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nalo.unger/projects/Uni/JuggerTube/scripts/excel-videos/"/>
    </mc:Choice>
  </mc:AlternateContent>
  <xr:revisionPtr revIDLastSave="0" documentId="13_ncr:1_{5EA736F0-CBB8-9E4D-B5E8-F3FACE383F55}" xr6:coauthVersionLast="47" xr6:coauthVersionMax="47" xr10:uidLastSave="{00000000-0000-0000-0000-000000000000}"/>
  <bookViews>
    <workbookView xWindow="0" yWindow="760" windowWidth="30240" windowHeight="17680" activeTab="3" xr2:uid="{00000000-000D-0000-FFFF-FFFF00000000}"/>
  </bookViews>
  <sheets>
    <sheet name="DATA-Videos" sheetId="20" r:id="rId1"/>
    <sheet name="OLD-DATA-Videos" sheetId="5" state="hidden" r:id="rId2"/>
    <sheet name="DATA-Teams" sheetId="6" r:id="rId3"/>
    <sheet name="DATA-Channels" sheetId="7" r:id="rId4"/>
    <sheet name="Output-Tournaments" sheetId="8" r:id="rId5"/>
    <sheet name="Pompfenbau" sheetId="10" state="hidden" r:id="rId6"/>
    <sheet name="old_Spielvideos" sheetId="11" state="hidden" r:id="rId7"/>
    <sheet name="Training und Tutorial" sheetId="14" state="hidden" r:id="rId8"/>
    <sheet name="Musik" sheetId="15" state="hidden" r:id="rId9"/>
    <sheet name="Eberhardt" sheetId="16" state="hidden" r:id="rId10"/>
    <sheet name="Podcasts" sheetId="17" state="hidden" r:id="rId11"/>
    <sheet name="Diverse" sheetId="18" state="hidden" r:id="rId12"/>
  </sheets>
  <definedNames>
    <definedName name="_xlnm._FilterDatabase" localSheetId="3" hidden="1">'DATA-Channels'!$A$1:$B$993</definedName>
    <definedName name="_xlnm._FilterDatabase" localSheetId="2" hidden="1">'DATA-Teams'!$A$1:$B$478</definedName>
    <definedName name="_xlnm._FilterDatabase" localSheetId="11" hidden="1">Diverse!$A$1:$P$1038</definedName>
    <definedName name="_xlnm._FilterDatabase" localSheetId="9" hidden="1">Eberhardt!$A$1:$F$1000</definedName>
    <definedName name="_xlnm._FilterDatabase" localSheetId="8" hidden="1">Musik!$A$1:$E$995</definedName>
    <definedName name="_xlnm._FilterDatabase" localSheetId="6" hidden="1">old_Spielvideos!$A$1:$P$1268</definedName>
    <definedName name="_xlnm._FilterDatabase" localSheetId="4" hidden="1">'Output-Tournaments'!$A$1:$B$988</definedName>
    <definedName name="_xlnm._FilterDatabase" localSheetId="10" hidden="1">Podcasts!$A$1:$G$1000</definedName>
    <definedName name="_xlnm._FilterDatabase" localSheetId="7" hidden="1">'Training und Tutorial'!$A$1:$F$1000</definedName>
    <definedName name="ExterneDaten_1" localSheetId="0" hidden="1">'DATA-Videos'!$A$1:$Q$5445</definedName>
  </definedNames>
  <calcPr calcId="191029"/>
  <customWorkbookViews>
    <customWorkbookView name="Filter 1" guid="{23F624E1-BD67-4A11-BEC0-73321FE66151}" maximized="1" windowWidth="0" windowHeight="0" activeSheetId="0"/>
    <customWorkbookView name="Spielvideos" guid="{56F2E08A-67EE-4349-AE6C-7F40FC985172}" maximized="1" windowWidth="0" windowHeight="0" activeSheetId="0"/>
    <customWorkbookView name="Nicht Spielvideos" guid="{8E573747-50A7-42DC-BA3C-479A6DBF70B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8" i="8" l="1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A291" i="8"/>
  <c r="B290" i="8"/>
  <c r="A290" i="8"/>
  <c r="B289" i="8"/>
  <c r="A289" i="8"/>
  <c r="B288" i="8"/>
  <c r="A288" i="8"/>
  <c r="B287" i="8"/>
  <c r="A287" i="8"/>
  <c r="B286" i="8"/>
  <c r="A286" i="8"/>
  <c r="B285" i="8"/>
  <c r="A285" i="8"/>
  <c r="B284" i="8"/>
  <c r="A284" i="8"/>
  <c r="B283" i="8"/>
  <c r="A283" i="8"/>
  <c r="B282" i="8"/>
  <c r="A282" i="8"/>
  <c r="B281" i="8"/>
  <c r="A281" i="8"/>
  <c r="B280" i="8"/>
  <c r="A280" i="8"/>
  <c r="B279" i="8"/>
  <c r="A279" i="8"/>
  <c r="B278" i="8"/>
  <c r="A278" i="8"/>
  <c r="B277" i="8"/>
  <c r="A277" i="8"/>
  <c r="B276" i="8"/>
  <c r="A276" i="8"/>
  <c r="B275" i="8"/>
  <c r="A275" i="8"/>
  <c r="B274" i="8"/>
  <c r="A274" i="8"/>
  <c r="B273" i="8"/>
  <c r="A273" i="8"/>
  <c r="B272" i="8"/>
  <c r="A272" i="8"/>
  <c r="B271" i="8"/>
  <c r="A271" i="8"/>
  <c r="B270" i="8"/>
  <c r="A270" i="8"/>
  <c r="B269" i="8"/>
  <c r="A269" i="8"/>
  <c r="B268" i="8"/>
  <c r="A268" i="8"/>
  <c r="B267" i="8"/>
  <c r="A267" i="8"/>
  <c r="B266" i="8"/>
  <c r="A266" i="8"/>
  <c r="B265" i="8"/>
  <c r="A265" i="8"/>
  <c r="B264" i="8"/>
  <c r="A264" i="8"/>
  <c r="B263" i="8"/>
  <c r="A263" i="8"/>
  <c r="A262" i="8"/>
  <c r="B261" i="8"/>
  <c r="A261" i="8"/>
  <c r="B260" i="8"/>
  <c r="A260" i="8"/>
  <c r="B259" i="8"/>
  <c r="A259" i="8"/>
  <c r="B258" i="8"/>
  <c r="A258" i="8"/>
  <c r="B257" i="8"/>
  <c r="A257" i="8"/>
  <c r="B256" i="8"/>
  <c r="A256" i="8"/>
  <c r="B255" i="8"/>
  <c r="A255" i="8"/>
  <c r="B254" i="8"/>
  <c r="A254" i="8"/>
  <c r="B253" i="8"/>
  <c r="A253" i="8"/>
  <c r="B252" i="8"/>
  <c r="A252" i="8"/>
  <c r="B251" i="8"/>
  <c r="A251" i="8"/>
  <c r="B250" i="8"/>
  <c r="A250" i="8"/>
  <c r="B249" i="8"/>
  <c r="A249" i="8"/>
  <c r="B248" i="8"/>
  <c r="A248" i="8"/>
  <c r="B247" i="8"/>
  <c r="A247" i="8"/>
  <c r="B246" i="8"/>
  <c r="A246" i="8"/>
  <c r="B245" i="8"/>
  <c r="A245" i="8"/>
  <c r="B244" i="8"/>
  <c r="A244" i="8"/>
  <c r="B243" i="8"/>
  <c r="A243" i="8"/>
  <c r="B242" i="8"/>
  <c r="A242" i="8"/>
  <c r="B241" i="8"/>
  <c r="A241" i="8"/>
  <c r="B240" i="8"/>
  <c r="A240" i="8"/>
  <c r="B239" i="8"/>
  <c r="A239" i="8"/>
  <c r="B238" i="8"/>
  <c r="A238" i="8"/>
  <c r="B237" i="8"/>
  <c r="A237" i="8"/>
  <c r="B236" i="8"/>
  <c r="A236" i="8"/>
  <c r="B235" i="8"/>
  <c r="A235" i="8"/>
  <c r="B234" i="8"/>
  <c r="A234" i="8"/>
  <c r="B233" i="8"/>
  <c r="A233" i="8"/>
  <c r="B232" i="8"/>
  <c r="A232" i="8"/>
  <c r="B231" i="8"/>
  <c r="A231" i="8"/>
  <c r="B230" i="8"/>
  <c r="A230" i="8"/>
  <c r="B229" i="8"/>
  <c r="A229" i="8"/>
  <c r="B228" i="8"/>
  <c r="A228" i="8"/>
  <c r="B227" i="8"/>
  <c r="A227" i="8"/>
  <c r="B226" i="8"/>
  <c r="A226" i="8"/>
  <c r="B225" i="8"/>
  <c r="A225" i="8"/>
  <c r="B224" i="8"/>
  <c r="A224" i="8"/>
  <c r="B223" i="8"/>
  <c r="A223" i="8"/>
  <c r="B222" i="8"/>
  <c r="A222" i="8"/>
  <c r="B221" i="8"/>
  <c r="A221" i="8"/>
  <c r="B220" i="8"/>
  <c r="A220" i="8"/>
  <c r="B219" i="8"/>
  <c r="A219" i="8"/>
  <c r="B218" i="8"/>
  <c r="A218" i="8"/>
  <c r="B217" i="8"/>
  <c r="A217" i="8"/>
  <c r="B216" i="8"/>
  <c r="A216" i="8"/>
  <c r="B215" i="8"/>
  <c r="A215" i="8"/>
  <c r="B214" i="8"/>
  <c r="A214" i="8"/>
  <c r="B213" i="8"/>
  <c r="A213" i="8"/>
  <c r="B212" i="8"/>
  <c r="A212" i="8"/>
  <c r="B211" i="8"/>
  <c r="A211" i="8"/>
  <c r="B210" i="8"/>
  <c r="A210" i="8"/>
  <c r="B209" i="8"/>
  <c r="A209" i="8"/>
  <c r="B208" i="8"/>
  <c r="A208" i="8"/>
  <c r="B207" i="8"/>
  <c r="A207" i="8"/>
  <c r="B206" i="8"/>
  <c r="A206" i="8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C5" i="6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Standard: False. Wird genutzt um neue Einsendungen von Nutzern zu filtern, bis sie von einem Mitarbeiter double checked wurden.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4" authorId="0" shapeId="0" xr:uid="{00000000-0006-0000-0500-000002000000}">
      <text>
        <r>
          <rPr>
            <sz val="10"/>
            <color rgb="FF000000"/>
            <rFont val="Arial"/>
            <family val="2"/>
            <scheme val="minor"/>
          </rPr>
          <t>gab nie ein Team, dass nur "Pink" hieß aus Darmstadt
	-Ja Fi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6A57F4-0827-804C-9148-412D5F7A61BF}" keepAlive="1" name="Abfrage - DATA-Videos" description="Verbindung mit der Abfrage 'DATA-Videos' in der Arbeitsmappe." type="5" refreshedVersion="8" background="1" saveData="1">
    <dbPr connection="Provider=Microsoft.Mashup.OleDb.1;Data Source=$Workbook$;Location=DATA-Videos;Extended Properties=&quot;&quot;" command="SELECT * FROM [DATA-Videos]"/>
  </connection>
</connections>
</file>

<file path=xl/sharedStrings.xml><?xml version="1.0" encoding="utf-8"?>
<sst xmlns="http://schemas.openxmlformats.org/spreadsheetml/2006/main" count="47185" uniqueCount="9461">
  <si>
    <t>Videoname</t>
  </si>
  <si>
    <t>Link</t>
  </si>
  <si>
    <t>Channel</t>
  </si>
  <si>
    <t>JTR-Link</t>
  </si>
  <si>
    <t>Tugeny</t>
  </si>
  <si>
    <t>Team 1</t>
  </si>
  <si>
    <t>Team 2</t>
  </si>
  <si>
    <t>Reports // Berichte</t>
  </si>
  <si>
    <t>Daniel Danger als Jugger-Spieler | 1LIVE</t>
  </si>
  <si>
    <t>https://youtu.be/f27SC622NvE</t>
  </si>
  <si>
    <t>1LIVE</t>
  </si>
  <si>
    <t>Duisburg</t>
  </si>
  <si>
    <t>Match // Spielvideo</t>
  </si>
  <si>
    <t>https://youtu.be/5mXzgI1OW4E</t>
  </si>
  <si>
    <t>ae²ae³</t>
  </si>
  <si>
    <t>NRW Winterliga 2019/20 Hagen</t>
  </si>
  <si>
    <t>Hagen</t>
  </si>
  <si>
    <t>https://turniere.jugger.org/tournament.php?id=522</t>
  </si>
  <si>
    <t>/</t>
  </si>
  <si>
    <t>The Avengers</t>
  </si>
  <si>
    <t>Pink Pain</t>
  </si>
  <si>
    <t>NRW-System</t>
  </si>
  <si>
    <t>8:2</t>
  </si>
  <si>
    <t>https://youtu.be/-pVELypGuPw</t>
  </si>
  <si>
    <t>1. Rheinhessischer Rauf- und Saufcup</t>
  </si>
  <si>
    <t>Bingen</t>
  </si>
  <si>
    <t>https://turniere.jugger.org/tournament.php?id=498</t>
  </si>
  <si>
    <t>Flying Juggmen Bonn</t>
  </si>
  <si>
    <t>Steine</t>
  </si>
  <si>
    <t>10:4</t>
  </si>
  <si>
    <t>https://youtu.be/ZqvyXub9axU</t>
  </si>
  <si>
    <t>5. Frängsche Meisterschaft</t>
  </si>
  <si>
    <t>Erlangen</t>
  </si>
  <si>
    <t>Gossenhauer</t>
  </si>
  <si>
    <t>6:5</t>
  </si>
  <si>
    <t>https://youtu.be/abloXptMuBg</t>
  </si>
  <si>
    <t>NLG</t>
  </si>
  <si>
    <t>https://youtu.be/Lseq5rdNLdw</t>
  </si>
  <si>
    <t>Munich Monks II</t>
  </si>
  <si>
    <t>15:0</t>
  </si>
  <si>
    <t>https://youtu.be/Cik4-JU5yS0</t>
  </si>
  <si>
    <t>Pömmeltreff Karlsruhe</t>
  </si>
  <si>
    <t>Karlsruhe</t>
  </si>
  <si>
    <t>https://turniere.jugger.org/tournament.php?id=506</t>
  </si>
  <si>
    <t>Das Walross-Kollektiv</t>
  </si>
  <si>
    <t>Satzsystem</t>
  </si>
  <si>
    <t>5:0, 5:2</t>
  </si>
  <si>
    <t>https://youtu.be/9vfkYbMLpQA</t>
  </si>
  <si>
    <t>Jugger Basilisken Basel</t>
  </si>
  <si>
    <t>Mainzer Marodeure</t>
  </si>
  <si>
    <t>5:2, 5:0</t>
  </si>
  <si>
    <t>https://youtu.be/xzk_CnVSOTE</t>
  </si>
  <si>
    <t>Auenländer Tierschutzpartei</t>
  </si>
  <si>
    <t>5:1, 5:1</t>
  </si>
  <si>
    <t>https://youtu.be/qgIMNinXKFk</t>
  </si>
  <si>
    <t>Mixie-Pixie</t>
  </si>
  <si>
    <t>5:0, 5:0</t>
  </si>
  <si>
    <t>https://youtu.be/gPC3vYK5Azo</t>
  </si>
  <si>
    <t>Problemkinder</t>
  </si>
  <si>
    <t>https://youtu.be/caW9eLZ_s-k</t>
  </si>
  <si>
    <t>Sloth Machine</t>
  </si>
  <si>
    <t>https://youtu.be/DZ3hiI7Af6U</t>
  </si>
  <si>
    <t>5:1, 6:4</t>
  </si>
  <si>
    <t>https://youtu.be/clVpYrNewrM</t>
  </si>
  <si>
    <t>16. Badische Meisterschaft</t>
  </si>
  <si>
    <t>Freiburg</t>
  </si>
  <si>
    <t>https://turniere.jugger.org/tournament.php?id=497</t>
  </si>
  <si>
    <t>https://youtu.be/Qrc2QoZZoYk</t>
  </si>
  <si>
    <t>5:3, 5:3</t>
  </si>
  <si>
    <t>https://youtu.be/sjwnda-zbUc</t>
  </si>
  <si>
    <t>Jugger Helden Bamberg</t>
  </si>
  <si>
    <t>5:4, 1:5, 5:1</t>
  </si>
  <si>
    <t>https://youtu.be/i1ivz2Swg5A</t>
  </si>
  <si>
    <t>Munich Monks</t>
  </si>
  <si>
    <t>4:6, 6:1, 6:4</t>
  </si>
  <si>
    <t>https://youtu.be/d4QrZlET7UM</t>
  </si>
  <si>
    <t>Catch the Fish - Kiel International Tournament</t>
  </si>
  <si>
    <t>Kiel</t>
  </si>
  <si>
    <t>https://turniere.jugger.org/tournament.php?id=365</t>
  </si>
  <si>
    <t>Falco Jugger</t>
  </si>
  <si>
    <t>5:4, 5:2</t>
  </si>
  <si>
    <t>https://youtu.be/aZtFCNty7Z0</t>
  </si>
  <si>
    <t>20. Deutsche Meisterschaft (DM 2017)</t>
  </si>
  <si>
    <t>Darmstadt</t>
  </si>
  <si>
    <t>https://turniere.jugger.org/tournament.php?id=335</t>
  </si>
  <si>
    <t>Zonenkinder</t>
  </si>
  <si>
    <t>7:5</t>
  </si>
  <si>
    <t>https://youtu.be/APSp23daoGs</t>
  </si>
  <si>
    <t>HaWu AllstarZ</t>
  </si>
  <si>
    <t>5:2</t>
  </si>
  <si>
    <t>https://youtu.be/SaVyF6hCGLw</t>
  </si>
  <si>
    <t>Ausschnitte</t>
  </si>
  <si>
    <t>Rigor Mortis</t>
  </si>
  <si>
    <t>https://youtu.be/p-8N4eyzd3A</t>
  </si>
  <si>
    <t>Victim</t>
  </si>
  <si>
    <t>12:6</t>
  </si>
  <si>
    <t>https://youtu.be/2cUBA_xD3K4</t>
  </si>
  <si>
    <t>3. Rheinland-Pfälzische Meisterschaft</t>
  </si>
  <si>
    <t>Mainz</t>
  </si>
  <si>
    <t>https://turniere.jugger.org/tournament.php?id=334</t>
  </si>
  <si>
    <t>9:3</t>
  </si>
  <si>
    <t>https://youtu.be/NEM8kiky_Ao</t>
  </si>
  <si>
    <t>Flying Hugmen</t>
  </si>
  <si>
    <t>12:1</t>
  </si>
  <si>
    <t>https://youtu.be/89WhvVgBSXg</t>
  </si>
  <si>
    <t>Hannover Living Undeads</t>
  </si>
  <si>
    <t>7:6</t>
  </si>
  <si>
    <t>https://youtu.be/AZ77zwiQv9s</t>
  </si>
  <si>
    <t>6:3</t>
  </si>
  <si>
    <t>https://youtu.be/SUj_cYe8e9Y</t>
  </si>
  <si>
    <t>4:3</t>
  </si>
  <si>
    <t>https://youtu.be/DUTeiV1i1f4</t>
  </si>
  <si>
    <t>Pink Brain</t>
  </si>
  <si>
    <t>13:0</t>
  </si>
  <si>
    <t>https://youtu.be/qo3fm4eeU4k</t>
  </si>
  <si>
    <t>1. Darmstädter Meisterschaft</t>
  </si>
  <si>
    <t>https://turniere.jugger.org/tournament.php?id=333</t>
  </si>
  <si>
    <t>Pink Saint</t>
  </si>
  <si>
    <t>Schädelschwenker</t>
  </si>
  <si>
    <t>11:1</t>
  </si>
  <si>
    <t>https://youtu.be/FSdHexaNkMo</t>
  </si>
  <si>
    <t>Dead Rabbits</t>
  </si>
  <si>
    <t>11:0</t>
  </si>
  <si>
    <t>https://youtu.be/a2DMd9GQERg</t>
  </si>
  <si>
    <t>11:2</t>
  </si>
  <si>
    <t>https://youtu.be/0wiB6B82RSA</t>
  </si>
  <si>
    <t>https://youtu.be/u1SIduAJwAw</t>
  </si>
  <si>
    <t>(Orange) Juggernauts</t>
  </si>
  <si>
    <t>11:6</t>
  </si>
  <si>
    <t>https://youtu.be/BFh_Q9jTT6A</t>
  </si>
  <si>
    <t>11:3</t>
  </si>
  <si>
    <t>https://youtu.be/u2IVQflMTHk</t>
  </si>
  <si>
    <t>https://youtu.be/P24_s6q5Hms</t>
  </si>
  <si>
    <t>9. Hessische Meisterschaft</t>
  </si>
  <si>
    <t>Rotenburg an der Fulda</t>
  </si>
  <si>
    <t>https://turniere.jugger.org/tournament.php?id=310</t>
  </si>
  <si>
    <t>https://youtu.be/CEd_UxTxOuk</t>
  </si>
  <si>
    <t>4. Südwest Regionalturnier</t>
  </si>
  <si>
    <t>Homburg</t>
  </si>
  <si>
    <t>https://turniere.jugger.org/tournament.php?id=313</t>
  </si>
  <si>
    <t>Ruby Rabauken</t>
  </si>
  <si>
    <t>Pinke Maronauten</t>
  </si>
  <si>
    <t>https://youtu.be/QR_D_UyQc0Y</t>
  </si>
  <si>
    <t>Open Jugger League 2016</t>
  </si>
  <si>
    <t>https://turniere.jugger.org/tournament.php?id=332</t>
  </si>
  <si>
    <t>11:10</t>
  </si>
  <si>
    <t>https://youtu.be/i3mkNqcmhEw</t>
  </si>
  <si>
    <t>16. Bayerische Meisterschaft</t>
  </si>
  <si>
    <t>Waidhaus</t>
  </si>
  <si>
    <t>https://turniere.jugger.org/tournament.php?id=273</t>
  </si>
  <si>
    <t>Silver Horde</t>
  </si>
  <si>
    <t>Hobbiz</t>
  </si>
  <si>
    <t>12:11</t>
  </si>
  <si>
    <t>https://youtu.be/joDxUD6vmqk</t>
  </si>
  <si>
    <t>Holt euch die Banane! 2016</t>
  </si>
  <si>
    <t>Sulzbach-Rosenberg</t>
  </si>
  <si>
    <t>https://turniere.jugger.org/tournament.php?id=260</t>
  </si>
  <si>
    <t>Tackle Tiger</t>
  </si>
  <si>
    <t>https://youtu.be/9qOSK9T1XZc</t>
  </si>
  <si>
    <t>2. Rheinland-Pfälzische Meisterschaft</t>
  </si>
  <si>
    <t>https://turniere.jugger.org/tournament.php?id=261</t>
  </si>
  <si>
    <t>Juggerhaufen Bochum</t>
  </si>
  <si>
    <t>https://youtu.be/qjBbyFhOhfg</t>
  </si>
  <si>
    <t>14. Badische Meisterschaft 2016</t>
  </si>
  <si>
    <t>Villingen</t>
  </si>
  <si>
    <t>https://turniere.jugger.org/tournament.php?id=271</t>
  </si>
  <si>
    <t>https://youtu.be/K_qXB8w5GhQ</t>
  </si>
  <si>
    <t>https://youtu.be/MMOjEXuYnuM</t>
  </si>
  <si>
    <t>5:4</t>
  </si>
  <si>
    <t>https://youtu.be/qx4BKp5Smh0</t>
  </si>
  <si>
    <t>https://youtu.be/GHgqwKYlUFY</t>
  </si>
  <si>
    <t>3. Südwest Regionalturnier</t>
  </si>
  <si>
    <t>https://turniere.jugger.org/tournament.php?id=264</t>
  </si>
  <si>
    <t>Assis unter Palmen</t>
  </si>
  <si>
    <t>https://youtu.be/otj4T1mEamQ</t>
  </si>
  <si>
    <t>6:4</t>
  </si>
  <si>
    <t>https://youtu.be/CD6-YGtIReA</t>
  </si>
  <si>
    <t>Pinke Patrolleure</t>
  </si>
  <si>
    <t>9:8</t>
  </si>
  <si>
    <t>https://youtu.be/PdCeR3BnGlA</t>
  </si>
  <si>
    <t>Lahnveilchen Gießen</t>
  </si>
  <si>
    <t>7:2</t>
  </si>
  <si>
    <t>https://youtu.be/UQg6mwKOiKo</t>
  </si>
  <si>
    <t>Open Jugger League 2015</t>
  </si>
  <si>
    <t>https://turniere.jugger.org/tournament.php?id=235</t>
  </si>
  <si>
    <t>10:6</t>
  </si>
  <si>
    <t>https://youtu.be/AF47bcCdrBI</t>
  </si>
  <si>
    <t>https://youtu.be/YoGz8humuzc</t>
  </si>
  <si>
    <t>https://youtu.be/Ksp7KsMMxOI</t>
  </si>
  <si>
    <t>German Jugger League Playoffs 2016</t>
  </si>
  <si>
    <t>Jena</t>
  </si>
  <si>
    <t>https://turniere.jugger.org/tournament.php?id=281</t>
  </si>
  <si>
    <t>3:5, 5:4, 5:0</t>
  </si>
  <si>
    <t>https://youtu.be/AXoygO-3vb0</t>
  </si>
  <si>
    <t>Mad Monkeys</t>
  </si>
  <si>
    <t>5:2, 5:3</t>
  </si>
  <si>
    <t>https://youtu.be/0Bs1yihvWT0</t>
  </si>
  <si>
    <t>Rigor Mortis III</t>
  </si>
  <si>
    <t>5:3, 5:0</t>
  </si>
  <si>
    <t>https://youtu.be/1BC4Hq_j6p0</t>
  </si>
  <si>
    <t>Ahle Säcke</t>
  </si>
  <si>
    <t>5:2, 5:1</t>
  </si>
  <si>
    <t>https://youtu.be/VXvqtvdW8nA</t>
  </si>
  <si>
    <t>18. Deutsche Meisterschaft (DM 2015)</t>
  </si>
  <si>
    <t>Berlin</t>
  </si>
  <si>
    <t>https://turniere.jugger.org/tournament.php?id=212</t>
  </si>
  <si>
    <t>Sonnenwende</t>
  </si>
  <si>
    <t>10:3</t>
  </si>
  <si>
    <t>https://youtu.be/fhWTU-xj_F0</t>
  </si>
  <si>
    <t>https://youtu.be/1GQviK9syyg</t>
  </si>
  <si>
    <t>Leipziger Nachtwache</t>
  </si>
  <si>
    <t>https://youtu.be/OS7NaQ0zgB8</t>
  </si>
  <si>
    <t>Anima Equorum</t>
  </si>
  <si>
    <t>7:4</t>
  </si>
  <si>
    <t>https://youtu.be/PuWrG_xKVwA</t>
  </si>
  <si>
    <t>https://youtu.be/8pCfvtuQtjA</t>
  </si>
  <si>
    <t>https://youtu.be/jnTsCNl5fAY</t>
  </si>
  <si>
    <t xml:space="preserve">Kamikaze Eulen </t>
  </si>
  <si>
    <t>9:2</t>
  </si>
  <si>
    <t>https://youtu.be/z8jwyMVvVck</t>
  </si>
  <si>
    <t>Federvieh</t>
  </si>
  <si>
    <t>https://youtu.be/d-JtzV_oDNg</t>
  </si>
  <si>
    <t>2. Karlsruher Pömmelturnier</t>
  </si>
  <si>
    <t>https://turniere.jugger.org/tournament.php?id=265</t>
  </si>
  <si>
    <t>Keulen Eulen</t>
  </si>
  <si>
    <t>https://youtu.be/Z3hLl69V-Uo</t>
  </si>
  <si>
    <t>Beulen Eulen</t>
  </si>
  <si>
    <t>https://youtu.be/ANWHNK9voYA</t>
  </si>
  <si>
    <t>11:9</t>
  </si>
  <si>
    <t>https://youtu.be/jix35-Oa6SE</t>
  </si>
  <si>
    <t>https://youtu.be/5nm2RIc3o6Y</t>
  </si>
  <si>
    <t>Affen mit Waffen</t>
  </si>
  <si>
    <t>6:2</t>
  </si>
  <si>
    <t>Jugger: 1. Rheinland-Pfälzische Meisterschaft: Pink Pain - Gossenhauer</t>
  </si>
  <si>
    <t>https://youtu.be/mbRqXJHaC9k</t>
  </si>
  <si>
    <t>1. Rheinland-Pfälzische Meisterschaft</t>
  </si>
  <si>
    <t>https://turniere.jugger.org/tournament.php?id=221</t>
  </si>
  <si>
    <t>Jugger: 1. Rheinland-Pfälzische Meisterschaft: Pink Pain - Hobbiz</t>
  </si>
  <si>
    <t>https://youtu.be/1wWWjfZHW_8</t>
  </si>
  <si>
    <t>10:2</t>
  </si>
  <si>
    <t>Jugger: 1. Rheinland-Pfälzische Meisterschaft: Pink Saint - Problemkinder</t>
  </si>
  <si>
    <t>https://youtu.be/OA_Omrht_IU</t>
  </si>
  <si>
    <t>8:7</t>
  </si>
  <si>
    <t>Jugger: 1. Rheinland-Pfälzische Meisterschaft: Pink Saint - JUKKIER</t>
  </si>
  <si>
    <t>https://youtu.be/2GdP6ubYNlk</t>
  </si>
  <si>
    <t>JUKKIER</t>
  </si>
  <si>
    <t>13:1</t>
  </si>
  <si>
    <t>Jugger: 1. Rheinland-Pfälzische Meisterschaft: Pink Saint - Pink Prain</t>
  </si>
  <si>
    <t>https://youtu.be/pSUt2-Jd-6g</t>
  </si>
  <si>
    <t>Pink Prain</t>
  </si>
  <si>
    <t>12:5</t>
  </si>
  <si>
    <t>Jugger: 1. Rheinland-Pfälzische Meisterschaft: Pink Saint - Orange Juggernauts</t>
  </si>
  <si>
    <t>https://youtu.be/eTsY_eZWwf8</t>
  </si>
  <si>
    <t>11:7</t>
  </si>
  <si>
    <t>Jugger: 1. Rheinland-Pfälzische Meisterschaft: Pink Saint - Mainzer Marodeure</t>
  </si>
  <si>
    <t>https://youtu.be/1uEbrlN-F5w</t>
  </si>
  <si>
    <t>Jugger: 15. Bayerische Meisterschaft: Pink Pain - S.P.A.T.</t>
  </si>
  <si>
    <t>https://youtu.be/qw4coaJm-Y8</t>
  </si>
  <si>
    <t>15. Bayerische Meisterschaft</t>
  </si>
  <si>
    <t>Sulzbach- Rosenberg</t>
  </si>
  <si>
    <t>https://turniere.jugger.org/tournament.php?id=200</t>
  </si>
  <si>
    <t>S.P.A.T.</t>
  </si>
  <si>
    <t>Jugger: 15. Bayerische Meisterschaft: Pink Pain - Zonenkinder</t>
  </si>
  <si>
    <t>https://youtu.be/Yt7jBvTcjI0</t>
  </si>
  <si>
    <t>8:5</t>
  </si>
  <si>
    <t>Jugger: 15. Bayerische Meisterschaft: Gossenpinkler - Affen mit Waffen</t>
  </si>
  <si>
    <t>https://youtu.be/AVnDdp0M4V8</t>
  </si>
  <si>
    <t>Jugger: 15. Bayerische Meisterschaft: Pink Pain - Hobbiz</t>
  </si>
  <si>
    <t>https://youtu.be/dEVOhLHPGTI</t>
  </si>
  <si>
    <t>Gossenpinkler</t>
  </si>
  <si>
    <t>12:4</t>
  </si>
  <si>
    <t>Jugger: 2. Frängsche Meisterschaft: Pink Pain - Hobbiz (Ausschnitte)</t>
  </si>
  <si>
    <t>https://youtu.be/yZAFltwoOZc</t>
  </si>
  <si>
    <t>2. Frängsche Meisterschaft</t>
  </si>
  <si>
    <t>Nürnberg</t>
  </si>
  <si>
    <t>https://turniere.jugger.org/tournament.php?id=211</t>
  </si>
  <si>
    <t>Jugger: 2. Frängsche Meisterschaft: Flying Hugmen - Jugger Helden Bamberg</t>
  </si>
  <si>
    <t>https://youtu.be/9J27UO1FGnk</t>
  </si>
  <si>
    <t>Jugger: 2. Frängsche Meisterschaft: Pink Pain - Orange Juggernauts</t>
  </si>
  <si>
    <t>https://youtu.be/_N7MB6hSzno</t>
  </si>
  <si>
    <t>Jugger: 2. Frängsche Meisterschaft: Juggernauts - Jugger Schurken Bamberg (Ausschnitte)</t>
  </si>
  <si>
    <t>https://youtu.be/MjyzF-VlaXo</t>
  </si>
  <si>
    <t>Jugger Schurken Bamberg</t>
  </si>
  <si>
    <t>Jugger: 2. Frängsche Meisterschaft: Pink Pain - Zonenkinder</t>
  </si>
  <si>
    <t>https://youtu.be/59oaBamyvis</t>
  </si>
  <si>
    <t>13:3</t>
  </si>
  <si>
    <t>Jugger: 2. Frängsche Meisterschaft, Finale: TackleTiger - Zonenkinder</t>
  </si>
  <si>
    <t>https://youtu.be/RKRJB7XH76A</t>
  </si>
  <si>
    <t>14:5</t>
  </si>
  <si>
    <t>https://youtu.be/Ym0olhTMur0</t>
  </si>
  <si>
    <t>7. Hessische Meisterschaft</t>
  </si>
  <si>
    <t>https://turniere.jugger.org/tournament.php?id=231</t>
  </si>
  <si>
    <t>https://youtu.be/aVnBiRK0qZ0</t>
  </si>
  <si>
    <t>Kuhdorf-Vereinigung</t>
  </si>
  <si>
    <t>8:6</t>
  </si>
  <si>
    <t>https://youtu.be/9mbErcex3H8</t>
  </si>
  <si>
    <t>Freilos</t>
  </si>
  <si>
    <t>https://youtu.be/N_YZgoyJF2w</t>
  </si>
  <si>
    <t>Pink name</t>
  </si>
  <si>
    <t>21:1</t>
  </si>
  <si>
    <t>https://youtu.be/mCOSHNUSBQE</t>
  </si>
  <si>
    <t>Mainzer Deserteure</t>
  </si>
  <si>
    <t>https://youtu.be/YqcPmOFmu3o</t>
  </si>
  <si>
    <t>Jugger: 7. Hessische Meisterschaft, Finale: Pink Pain - TackleTiger</t>
  </si>
  <si>
    <t>https://youtu.be/0fFtC6JNddM</t>
  </si>
  <si>
    <t>Jugger: 15. Bayerische Meisterschaft, Finale: Pink Pain - OrangeJuggernauts</t>
  </si>
  <si>
    <t>https://youtu.be/gZrrWLMmoDw</t>
  </si>
  <si>
    <t>Jugger: 1. Juggerturnier am Hohen Ufer: Pink Pain - Rigor Mortis</t>
  </si>
  <si>
    <t>https://youtu.be/BnJ6M2ClhCw</t>
  </si>
  <si>
    <t>1. Juggerturnier am Hohen Ufer</t>
  </si>
  <si>
    <t>Hannover</t>
  </si>
  <si>
    <t>https://turniere.jugger.org/tournament.php?id=207</t>
  </si>
  <si>
    <t>11:4</t>
  </si>
  <si>
    <t>Jugger: 2. Südwest Regionalturnier: Pink Brain - Hobbiz (GoPro-Aufnahme)</t>
  </si>
  <si>
    <t>https://youtu.be/Ou0u777JydI</t>
  </si>
  <si>
    <t>2. Südwest Regionalturnier</t>
  </si>
  <si>
    <t>https://turniere.jugger.org/tournament.php?id=192</t>
  </si>
  <si>
    <t>13:4</t>
  </si>
  <si>
    <t>Jugger: 2. Südwest Regionalturnier: Pink Pain - Mainzer Marodeure</t>
  </si>
  <si>
    <t>https://youtu.be/1A0yDQAal0o</t>
  </si>
  <si>
    <t>Jugger: 9. Saarländische Meisterschaft, Spiel um Platz drei: TackleTiger - Lahnveilchen Gießen</t>
  </si>
  <si>
    <t>https://youtu.be/mClRgro3DpM</t>
  </si>
  <si>
    <t>9. Saarländische Meisterschaft</t>
  </si>
  <si>
    <t>https://turniere.jugger.org/tournament.php?id=194</t>
  </si>
  <si>
    <t>9:4</t>
  </si>
  <si>
    <t>Jugger: 9. Saarländische Meisterschaft: Hornets Butzbach - Die Kuhdorf-Vereinigung (Ausschnitte)</t>
  </si>
  <si>
    <t>https://youtu.be/_DLiP9o7zcE</t>
  </si>
  <si>
    <t>Hornets Butzbach</t>
  </si>
  <si>
    <t>Jugger: 9. Saarländische Meisterschaft, Halbfinale: Pink Pain - Schädelschwenker</t>
  </si>
  <si>
    <t>https://youtu.be/OrvnMwXIhUI</t>
  </si>
  <si>
    <t>Jugger: 9. Saarländische Meisterschaft, Halbfinale: Pink Pain - TackleTiger</t>
  </si>
  <si>
    <t>https://youtu.be/9JELFpUzEYg</t>
  </si>
  <si>
    <t>Jugger: 9. Saarländische Meisterschaft, Halbfinale: Mainzer Marodeure - Lahnveilchen Gießen</t>
  </si>
  <si>
    <t>https://youtu.be/e4wcAFdAIMA</t>
  </si>
  <si>
    <t>Jugger: 9. Saarländische Meisterschaft, Finale: Mainzer Marodeure - Pink Pain</t>
  </si>
  <si>
    <t>https://youtu.be/oTdDL7n8EU0</t>
  </si>
  <si>
    <t>Jugger: 13. Badische Meisterschaft: Pink Prain - Schädelschwenker</t>
  </si>
  <si>
    <t>https://youtu.be/13oOe-8aE-c</t>
  </si>
  <si>
    <t>13. Badische Meisterschaft</t>
  </si>
  <si>
    <t>https://turniere.jugger.org/tournament.php?id=196</t>
  </si>
  <si>
    <t>Jugger: 13. Badische Meisterschaft: Pink Brain - S.P.A.T.</t>
  </si>
  <si>
    <t>https://youtu.be/hqZmm8gj5tM</t>
  </si>
  <si>
    <t>17:0</t>
  </si>
  <si>
    <t>Jugger: 13. Badische Meisterschaft: Pink Pain - Kuschelkätzchen</t>
  </si>
  <si>
    <t>https://youtu.be/6GUZxwkDZF4</t>
  </si>
  <si>
    <t>Kuschelkätzchen</t>
  </si>
  <si>
    <t>15:1</t>
  </si>
  <si>
    <t>Jugger: 13. Badische Meisterschaft: Pink Pain - Orange Juggernauts (Ausschnitte)</t>
  </si>
  <si>
    <t>https://youtu.be/VuJsmPqXvJk</t>
  </si>
  <si>
    <t>Ausschitte</t>
  </si>
  <si>
    <t>Jugger: 13. Badische Meisterschaft, Halbfinale: Pink Pain - Ahle Säcke</t>
  </si>
  <si>
    <t>https://youtu.be/17DT_aGNY1w</t>
  </si>
  <si>
    <t>12:2</t>
  </si>
  <si>
    <t>Jugger: 13. Badische Meisterschaft: Pink Prain - Ahle Säcke</t>
  </si>
  <si>
    <t>https://youtu.be/szFKyfS9Syg</t>
  </si>
  <si>
    <t>10:5</t>
  </si>
  <si>
    <t>Jugger: 2. Südwest Regionalturnier: Pink Brain - Juggpot</t>
  </si>
  <si>
    <t>https://youtu.be/sBOgopW1voA</t>
  </si>
  <si>
    <t>Juggpot</t>
  </si>
  <si>
    <t>Jugger: 2. Südwest Regionalturnier: Pink Prain - Flossenhauer</t>
  </si>
  <si>
    <t>https://youtu.be/UoRV8245iL8</t>
  </si>
  <si>
    <t>Flossenhauer</t>
  </si>
  <si>
    <t>8:4</t>
  </si>
  <si>
    <t>Jugger: 2. Südwest Regionalturnier: Pink Brain - Mainzer Marodeure</t>
  </si>
  <si>
    <t>https://youtu.be/WTiOjlhEE4g</t>
  </si>
  <si>
    <t>8:3</t>
  </si>
  <si>
    <t>https://youtu.be/UwKEhp3QdoA</t>
  </si>
  <si>
    <t>Jugger: 2. Südwest Regionalturnier: Pink Prain - Lahnveilchen Gießen</t>
  </si>
  <si>
    <t>https://youtu.be/soW6h1t-hek</t>
  </si>
  <si>
    <t>Jugger: Holt euch die Banane! 2015: Pink Pain - Affeln mit Waffen</t>
  </si>
  <si>
    <t>https://youtu.be/FY2ChuHhHxc</t>
  </si>
  <si>
    <t>Holt euch die Banane! 2015</t>
  </si>
  <si>
    <t>https://turniere.jugger.org/tournament.php?id=195</t>
  </si>
  <si>
    <t>Affeln mit Waffen</t>
  </si>
  <si>
    <t>14:0</t>
  </si>
  <si>
    <t>Jugger: Holt euch die Banane! 2015: Lahnveilchen Gießen - Affen mit Waffen (Ausschnitte)</t>
  </si>
  <si>
    <t>https://youtu.be/bBV9hf9Jln0</t>
  </si>
  <si>
    <t>Jugger: Holt euch die Banane! 2015: Pink Pain - Gossenhauer</t>
  </si>
  <si>
    <t>https://youtu.be/Dc3HPRu2Ro4</t>
  </si>
  <si>
    <t>Jugger: 2. Südwest Regionalturnier: Pink Pain - Hobbiz</t>
  </si>
  <si>
    <t>https://youtu.be/YDSaacOYWmg</t>
  </si>
  <si>
    <t>7:3</t>
  </si>
  <si>
    <t>Jugger: 2. Südwest Regionalturnier: Pink Pain - Pink Brain</t>
  </si>
  <si>
    <t>https://youtu.be/_WjAu-PsMv4</t>
  </si>
  <si>
    <t>Jugger: 2. Südwest Regionalturnier: Pink Pain - Orange Juggernauts</t>
  </si>
  <si>
    <t>https://youtu.be/t2B6lBeovUs</t>
  </si>
  <si>
    <t>Jugger: 1. Karlsruher Pömmelturnier: Pink Pain - Affen mit Waffeln</t>
  </si>
  <si>
    <t>https://youtu.be/hXRW4auAyR0</t>
  </si>
  <si>
    <t>1. Karlsruher Pömmelturnier</t>
  </si>
  <si>
    <t>https://turniere.jugger.org/tournament.php?id=199</t>
  </si>
  <si>
    <t>Affen mit Waffeln</t>
  </si>
  <si>
    <t>Jugger: 1. Karlsruher Pömmelturnier: Pink Pain - Jugger Helden Bamberg</t>
  </si>
  <si>
    <t>https://youtu.be/ss_Ssiagg6s</t>
  </si>
  <si>
    <t>Jugger: 1. Karlsruher Pömmelturnier: Pink Pain - Gossenhauer</t>
  </si>
  <si>
    <t>https://youtu.be/iEDal6MKBDw</t>
  </si>
  <si>
    <t>15:6</t>
  </si>
  <si>
    <t>Jugger: 1. Karlsruher Pömmelturnier: Pink Pain - TackleTiger</t>
  </si>
  <si>
    <t>https://youtu.be/oRtSvN3NPMI</t>
  </si>
  <si>
    <t>Jugger: 1. Karlsruher Pömmelturnier: Pink Pain - Hobbiz</t>
  </si>
  <si>
    <t>https://youtu.be/6OoAilEUDlY</t>
  </si>
  <si>
    <t>Jugger: 1. Karlsruher Pömmelturnier: Pink Pain - Mainzer Marodeure (1. Halbzeit)</t>
  </si>
  <si>
    <t>https://youtu.be/FDq_MLDR_ts</t>
  </si>
  <si>
    <t>unvollständiges Spiel</t>
  </si>
  <si>
    <t>Ausschnitte 3. Göttinger Winterturnier</t>
  </si>
  <si>
    <t>https://youtu.be/hBp_J7DMC-4</t>
  </si>
  <si>
    <t>Ausschnitte, Mischung verschiedener Spiele</t>
  </si>
  <si>
    <t>3. Göttinger Winterturnier</t>
  </si>
  <si>
    <t>Göttingen</t>
  </si>
  <si>
    <t>https://turniere.jugger.org/tournament.php?id=191</t>
  </si>
  <si>
    <t>open Jugger League (ojl) Finale: Gossenhauer - Pink Pain</t>
  </si>
  <si>
    <t>https://youtu.be/Mzwog59QxzU</t>
  </si>
  <si>
    <t>Open Jugger League 2014</t>
  </si>
  <si>
    <t>https://turniere.jugger.org/tournament.php?id=186</t>
  </si>
  <si>
    <t>11:5</t>
  </si>
  <si>
    <t>Jugger: 7. Thüringer Meisterschaft - Pink Pain - Grünanlage Guerilla</t>
  </si>
  <si>
    <t>https://youtu.be/qWxQ0YNNyYk</t>
  </si>
  <si>
    <t>7. Thüringer Meisterschaft (TM 2014)</t>
  </si>
  <si>
    <t>https://turniere.jugger.org/tournament.php?id=150</t>
  </si>
  <si>
    <t>GAG</t>
  </si>
  <si>
    <t>5:1, 5:2</t>
  </si>
  <si>
    <t>Jugger: 7. Thüringer Meisterschaft - Pink Pain - Falco Jugger (Ausschnitte)</t>
  </si>
  <si>
    <t>https://youtu.be/5yc2KV4K4Ds</t>
  </si>
  <si>
    <t>Jugger: 7. Thüringer Meisterschaft - Schergen von Monasteria - Sturmwölfe (Ausschnitte)</t>
  </si>
  <si>
    <t>https://youtu.be/GWEevul6ghY</t>
  </si>
  <si>
    <t>Schergen von Monasteria</t>
  </si>
  <si>
    <t>Sturmwölfe</t>
  </si>
  <si>
    <t>Jugger: 7. Thüringer Meisterschaft - Pink Pain - Die Maximalkonsistente Teilklasse</t>
  </si>
  <si>
    <t>https://youtu.be/vrhsgVpwGWg</t>
  </si>
  <si>
    <t>Die Maximalkonsistente Teilklasse</t>
  </si>
  <si>
    <t>Jugger: 7. Thüringer Meisterschaft - Rigor Mortis 3 - Keiler (Ausschnitt)</t>
  </si>
  <si>
    <t>https://youtu.be/olzpCKpPXTU</t>
  </si>
  <si>
    <t>Oldenburger Keiler</t>
  </si>
  <si>
    <t>Jugger: 7. Thüringer Meisterschaft - Pink Pain - Amazonenkinder</t>
  </si>
  <si>
    <t>https://youtu.be/Auxcfd7m7M0</t>
  </si>
  <si>
    <t>Amazonenkinder</t>
  </si>
  <si>
    <t>5:3, 5:2</t>
  </si>
  <si>
    <t>Jugger: 7. Thüringer Meisterschaft - Jugg the Ripper - Amazonenkinder (Ausschnitte)</t>
  </si>
  <si>
    <t>https://youtu.be/yE71USS6cPc</t>
  </si>
  <si>
    <t>Jugg - the Ripper</t>
  </si>
  <si>
    <t>Jugger 6. Hessische Meisterschaft Pink Pain - JUKKIER (Ausschnitte)</t>
  </si>
  <si>
    <t>https://youtu.be/R-X_xrF2lbk</t>
  </si>
  <si>
    <t>6. Hessische Meisterschaft</t>
  </si>
  <si>
    <t>https://turniere.jugger.org/tournament.php?id=159</t>
  </si>
  <si>
    <t>Jugger 6. Hessische Meisterschaft Pink Pain - Mainzer Deserteure (Ausschnitte)</t>
  </si>
  <si>
    <t>https://youtu.be/pXbxorroubk</t>
  </si>
  <si>
    <t>Jugger 6. Hessische Meisterschaft Pink Pain - Hobbiz (Ausschnitte)</t>
  </si>
  <si>
    <t>https://youtu.be/TmTdeKBoYsM</t>
  </si>
  <si>
    <t>Jugger 6. Hessische Meisterschaft Pink Pain - Ahle Säcke (Ausschnitte)</t>
  </si>
  <si>
    <t>https://youtu.be/10Ervqgpc_M</t>
  </si>
  <si>
    <t>Jugger: Finale 2. Bergische Meisterschaft: Mainzer Marodeure - Zonenkinder</t>
  </si>
  <si>
    <t>https://youtu.be/AfmN-ElLyhA</t>
  </si>
  <si>
    <t>2. Bergische Meisterschaft</t>
  </si>
  <si>
    <t>Wuppertal</t>
  </si>
  <si>
    <t>https://turniere.jugger.org/tournament.php?id=177</t>
  </si>
  <si>
    <t>16:12</t>
  </si>
  <si>
    <t>Jugger 6. Hessische Meisterschaft - Spiele von Pink Prain (Ausschnitte)</t>
  </si>
  <si>
    <t>https://youtu.be/lXqegRoBB4w</t>
  </si>
  <si>
    <t>Jugger 6. Hessische Meisterschaft Finale - Pink Pain - Mainzer Marodeure (Ausschnitte)</t>
  </si>
  <si>
    <t>https://youtu.be/oY7rqmaneaE</t>
  </si>
  <si>
    <t>Jugger 12. Badische Meisterschaft - einzelne Spielzüge</t>
  </si>
  <si>
    <t>https://youtu.be/eo-NXWjiuNo</t>
  </si>
  <si>
    <t>Mischung verschiedener Spiele</t>
  </si>
  <si>
    <t xml:space="preserve">12. Badische Meisterschaft </t>
  </si>
  <si>
    <t>https://turniere.jugger.org/tournament.php?id=145</t>
  </si>
  <si>
    <t>Jugger 12. Badische Meisterschaft Pink Pain - Schädelschwenker</t>
  </si>
  <si>
    <t>https://youtu.be/DewyXf2u_zs</t>
  </si>
  <si>
    <t>5:3</t>
  </si>
  <si>
    <t>Jugger 12. Badische Meisterschaft Pink Pain - Tackle Tiger</t>
  </si>
  <si>
    <t>https://youtu.be/STj0Ck8udEA</t>
  </si>
  <si>
    <t>6:0</t>
  </si>
  <si>
    <t>Jugger 12. Badische Meisterschaft Pink Brain</t>
  </si>
  <si>
    <t>https://youtu.be/DioxP6y9btk</t>
  </si>
  <si>
    <t>Jugger 12. Badische Meisterschaft Pink Pain - Hobbiz</t>
  </si>
  <si>
    <t>https://youtu.be/H4lnfJ0jKpk</t>
  </si>
  <si>
    <t>nicht vollständig</t>
  </si>
  <si>
    <t>Jugger 5. Hessische Meisterschaft: Pink Pain - Mainzer Marodeure</t>
  </si>
  <si>
    <t>https://youtu.be/d9wsoHq-R58</t>
  </si>
  <si>
    <t>5. Hessische Meisterschaft</t>
  </si>
  <si>
    <t>https://turniere.jugger.org/tournament.php?id=125</t>
  </si>
  <si>
    <t>Training &amp; Tutorial</t>
  </si>
  <si>
    <t>https://youtu.be/xP7GHVkQ0kE</t>
  </si>
  <si>
    <t>https://youtu.be/SuBxoRjN5uM</t>
  </si>
  <si>
    <t>https://youtu.be/_ZDl1CzvuT0</t>
  </si>
  <si>
    <t>https://youtu.be/39VdxV4jRT4</t>
  </si>
  <si>
    <t>8. Berliner Juggerpokal/ 7. Thüringer Meisterschaft</t>
  </si>
  <si>
    <t>https://youtu.be/MTP1ZD3v-gU</t>
  </si>
  <si>
    <t>1. Mitteldeutsche Meisterschaft</t>
  </si>
  <si>
    <t>Halle (Saale)</t>
  </si>
  <si>
    <t>https://turniere.jugger.org/tournament.php?id=176</t>
  </si>
  <si>
    <t>https://youtu.be/5MBYClp5l4o</t>
  </si>
  <si>
    <t>Jugglers Jugg</t>
  </si>
  <si>
    <t>https://youtu.be/Bx855_QXY1s</t>
  </si>
  <si>
    <t>16:2</t>
  </si>
  <si>
    <t>https://youtu.be/LI5VG8Zof7k</t>
  </si>
  <si>
    <t>https://youtu.be/EGCixz1qO6A</t>
  </si>
  <si>
    <t>15:2</t>
  </si>
  <si>
    <t>https://youtu.be/VcNGjTTcF8I</t>
  </si>
  <si>
    <t>https://youtu.be/dcV5ZIRf9m4</t>
  </si>
  <si>
    <t>15:3</t>
  </si>
  <si>
    <t>https://youtu.be/ZIAWJS0aIfM</t>
  </si>
  <si>
    <t>Hannoveraner Haumichblau</t>
  </si>
  <si>
    <t>https://youtu.be/QH2ic_uOG_0</t>
  </si>
  <si>
    <t>Rigor Mortis II</t>
  </si>
  <si>
    <t>9:7</t>
  </si>
  <si>
    <t>https://youtu.be/UPmIBtE7--w</t>
  </si>
  <si>
    <t>https://youtu.be/wWACjGpzwrc</t>
  </si>
  <si>
    <t>3. Berlin Masters (BM 2014)</t>
  </si>
  <si>
    <t>https://turniere.jugger.org/tournament.php?id=166</t>
  </si>
  <si>
    <t>Knautschzonenkinder</t>
  </si>
  <si>
    <t>5:3, 5:1</t>
  </si>
  <si>
    <t>https://youtu.be/U9unLTp7s4s</t>
  </si>
  <si>
    <t>5:1, 5:0</t>
  </si>
  <si>
    <t>https://youtu.be/DvEFUx2dprA</t>
  </si>
  <si>
    <t>CVJM Coswig (Jugguars)</t>
  </si>
  <si>
    <t>https://youtu.be/NEqCRc0pgmQ</t>
  </si>
  <si>
    <t>https://youtu.be/xesRyIcaSJ0</t>
  </si>
  <si>
    <t>7:1, 7:4</t>
  </si>
  <si>
    <t>https://youtu.be/zgZB3LjwJTY</t>
  </si>
  <si>
    <t>7:3, 3:7, 7:3</t>
  </si>
  <si>
    <t>https://youtu.be/HnqE08qYe38</t>
  </si>
  <si>
    <t>7:6, 7:6</t>
  </si>
  <si>
    <t>https://youtu.be/WN3WSDCDJmU</t>
  </si>
  <si>
    <t>1. Spieltag</t>
  </si>
  <si>
    <t>OWL 2014/15 - 1. Spieltag</t>
  </si>
  <si>
    <t>Leipzig</t>
  </si>
  <si>
    <t>4:5, 5:3, 5:4, 5:2</t>
  </si>
  <si>
    <t>https://youtu.be/obuCsRsziew</t>
  </si>
  <si>
    <t>5:2, 5:1, 5:3</t>
  </si>
  <si>
    <t>https://youtu.be/KJfsXWbPJMI</t>
  </si>
  <si>
    <t>Die Leere Menge</t>
  </si>
  <si>
    <t>5:0, 5:2, 5:3</t>
  </si>
  <si>
    <t>https://youtu.be/iBMHGbkTeek</t>
  </si>
  <si>
    <t>Leipziger Nachtleben</t>
  </si>
  <si>
    <t>5:0, 5:0, 5:3</t>
  </si>
  <si>
    <t>https://youtu.be/MUTp3Glonz8</t>
  </si>
  <si>
    <t>2. Spieltag</t>
  </si>
  <si>
    <t>OWL 2014/15 - 2. Spieltag</t>
  </si>
  <si>
    <t>5:1, 5:0, 5:2</t>
  </si>
  <si>
    <t>https://youtu.be/Cki9blfVl1g</t>
  </si>
  <si>
    <t>5:4, 5:4, 5:4</t>
  </si>
  <si>
    <t>https://youtu.be/PylCAsMhS78</t>
  </si>
  <si>
    <t>4:5, 5:3, 5:?, 5:2</t>
  </si>
  <si>
    <t>https://youtu.be/NkOLsfiOXvk</t>
  </si>
  <si>
    <t>4:5, 5:0, 5:?, 5:2</t>
  </si>
  <si>
    <t>https://youtu.be/EwJ6473yxK8</t>
  </si>
  <si>
    <t>3:5, 5:3, 5:1, 5:3</t>
  </si>
  <si>
    <t>https://youtu.be/ywyKOHZtPkE</t>
  </si>
  <si>
    <t>Mitteldeutsche Juggerliga 2015</t>
  </si>
  <si>
    <t>5:4, 4:5, 5:3</t>
  </si>
  <si>
    <t>How to make spars // Pompfenbau</t>
  </si>
  <si>
    <t>DIY Pompfe Q-Tip</t>
  </si>
  <si>
    <t>https://youtu.be/dT5tVpt1Ih0</t>
  </si>
  <si>
    <t xml:space="preserve">Bavaria Scouts </t>
  </si>
  <si>
    <t>holz-Vollstab.</t>
  </si>
  <si>
    <t xml:space="preserve">Q-Tip </t>
  </si>
  <si>
    <t>Deutsche Jugger-Meisterschaft in der Oberpfalz | BR24</t>
  </si>
  <si>
    <t>https://www.youtube.com/watch?v=01WllASUWxg</t>
  </si>
  <si>
    <t>BR24</t>
  </si>
  <si>
    <t>19. Deutsche Meisterschaft (DM 2016)</t>
  </si>
  <si>
    <t>Jugger - ein Sport mit Schädel und Pompfen - Campus TV Uni Bielefeld (Folge 85)</t>
  </si>
  <si>
    <t>https://youtu.be/DlSZARkui3s</t>
  </si>
  <si>
    <t>Campus TV Bielefeld</t>
  </si>
  <si>
    <t>Bielefeld</t>
  </si>
  <si>
    <t>Chain: Lesson one, control the angle of the chain, vertical to horizontal (Teil 1 von 21)</t>
  </si>
  <si>
    <t>https://www.youtube.com/watch?v=p8Itogi_HO0&amp;list=PLQE3-dafu5g9EGjvcPBNL7zOX7qd6WX0S</t>
  </si>
  <si>
    <t>David Edwards</t>
  </si>
  <si>
    <t>21 Teile</t>
  </si>
  <si>
    <t>Kette</t>
  </si>
  <si>
    <t>https://youtu.be/eWKb4M6CrsE</t>
  </si>
  <si>
    <t>Der Dodo</t>
  </si>
  <si>
    <t>Trainingsspiel Jugger Vienna</t>
  </si>
  <si>
    <t>Wien</t>
  </si>
  <si>
    <t>https://youtu.be/qghkwssCEpk</t>
  </si>
  <si>
    <t>https://youtu.be/s4Yf4Kjpg0U</t>
  </si>
  <si>
    <t>https://youtu.be/MHhRjoSYDnk</t>
  </si>
  <si>
    <t>https://youtu.be/E9x6NJknNxg</t>
  </si>
  <si>
    <t>https://youtu.be/-atRZFzYLHc</t>
  </si>
  <si>
    <t>Jugger Vienna</t>
  </si>
  <si>
    <t>Jugger, 15. Deutsche Meisterschaft HLU vs. Schergen von Monasteria</t>
  </si>
  <si>
    <t>https://youtu.be/7Rz5njhd3lA</t>
  </si>
  <si>
    <t>Eike Engelmann</t>
  </si>
  <si>
    <t>15. Deutsche Meisterschaft (DM 2012)</t>
  </si>
  <si>
    <t>https://turniere.jugger.org/tournament.php?id=72</t>
  </si>
  <si>
    <t>GAG vs. Schergen von Monasteria</t>
  </si>
  <si>
    <t>https://youtu.be/5rLtVSb_Or8</t>
  </si>
  <si>
    <t>Black Dragons vs. Schergen von Monasteria 15. Deutsche Meisterschaft</t>
  </si>
  <si>
    <t>https://youtu.be/Z9VtrwfueS8</t>
  </si>
  <si>
    <t>Black Dragons</t>
  </si>
  <si>
    <t>JUGGER: Jenaer Zonenkinder in Cottbus</t>
  </si>
  <si>
    <t>https://youtu.be/ezkoprZfTfk</t>
  </si>
  <si>
    <t>Felix Superbike</t>
  </si>
  <si>
    <t>mehrere Spiele</t>
  </si>
  <si>
    <t>OWL 2013/14</t>
  </si>
  <si>
    <t>Cottbus</t>
  </si>
  <si>
    <t>Leben mit Action: JUGGER - Fechten beim Rugby?!</t>
  </si>
  <si>
    <t>https://youtu.be/lOCa3Pm0N28</t>
  </si>
  <si>
    <t>Florian Daimer</t>
  </si>
  <si>
    <t>Bochum</t>
  </si>
  <si>
    <t>2011 BM - Die Leere Menge vs. !llukS</t>
  </si>
  <si>
    <t>https://www.youtube.com/watch?v=B00tebzGT0U</t>
  </si>
  <si>
    <t>FuchsIgel</t>
  </si>
  <si>
    <t>1. Berlin Masters (BM 2011)</t>
  </si>
  <si>
    <t>https://turniere.jugger.org/tournament.php?id=60</t>
  </si>
  <si>
    <t>!LlukS</t>
  </si>
  <si>
    <t>18:2</t>
  </si>
  <si>
    <t>2011 BM - Die Leere Menge vs. Zonenkinder</t>
  </si>
  <si>
    <t>https://www.youtube.com/watch?v=AtzFydFZSRg</t>
  </si>
  <si>
    <t>3:6</t>
  </si>
  <si>
    <t>2011 BM - Die Leere Menge vs. RaP</t>
  </si>
  <si>
    <t>https://www.youtube.com/watch?v=Bvn0crF16uw</t>
  </si>
  <si>
    <t>RaP</t>
  </si>
  <si>
    <t>6:12</t>
  </si>
  <si>
    <t>2011 BM - Die Leere Menge vs. Rigor Mortis</t>
  </si>
  <si>
    <t>https://www.youtube.com/watch?v=lg_IrLKNPyk</t>
  </si>
  <si>
    <t>5:11</t>
  </si>
  <si>
    <t>2011 BM - Die Leere Menge vs. Spalter</t>
  </si>
  <si>
    <t>https://www.youtube.com/watch?v=a_rB9i_PgFQ</t>
  </si>
  <si>
    <t>Spalter</t>
  </si>
  <si>
    <t>10:9</t>
  </si>
  <si>
    <t>2011 Oldenburg - Die Leere Menge vs. Kampf Keiler.wmv</t>
  </si>
  <si>
    <t>https://www.youtube.com/watch?v=oK8ShK0DfJc</t>
  </si>
  <si>
    <t>Ausschnitt/Deutsches Doppel</t>
  </si>
  <si>
    <t>1. Juggerturnier zu Oldenburg</t>
  </si>
  <si>
    <t>Oldenburg</t>
  </si>
  <si>
    <t>https://turniere.jugger.org/tournament.php?id=56</t>
  </si>
  <si>
    <t>Kampf Keiler</t>
  </si>
  <si>
    <t>?</t>
  </si>
  <si>
    <t>2011 Oldenburg - Die Leere Menge vs. J-Team Lippstadt</t>
  </si>
  <si>
    <t>https://www.youtube.com/watch?v=beXHuEsaI7M</t>
  </si>
  <si>
    <t>J-Team Lippstadt</t>
  </si>
  <si>
    <t>4:11</t>
  </si>
  <si>
    <t>2011 Oldenburg - Die Leere Menge vs. Kolibri</t>
  </si>
  <si>
    <t>https://www.youtube.com/watch?v=rRr959IqNOc</t>
  </si>
  <si>
    <t>Kolibri</t>
  </si>
  <si>
    <t>(4:0)</t>
  </si>
  <si>
    <t>2011 Oldenburg - Die Leere Menge vs. Torpedo Gorn</t>
  </si>
  <si>
    <t>https://www.youtube.com/watch?v=DxG2DtppFCw</t>
  </si>
  <si>
    <t>1 Zug</t>
  </si>
  <si>
    <t>Torpedo Gorn</t>
  </si>
  <si>
    <t>2012 Bad Oldesloe - Awesome Pirates vs. Die Leere Menge</t>
  </si>
  <si>
    <t>https://www.youtube.com/watch?v=R_8ivCO3rk0</t>
  </si>
  <si>
    <t>7. Schleswig-Holstein Meisterschaft</t>
  </si>
  <si>
    <t>Rethwisch</t>
  </si>
  <si>
    <t>https://turniere.jugger.org/tournament.php?id=78</t>
  </si>
  <si>
    <t>Awesome Pirates</t>
  </si>
  <si>
    <t>9:6</t>
  </si>
  <si>
    <t>2012 Bad Oldesloe - Die Leere Menge vs. Without Rules</t>
  </si>
  <si>
    <t>https://www.youtube.com/watch?v=NZMTucOHMo0</t>
  </si>
  <si>
    <t>Without Rules</t>
  </si>
  <si>
    <t>20:1</t>
  </si>
  <si>
    <t>2012 Bad Oldesloe - Die Leere Menge vs. Kampf Keiler</t>
  </si>
  <si>
    <t>https://www.youtube.com/watch?v=zlhLGmmLMWM</t>
  </si>
  <si>
    <t>2012 Bad Oldesloe - Die Leere Menge vs. Hannover Living Undeads</t>
  </si>
  <si>
    <t>https://www.youtube.com/watch?v=wejIQVXj7i8</t>
  </si>
  <si>
    <t>2012 Bad Oldesloe - Die Leere Menge vs. Last Man Standing</t>
  </si>
  <si>
    <t>https://www.youtube.com/watch?v=IPhaVX2F4Ew</t>
  </si>
  <si>
    <t>Last Man Standing</t>
  </si>
  <si>
    <t>6:7</t>
  </si>
  <si>
    <t>2012 Bad Oldesloe Final - Die Leere Menge vs. Hannover Living Undeads</t>
  </si>
  <si>
    <t>https://www.youtube.com/watch?v=a6tRNshXeuM</t>
  </si>
  <si>
    <t>finale</t>
  </si>
  <si>
    <t>10:16</t>
  </si>
  <si>
    <t>2012 BJP - GAG vs. Zonenkinder</t>
  </si>
  <si>
    <t>https://www.youtube.com/watch?v=dRYkaoPwxUM</t>
  </si>
  <si>
    <t>6. Berliner Juggerpokal (BJP 2012)</t>
  </si>
  <si>
    <t>https://turniere.jugger.org/tournament.php?id=79</t>
  </si>
  <si>
    <t>2012 BJP - Gott AG vs. Jugg Norris 2</t>
  </si>
  <si>
    <t>https://www.youtube.com/watch?v=xJwti-xPrqM</t>
  </si>
  <si>
    <t>Gott AG</t>
  </si>
  <si>
    <t>Jugg Norris 2</t>
  </si>
  <si>
    <t>2012 BJP - Die Leere Menge vs. Gott AG</t>
  </si>
  <si>
    <t>https://www.youtube.com/watch?v=P6v-OycFv9I</t>
  </si>
  <si>
    <t>5:8</t>
  </si>
  <si>
    <t>2012 BJP - Die Leere Menge vs. Juggernauts</t>
  </si>
  <si>
    <t>https://www.youtube.com/watch?v=ErGUQLs3108</t>
  </si>
  <si>
    <t>Juggernauts</t>
  </si>
  <si>
    <t>2012 BJP - Die Leere Menge vs. Skull!</t>
  </si>
  <si>
    <t>https://www.youtube.com/watch?v=P6v4KR1IO7A</t>
  </si>
  <si>
    <t>Skull!</t>
  </si>
  <si>
    <t>7+:7</t>
  </si>
  <si>
    <t>2012 BJP - Die Leere Menge vs. Rigor Mortis</t>
  </si>
  <si>
    <t>https://www.youtube.com/watch?v=GcwIQjb-334</t>
  </si>
  <si>
    <t>2012 BJP - Die Leere Menge vs. Zonenkinder</t>
  </si>
  <si>
    <t>https://www.youtube.com/watch?v=GDnM0N2Gw7w</t>
  </si>
  <si>
    <t>Deutsches Doppel</t>
  </si>
  <si>
    <t>2012 BJP Semifinal - Die Leere Menge vs. Falco Jugger</t>
  </si>
  <si>
    <t>https://www.youtube.com/watch?v=jm-gFLEzbkA</t>
  </si>
  <si>
    <t>einige Spielzügewurden falsch zusammengeschnitten</t>
  </si>
  <si>
    <t>2012 Deutsche Meisterschaft - Die Leere Menge vs. Elements</t>
  </si>
  <si>
    <t>https://www.youtube.com/watch?v=5j6qdMLzqzw</t>
  </si>
  <si>
    <t>Elements</t>
  </si>
  <si>
    <t>2012 Deutsche Meisterschaft - Die Leere Menge vs. Jugglers Jugg</t>
  </si>
  <si>
    <t>https://www.youtube.com/watch?v=ZIxKat8gcF8</t>
  </si>
  <si>
    <t>10:1</t>
  </si>
  <si>
    <t>https://www.youtube.com/watch?v=iy0vNyPx81o</t>
  </si>
  <si>
    <t>2012 Deutsche Meisterschaft - Die Leere Menge vs. Without Rules</t>
  </si>
  <si>
    <t>https://www.youtube.com/watch?v=gk8R07K-Jh0</t>
  </si>
  <si>
    <t>14:1</t>
  </si>
  <si>
    <t>2012 Deutsche Meisterschaft - Die Leere Menge vs. Murcia jugger selection</t>
  </si>
  <si>
    <t>Murcia Jugger Selection</t>
  </si>
  <si>
    <t>2012 Deutsche Meisterschaft - Die Leere Menge vs. Torpedo Bääm!</t>
  </si>
  <si>
    <t>https://www.youtube.com/watch?v=eMhExBS0sSQ</t>
  </si>
  <si>
    <t>Torpedo Bääm!</t>
  </si>
  <si>
    <t>2:8</t>
  </si>
  <si>
    <t>2012 Deutsche Meisterschaft - Blackout vs. Die Leere Menge</t>
  </si>
  <si>
    <t>https://www.youtube.com/watch?v=wBnAXTaNBqM</t>
  </si>
  <si>
    <t>Blackout</t>
  </si>
  <si>
    <t>2012 Jena - Die Leere Menge vs. Falco Jugger</t>
  </si>
  <si>
    <t>https://www.youtube.com/watch?v=UzvUkZ7jWy0</t>
  </si>
  <si>
    <t>5. Thüringer Meisterschaft (TM 2012)</t>
  </si>
  <si>
    <t>https://turniere.jugger.org/tournament.php?id=74</t>
  </si>
  <si>
    <t>2012 Jena - Die Leere Menge vs. GAG</t>
  </si>
  <si>
    <t>https://www.youtube.com/watch?v=Uu-QrayeaEU</t>
  </si>
  <si>
    <t>6:8</t>
  </si>
  <si>
    <t>2012 Jena - Die Leere Menge vs. Hannover Living Undeads</t>
  </si>
  <si>
    <t>2012 Jena - Awesome Pirates vs. Die Leere Menge</t>
  </si>
  <si>
    <t>https://www.youtube.com/watch?v=xYEw5sHiTgo</t>
  </si>
  <si>
    <t>18:1</t>
  </si>
  <si>
    <t>2012 Jena - Amazonenkinder vs. Die Leere Menge</t>
  </si>
  <si>
    <t>https://www.youtube.com/watch?v=U_R6OQW2XS8</t>
  </si>
  <si>
    <t>OWL 2012 Die Leere Menge vs. GAG Teil 1</t>
  </si>
  <si>
    <t>https://www.youtube.com/watch?v=Ow32SisZBzs</t>
  </si>
  <si>
    <t>1.Hälfte</t>
  </si>
  <si>
    <t>OWL 2012/13</t>
  </si>
  <si>
    <t>Greifswald</t>
  </si>
  <si>
    <t>nicht gelistet</t>
  </si>
  <si>
    <t>3:2</t>
  </si>
  <si>
    <t>OWL 2012 Die Leere Menge vs. GAG Teil 2</t>
  </si>
  <si>
    <t>https://www.youtube.com/watch?v=7asCle7rCso</t>
  </si>
  <si>
    <t>2.Hälfte</t>
  </si>
  <si>
    <t>2013 BJP - Die Leere Menge vs. Rigor Mortis</t>
  </si>
  <si>
    <t>https://www.youtube.com/watch?v=dgMMsNCMcuA</t>
  </si>
  <si>
    <t>7. Berliner Juggerpokal (BJP 2013)</t>
  </si>
  <si>
    <t>https://turniere.jugger.org/tournament.php?id=112</t>
  </si>
  <si>
    <t>1:3</t>
  </si>
  <si>
    <t>2013 BJP - Die Leere Menge vs. Zonenkinder</t>
  </si>
  <si>
    <t>https://www.youtube.com/watch?v=ZnwMIHMLkXM</t>
  </si>
  <si>
    <t>1:2</t>
  </si>
  <si>
    <t>2013 BJP - Die Leere Menge vs. GAG</t>
  </si>
  <si>
    <t>https://www.youtube.com/watch?v=a_t-LtplhJU</t>
  </si>
  <si>
    <t>2:0</t>
  </si>
  <si>
    <t>2013 BJP - Die Leere Menge vs. Skull!</t>
  </si>
  <si>
    <t>https://www.youtube.com/watch?v=hXXD1WfUk1I</t>
  </si>
  <si>
    <t>2013 Lübeck - Die Leere Menge vs. GAG</t>
  </si>
  <si>
    <t>https://www.youtube.com/watch?v=dj0AQSGPiAY</t>
  </si>
  <si>
    <t>1. Hanseatic Jugger Cup</t>
  </si>
  <si>
    <t>Lübeck</t>
  </si>
  <si>
    <t>https://turniere.jugger.org/tournament.php?id=105</t>
  </si>
  <si>
    <t>10:10</t>
  </si>
  <si>
    <t>2013 Lübeck - Die Leere Menge vs. LMS</t>
  </si>
  <si>
    <t>https://www.youtube.com/watch?v=kJMTVh8Lp8c</t>
  </si>
  <si>
    <t>2013 Lübeck Finale - Die Leere Menge vs. GAG</t>
  </si>
  <si>
    <t>https://www.youtube.com/watch?v=HEt_ApFB5Go</t>
  </si>
  <si>
    <t>1.Hälfte, Finale</t>
  </si>
  <si>
    <t>7:9</t>
  </si>
  <si>
    <t>2013 Lübeck Halbfinale - Die Leere Menge vs. LMS</t>
  </si>
  <si>
    <t>https://www.youtube.com/watch?v=BpF0uUZHgNE</t>
  </si>
  <si>
    <t>Halbfinale</t>
  </si>
  <si>
    <t>13:10</t>
  </si>
  <si>
    <t>Bad Oldesloe - Die Leere Menge vs. GAG</t>
  </si>
  <si>
    <t>https://www.youtube.com/watch?v=Shea236Etx8</t>
  </si>
  <si>
    <t>8. Schleswig-Holstein Meisterschaft</t>
  </si>
  <si>
    <t>https://turniere.jugger.org/tournament.php?id=114</t>
  </si>
  <si>
    <t>Bad Oldesloe 2013 - Die Leere Menge vs. Spaßbremsen</t>
  </si>
  <si>
    <t>https://www.youtube.com/watch?v=kiO4lhXQoxk</t>
  </si>
  <si>
    <t>Spaßbremsen</t>
  </si>
  <si>
    <t>20:2</t>
  </si>
  <si>
    <t>Bad Oldesloe 2013 - Die Leere Menge vs. Torpedo Bääm!</t>
  </si>
  <si>
    <t>https://www.youtube.com/watch?v=-O29jov6d9U</t>
  </si>
  <si>
    <t>10:7</t>
  </si>
  <si>
    <t>Bad Oldesloe 2013 - Die Leere Menge vs. Last Man Standing</t>
  </si>
  <si>
    <t>https://www.youtube.com/watch?v=Ks8KCktZ50s</t>
  </si>
  <si>
    <t>Bad Oldesloe 2013 - Die Leere Menge vs. Hannover Living Undeads</t>
  </si>
  <si>
    <t>https://www.youtube.com/watch?v=qNQDhtglYX4</t>
  </si>
  <si>
    <t>Bad Oldesloe 2013 Finale - Die Leere Menge vs. Last Man Standing</t>
  </si>
  <si>
    <t>https://www.youtube.com/watch?v=kPxZd6FWy8k</t>
  </si>
  <si>
    <t>23:13</t>
  </si>
  <si>
    <t>Berlin Masters 2013 - Die Leere Menge vs. Die Maximalkonsistente Teilklasse</t>
  </si>
  <si>
    <t>https://www.youtube.com/watch?v=3b71QfwJ1N8</t>
  </si>
  <si>
    <t>2. Berlin Masters (BM 2013)</t>
  </si>
  <si>
    <t>https://turniere.jugger.org/tournament.php?id=104</t>
  </si>
  <si>
    <t>14:2</t>
  </si>
  <si>
    <t>Berlin Masters 2013 - Mengenleere vs. Spalter</t>
  </si>
  <si>
    <t>https://www.youtube.com/watch?v=rJ6AxSbPk90</t>
  </si>
  <si>
    <t>Mengenleere</t>
  </si>
  <si>
    <t>Berlin Masters 2013 - Chimera Brunsviga vs. Die Maximalkonsistente Teilklasse</t>
  </si>
  <si>
    <t>https://www.youtube.com/watch?v=_8Vt-97K9WE</t>
  </si>
  <si>
    <t>Chimera Brunsviga</t>
  </si>
  <si>
    <t>17:3</t>
  </si>
  <si>
    <t>BJP 2014 - Die Leere Menge vs. Rigor Mortis</t>
  </si>
  <si>
    <t>https://www.youtube.com/watch?v=NEKmfeix97I</t>
  </si>
  <si>
    <t>8. Berliner Juggerpokal (BJP 2014)</t>
  </si>
  <si>
    <t>https://turniere.jugger.org/tournament.php?id=147</t>
  </si>
  <si>
    <t>BJP 2014 - Die Leere Menge vs. Falco Jugger</t>
  </si>
  <si>
    <t>https://www.youtube.com/watch?v=f_5R6TG2tMw</t>
  </si>
  <si>
    <t>Halle 2013 - Die Leere Menge vs. Zonenkinder</t>
  </si>
  <si>
    <t>https://www.youtube.com/watch?v=A8PS1whVWe0</t>
  </si>
  <si>
    <t>2. Hallesche Stadtbalgerei</t>
  </si>
  <si>
    <t>https://turniere.jugger.org/tournament.php?id=109</t>
  </si>
  <si>
    <t>13:9</t>
  </si>
  <si>
    <t>Halle 2013 - Die Leere Menge vs. Rigor Mortis</t>
  </si>
  <si>
    <t>https://www.youtube.com/watch?v=oGMjp_0RT6s</t>
  </si>
  <si>
    <t>Anfang fehlt</t>
  </si>
  <si>
    <t>12:7</t>
  </si>
  <si>
    <t>Halle 2013 - Die Leere Menge vs. GAG</t>
  </si>
  <si>
    <t>https://www.youtube.com/watch?v=XN6TLx3P29M</t>
  </si>
  <si>
    <t>10:11</t>
  </si>
  <si>
    <t>Halle 2013 - Die Leere Menge vs. Hallesche Doppelsöldner</t>
  </si>
  <si>
    <t>https://www.youtube.com/watch?v=4NKYM8eVluo</t>
  </si>
  <si>
    <t>unvollständig</t>
  </si>
  <si>
    <t>Hallesche Doppelsöldner</t>
  </si>
  <si>
    <t>Halle 2013 - Die Leere Menge vs. Juggernauts</t>
  </si>
  <si>
    <t>https://www.youtube.com/watch?v=yoRmX8naic4</t>
  </si>
  <si>
    <t>Halle 2013 - Die Maximalkonsistente Teilklasse vs. Jugglers Jugg</t>
  </si>
  <si>
    <t>https://www.youtube.com/watch?v=s8WGnoHAcjo</t>
  </si>
  <si>
    <t>Halle 2013 - Chimera Brunsviga vs. Die Maximalkonsistente Teilklasse</t>
  </si>
  <si>
    <t>https://www.youtube.com/watch?v=DZyx-sKhAFI</t>
  </si>
  <si>
    <t>9:13</t>
  </si>
  <si>
    <t>Halle 2013 - Die Maximalkonsistente Teilklasse vs. Konditionssteine</t>
  </si>
  <si>
    <t>https://www.youtube.com/watch?v=E6_HUB83X9w</t>
  </si>
  <si>
    <t>Konditionssteine</t>
  </si>
  <si>
    <t>8:12</t>
  </si>
  <si>
    <t>Halle 2013 - Die Maximalkonsistente Teilklasse vs. Juggernauts</t>
  </si>
  <si>
    <t>https://www.youtube.com/watch?v=Hkz8CgZOKRg</t>
  </si>
  <si>
    <t>2:18</t>
  </si>
  <si>
    <t>Halle 2013 - Die Maximalkonsistente Teilklasse vs. Sonnenwende</t>
  </si>
  <si>
    <t>https://www.youtube.com/watch?v=zZXNCGxR6N4</t>
  </si>
  <si>
    <t>3:15</t>
  </si>
  <si>
    <t>Halle 2013 - Die Maximalkonsistente Teilklasse vs. Chimera Brunsviga</t>
  </si>
  <si>
    <t>https://www.youtube.com/watch?v=Ca2T8Gxu7oA</t>
  </si>
  <si>
    <t>Halle 2013 - Die Maximalkonsistente Teilklasse vs. Hallesche Sportsteinschwalben</t>
  </si>
  <si>
    <t>https://www.youtube.com/watch?v=jZ7bmanibtc</t>
  </si>
  <si>
    <t>Hallesche Sportsteinschwalben</t>
  </si>
  <si>
    <t>Halle 2013 Halbfinale - Die Leere Menge vs. GAG</t>
  </si>
  <si>
    <t>https://www.youtube.com/watch?v=zWGOrLlxF5A</t>
  </si>
  <si>
    <t>8:10</t>
  </si>
  <si>
    <t>Halle 2013 Semifinal - Die Leere Menge vs. Jugglers Jugg</t>
  </si>
  <si>
    <t>https://www.youtube.com/watch?v=PKO3QbfSFUI</t>
  </si>
  <si>
    <t>Finale</t>
  </si>
  <si>
    <t>Hamburg 2013 - Die Leere Menge vs. Torpedo Tortuga</t>
  </si>
  <si>
    <t>https://www.youtube.com/watch?v=Jxsq6JvA4Ec</t>
  </si>
  <si>
    <t>19. Hamburger Meisterschaft</t>
  </si>
  <si>
    <t>Hamburg</t>
  </si>
  <si>
    <t>https://turniere.jugger.org/tournament.php?id=131</t>
  </si>
  <si>
    <t>Torpedo Tortuga</t>
  </si>
  <si>
    <t>Hamburg 2013 - Die Leere Menge vs. Torpedo Bääm!</t>
  </si>
  <si>
    <t>https://www.youtube.com/watch?v=HW4EleCulbQ</t>
  </si>
  <si>
    <t>Hamburg 2013 - Die Leere Menge vs. Spalter</t>
  </si>
  <si>
    <t>https://www.youtube.com/watch?v=Rs70xGOSF6s</t>
  </si>
  <si>
    <t>Hamburg 2013 - Torpedo Tortuga vs. Die Leere Menge</t>
  </si>
  <si>
    <t>https://www.youtube.com/watch?v=Arb6qO1GfFo</t>
  </si>
  <si>
    <t>12:3</t>
  </si>
  <si>
    <t>Hamburg 2013 - Die Maximalkonsistente Teilklasse vs. Team Lüneburg</t>
  </si>
  <si>
    <t>https://www.youtube.com/watch?v=AsGaoxCtSsQ</t>
  </si>
  <si>
    <t>Team Lüneburg</t>
  </si>
  <si>
    <t>6:10</t>
  </si>
  <si>
    <t>Hamburg 2013 - Awesome Pirates vs. Pompfenjäger</t>
  </si>
  <si>
    <t>https://www.youtube.com/watch?v=EWPWpyjVfRo</t>
  </si>
  <si>
    <t>Unvollständig</t>
  </si>
  <si>
    <t>Pompfenjäger</t>
  </si>
  <si>
    <t>Hamburg 2013 - Pompfenjäger vs. Team Lüneburg</t>
  </si>
  <si>
    <t>https://www.youtube.com/watch?v=TpooEy4Dc3Y</t>
  </si>
  <si>
    <t>5:6</t>
  </si>
  <si>
    <t>Hamburg 2013 Finale - Die Leere Menge vs. Skull! (feat. Plan-B)</t>
  </si>
  <si>
    <t>https://www.youtube.com/watch?v=YerfftEGbKE</t>
  </si>
  <si>
    <t>Golden Jugg, Finale</t>
  </si>
  <si>
    <t>Skull! (feat. Plan-B)</t>
  </si>
  <si>
    <t>14+1:14</t>
  </si>
  <si>
    <t>2013 Jena - Die Leere Menge vs. Zonenkinder</t>
  </si>
  <si>
    <t>https://www.youtube.com/watch?v=Q14VAcPLb-E</t>
  </si>
  <si>
    <t>6. Thüringer Meisterschaft (TM 2013)</t>
  </si>
  <si>
    <t>https://turniere.jugger.org/tournament.php?id=113</t>
  </si>
  <si>
    <t>6:9</t>
  </si>
  <si>
    <t>2013 Jena - Die Leere Menge vs. Skull!</t>
  </si>
  <si>
    <t>https://www.youtube.com/watch?v=OiqYz60L2s4</t>
  </si>
  <si>
    <t>Jena 2013 - Die Leere Menge vs. Rigor Mortis 2</t>
  </si>
  <si>
    <t>https://www.youtube.com/watch?v=P01UpjYpJFk</t>
  </si>
  <si>
    <t>Jena 2013 - Die Maximalkonsistente Teilklasse vs. Chimera Brunsviga</t>
  </si>
  <si>
    <t>https://www.youtube.com/watch?v=m1_Iunzkwu8</t>
  </si>
  <si>
    <t>Jena 2013 - Die Maximalkonsitente Teilklasse vs. Sonnenwende</t>
  </si>
  <si>
    <t>https://www.youtube.com/watch?v=HeWLDT7hihY</t>
  </si>
  <si>
    <t>Jena 2013 - Die Leere Menge vs. Chimera Brunsviga</t>
  </si>
  <si>
    <t>https://www.youtube.com/watch?v=wPB7KzIxJq0</t>
  </si>
  <si>
    <t>12:0</t>
  </si>
  <si>
    <t>Jena 2013 - Die Leere Menge vs. GAG</t>
  </si>
  <si>
    <t>https://www.youtube.com/watch?v=1tcSUHfN_lA</t>
  </si>
  <si>
    <t>Jena 2013 Semifinal - Die Leere Menge vs. GAG</t>
  </si>
  <si>
    <t>https://www.youtube.com/watch?v=cMdNu6YQi_c</t>
  </si>
  <si>
    <t>15:11</t>
  </si>
  <si>
    <t>Jena 2013 Viertelfinale - Die Leere Menge vs. Zonenkinder</t>
  </si>
  <si>
    <t>https://www.youtube.com/watch?v=nkIYo6pdmuM</t>
  </si>
  <si>
    <t>Viertelfinale</t>
  </si>
  <si>
    <t>9:10</t>
  </si>
  <si>
    <t>OWL 2012/13 - Die Leere Menge vs. Zonenkinder</t>
  </si>
  <si>
    <t>https://www.youtube.com/watch?v=jaeQKB_OlhM</t>
  </si>
  <si>
    <t>0:3</t>
  </si>
  <si>
    <t>OWL 2013/14 - Die Leere Menge vs. Zonenkinder</t>
  </si>
  <si>
    <t>https://www.youtube.com/watch?v=v1XdRHhw8-U</t>
  </si>
  <si>
    <t>3:1</t>
  </si>
  <si>
    <t>OWL 2013/14 - Die Leere Menge vs. Rigor Mortis</t>
  </si>
  <si>
    <t>https://www.youtube.com/watch?v=knnDOdPOzG8</t>
  </si>
  <si>
    <t>1:1</t>
  </si>
  <si>
    <t>Jugger im Hochschulsport Göttingen</t>
  </si>
  <si>
    <t>https://www.youtube.com/watch?v=6QLVWgiVVkY</t>
  </si>
  <si>
    <t>Hochschulsport Göttingen</t>
  </si>
  <si>
    <t>I am Jugger - Full Movie ENG</t>
  </si>
  <si>
    <t>https://www.youtube.com/watch?v=kPf9szr_1S0</t>
  </si>
  <si>
    <t>I am Jugger</t>
  </si>
  <si>
    <t>Film</t>
  </si>
  <si>
    <t>Podcast</t>
  </si>
  <si>
    <t>QWIK FIGHT Ep. 1 Jugger Video Podcast</t>
  </si>
  <si>
    <t>https://www.youtube.com/watch?v=gsmK1FBXzRg</t>
  </si>
  <si>
    <t>Johnatan Blum</t>
  </si>
  <si>
    <t>Highlights</t>
  </si>
  <si>
    <t>https://youtu.be/kRi64Q9Y3Pc</t>
  </si>
  <si>
    <t>Teil 2</t>
  </si>
  <si>
    <t>https://youtu.be/_fiihMQEhTM</t>
  </si>
  <si>
    <t>Teil 1</t>
  </si>
  <si>
    <t>Jugger Basilisken Basel vs Slothmachine | 3. Stuttgarter Kessel-Cup Spiel um Platz 11. | [Jugger]</t>
  </si>
  <si>
    <t>https://www.youtube.com/watch?v=e1RPit3t4_s</t>
  </si>
  <si>
    <t>Jugger Basel</t>
  </si>
  <si>
    <t>3. Stuttgarter Kessel-Cup</t>
  </si>
  <si>
    <t>Stuttgart</t>
  </si>
  <si>
    <t>https://turniere.jugger.org/tournament.php?id=565</t>
  </si>
  <si>
    <t>Jugger Basilisken Basel vs Gossenjugend | 3. Stuttgarter Kessel-Cup | [Jugger]</t>
  </si>
  <si>
    <t>https://www.youtube.com/watch?v=gyxpo88-MYU</t>
  </si>
  <si>
    <t>https://turniere.jugger.org/tournament.php?id=566</t>
  </si>
  <si>
    <t>Gossenjugend</t>
  </si>
  <si>
    <t>5:3, 2:5, 5:0</t>
  </si>
  <si>
    <t xml:space="preserve">Jugger Basilisken Basel vs Gossenhauer | 3. Stuttgarter Kessel-Cup | [Jugger]
</t>
  </si>
  <si>
    <t>https://www.youtube.com/watch?v=sWb31vHy5Q8</t>
  </si>
  <si>
    <t>https://turniere.jugger.org/tournament.php?id=567</t>
  </si>
  <si>
    <t>5:2, 5:4</t>
  </si>
  <si>
    <t>Jugger Basilisken Basel vs Hobbiz | 3. Württemberg-Cup Playoffs | Lauffen am Neckar [Jugger]</t>
  </si>
  <si>
    <t>https://www.youtube.com/watch?v=QHQNs4J0930</t>
  </si>
  <si>
    <t>3. Württemberg Cup</t>
  </si>
  <si>
    <t>Lauffen am Neckar</t>
  </si>
  <si>
    <t>https://turniere.jugger.org/tournament.php?id=531</t>
  </si>
  <si>
    <t>5:1, 2:5, 2:5</t>
  </si>
  <si>
    <t>Jugger Basilisken Basel vs Juggernauts | 3. Württemberg-Cup | Lauffen am Neckar [Jugger]</t>
  </si>
  <si>
    <t>https://www.youtube.com/watch?v=DY5dTiv_q_Q</t>
  </si>
  <si>
    <t>https://turniere.jugger.org/tournament.php?id=532</t>
  </si>
  <si>
    <t>Jugger Basilisken Basel vs nlg | 3. Württemberg-Cup | Lauffen am Neckar [Jugger]</t>
  </si>
  <si>
    <t>https://www.youtube.com/watch?v=DWcMNRxB_l4&amp;t</t>
  </si>
  <si>
    <t>https://turniere.jugger.org/tournament.php?id=533</t>
  </si>
  <si>
    <t>n l g</t>
  </si>
  <si>
    <t xml:space="preserve">Jugger Basilisken Basel vs Hobbiz | 3. Württemberg-Cup Gruppenphase | Lauffen am Neckar [Jugger]
</t>
  </si>
  <si>
    <t>https://www.youtube.com/watch?v=7Im0UBl0g3g&amp;t</t>
  </si>
  <si>
    <t>https://turniere.jugger.org/tournament.php?id=530</t>
  </si>
  <si>
    <t>4:5, 2:5</t>
  </si>
  <si>
    <t>The Flying Juggmen vs. Die Kurzen (Finale)</t>
  </si>
  <si>
    <t>https://youtu.be/nc4io3bgsPU</t>
  </si>
  <si>
    <t>Jugger Bonn</t>
  </si>
  <si>
    <t xml:space="preserve">1. Bonner Wintercup </t>
  </si>
  <si>
    <t>Bonn</t>
  </si>
  <si>
    <t>https://turniere.jugger.org/tournament.php?id=320</t>
  </si>
  <si>
    <t>Die Kurzen</t>
  </si>
  <si>
    <t>Rampage vs Juggerhaufen Bochum</t>
  </si>
  <si>
    <t>https://youtu.be/JhGLcmsLpo8</t>
  </si>
  <si>
    <t>Rampage (Irland)</t>
  </si>
  <si>
    <t>The Flying Juggmen vs. Lahnpinkchen</t>
  </si>
  <si>
    <t>https://youtu.be/Cf-Bzjb2V8A</t>
  </si>
  <si>
    <t>Lahnpinkchen</t>
  </si>
  <si>
    <t xml:space="preserve">13:2 </t>
  </si>
  <si>
    <t>Flying Juggmen vs Pink Pain</t>
  </si>
  <si>
    <t>https://youtu.be/mTXmWCgjNe4</t>
  </si>
  <si>
    <t xml:space="preserve">8:7 </t>
  </si>
  <si>
    <t>Der Beginn - Flying Juggmen vs. Kuschelkätzchen</t>
  </si>
  <si>
    <t>https://youtu.be/s_OA2nHM_Rs</t>
  </si>
  <si>
    <t>Fotomontage, wenige Filmaufnahmen</t>
  </si>
  <si>
    <t xml:space="preserve">6:5 </t>
  </si>
  <si>
    <t>Flying Juggmen vs Affen mit Waffen</t>
  </si>
  <si>
    <t>https://youtu.be/LeCAKSUZ1Eg</t>
  </si>
  <si>
    <t xml:space="preserve">8:4 </t>
  </si>
  <si>
    <t>Flying Juggmen vs Waldmeister</t>
  </si>
  <si>
    <t>https://youtu.be/lKMSP305jPk</t>
  </si>
  <si>
    <t>Waldmeister</t>
  </si>
  <si>
    <t>The Flying Juggmen vs. Rigor Mortis II</t>
  </si>
  <si>
    <t>https://youtu.be/UuQntuon5pA</t>
  </si>
  <si>
    <t>Rampage vs. HaWu Allstarz (Finale)</t>
  </si>
  <si>
    <t>https://youtu.be/_Au8j1IaNBo</t>
  </si>
  <si>
    <t xml:space="preserve">2. Bonner Wintercup </t>
  </si>
  <si>
    <t>https://turniere.jugger.org/tournament.php?id=399</t>
  </si>
  <si>
    <t>Flying Juggmen vs. Schergen von Monasteria (Kleines Finale)</t>
  </si>
  <si>
    <t>https://www.youtube.com/watch?v=SPhU3D45RZ0</t>
  </si>
  <si>
    <t>Flying Juggmen vs. Schergen von Monasteria 1/2 @ 4. Bonner Wintercup 2020</t>
  </si>
  <si>
    <t>https://www.youtube.com/watch?v=WTQnGPo2Ftk</t>
  </si>
  <si>
    <t>zweiteilige Aufnahme (1/2), kein Schnitt, keine Punktetafel</t>
  </si>
  <si>
    <t>4. Bonner Wintercup</t>
  </si>
  <si>
    <t>3:0 (5:3)</t>
  </si>
  <si>
    <t>Pink Pain vs. Jumping Juggmen 2/2 @ 4. Bonner Wintercup</t>
  </si>
  <si>
    <t>https://www.youtube.com/watch?v=ziMImt662Fk</t>
  </si>
  <si>
    <t>zweiteilige Aufnahme (2/2), kein Schnitt, keine Punktetafel</t>
  </si>
  <si>
    <t>Jumping Juggmen Bonn</t>
  </si>
  <si>
    <t>2:2 (5:4)</t>
  </si>
  <si>
    <t>Pink Pain vs. Jumping Juggmen 1/2 @ 4. Bonner Wintercup</t>
  </si>
  <si>
    <t>https://www.youtube.com/watch?v=ZDnSKto9WU8</t>
  </si>
  <si>
    <t>3:2 (5:4)</t>
  </si>
  <si>
    <t>Jugger Vienna vs. Savage 3/3 @ 4. Bonner Wintercup 2020</t>
  </si>
  <si>
    <t>https://youtu.be/RjG5TY-Gz7E</t>
  </si>
  <si>
    <t>dreiteilige Aufnahme (3/3),  kein Schnitt, keine Punktetafel</t>
  </si>
  <si>
    <t>Savage</t>
  </si>
  <si>
    <t>2:1 (10:4)</t>
  </si>
  <si>
    <t>Jugger Vienna vs. Savage 2/3 @ 4. Bonner Wintercup 2020</t>
  </si>
  <si>
    <t>https://www.youtube.com/watch?v=Oiv_wCZFdw0</t>
  </si>
  <si>
    <t>dreiteilige Aufnahme (2/3),  kein Schnitt, keine Punktetafel</t>
  </si>
  <si>
    <t>3:2 (10:4)</t>
  </si>
  <si>
    <t>Jugger Vienna vs. Savage 1/3 @ 4. Bonner Wintercup 2020</t>
  </si>
  <si>
    <t>https://www.youtube.com/watch?v=GOuZWuHP_y8</t>
  </si>
  <si>
    <t>dreiteilige Aufnahme (1/3),  kein Schnitt, keine Punktetafel</t>
  </si>
  <si>
    <t>5:1 (10:4)</t>
  </si>
  <si>
    <t>Pink Pain vs. Flying Juggmen Bonn (nicht komplett) @ 4. Bonner Wintercup 2020</t>
  </si>
  <si>
    <t>https://www.youtube.com/watch?v=HKT1qIZ9fSA</t>
  </si>
  <si>
    <t>unvollständige Aufnahme (Sieg Flying Juggmen)</t>
  </si>
  <si>
    <t xml:space="preserve">3:2 </t>
  </si>
  <si>
    <t xml:space="preserve">Jugger Vienna vs. Schergen von Monasteria 3/3 @ 4. Bonner Wintercup </t>
  </si>
  <si>
    <t>https://www.youtube.com/watch?v=pzz17gvJlVE</t>
  </si>
  <si>
    <t>dreiteilige Aufnahme (3/3), kein Schnitt, keine Punktetafel</t>
  </si>
  <si>
    <t xml:space="preserve">1:0 (10:3) </t>
  </si>
  <si>
    <t xml:space="preserve">Jugger Vienna vs. Schergen von Monasteria 2/3 @ 4. Bonner Wintercup </t>
  </si>
  <si>
    <t>https://www.youtube.com/watch?v=MMticGduZbI</t>
  </si>
  <si>
    <t>dreiteilige Aufnahme (2/3), kein Schnitt, keine Punktetafel</t>
  </si>
  <si>
    <t xml:space="preserve">5:1 (10:3) </t>
  </si>
  <si>
    <t xml:space="preserve">Jugger Vienna vs. Schergen von Monasteria 1/3 @ 4. Bonner Wintercup </t>
  </si>
  <si>
    <t>https://www.youtube.com/watch?v=Lh_apujErIc</t>
  </si>
  <si>
    <t>4:2 (10:3)</t>
  </si>
  <si>
    <t>Flying Juggmen vs. Schergen von Monasteria 2/2 @ 4. Bonner Wintercup 2020</t>
  </si>
  <si>
    <t>https://www.youtube.com/watch?v=jLHEtE2NV9k</t>
  </si>
  <si>
    <t>2:3 (5:3)</t>
  </si>
  <si>
    <t>Schergen von Monasteria vs. Seven Sins 2/2 @ 4. Bonner Wintercup 2020</t>
  </si>
  <si>
    <t>https://www.youtube.com/watch?v=D2htnPkdJVE&amp;t=435s</t>
  </si>
  <si>
    <t>Seven Sins</t>
  </si>
  <si>
    <t>4:1 (10:1)</t>
  </si>
  <si>
    <t>Schergen von Monasteria vs. Seven Sins 1/2 @ 4. Bonner Wintercup 2020</t>
  </si>
  <si>
    <t>https://www.youtube.com/watch?v=rU6CHq55cEs</t>
  </si>
  <si>
    <t>6:0 (10:1)</t>
  </si>
  <si>
    <t>Seven Sins vs. Jumping Juggmen 3/3 @ 4. Bonner Wintercup 2020</t>
  </si>
  <si>
    <t>https://www.youtube.com/watch?v=QxX3xRY56_k</t>
  </si>
  <si>
    <t>1:0 (10:3)</t>
  </si>
  <si>
    <t>Seven Sins vs. Jumping Juggmen 2/3 @ 4. Bonner Wintercup 2020</t>
  </si>
  <si>
    <t>https://www.youtube.com/watch?v=xKxsJp4bPQk</t>
  </si>
  <si>
    <t xml:space="preserve">4:2 (10:3) </t>
  </si>
  <si>
    <t>Seven Sins vs. Jumping Juggmen 1/3 @ 4. Bonner Wintercup 2020</t>
  </si>
  <si>
    <t>https://www.youtube.com/watch?v=MyI1G2aENU8</t>
  </si>
  <si>
    <t>dreiteilige Aufnahme (1/3), kein Schnitt, keine Punktetafel</t>
  </si>
  <si>
    <t>Jugger Vienna vs. Seven Sins 2/2 @ 4. Bonner Wintercup 2020</t>
  </si>
  <si>
    <t>https://www.youtube.com/watch?v=RsYkAJ2YWyM</t>
  </si>
  <si>
    <t>zweiteilige Aufnahme (2/2), kein Schnitt, kein Ton und keine Punktetafel</t>
  </si>
  <si>
    <t>Jugger Vienna vs. Seven Sins 1/2 @ 4. Bonner Wintercup 2020</t>
  </si>
  <si>
    <t>https://www.youtube.com/watch?v=HN1tp-O-Lhk</t>
  </si>
  <si>
    <t>zweiteilige Aufnahme (1/2), kein Schnitt, kein Ton und keine Punktetafel</t>
  </si>
  <si>
    <t xml:space="preserve">6:1 (10:3) </t>
  </si>
  <si>
    <t>Jumping Juggmen vs. Schergen von Monasteria 2/2 @ 4. Bonner Wintercup 2020</t>
  </si>
  <si>
    <t>https://www.youtube.com/watch?v=P9RSmZSnfgU</t>
  </si>
  <si>
    <t>zweiteilige Aufnahme (2/2), kein Schnitt, kein Ton und keine Punktetafel (unvollständig) 2:0 (Gesamtergebnis unklar)</t>
  </si>
  <si>
    <t>Jumping Juggmen vs. Schergen von Monasteria 1/2 @ 4. Bonner Wintercup 2020</t>
  </si>
  <si>
    <t>https://www.youtube.com/watch?v=P5X40_RaUt4</t>
  </si>
  <si>
    <t>zweiteilige Aufnahme (1/2), kein Schnitt, kein Ton und keine Punktetafel, 3:4 (Gesamtergebnis unklar)</t>
  </si>
  <si>
    <t>Finale Savage vs. Flying Juggmen @ 4. Bonner Wintercup</t>
  </si>
  <si>
    <t>https://www.youtube.com/watch?v=ND5Yy45Ogo4</t>
  </si>
  <si>
    <t>Seven Sins vs. Schergen von Monasteria @ 4. Bonner Wintercup 2020</t>
  </si>
  <si>
    <t>https://www.youtube.com/watch?v=L2IOtdMHkR0</t>
  </si>
  <si>
    <t>Unvollständige Aufnahme</t>
  </si>
  <si>
    <t>Rampage vs Jumping Juggmen @ 4. Bonner Wintercup 2020</t>
  </si>
  <si>
    <t>https://www.youtube.com/watch?v=qviQTHH-TIk</t>
  </si>
  <si>
    <t>Pink Pain vs Jugger Vienna @ 4. Bonner Wintercup 2020</t>
  </si>
  <si>
    <t>https://www.youtube.com/watch?v=GoJQmH2LUZk</t>
  </si>
  <si>
    <t xml:space="preserve">10:2 </t>
  </si>
  <si>
    <t>A Pint A Day vs. Jugg Sparrows 2/2 @ Drake´s Landrattenregatta 2020</t>
  </si>
  <si>
    <t>https://www.youtube.com/watch?v=3Mq9t_LvjZk</t>
  </si>
  <si>
    <t>Drake´s Landrattenregatta</t>
  </si>
  <si>
    <t>A Pint a Day</t>
  </si>
  <si>
    <t>Jugg Sparrows</t>
  </si>
  <si>
    <t>2:1 (8:1)</t>
  </si>
  <si>
    <t>A Pint A Day vs. Jugg Sparrows 1/2 @ Drake´s Landrattenregatta 2020</t>
  </si>
  <si>
    <t>https://www.youtube.com/watch?v=neurHnXHa5Q</t>
  </si>
  <si>
    <t>6:0 (8:1)</t>
  </si>
  <si>
    <t>Cologne Raptors vs. Flying Juggmen 4/4 @ Drake´s Landrattenregatta 2020</t>
  </si>
  <si>
    <t>https://www.youtube.com/watch?v=3D2P6GZKndU</t>
  </si>
  <si>
    <t>vierteilige Aufnahme (4/4), kein Schnitt, keine Punktetafel</t>
  </si>
  <si>
    <t>Cologne Raptors</t>
  </si>
  <si>
    <t xml:space="preserve"> 1:0 (7:7)</t>
  </si>
  <si>
    <t>Cologne Raptors vs. Flying Juggmen 3/4 @ Drake´s Landrattenregatta 2020</t>
  </si>
  <si>
    <t>https://youtu.be/GEI3wXHZ_so</t>
  </si>
  <si>
    <t>vierteilige Aufnahme (3/4), kein Schnitt, keine Punktetafel</t>
  </si>
  <si>
    <t>2:2 (7:7)</t>
  </si>
  <si>
    <t>Cologne Raptors vs. Flying Juggmen 2/4 @ Drake´s Landrattenregatta 2020</t>
  </si>
  <si>
    <t>https://www.youtube.com/watch?v=JSrzNv10BQk</t>
  </si>
  <si>
    <t>vierteilige Aufnahme (2/4), kein Schnitt, keine Punktetafel</t>
  </si>
  <si>
    <t>Cologne Raptors vs. Flying Juggmen 1/4 @ Drake´s Landrattenregatta 2020</t>
  </si>
  <si>
    <t>https://www.youtube.com/watch?v=fl4AhdGvVjA</t>
  </si>
  <si>
    <t>vierteilige Aufnahme (1/4), kein Schnitt, keine Punktetafel</t>
  </si>
  <si>
    <t>2:3 (7.7)</t>
  </si>
  <si>
    <t>A Pint a Day vs. Jugger Vienna 2/2 @ Drake´s Landrattenregatta 2020</t>
  </si>
  <si>
    <t>https://www.youtube.com/watch?v=dMnGuhbZIqs</t>
  </si>
  <si>
    <t>6:0 (8:0)</t>
  </si>
  <si>
    <t>A Pint a Day vs. Jugger Vienna 1/2 @ Drake´s Landrattenregatta 2020</t>
  </si>
  <si>
    <t>https://youtu.be/-rwVQiyVKdY</t>
  </si>
  <si>
    <t>2:0 (8:0)</t>
  </si>
  <si>
    <t>A Pint a Day vs. Jumping Juggmen 1/2 @ Drake´s Landrattenregatta 2020</t>
  </si>
  <si>
    <t>https://www.youtube.com/watch?v=-VA94QawUtY</t>
  </si>
  <si>
    <t>kein Schnitt, keine Punktetafel</t>
  </si>
  <si>
    <t xml:space="preserve">7 :0 </t>
  </si>
  <si>
    <t>Jugg Sparrows vs. Jumping Juggmen 2/2 @ Drake´s Landrattenregatta 2020</t>
  </si>
  <si>
    <t>https://www.youtube.com/watch?v=8kIqtNXnwqg</t>
  </si>
  <si>
    <t>5:1 (8:1)</t>
  </si>
  <si>
    <t>Jugg Sparrows vs. Jumping Juggmen 1/2@ Drake´s Landrattenregatta 2020</t>
  </si>
  <si>
    <t>https://www.youtube.com/watch?v=qDldC-rMxAE</t>
  </si>
  <si>
    <t>3:0 (8:1)</t>
  </si>
  <si>
    <t>Jugger Vienna vs. Jugg Sparrows 2/2 @ Drake´s Landrattenregatta 2020</t>
  </si>
  <si>
    <t>https://www.youtube.com/watch?v=ybrnqVDRe48</t>
  </si>
  <si>
    <t>2:0 (8:1)</t>
  </si>
  <si>
    <t>Jugger Vienna vs. Jugg Sparrows 1/2 @ Drake´s Landrattenregatta 2020</t>
  </si>
  <si>
    <t>https://www.youtube.com/watch?v=tMmV1iZdeOo</t>
  </si>
  <si>
    <t>6:1 (8:1)</t>
  </si>
  <si>
    <t>Meca´Fouine vs. Flying Juggmen (2nd half only) @ Drake´s Landrattenregatta 2020</t>
  </si>
  <si>
    <t>https://www.youtube.com/watch?v=IIh5Z-LDHmQ</t>
  </si>
  <si>
    <t>Meca`Fouine (Paris)</t>
  </si>
  <si>
    <t>2:1</t>
  </si>
  <si>
    <t>Meca´Fouine vs. Jugg Sparrows 2/2 @ Drake´s Landrattenregatta 2020</t>
  </si>
  <si>
    <t>https://www.youtube.com/watch?v=jmUxZCiivME</t>
  </si>
  <si>
    <t>0:4 (5:4)</t>
  </si>
  <si>
    <t>Meca´Fouine vs. Jugg Sparrows 1/2 @ Drake´s Landrattenregatta 2020</t>
  </si>
  <si>
    <t>https://www.youtube.com/watch?v=buO1j9iUcik</t>
  </si>
  <si>
    <t>5:0 (5:4)</t>
  </si>
  <si>
    <t>Jugg Sparrows vs. Flying Juggmen 3/3 @ Drake´s Landrattenregatta 2020</t>
  </si>
  <si>
    <t>https://www.youtube.com/watch?v=IyYxbGyT6Dc</t>
  </si>
  <si>
    <t>0:1 (7:6)</t>
  </si>
  <si>
    <t>Jugg Sparrows vs. Flying Juggmen 2/3 @ Drake´s Landrattenregatta 2020</t>
  </si>
  <si>
    <t>https://www.youtube.com/watch?v=eJkK3Kg-F20</t>
  </si>
  <si>
    <t>4:2 (7:6)</t>
  </si>
  <si>
    <t>Jugg Sparrows vs. Flying Juggmen 1/3 @ Drake´s Landrattenregatta 2020</t>
  </si>
  <si>
    <t>https://www.youtube.com/watch?v=-EQPKicy0aI</t>
  </si>
  <si>
    <t>3:3 (7:6)</t>
  </si>
  <si>
    <t>Hofheimer Hoffnung vs. Jugger Vienna @ Drake´s Landrattenregatta 2020</t>
  </si>
  <si>
    <t>https://www.youtube.com/watch?v=9F1XLKNhTIg</t>
  </si>
  <si>
    <t>Hofheimer Hoffnung</t>
  </si>
  <si>
    <t>4:1</t>
  </si>
  <si>
    <t>Flying Juggmen vs. Jumping Juggmen @ Drake´s Landratteregatta 2020</t>
  </si>
  <si>
    <t>https://www.youtube.com/watch?v=iRfmMn4UJxE</t>
  </si>
  <si>
    <t xml:space="preserve">8:2 </t>
  </si>
  <si>
    <t>Hofheimer Hoffnung vs. Jumping Juggmen 2/2 @ Drake´s Landrattenregatta 2020</t>
  </si>
  <si>
    <t>https://www.youtube.com/watch?v=4m7_21BBEu4</t>
  </si>
  <si>
    <t>2:1 (6:3)</t>
  </si>
  <si>
    <t>Hofheimer Hoffnung vs. Jumping Juggmen 1/2 @ Drake´s Landrattenregatta 2020</t>
  </si>
  <si>
    <t>https://www.youtube.com/watch?v=hSXCTQeEtIQ</t>
  </si>
  <si>
    <t>4:2 (6:3)</t>
  </si>
  <si>
    <t>Jugg Sparrows vs. A Pint A Day Finalspiel@Drake´s Landrattenregatta 2020</t>
  </si>
  <si>
    <t>https://www.youtube.com/watch?v=EAv3_q1fO0c</t>
  </si>
  <si>
    <t>Flying Juggmen vs. Keine Ahnung</t>
  </si>
  <si>
    <t>https://youtu.be/eKUMMJTsGP4</t>
  </si>
  <si>
    <t xml:space="preserve">NRW WL 2015/16 </t>
  </si>
  <si>
    <t>Keine Ahnung?</t>
  </si>
  <si>
    <t>Flying Juggmen vs Avengers</t>
  </si>
  <si>
    <t>https://www.youtube.com/watch?v=o_3zEURyJc8</t>
  </si>
  <si>
    <t xml:space="preserve">NRW WL 2016/17 </t>
  </si>
  <si>
    <t>Ahaus</t>
  </si>
  <si>
    <t>https://turniere.jugger.org/tournament.php?id=308</t>
  </si>
  <si>
    <t>6:1</t>
  </si>
  <si>
    <t>Flying Juggmen vs Jugger Haufen Bochum</t>
  </si>
  <si>
    <t>https://www.youtube.com/watch?v=OLFHTCtFpQs</t>
  </si>
  <si>
    <t>Flying Juggmen vs Lokomotive Black Ninja</t>
  </si>
  <si>
    <t>https://youtu.be/i7kIEPg--tA</t>
  </si>
  <si>
    <t>Lokomotive Black Ninja</t>
  </si>
  <si>
    <t>Flying Juggmen vs Die verstörten Zernichter</t>
  </si>
  <si>
    <t>https://youtu.be/KTo_rgDZclI</t>
  </si>
  <si>
    <t>die verstörten Zernichter</t>
  </si>
  <si>
    <t>https://youtu.be/zW5yMjshuSY</t>
  </si>
  <si>
    <t>Teaminternes Derby/ kein Ton</t>
  </si>
  <si>
    <t xml:space="preserve">1. Bonner Hafenderby </t>
  </si>
  <si>
    <t>Blaubeerenbande (Bonn)</t>
  </si>
  <si>
    <t>White Walkers (Bonn)</t>
  </si>
  <si>
    <t>https://youtu.be/HNzuYiBCTRM</t>
  </si>
  <si>
    <t>Quackbummenten (Bonn)</t>
  </si>
  <si>
    <t>Rotbarts Rächer (Bonn)</t>
  </si>
  <si>
    <t>https://youtu.be/2dctgZaUqDk</t>
  </si>
  <si>
    <t>https://youtu.be/usmwis_E3aQ</t>
  </si>
  <si>
    <t>https://youtu.be/As4jkw-TOQA</t>
  </si>
  <si>
    <t>https://youtu.be/f7i44WRevzE</t>
  </si>
  <si>
    <t>1. Bonner Hafenderby</t>
  </si>
  <si>
    <t>The Flying Juggmen vs. Juggerhaufen Bochum</t>
  </si>
  <si>
    <t>https://youtu.be/4nlPG1lbyKs</t>
  </si>
  <si>
    <t>Jugger Bonn - Bericht Mai 2017</t>
  </si>
  <si>
    <t>https://www.youtube.com/watch?v=bEx4H5-OPLQ&amp;t=14s</t>
  </si>
  <si>
    <t>Flying Juggmen Bonn in der WDR Lokalzeit (2013)</t>
  </si>
  <si>
    <t>https://www.youtube.com/watch?v=PPlk_ACfacA&amp;t=10s</t>
  </si>
  <si>
    <t>WDR-Beitrag</t>
  </si>
  <si>
    <t>Jugger Bonn - Doku 2017</t>
  </si>
  <si>
    <t>https://www.youtube.com/watch?v=pYKCbm3Qlh8&amp;t=2s</t>
  </si>
  <si>
    <t>Other // Diverse</t>
  </si>
  <si>
    <t>Klopapierchallenge der Flying Juggmen</t>
  </si>
  <si>
    <t>https://www.youtube.com/watch?v=_vejRiNqTEg</t>
  </si>
  <si>
    <t>Community-Event</t>
  </si>
  <si>
    <t>Mannequin-Challenge</t>
  </si>
  <si>
    <t>https://www.youtube.com/watch?v=P3zUJMrot4w</t>
  </si>
  <si>
    <t>https://youtu.be/z3Tm-V6n9D0</t>
  </si>
  <si>
    <t>Jugger e. V.</t>
  </si>
  <si>
    <t>10. Berliner Juggerpokal (BJP 2016)</t>
  </si>
  <si>
    <t>https://turniere.jugger.org/tournament.php?id=258</t>
  </si>
  <si>
    <t>https://youtu.be/Ir1N-L_jJL4</t>
  </si>
  <si>
    <t>https://youtu.be/FTiXq2znNZY</t>
  </si>
  <si>
    <t>https://youtu.be/04rIdv3WSvA</t>
  </si>
  <si>
    <t>keine Punktetafel</t>
  </si>
  <si>
    <t>12. Berliner Juggerpokal (BJP 2018)</t>
  </si>
  <si>
    <t>https://turniere.jugger.org/tournament.php?id=415</t>
  </si>
  <si>
    <t>https://youtu.be/Jkq0qHChL_o</t>
  </si>
  <si>
    <t>Fischkoppkrieger</t>
  </si>
  <si>
    <t>5:0, 5:1</t>
  </si>
  <si>
    <t>https://youtu.be/3OxT6pvN4g4</t>
  </si>
  <si>
    <t>5:6, 6:1, 6:3</t>
  </si>
  <si>
    <t>https://youtu.be/7Ofv7-IDM-M</t>
  </si>
  <si>
    <t>6:5, 6:3</t>
  </si>
  <si>
    <t>https://youtu.be/qBsT7TptqMU</t>
  </si>
  <si>
    <t>6:3, 6:3, 4:4,</t>
  </si>
  <si>
    <t>https://youtu.be/ycVWRAQcG48</t>
  </si>
  <si>
    <t>https://youtu.be/KDTXkREPYmU</t>
  </si>
  <si>
    <t>4:2, 5:4,</t>
  </si>
  <si>
    <t>https://youtu.be/0cfAlabUQ-o</t>
  </si>
  <si>
    <t xml:space="preserve">4:1, 5:4, </t>
  </si>
  <si>
    <t>https://youtu.be/R9AY_fiYwcc</t>
  </si>
  <si>
    <t>6:3, 5:6, 6:4,</t>
  </si>
  <si>
    <t>https://youtu.be/LDbhlC4etwQ</t>
  </si>
  <si>
    <t>keine Punktetafel, Ligaqualifikation Nord-Ost</t>
  </si>
  <si>
    <t>7. Berlin Masters (BM 2018)</t>
  </si>
  <si>
    <t>https://turniere.jugger.org/tournament.php?id=411</t>
  </si>
  <si>
    <t>Blue Fangs</t>
  </si>
  <si>
    <t>https://youtu.be/mowFDN9XTBQ</t>
  </si>
  <si>
    <t>5:0, 4:5, 5:1, 5:0</t>
  </si>
  <si>
    <t>https://youtu.be/Lmzi0dsxEy8</t>
  </si>
  <si>
    <t>https://youtu.be/stikKb-UDjs</t>
  </si>
  <si>
    <t>5:0, 5:0, 5:1</t>
  </si>
  <si>
    <t>https://youtu.be/7EIsy_vs-gM</t>
  </si>
  <si>
    <t>5:0, 5:0, 5:2,</t>
  </si>
  <si>
    <t>https://youtu.be/GRvu0snSikg</t>
  </si>
  <si>
    <t>11. Thüringer Meisterschaft (TM 2018)</t>
  </si>
  <si>
    <t>https://turniere.jugger.org/tournament.php?id=405</t>
  </si>
  <si>
    <t>2:4, 5:2, 5:3</t>
  </si>
  <si>
    <t>https://youtu.be/J_-4wyjJQFI</t>
  </si>
  <si>
    <t>https://youtu.be/NUalFXpqH5Y</t>
  </si>
  <si>
    <t>https://youtu.be/pjUGraptV2g</t>
  </si>
  <si>
    <t>5:1, 5:4</t>
  </si>
  <si>
    <t>https://youtu.be/6O-ho1Fi03s</t>
  </si>
  <si>
    <t>7:5, 7:5,</t>
  </si>
  <si>
    <t>https://youtu.be/yRy8nyWKrbg</t>
  </si>
  <si>
    <t>5:4, 5:0</t>
  </si>
  <si>
    <t>https://youtu.be/HpGXEVaFrTo</t>
  </si>
  <si>
    <t>https://youtu.be/EFmHh-djwrs</t>
  </si>
  <si>
    <t>https://youtu.be/rZzt3sojNac</t>
  </si>
  <si>
    <t>5:4, 4:1,</t>
  </si>
  <si>
    <t>https://youtu.be/gTN2HjHgDTs</t>
  </si>
  <si>
    <t>Calzonenkinder</t>
  </si>
  <si>
    <t>5:1, 5:2,</t>
  </si>
  <si>
    <t>https://youtu.be/qamg7QZSrO8</t>
  </si>
  <si>
    <t>12. Schleswig- Holstein Meisterschaft</t>
  </si>
  <si>
    <t>https://turniere.jugger.org/tournament.php?id=403</t>
  </si>
  <si>
    <t>Likedeeler</t>
  </si>
  <si>
    <t>14:4</t>
  </si>
  <si>
    <t>https://youtu.be/ZsZaR9_P8Yo</t>
  </si>
  <si>
    <t>https://youtu.be/bHHKpxd8j8k</t>
  </si>
  <si>
    <t>Peters Pawns</t>
  </si>
  <si>
    <t>10:8</t>
  </si>
  <si>
    <t>https://youtu.be/lX5z7ievwjY</t>
  </si>
  <si>
    <t>13:2</t>
  </si>
  <si>
    <t>https://youtu.be/SnRCEQzAT_s</t>
  </si>
  <si>
    <t>keine Punktetafel/ sehr unscharf</t>
  </si>
  <si>
    <t>https://youtu.be/B9CtnhYSSUk</t>
  </si>
  <si>
    <t>15:4</t>
  </si>
  <si>
    <t>https://youtu.be/JG3E1uBVImI</t>
  </si>
  <si>
    <t>Fischkoppkrieger2</t>
  </si>
  <si>
    <t>https://youtu.be/fBAjVKj34mk</t>
  </si>
  <si>
    <t>14:7</t>
  </si>
  <si>
    <t>https://youtu.be/baHHFOm3cXo</t>
  </si>
  <si>
    <t>https://youtu.be/g5ipadVXDqY</t>
  </si>
  <si>
    <t>keine Punktetafel/sehr unscharf</t>
  </si>
  <si>
    <t>https://youtu.be/BF9FMUKEvcU</t>
  </si>
  <si>
    <t>https://youtu.be/fed33RRWXQQ</t>
  </si>
  <si>
    <t>Blutgrätsche</t>
  </si>
  <si>
    <t>https://youtu.be/XJKJT0b6PXE</t>
  </si>
  <si>
    <t>5. Mitteldeutsche Meisterschaft</t>
  </si>
  <si>
    <t>https://turniere.jugger.org/tournament.php?id=398</t>
  </si>
  <si>
    <t>Satzsystem (bis 10 Punkte</t>
  </si>
  <si>
    <t>10:0</t>
  </si>
  <si>
    <t>https://youtu.be/lBn6xZwZFnE</t>
  </si>
  <si>
    <t>Satzsystem (bis 10 Punkte)</t>
  </si>
  <si>
    <t>https://youtu.be/vSdX2jg0Dws</t>
  </si>
  <si>
    <t>5:2, 3:5, 5:1,</t>
  </si>
  <si>
    <t>https://youtu.be/VgS_n0v98R8</t>
  </si>
  <si>
    <t>5:3, 5:4,</t>
  </si>
  <si>
    <t>https://youtu.be/RUYEpVcCLd8</t>
  </si>
  <si>
    <t>https://youtu.be/oCj2JSw-AH8</t>
  </si>
  <si>
    <t>https://youtu.be/Z_lhTPAIvuM</t>
  </si>
  <si>
    <t>https://youtu.be/uGxST_XtDRQ</t>
  </si>
  <si>
    <t>https://youtu.be/xZvWdt5o4gk</t>
  </si>
  <si>
    <t>https://youtu.be/rnQZaA-RRww</t>
  </si>
  <si>
    <t>Jugglers Jugg Academy</t>
  </si>
  <si>
    <t>5:2, 5:4,</t>
  </si>
  <si>
    <t>https://youtu.be/tP2cS349DhI</t>
  </si>
  <si>
    <t>Jugglers Tusk</t>
  </si>
  <si>
    <t>https://youtu.be/jmrfGMV1FP4</t>
  </si>
  <si>
    <t>5:0, 5:2,</t>
  </si>
  <si>
    <t>https://youtu.be/SRdjo0pJR28</t>
  </si>
  <si>
    <t>5:4, 5:1,</t>
  </si>
  <si>
    <t>https://youtu.be/qDH16LVvcx0</t>
  </si>
  <si>
    <t>5:0, 5:3,</t>
  </si>
  <si>
    <t>https://youtu.be/em8qhMQ8WE8</t>
  </si>
  <si>
    <t xml:space="preserve">5:3, 4:5,  5:4, </t>
  </si>
  <si>
    <t>https://youtu.be/adQsLqKOhTY</t>
  </si>
  <si>
    <t>24. Hamburger Meisterschaft</t>
  </si>
  <si>
    <t>https://turniere.jugger.org/tournament.php?id=426</t>
  </si>
  <si>
    <t>https://youtu.be/ev8gsdvfRcI</t>
  </si>
  <si>
    <t>https://youtu.be/QRYOSLXlV3w</t>
  </si>
  <si>
    <t>22:6</t>
  </si>
  <si>
    <t>https://youtu.be/lLOYrDIt3o8</t>
  </si>
  <si>
    <t>https://youtu.be/UeHuO_HWv18</t>
  </si>
  <si>
    <t>https://youtu.be/Uxx0wMF0OIo</t>
  </si>
  <si>
    <t>Sommerfest 2018</t>
  </si>
  <si>
    <t>5:3, 3:5, 5:2,</t>
  </si>
  <si>
    <t>https://youtu.be/EbOcoFj8Tos</t>
  </si>
  <si>
    <t>2:5, 5:2, 5:2,</t>
  </si>
  <si>
    <t>https://youtu.be/Yhs5DWzwAHs</t>
  </si>
  <si>
    <t>Agustiner</t>
  </si>
  <si>
    <t>Rosa Lux</t>
  </si>
  <si>
    <t>5:4, 4:5,</t>
  </si>
  <si>
    <t>https://youtu.be/oA7wfJpBrLE</t>
  </si>
  <si>
    <t>5:4, 5:0,</t>
  </si>
  <si>
    <t>https://youtu.be/examqtUuwM0</t>
  </si>
  <si>
    <t>21. Deutsche Meisterschaft (DM 2018)</t>
  </si>
  <si>
    <t>https://turniere.jugger.org/tournament.php?id=417</t>
  </si>
  <si>
    <t>7:2, 5:7, 7:1,</t>
  </si>
  <si>
    <t>https://youtu.be/e8c-v2Zg2_E</t>
  </si>
  <si>
    <t>https://youtu.be/NcpdxEmJLmU</t>
  </si>
  <si>
    <t>https://youtu.be/9unyQ1Gt7X0</t>
  </si>
  <si>
    <t>SpVgg Rasenschach</t>
  </si>
  <si>
    <t>https://youtu.be/hQNfETzFC3w</t>
  </si>
  <si>
    <t>Hobbiz Kekse</t>
  </si>
  <si>
    <t>https://youtu.be/ClBEjcm2MHM</t>
  </si>
  <si>
    <t>https://youtu.be/cNEsrqFirdM</t>
  </si>
  <si>
    <t>https://youtu.be/YIVlrRL0SWw</t>
  </si>
  <si>
    <t>Nordische Sport Amateure</t>
  </si>
  <si>
    <t>https://youtu.be/Xqh7F8hNDsQ</t>
  </si>
  <si>
    <t>Die Goldenen Reiter</t>
  </si>
  <si>
    <t>https://youtu.be/LgMJCt_pdhQ</t>
  </si>
  <si>
    <t>https://youtu.be/34oP0YfTmm0</t>
  </si>
  <si>
    <t>https://youtu.be/fhmp_QUnvWs</t>
  </si>
  <si>
    <t>https://youtu.be/xSSqzSL6vxY</t>
  </si>
  <si>
    <t>https://youtu.be/FEjWdWTnYNI</t>
  </si>
  <si>
    <t>https://youtu.be/TKtaZfUf6cQ</t>
  </si>
  <si>
    <t>https://youtu.be/1soJR7tOQe0</t>
  </si>
  <si>
    <t>OWL 2018/19</t>
  </si>
  <si>
    <t>https://youtu.be/xcqiOyEPFA4</t>
  </si>
  <si>
    <t>https://youtu.be/v_CWEzE7Gu4</t>
  </si>
  <si>
    <t>https://youtu.be/SxJoP1XQ_YE</t>
  </si>
  <si>
    <t>https://youtu.be/QLzNew3a_NE</t>
  </si>
  <si>
    <t>https://youtu.be/T1fVxm-F5y0</t>
  </si>
  <si>
    <t>https://youtu.be/JOxH2aEm12o</t>
  </si>
  <si>
    <t>https://youtu.be/cO7v8qBE8_I</t>
  </si>
  <si>
    <t>https://youtu.be/GcX35YZIqGM</t>
  </si>
  <si>
    <t>https://youtu.be/k2nYZ9CYEBs</t>
  </si>
  <si>
    <t>https://youtu.be/Ck4CNCx9ZX4</t>
  </si>
  <si>
    <t>https://youtu.be/AclhtmuY_GE</t>
  </si>
  <si>
    <t>https://youtu.be/ycmYzKbeoNY</t>
  </si>
  <si>
    <t>https://youtu.be/XCiLoQVeAbw</t>
  </si>
  <si>
    <t>https://youtu.be/VZJu1_pd2ks</t>
  </si>
  <si>
    <t>Einladungsturnier Potsdam 2020</t>
  </si>
  <si>
    <t>Potsdam</t>
  </si>
  <si>
    <t>https://youtu.be/Y-0nSoPc9_c</t>
  </si>
  <si>
    <t>https://youtu.be/eAlvg3Cvb64</t>
  </si>
  <si>
    <t>https://youtu.be/r9OYhBMZOBc</t>
  </si>
  <si>
    <t>https://youtu.be/QOUDBVR-h7c</t>
  </si>
  <si>
    <t>Potsdamer Piranhas</t>
  </si>
  <si>
    <t>https://youtu.be/1JxWPpBmPes</t>
  </si>
  <si>
    <t>OWL 2019/20</t>
  </si>
  <si>
    <t>Radar Love</t>
  </si>
  <si>
    <t>https://youtu.be/hvGxvLK7KxI</t>
  </si>
  <si>
    <t>https://youtu.be/beY9zMZg8Bk</t>
  </si>
  <si>
    <t>13. Schleswig-Holstein Meisterschaft</t>
  </si>
  <si>
    <t>https://turniere.jugger.org/tournament.php?id=467</t>
  </si>
  <si>
    <t>Blutgruppe Nord</t>
  </si>
  <si>
    <t>https://youtu.be/y2_HeJVaXhA</t>
  </si>
  <si>
    <t>https://youtu.be/Vqp7uUPZwh8</t>
  </si>
  <si>
    <t>Finale, geschnitten</t>
  </si>
  <si>
    <t>1. World Club Championship (WCC 2018)</t>
  </si>
  <si>
    <t>https://turniere.jugger.org/tournament.php?id=412</t>
  </si>
  <si>
    <t>https://youtu.be/WqUMs7rkspc</t>
  </si>
  <si>
    <t>geschnitten</t>
  </si>
  <si>
    <t>https://youtu.be/no9K2Uzpjvk</t>
  </si>
  <si>
    <t>https://youtu.be/QihVk76JLhk</t>
  </si>
  <si>
    <t>https://youtu.be/qOR6a3OOVp0</t>
  </si>
  <si>
    <t>https://youtu.be/kTwXZPpXs74</t>
  </si>
  <si>
    <t>https://youtu.be/iKuh3ehAq_I</t>
  </si>
  <si>
    <t>https://youtu.be/2EZ7-mmvBQM</t>
  </si>
  <si>
    <t>https://youtu.be/Dy9-1G2I0pQ</t>
  </si>
  <si>
    <t>https://youtu.be/KGqkuqByxNg</t>
  </si>
  <si>
    <t>https://youtu.be/6hQ0D-cKfQM</t>
  </si>
  <si>
    <t>https://youtu.be/_Y9PpVpYLRw</t>
  </si>
  <si>
    <t>https://youtu.be/i7OvPgC3dBc</t>
  </si>
  <si>
    <t>https://youtu.be/R5BMKVDmksc</t>
  </si>
  <si>
    <t>Setanta</t>
  </si>
  <si>
    <t>https://youtu.be/fdV55I6Hs48</t>
  </si>
  <si>
    <t>https://youtu.be/XHFp8m5J3Cs</t>
  </si>
  <si>
    <t>https://youtu.be/TuIFaFx-bN8</t>
  </si>
  <si>
    <t>https://youtu.be/ourP03sMuYQ</t>
  </si>
  <si>
    <t>https://youtu.be/edt378KKcRw</t>
  </si>
  <si>
    <t>6. Kieler Nordderby</t>
  </si>
  <si>
    <t>https://turniere.jugger.org/tournament.php?id=445</t>
  </si>
  <si>
    <t>Bob Jugger</t>
  </si>
  <si>
    <t>https://youtu.be/me5sQPSuLMc</t>
  </si>
  <si>
    <t>https://youtu.be/2n7qWn0bky4</t>
  </si>
  <si>
    <t>Trainingsmitschnitt</t>
  </si>
  <si>
    <t>https://youtu.be/PYlsVYjkPAs</t>
  </si>
  <si>
    <t>13. Berliner Juggerpokal (BJP 2019)</t>
  </si>
  <si>
    <t>https://turniere.jugger.org/tournament.php?id=492</t>
  </si>
  <si>
    <t>https://youtu.be/CZuPQH6H6Sc</t>
  </si>
  <si>
    <t>geschnitten, mehrere Spiele</t>
  </si>
  <si>
    <t>https://youtu.be/CZuPQH6H6Sc?t=345</t>
  </si>
  <si>
    <t>https://youtu.be/CZuPQH6H6Sc?t=601</t>
  </si>
  <si>
    <t>https://youtu.be/CZuPQH6H6Sc?t=814</t>
  </si>
  <si>
    <t>https://youtu.be/RZOUvypPSKw</t>
  </si>
  <si>
    <t>https://youtu.be/bcBr5QqZ42c</t>
  </si>
  <si>
    <t>https://youtu.be/yuvrsiTNNcY</t>
  </si>
  <si>
    <t>geschnitten, mehrere Spiele, Timecodes</t>
  </si>
  <si>
    <t>8. Berlin Masters (BM 2019)</t>
  </si>
  <si>
    <t>https://turniere.jugger.org/tournament.php?id=455</t>
  </si>
  <si>
    <t>https://youtu.be/yuvrsiTNNcY?t=151</t>
  </si>
  <si>
    <t>The Legion</t>
  </si>
  <si>
    <t>https://youtu.be/yuvrsiTNNcY?t=600</t>
  </si>
  <si>
    <t>https://youtu.be/yuvrsiTNNcY?t=999</t>
  </si>
  <si>
    <t>https://youtu.be/yuvrsiTNNcY?t=1333</t>
  </si>
  <si>
    <t>https://youtu.be/yuvrsiTNNcY?t=1807</t>
  </si>
  <si>
    <t>https://youtu.be/yuvrsiTNNcY?t=2194</t>
  </si>
  <si>
    <t>https://youtu.be/yuvrsiTNNcY?t=2261</t>
  </si>
  <si>
    <t>https://youtu.be/yuvrsiTNNcY?t=2492</t>
  </si>
  <si>
    <t>https://youtu.be/yuvrsiTNNcY?t=2965</t>
  </si>
  <si>
    <t>https://youtu.be/yuvrsiTNNcY?t=3658</t>
  </si>
  <si>
    <t>https://youtu.be/M5nqndBCnfY</t>
  </si>
  <si>
    <t>9. Berlin Masters (BM 2020)</t>
  </si>
  <si>
    <t>https://turniere.jugger.org/tournament.php?id=569</t>
  </si>
  <si>
    <t>Black Jack</t>
  </si>
  <si>
    <t>https://youtu.be/-LCs0006Yqg</t>
  </si>
  <si>
    <t>https://youtu.be/Ia9f1PzZzLA</t>
  </si>
  <si>
    <t>https://youtu.be/EGTVgifURDY</t>
  </si>
  <si>
    <t>https://youtu.be/OwooRBRUUZM</t>
  </si>
  <si>
    <t>https://youtu.be/2n18eSXNJRY</t>
  </si>
  <si>
    <t>https://youtu.be/dbTNBcR6mxI</t>
  </si>
  <si>
    <t>Problem Machine</t>
  </si>
  <si>
    <t>https://youtu.be/OmCDwa9Chew</t>
  </si>
  <si>
    <t>Jugger: Waldmeister Lollar gegen Nachwuchshelden Bamberg</t>
  </si>
  <si>
    <t>https://www.youtube.com/watch?v=biYawR5thAE</t>
  </si>
  <si>
    <t>Rotenburger Stadtklopperei -Jugendturnier-</t>
  </si>
  <si>
    <t>Roteburg a. d. Fulda</t>
  </si>
  <si>
    <t>https://turniere.jugger.org/tournament.php?id=245</t>
  </si>
  <si>
    <t>Nachwuchshelden Bamberg</t>
  </si>
  <si>
    <t>Jugger: Jugg Warriors Rotenburg gegen Nachwuchshelden Bamberg</t>
  </si>
  <si>
    <t>https://www.youtube.com/watch?v=7ClUYA9GMPo&amp;t=92s</t>
  </si>
  <si>
    <t>Jugg Warriors</t>
  </si>
  <si>
    <t>2:5</t>
  </si>
  <si>
    <t>Jugger: Juggernauts gegen Jugger Schurken Bamberg</t>
  </si>
  <si>
    <t>https://www.youtube.com/watch?v=RIBn4ntQsyc&amp;t=2s</t>
  </si>
  <si>
    <t>Holt euch die Banane! 'Jugger Helden Bamberg' vs 'S.P.A.T.' - Spielzug</t>
  </si>
  <si>
    <t>https://www.youtube.com/watch?v=JGkL-_Alw1M</t>
  </si>
  <si>
    <t>Nur ein Spielzug</t>
  </si>
  <si>
    <t>Holt euch die Banane! 'Jugger Helden Bamberg' vs 'Affen mit Waffen' - Spielzug</t>
  </si>
  <si>
    <t>https://www.youtube.com/watch?v=yzg_nJr2Pfw</t>
  </si>
  <si>
    <t>Juggalagga vs Kuschelkätzchen Spielzug</t>
  </si>
  <si>
    <t>https://www.youtube.com/watch?v=nDIkKzNq7qQ</t>
  </si>
  <si>
    <t>Juggalagga</t>
  </si>
  <si>
    <t>KuschelKätzchen</t>
  </si>
  <si>
    <t>Jugger: Hobbiz Heidelberg gegen Jugger Helden Bamberg</t>
  </si>
  <si>
    <t>https://www.youtube.com/watch?v=xnQ19t64lmc</t>
  </si>
  <si>
    <t>Jugger: Flossenhauer Freiburg gegen Jugger Schurken Bamberg</t>
  </si>
  <si>
    <t>https://www.youtube.com/watch?v=YNVb29I0_mg</t>
  </si>
  <si>
    <t>4:12</t>
  </si>
  <si>
    <t>Jugger Helden Bamberg vs Jugg Life - Jugendturnier Rotenburg a.d. Fulda</t>
  </si>
  <si>
    <t>https://www.youtube.com/watch?v=PEMU6bGDPA0</t>
  </si>
  <si>
    <t>https://turniere.jugger.org/tournament.php?id=297</t>
  </si>
  <si>
    <t>Jugg Life</t>
  </si>
  <si>
    <t>Jugger Helden Bamberg vs Jugg Hunter - Jugendturnier Rotenburg a.d. Fulda</t>
  </si>
  <si>
    <t>https://www.youtube.com/watch?v=QFRlJskcrMI&amp;t=59s</t>
  </si>
  <si>
    <t>Jugg Hunter</t>
  </si>
  <si>
    <t>5:4, 5:4</t>
  </si>
  <si>
    <t>Jugger Schurken Bamberg vs Jugg Hunter - Jugendturnier Rotenburg a.d. Fulda</t>
  </si>
  <si>
    <t>https://www.youtube.com/watch?v=-LqpCh6offc</t>
  </si>
  <si>
    <t>4:4</t>
  </si>
  <si>
    <t>Finale: Jugger Helden Bamberg vs. Die Verstörten Zernichter - 4. Bamberger Jugger Turnier</t>
  </si>
  <si>
    <t>https://www.youtube.com/watch?v=32zpBlJiZxI</t>
  </si>
  <si>
    <t>4. Bamberger Jugger Turnier - zur goldenen Pompfe</t>
  </si>
  <si>
    <t>Bamberg</t>
  </si>
  <si>
    <t>https://turniere.jugger.org/tournament.php?id=432</t>
  </si>
  <si>
    <t>6:11</t>
  </si>
  <si>
    <t>1. Jugger-Verein Bamberg e.V. Bericht in der Frankenschau aktuell (BR)</t>
  </si>
  <si>
    <t>https://www.youtube.com/watch?v=8xvQADvi5lo</t>
  </si>
  <si>
    <t>20.09.2016</t>
  </si>
  <si>
    <t>2. Bericht des BR über Jugger</t>
  </si>
  <si>
    <t>https://www.youtube.com/watch?v=zne14pKg1Hw&amp;t=2s</t>
  </si>
  <si>
    <t>Kettenspringen im Training bei den Jugger Helden Bamberg</t>
  </si>
  <si>
    <t>https://www.youtube.com/watch?v=JOeyC-s_FKY</t>
  </si>
  <si>
    <t>Eindrücke aus dem Training | 1. Jugger Verein Bamberg</t>
  </si>
  <si>
    <t>https://youtu.be/-t4_szgKcho</t>
  </si>
  <si>
    <t>Jugger Köln</t>
  </si>
  <si>
    <t>Drohnenaufnahme</t>
  </si>
  <si>
    <t>Köln</t>
  </si>
  <si>
    <t>https://youtu.be/vcsY1Fe3pqI</t>
  </si>
  <si>
    <t>Mad Fritz (Mixteam)</t>
  </si>
  <si>
    <t>https://youtu.be/nFN48AuvwvI</t>
  </si>
  <si>
    <t>Dropkick Cologne</t>
  </si>
  <si>
    <t>Cervisia Ultima</t>
  </si>
  <si>
    <t>https://youtu.be/tj_c-wqilvk</t>
  </si>
  <si>
    <t>3. Spieltag</t>
  </si>
  <si>
    <t>https://youtu.be/-eL7VIC9-oI</t>
  </si>
  <si>
    <t>https://youtu.be/cyJUz2KQTKQ</t>
  </si>
  <si>
    <t>4:2</t>
  </si>
  <si>
    <t>https://youtu.be/RSznSp4TTTA</t>
  </si>
  <si>
    <t>https://youtu.be/zbJ0gHzSFx4</t>
  </si>
  <si>
    <t>FINAL: Zonenkinder vs Rigor Mortis @ Thüringer Meisterschaft 2019 I Slow Motion!</t>
  </si>
  <si>
    <t>https://www.youtube.com/watch?v=7T2pBLrgu8A</t>
  </si>
  <si>
    <t>Jugger Masterclass</t>
  </si>
  <si>
    <t>12. Thüringer Meisterschaft (TM 2019)</t>
  </si>
  <si>
    <t>https://turniere.jugger.org/tournament.php?id=481</t>
  </si>
  <si>
    <t>6:7, 6:7</t>
  </si>
  <si>
    <t>FINAL: HaWu AllstarZ vs Rigor Mortis @ Berliner Juggerpokal 2019 I Slow Motion!</t>
  </si>
  <si>
    <t>https://www.youtube.com/watch?v=r3oASWN2Wm0</t>
  </si>
  <si>
    <t>2:5, 3:5, 4:5</t>
  </si>
  <si>
    <t>GERMAN CHAMPIONSHIP 2019 GRAND FINAL - Rigor Mortis vs Zonenkinder - Commentary! Slowmos!</t>
  </si>
  <si>
    <t>https://www.youtube.com/watch?v=-vrGai9Rz0s</t>
  </si>
  <si>
    <t>22. Deutsche Meisterschaft (DM 2019)</t>
  </si>
  <si>
    <t>https://turniere.jugger.org/tournament.php?id=515</t>
  </si>
  <si>
    <t>5:3, 5:2, 3:5, 4:5, 4:5</t>
  </si>
  <si>
    <t>FINAL: Bob Jugger vs Rigor Mortis @ Hamburg 2019 I Slow Motion!</t>
  </si>
  <si>
    <t>https://www.youtube.com/watch?v=83ORxudmOhY</t>
  </si>
  <si>
    <t>25. Hamburger Meisterschaft</t>
  </si>
  <si>
    <t>https://turniere.jugger.org/tournament.php?id=500</t>
  </si>
  <si>
    <t>2:5, 2:5, 5:3, 3:5</t>
  </si>
  <si>
    <t>Peters Pawns vs Zonenkinder TICKET TO THE FINALS @ Berlin Masters 2019 I Jugger Match</t>
  </si>
  <si>
    <t>https://www.youtube.com/watch?v=5gJcksBN9YQ</t>
  </si>
  <si>
    <t>4:5, 3:5</t>
  </si>
  <si>
    <t>FINAL: Zonenkinder vs Rigor Mortis @ Berlin Masters 2019 I Slow Motion!</t>
  </si>
  <si>
    <t>https://www.youtube.com/watch?v=AxnuDOHek50</t>
  </si>
  <si>
    <t>0:5, 0:5, 5:3, 5:4, 2:5</t>
  </si>
  <si>
    <t>HaWu AllstarZ vs Zonenkinder @ Berlin Masters 2019 I Jugger Match</t>
  </si>
  <si>
    <t>https://www.youtube.com/watch?v=6dplDgjrlfs</t>
  </si>
  <si>
    <t>Peters Pawns vs Rigor Mortis @ Berlin Masters 2019 I Jugger Match</t>
  </si>
  <si>
    <t>https://www.youtube.com/watch?v=eAOMkuN9Who</t>
  </si>
  <si>
    <t>3:5, 3:5</t>
  </si>
  <si>
    <t>FINAL: Seven Sins vs Gurkentruppe @ Järnsvenskan 2019 I Slow Motion!</t>
  </si>
  <si>
    <t>https://www.youtube.com/watch?v=MqmNGHtnwPs</t>
  </si>
  <si>
    <t>Järnsvenskan 2019</t>
  </si>
  <si>
    <t>Järnboås</t>
  </si>
  <si>
    <t>https://turniere.jugger.org/tournament.php?id=483</t>
  </si>
  <si>
    <t>Gurkentruppe</t>
  </si>
  <si>
    <t>2:5, 5:3, 2:5, 3:5</t>
  </si>
  <si>
    <t>FKK vs Cranium ex Machina MATCH FOR 3RD PLACE @ Järnsvenskan 2019 I Jugger</t>
  </si>
  <si>
    <t>https://www.youtube.com/watch?v=jb0gdreCyH4</t>
  </si>
  <si>
    <t>Cranium Ex Machina</t>
  </si>
  <si>
    <t>3:5, 5:2, 5:4</t>
  </si>
  <si>
    <t>FINAL: Victim vs Rigor Mortis @ Kieler Nordderby 2019 I Slow Motion!</t>
  </si>
  <si>
    <t>https://www.youtube.com/watch?v=dmA657KNm1o</t>
  </si>
  <si>
    <t>SLOW MOS!</t>
  </si>
  <si>
    <t>7:3, 7:0</t>
  </si>
  <si>
    <t>Jugger Masterlass 2019 Slowmotion Highlights</t>
  </si>
  <si>
    <t>https://www.youtube.com/watch?v=8r2ZVE_cX7o</t>
  </si>
  <si>
    <t>SLOW-MO!!1</t>
  </si>
  <si>
    <t>Jugger - DODGING METEOR HAMMERS - Chain Blocks</t>
  </si>
  <si>
    <t>https://www.youtube.com/watch?v=PogrXH3leYc</t>
  </si>
  <si>
    <t>Jugger EXPLAINED in 45 seconds - what is Jugger?</t>
  </si>
  <si>
    <t>https://www.youtube.com/watch?v=H5KGov_Sajs</t>
  </si>
  <si>
    <t>Jugger Q-Tip-Tutorial mit Seamus (Rampage Jugger)</t>
  </si>
  <si>
    <t>https://www.youtube.com/watch?v=DsbLQVDx6FQ</t>
  </si>
  <si>
    <t>Q-Tip</t>
  </si>
  <si>
    <t>https://www.youtube.com/watch?v=Qq7GE63kmLc</t>
  </si>
  <si>
    <t>JuggerBerlin</t>
  </si>
  <si>
    <t>06:12</t>
  </si>
  <si>
    <t>https://www.youtube.com/watch?v=VVXU680PP6s</t>
  </si>
  <si>
    <t>10:09</t>
  </si>
  <si>
    <t>https://www.youtube.com/watch?v=wemI8c5-vRQ</t>
  </si>
  <si>
    <t>17:14</t>
  </si>
  <si>
    <t>https://www.youtube.com/watch?v=U-hBCS7vk6s</t>
  </si>
  <si>
    <t>18:07</t>
  </si>
  <si>
    <t>https://www.youtube.com/watch?v=v4puZ4uYOnc</t>
  </si>
  <si>
    <t>14. Deutsche Meisterschaft (DM 2011)</t>
  </si>
  <si>
    <t>https://turniere.jugger.org/tournament.php?id=62</t>
  </si>
  <si>
    <t>15:06</t>
  </si>
  <si>
    <t>https://www.youtube.com/watch?v=Pf1DtRIZlmc</t>
  </si>
  <si>
    <t>https://www.youtube.com/watch?v=eOk54nh9DGA</t>
  </si>
  <si>
    <t>20:10</t>
  </si>
  <si>
    <t>https://www.youtube.com/watch?v=5GEf3YhEkrY</t>
  </si>
  <si>
    <t>https://www.youtube.com/watch?v=mbxkKIxna14</t>
  </si>
  <si>
    <t>Hallenturnier</t>
  </si>
  <si>
    <t>4. Freundschaftliche Winterspiele</t>
  </si>
  <si>
    <t>https://turniere.jugger.org/tournament.php?id=80</t>
  </si>
  <si>
    <t>https://www.youtube.com/watch?v=wlFz-CFr74Y</t>
  </si>
  <si>
    <t>Cottbus Klatscher</t>
  </si>
  <si>
    <t>3:5</t>
  </si>
  <si>
    <t>https://www.youtube.com/watch?v=1t3xN0Ote6k</t>
  </si>
  <si>
    <t>https://www.youtube.com/watch?v=JUlGhYsYJKQ</t>
  </si>
  <si>
    <t>https://www.youtube.com/watch?v=e8oRU75URcw</t>
  </si>
  <si>
    <t>https://www.youtube.com/watch?v=1gWg3vHr2-w</t>
  </si>
  <si>
    <t>https://www.youtube.com/watch?v=NtVmgkuEMRU</t>
  </si>
  <si>
    <t>3:4</t>
  </si>
  <si>
    <t>https://www.youtube.com/watch?v=tlxRfcx80og</t>
  </si>
  <si>
    <t>GottAG (GAG)</t>
  </si>
  <si>
    <t>5:1</t>
  </si>
  <si>
    <t>https://www.youtube.com/watch?v=JpZ-5k609MU</t>
  </si>
  <si>
    <t>7:1</t>
  </si>
  <si>
    <t>https://www.youtube.com/watch?v=xcMzBxA2O3Y</t>
  </si>
  <si>
    <t>https://www.youtube.com/watch?v=IyUOX6rhWkw</t>
  </si>
  <si>
    <t>https://www.youtube.com/watch?v=F-ESM-TCjy8</t>
  </si>
  <si>
    <t>https://www.youtube.com/watch?v=7T3ZJRpimPI</t>
  </si>
  <si>
    <t>16:9</t>
  </si>
  <si>
    <t>https://www.youtube.com/watch?v=0rG7e4LWwfE</t>
  </si>
  <si>
    <t>Kinderjugger</t>
  </si>
  <si>
    <t>The Fighters</t>
  </si>
  <si>
    <t>Atoxera</t>
  </si>
  <si>
    <t>2011-BM-Padabears-Manoeverkritik.mov</t>
  </si>
  <si>
    <t>https://www.youtube.com/watch?v=fQult5E1bMc</t>
  </si>
  <si>
    <t>Paderbears</t>
  </si>
  <si>
    <t>Manoeverkritik</t>
  </si>
  <si>
    <t>19:03</t>
  </si>
  <si>
    <t>2011-BM-Falco-Blackout.mov</t>
  </si>
  <si>
    <t>https://www.youtube.com/watch?v=yFMWgbJB_VU</t>
  </si>
  <si>
    <t>2011-BM-JTeam-RaP.mov</t>
  </si>
  <si>
    <t>https://www.youtube.com/watch?v=wAcc9NqWWaE</t>
  </si>
  <si>
    <t>9.6</t>
  </si>
  <si>
    <t>2011-BM-Skull-Zonenkinder.mov</t>
  </si>
  <si>
    <t>https://www.youtube.com/watch?v=SpzrgqVLx_Y</t>
  </si>
  <si>
    <t>2011-BM-Rigor-LeereMenge.mov</t>
  </si>
  <si>
    <t>https://www.youtube.com/watch?v=W_k_0n5HEug</t>
  </si>
  <si>
    <t>16:05</t>
  </si>
  <si>
    <t>2011-BM-KampfKeiler-Blackout.mov</t>
  </si>
  <si>
    <t>https://www.youtube.com/watch?v=uIxYqYZlJ3w</t>
  </si>
  <si>
    <t>Kampfkeiler</t>
  </si>
  <si>
    <t>jugger-bjp2007-falco-vs-ksj.mov</t>
  </si>
  <si>
    <t>https://www.youtube.com/watch?v=8HFVbQFZy4M</t>
  </si>
  <si>
    <t>unvollständig oder Unentschieden</t>
  </si>
  <si>
    <t>1. Berliner Juggerpokal (BJP 2007)</t>
  </si>
  <si>
    <t>KSJ</t>
  </si>
  <si>
    <t>3:3</t>
  </si>
  <si>
    <t>jugger-dm2010-wwsaj-vs-skull-04.mov</t>
  </si>
  <si>
    <t>https://www.youtube.com/watch?v=4GTkrGFbM_4</t>
  </si>
  <si>
    <t>13. Deutsche Meisterschaft (DM 2010)</t>
  </si>
  <si>
    <t>https://turniere.jugger.org/tournament.php?id=19</t>
  </si>
  <si>
    <t>W.W.S.A.J.</t>
  </si>
  <si>
    <t>dm2010-finale-rigor-vs-gag-unvollst.mov</t>
  </si>
  <si>
    <t>https://www.youtube.com/watch?v=jznKG-ziB64</t>
  </si>
  <si>
    <t>jugger-dm2010-RigorMortis-vs-GAG.mov</t>
  </si>
  <si>
    <t>https://www.youtube.com/watch?v=LbrsDNJy_is</t>
  </si>
  <si>
    <t>21:5</t>
  </si>
  <si>
    <t>jugger-dm2010-skull!-vs-gag.mov</t>
  </si>
  <si>
    <t>https://www.youtube.com/watch?v=zP2fCDxdrQE</t>
  </si>
  <si>
    <t>unnvollständig; Video zeigt einen GoldenJugg den GAG gewinnt, die gezeigten Spielzüge müssten aber einen klaren Skull!-Sieg ergeben.</t>
  </si>
  <si>
    <t>10:13</t>
  </si>
  <si>
    <t>jugger-dm2010-!Lluks-vs-Redbacks.mov</t>
  </si>
  <si>
    <t>https://www.youtube.com/watch?v=c3VUDNwGLa0</t>
  </si>
  <si>
    <t>Redbacks</t>
  </si>
  <si>
    <t>jugger-bjp2011-doppelsoeldner2-vs-leere-menge.mov</t>
  </si>
  <si>
    <t>https://www.youtube.com/watch?v=_n5nwFAP4aw</t>
  </si>
  <si>
    <t>5. Berliner Juggerpokal (BJP 2011)</t>
  </si>
  <si>
    <t>https://turniere.jugger.org/tournament.php?id=53</t>
  </si>
  <si>
    <t>Doppelsöldner 2</t>
  </si>
  <si>
    <t>8:14</t>
  </si>
  <si>
    <t>jugger-bjp2011-Zonenkinder-vs-Skull.mov</t>
  </si>
  <si>
    <t>https://www.youtube.com/watch?v=8C_WZbmyhyk</t>
  </si>
  <si>
    <t>09:14</t>
  </si>
  <si>
    <t>jugger-bjp2011-GaG-vs-Falco-Jugger.mov</t>
  </si>
  <si>
    <t>https://www.youtube.com/watch?v=ViFPFz4V-Rw</t>
  </si>
  <si>
    <t>12:9</t>
  </si>
  <si>
    <t>jugger-bjp2011-HLU-vs-RaP.mov</t>
  </si>
  <si>
    <t>https://www.youtube.com/watch?v=0nJPHzddEMM</t>
  </si>
  <si>
    <t>jugger-bjp2011-GaG-vs-Zonenkinder.mov</t>
  </si>
  <si>
    <t>https://www.youtube.com/watch?v=cBNGpTenMO8</t>
  </si>
  <si>
    <t>jugger-bjp2011-rigor-mortis-vs-skull.mov</t>
  </si>
  <si>
    <t>https://www.youtube.com/watch?v=KiozK3jov6M</t>
  </si>
  <si>
    <t>jugger-bjp2011-j-team-falco-jugger.mov</t>
  </si>
  <si>
    <t>https://www.youtube.com/watch?v=rhTz7_JWU9Y</t>
  </si>
  <si>
    <t>1:5, 3:5</t>
  </si>
  <si>
    <t>jugger-bjp2011-GaG-vs-Rigor.mov</t>
  </si>
  <si>
    <t>https://www.youtube.com/watch?v=sWdJjK6F5vI</t>
  </si>
  <si>
    <t>2:7, 4:7</t>
  </si>
  <si>
    <t>jugger-bjp2011-Rigor-Mortis-vs-HLU.mov</t>
  </si>
  <si>
    <t>https://www.youtube.com/watch?v=J_Xq8JtNbp8</t>
  </si>
  <si>
    <t>14:9</t>
  </si>
  <si>
    <t>https://youtu.be/-HoOp7EKHmY</t>
  </si>
  <si>
    <t>https://youtu.be/5TE76NBW6RY</t>
  </si>
  <si>
    <t>https://youtu.be/HZ1UudiuTqc</t>
  </si>
  <si>
    <t>https://youtu.be/NGptp_-6Ky8</t>
  </si>
  <si>
    <t>https://youtu.be/H1nZ7rnaSRQ</t>
  </si>
  <si>
    <t>Myrmidonen</t>
  </si>
  <si>
    <t>https://youtu.be/wpiA4YI0bhs</t>
  </si>
  <si>
    <t>https://youtu.be/vlv0idk9cwo</t>
  </si>
  <si>
    <t>https://youtu.be/DwSa7OLJd0E</t>
  </si>
  <si>
    <t>https://youtu.be/48L4uk8J8ZY</t>
  </si>
  <si>
    <t>Frankespavos de Kiev</t>
  </si>
  <si>
    <t>https://youtu.be/7b0bisMssI0</t>
  </si>
  <si>
    <t>https://youtu.be/M5UOf_VhCyY</t>
  </si>
  <si>
    <t>https://youtu.be/7k5VLR_mblg</t>
  </si>
  <si>
    <t>Team steht nicht im JTR Eintrag</t>
  </si>
  <si>
    <t>Rehalluks</t>
  </si>
  <si>
    <t>https://youtu.be/GwWvbS9jgv8</t>
  </si>
  <si>
    <t>https://youtu.be/OQOWpWq4G5w</t>
  </si>
  <si>
    <t>Spanisches Mixteam</t>
  </si>
  <si>
    <t>https://youtu.be/Wp7gcA9lGvU</t>
  </si>
  <si>
    <t>https://youtu.be/GABhEFnvAZQ</t>
  </si>
  <si>
    <t>https://youtu.be/jbEzUMw0C9A</t>
  </si>
  <si>
    <t>kleines Finale, Spanisches Mixteam</t>
  </si>
  <si>
    <t>https://youtu.be/yJdLxcOE2vM</t>
  </si>
  <si>
    <t>https://youtu.be/dU1aqSgbCUE</t>
  </si>
  <si>
    <t>https://youtu.be/4jWX-nTRNwg</t>
  </si>
  <si>
    <t>https://youtu.be/3VkekTvIhLA</t>
  </si>
  <si>
    <t>https://youtu.be/CW5XYnVghKY</t>
  </si>
  <si>
    <t>https://youtu.be/lgIW1J_5OUw</t>
  </si>
  <si>
    <t>https://youtu.be/wz_0lNL9VjM</t>
  </si>
  <si>
    <t>Phoenix Marburg</t>
  </si>
  <si>
    <t>https://youtu.be/kYiym4Nzb5o</t>
  </si>
  <si>
    <t>https://youtu.be/XGD8kiFeC1o</t>
  </si>
  <si>
    <t>https://youtu.be/8K8Rxb8Ee0Q</t>
  </si>
  <si>
    <t>https://youtu.be/MN2t3wGxkF4</t>
  </si>
  <si>
    <t>https://youtu.be/vuJQLfJYayg</t>
  </si>
  <si>
    <t>https://youtu.be/EinOYbtdCw0</t>
  </si>
  <si>
    <t>https://youtu.be/BXV4SqYY8sc</t>
  </si>
  <si>
    <t>11. Saarländische Meisterschaft Jugger |Homburg HaWu vs. Pink Pain |Finale 2017</t>
  </si>
  <si>
    <t>https://youtu.be/5QiTSvzYS1U</t>
  </si>
  <si>
    <t>JuggerHagen</t>
  </si>
  <si>
    <t>11. Saarländische Meisterschaft</t>
  </si>
  <si>
    <t>https://turniere.jugger.org/tournament.php?id=314</t>
  </si>
  <si>
    <t>2.Deutsche Jugger-Meisterschaft Lippstadt Pig Pile vs. Victim Finale 28.06.2015</t>
  </si>
  <si>
    <t>https://youtu.be/VvKllvLYnao</t>
  </si>
  <si>
    <t>2. Deutsche Meisterschaft für Kinder- und Jugendmannschaften (DKJM 2015)</t>
  </si>
  <si>
    <t>https://turniere.jugger.org/tournament.php?id=217</t>
  </si>
  <si>
    <t>Pig Pile</t>
  </si>
  <si>
    <t>15:7</t>
  </si>
  <si>
    <t>Hawu Allstarz Vs Setanta Finale 2017 23. Hamburger Meisterschaft</t>
  </si>
  <si>
    <t>https://youtu.be/Um-U8-BnxcE</t>
  </si>
  <si>
    <t>23. Hamburger Meisterschaft</t>
  </si>
  <si>
    <t>https://turniere.jugger.org/tournament.php?id=364</t>
  </si>
  <si>
    <t>20:3</t>
  </si>
  <si>
    <t>NRW Winterliga Jugger Hagen Turnier Pomfritz vs Jugger Haufen 2014</t>
  </si>
  <si>
    <t>https://youtu.be/AVJUP55uUCw</t>
  </si>
  <si>
    <t>NRW WL 2014/15</t>
  </si>
  <si>
    <t>Pompfritz</t>
  </si>
  <si>
    <t>NRW-Winterliga Jugger Hagen Turnier PaderBears vs. Sturmwölfe</t>
  </si>
  <si>
    <t>https://youtu.be/K6_ZM03z1o8</t>
  </si>
  <si>
    <t>NRW Winterliga Jugger Hagen Turnier 2014 Mad Monkeys vs Jugg the Ripper</t>
  </si>
  <si>
    <t>https://youtu.be/WAPRVYBjT9E</t>
  </si>
  <si>
    <t>Torneo internacional da espana 2017 HaJeWu Vs. Midnight Fighters</t>
  </si>
  <si>
    <t>https://youtu.be/fbfnHdX1nkE</t>
  </si>
  <si>
    <t>2. TORNEO INTERNACIONAL DE ESPAÑA (TIE) 2017</t>
  </si>
  <si>
    <t>Madrid</t>
  </si>
  <si>
    <t>https://turniere.jugger.org/tournament.php?id=379</t>
  </si>
  <si>
    <t>HaJeWu Allstar$ Ultra</t>
  </si>
  <si>
    <t>Midnight Fighters</t>
  </si>
  <si>
    <t>Juggertutorial Pompfenworkshop Langpompfe Bau</t>
  </si>
  <si>
    <t>https://youtu.be/YG8CpYLLb1s</t>
  </si>
  <si>
    <t>Bambus + Rohriso</t>
  </si>
  <si>
    <t>Langpompfe</t>
  </si>
  <si>
    <t>1.Hagener Jugger-Cup 2012</t>
  </si>
  <si>
    <t>https://youtu.be/ikBRvjL68cc</t>
  </si>
  <si>
    <t>1. Hagener Jugger Cup</t>
  </si>
  <si>
    <t>ARD Sportschau - Jugger - moderner Gladiatorenkampf</t>
  </si>
  <si>
    <t>https://youtu.be/pw2YeBRlDUE</t>
  </si>
  <si>
    <t>ARD Sportschau vom 12.09.2012</t>
  </si>
  <si>
    <t>1 Jugger Club Hagen e V im MOMA</t>
  </si>
  <si>
    <t>https://youtu.be/ZsCrGTWrjuM</t>
  </si>
  <si>
    <t>ARD MoMa</t>
  </si>
  <si>
    <t>So funktioniert die Sportart "Jugger"</t>
  </si>
  <si>
    <t>https://youtu.be/9-uwEiebNPI</t>
  </si>
  <si>
    <t>Beitrag der Ruhr Nachrichten</t>
  </si>
  <si>
    <t>Neue Sportart Jugger Sat.1 vom 05.03.2015</t>
  </si>
  <si>
    <t>https://youtu.be/O5B-pR1x6RU</t>
  </si>
  <si>
    <t>Sat.1 vom 05.03.2015</t>
  </si>
  <si>
    <t>Jugger in Oldenburg eins 22.03.2017</t>
  </si>
  <si>
    <t>https://youtu.be/8gSYVJ8unAs</t>
  </si>
  <si>
    <t>1.Jugger-Club Hagen e.V. 16. Deutsche Meisterschaft Highlights</t>
  </si>
  <si>
    <t>https://youtu.be/FQf3dqtcgIA</t>
  </si>
  <si>
    <t>Highlights der 16. Deutsche Meisterschaft</t>
  </si>
  <si>
    <t>Jugger-DasBrettspiel</t>
  </si>
  <si>
    <t>https://youtu.be/tD8DAHRQ7es</t>
  </si>
  <si>
    <t>Erklärvideo zu dem Jugger-DasBrettspiel</t>
  </si>
  <si>
    <t>Juggerland 786</t>
  </si>
  <si>
    <t>https://youtu.be/JIJG9paGQQI</t>
  </si>
  <si>
    <t>https://youtu.be/0sAu3T1sOa0</t>
  </si>
  <si>
    <t>https://youtu.be/Fv0KUOfQqY8</t>
  </si>
  <si>
    <t>https://youtu.be/xQxC1xOOmhw</t>
  </si>
  <si>
    <t>https://youtu.be/fCIoYYdgcs4</t>
  </si>
  <si>
    <t>https://youtu.be/gpszsbLAN-o</t>
  </si>
  <si>
    <t>https://youtu.be/qDj0FWJrn5U</t>
  </si>
  <si>
    <t>https://youtu.be/hXYSCzx_KkA</t>
  </si>
  <si>
    <t>https://youtu.be/ximqrDcHucI</t>
  </si>
  <si>
    <t>https://youtu.be/vwez0gNkwVY</t>
  </si>
  <si>
    <t>https://youtu.be/Ku_gss8b4yo</t>
  </si>
  <si>
    <t>https://youtu.be/bDOmHeby_Wk</t>
  </si>
  <si>
    <t>https://youtu.be/2SPakpDeIac</t>
  </si>
  <si>
    <t>https://youtu.be/cHsoXWYZiXA</t>
  </si>
  <si>
    <t>https://youtu.be/Y_3k54QVbOA</t>
  </si>
  <si>
    <t>https://youtu.be/-pB821hfNB4</t>
  </si>
  <si>
    <t>https://youtu.be/5Ukkc4_wDnY</t>
  </si>
  <si>
    <t>https://youtu.be/c1-FjTh2G-o</t>
  </si>
  <si>
    <t>https://youtu.be/esS1xEcy4pI</t>
  </si>
  <si>
    <t>https://youtu.be/Yyfi5n7Jaoo</t>
  </si>
  <si>
    <t>https://youtu.be/77PDDdExJ5U</t>
  </si>
  <si>
    <t>https://youtu.be/K5wG_mJ9640</t>
  </si>
  <si>
    <t>https://youtu.be/H0dmKpCBhfw</t>
  </si>
  <si>
    <t>https://youtu.be/fuvON5Q6WVc</t>
  </si>
  <si>
    <t>https://youtu.be/CZfD9qftMdo</t>
  </si>
  <si>
    <t>https://youtu.be/xMbZZasE1zs</t>
  </si>
  <si>
    <t>https://youtu.be/fStdxgb0UKU</t>
  </si>
  <si>
    <t>https://youtu.be/vEbzxcEcS40</t>
  </si>
  <si>
    <t>https://youtu.be/4nvkGqoUxQc</t>
  </si>
  <si>
    <t>https://youtu.be/6cYIfjXbOyc</t>
  </si>
  <si>
    <t>https://youtu.be/wvSTli_sUp8</t>
  </si>
  <si>
    <t>https://youtu.be/4er3Nvhz8Fc</t>
  </si>
  <si>
    <t>https://youtu.be/4PdD3jHWJqs</t>
  </si>
  <si>
    <t>https://youtu.be/bLArOpJYWKI</t>
  </si>
  <si>
    <t>https://youtu.be/yYO0rO2sF64</t>
  </si>
  <si>
    <t>https://youtu.be/JPIwOOcn2-c</t>
  </si>
  <si>
    <t>https://youtu.be/ycE_0wGyfiw</t>
  </si>
  <si>
    <t>https://youtu.be/Gc74SGUADOM</t>
  </si>
  <si>
    <t>https://youtu.be/fyfnHWcZ-e0</t>
  </si>
  <si>
    <t>https://youtu.be/A1qL_Hs2I7M</t>
  </si>
  <si>
    <t>https://youtu.be/YmEaO98udz0</t>
  </si>
  <si>
    <t>Juggerlicious</t>
  </si>
  <si>
    <t>NRW WL 2013/14</t>
  </si>
  <si>
    <t>https://youtu.be/vYCkfS7PxOc</t>
  </si>
  <si>
    <t>4. NRW Turnier</t>
  </si>
  <si>
    <t>https://turniere.jugger.org/tournament.php?id=170</t>
  </si>
  <si>
    <t>Mighty Juggs</t>
  </si>
  <si>
    <t>https://youtu.be/755EtTBgc5M</t>
  </si>
  <si>
    <t>https://youtu.be/Q7oYCC8qRUM</t>
  </si>
  <si>
    <t>https://youtu.be/y_sKlBQ3CWs</t>
  </si>
  <si>
    <t>https://youtu.be/6jpf7vWxjX0</t>
  </si>
  <si>
    <t>16:7</t>
  </si>
  <si>
    <t>Jugger "Torpedo Tortuga VS Cruenta Clava" - Play Off Rank3 - 12thGermanChampionship</t>
  </si>
  <si>
    <t>https://www.youtube.com/watch?v=cVxAS36zCSQ</t>
  </si>
  <si>
    <t>Juggerliga</t>
  </si>
  <si>
    <t>12. Deutsche Meisterschaft (DM 2009)</t>
  </si>
  <si>
    <t>https://turniere.jugger.org/tournament.php?id=2</t>
  </si>
  <si>
    <t>Cruenta Clava</t>
  </si>
  <si>
    <t>11:18</t>
  </si>
  <si>
    <t>Jugger "RigorMortis vs Hobbiz" Final 1/3 Jugger Championship Germany</t>
  </si>
  <si>
    <t>https://youtu.be/JglZI840Cd0</t>
  </si>
  <si>
    <t>10. Deutsche Meisterschaft (DM 2007)</t>
  </si>
  <si>
    <t>Jugger "RigorMortis vs Hobbiz" Final 2/3 Jugger Championship Germany</t>
  </si>
  <si>
    <t>https://youtu.be/CCvm6oXQ6ZE</t>
  </si>
  <si>
    <t>Jugger "RigorMortis vs Hobbiz" Final 3/3 Jugger Championship Germany</t>
  </si>
  <si>
    <t>https://youtu.be/n4xZu5cYxdQ</t>
  </si>
  <si>
    <t>Teil 3</t>
  </si>
  <si>
    <t>Jugger "RigorMortis vs FalcoJugger"</t>
  </si>
  <si>
    <t>https://youtu.be/gUZXj4eh48c</t>
  </si>
  <si>
    <t>Training</t>
  </si>
  <si>
    <t>8:11</t>
  </si>
  <si>
    <t>Jugger "TorpedoTortuga vs Kleintierrevolte" 12th Jugger Championship Berlin</t>
  </si>
  <si>
    <t>https://youtu.be/Y6HDdKHPT74</t>
  </si>
  <si>
    <t>Kleintierrevolte</t>
  </si>
  <si>
    <t>19:0</t>
  </si>
  <si>
    <t>Jugger "CraniumHunters vs LivingUndeads" 12th Jugger Championship Berlin</t>
  </si>
  <si>
    <t>https://youtu.be/osBBPrhMYac</t>
  </si>
  <si>
    <t>Cranium Hunters</t>
  </si>
  <si>
    <t>Jugger "WWSAJ vs Awesome Pirates" 12th Jugger Championship Berlin</t>
  </si>
  <si>
    <t>https://youtu.be/HGDZEVHuWVs</t>
  </si>
  <si>
    <t>Jugger "Tollwut vs GAG" 12th Jugger Championship Berlin</t>
  </si>
  <si>
    <t>https://youtu.be/5P65QUGjCZE</t>
  </si>
  <si>
    <t>Tollwut</t>
  </si>
  <si>
    <t>20:4</t>
  </si>
  <si>
    <t>Jugger "Superfreunde vs KTR" 12th Jugger Championship Berlin</t>
  </si>
  <si>
    <t>https://youtu.be/K97kkewEOaI</t>
  </si>
  <si>
    <t>Superfreunde</t>
  </si>
  <si>
    <t>3:10</t>
  </si>
  <si>
    <t>Jugger "Captura vs Skull!" 12th Jugger Championship Berlin</t>
  </si>
  <si>
    <t>https://youtu.be/v6tpkc0gLmA</t>
  </si>
  <si>
    <t>Captura</t>
  </si>
  <si>
    <t>3:20</t>
  </si>
  <si>
    <t>Jugger "Falco Jugger vs Zonenkinder" 12th Jugger Championship Berlin</t>
  </si>
  <si>
    <t>https://youtu.be/bpV_92T4ns8</t>
  </si>
  <si>
    <t>5:9</t>
  </si>
  <si>
    <t>Jugger "Frostwoelfe vs CervisiaUltima" 12th Jugger Championship Berlin</t>
  </si>
  <si>
    <t>https://youtu.be/sXsmsT89svU</t>
  </si>
  <si>
    <t>Frostwölfe</t>
  </si>
  <si>
    <t>1:19</t>
  </si>
  <si>
    <t>Jugger "Sturmwölfe vs Cruenta Clava" 12th Jugger Championship Berlin</t>
  </si>
  <si>
    <t>https://youtu.be/SlffOcxQry8</t>
  </si>
  <si>
    <t>Jugger "Cruenta Clava vs Rigor Mortis" 12th Jugger Championship Berlin</t>
  </si>
  <si>
    <t>https://youtu.be/nJYvVEv6RGE</t>
  </si>
  <si>
    <t>4:15</t>
  </si>
  <si>
    <t>Jugger "Trollfaust vs GAG" 12th Jugger Championship Berlin</t>
  </si>
  <si>
    <t>https://youtu.be/1OoqQbsej-0</t>
  </si>
  <si>
    <t>Trollfaust</t>
  </si>
  <si>
    <t>4:14</t>
  </si>
  <si>
    <t>Jugger "Last Man Standing vs Zonenkinder" 12th Jugger Championship Berlin</t>
  </si>
  <si>
    <t>https://youtu.be/tUTmKVxOu20</t>
  </si>
  <si>
    <t>https://youtu.be/cVxAS36zCSQ</t>
  </si>
  <si>
    <t>"GAG VS Rigor Mortis" Jugger Final 12. Deutsche Meisterschaft - Juggerliga</t>
  </si>
  <si>
    <t>https://youtu.be/qkWhMks2w34</t>
  </si>
  <si>
    <t>10:17</t>
  </si>
  <si>
    <t>Jugger "Tribute2Qwik" Slomo Jugger Shots</t>
  </si>
  <si>
    <t>https://youtu.be/4cfexSSkwwA</t>
  </si>
  <si>
    <t>Slow Mo Läufer Videos 2009</t>
  </si>
  <si>
    <t>https://youtu.be/9Bh_ejcrcMY</t>
  </si>
  <si>
    <t>Pompfaerobic</t>
  </si>
  <si>
    <t>https://youtu.be/03XZW_KvzI8</t>
  </si>
  <si>
    <t>Julinho9</t>
  </si>
  <si>
    <t>Geschnitten, Punktetafel</t>
  </si>
  <si>
    <t>17. Deutsche Meisterschaft (DM 2014)</t>
  </si>
  <si>
    <t>https://turniere.jugger.org/tournament.php?id=168</t>
  </si>
  <si>
    <t>https://youtu.be/n8okpIwRwws</t>
  </si>
  <si>
    <t>2:11</t>
  </si>
  <si>
    <t>https://youtu.be/qtCisc1FGgE</t>
  </si>
  <si>
    <t>https://youtu.be/glK8Gp586_s</t>
  </si>
  <si>
    <t>https://youtu.be/jxdAbyplecE</t>
  </si>
  <si>
    <t>https://youtu.be/ZIyZ6BcoWI4</t>
  </si>
  <si>
    <t>5:1, 5:1, 5:4</t>
  </si>
  <si>
    <t>https://youtu.be/UmWEV0sTrqk</t>
  </si>
  <si>
    <t>https://youtu.be/2OqXcroceTw</t>
  </si>
  <si>
    <t>9. Berliner Juggerpokal (BJP 2015)</t>
  </si>
  <si>
    <t>https://turniere.jugger.org/tournament.php?id=203</t>
  </si>
  <si>
    <t>.N.O.X.</t>
  </si>
  <si>
    <t>5:0, 5-1</t>
  </si>
  <si>
    <t>https://youtu.be/J5hTFjXmzSQ</t>
  </si>
  <si>
    <t>https://youtu.be/yqAswzau9wU</t>
  </si>
  <si>
    <t>https://youtu.be/7DDaOksIY_s</t>
  </si>
  <si>
    <t>5:3, 1:5, 5:0</t>
  </si>
  <si>
    <t>https://youtu.be/1YVtAaadIYo</t>
  </si>
  <si>
    <t>5:0, 5:3</t>
  </si>
  <si>
    <t>https://youtu.be/ZeBp9lgnMCg</t>
  </si>
  <si>
    <t>https://youtu.be/IFNJRSCjNbU</t>
  </si>
  <si>
    <t>Graf-Bernhard-Pokal 2016</t>
  </si>
  <si>
    <t>Lippstadt</t>
  </si>
  <si>
    <t>https://turniere.jugger.org/tournament.php?id=256</t>
  </si>
  <si>
    <t>Weserkraken Bremen</t>
  </si>
  <si>
    <t>https://youtu.be/haBUxj-ws9Q</t>
  </si>
  <si>
    <t>https://youtu.be/3dxhYFa58qo</t>
  </si>
  <si>
    <t>1:5, 0:5</t>
  </si>
  <si>
    <t>https://youtu.be/FaIsvyO_jxw</t>
  </si>
  <si>
    <t>5:1, 3:5, 3:5</t>
  </si>
  <si>
    <t>https://youtu.be/UVlVDl1vy6s</t>
  </si>
  <si>
    <t>Geschnitten, Punktetafel, Steinezähler</t>
  </si>
  <si>
    <t>https://youtu.be/1F8hqmapuPw</t>
  </si>
  <si>
    <t>NRW WL 2017/18</t>
  </si>
  <si>
    <t>https://youtu.be/QO0ASZBe-1Y</t>
  </si>
  <si>
    <t>LachsBoyZ</t>
  </si>
  <si>
    <t>https://youtu.be/sguxnlzyGeg</t>
  </si>
  <si>
    <t>1:10</t>
  </si>
  <si>
    <t>https://youtu.be/O0M2zwus7-0</t>
  </si>
  <si>
    <t>Geschnitten, Punktetafel, 1. Spieltag</t>
  </si>
  <si>
    <t>Münster</t>
  </si>
  <si>
    <t>https://youtu.be/nvFs7qABnE0</t>
  </si>
  <si>
    <t>Jugger in Slow Motion</t>
  </si>
  <si>
    <t>https://youtu.be/QHKyepF0Tzc</t>
  </si>
  <si>
    <t>Linus Smid</t>
  </si>
  <si>
    <t>Auf Musik geschnitten, Ultra Slo-Mo (240-960fps)</t>
  </si>
  <si>
    <t>Jugger B&amp;W</t>
  </si>
  <si>
    <t>https://vimeo.com/99737147</t>
  </si>
  <si>
    <t>Schwarzweiß, auf Musik geschnitten</t>
  </si>
  <si>
    <t>A game of Jugger</t>
  </si>
  <si>
    <t>https://vimeo.com/56562874</t>
  </si>
  <si>
    <t>OhrenMUS Folge 6: Jugger</t>
  </si>
  <si>
    <t>https://deutschepodcasts.de/podcast/ohrenmus/folge-6-jugger</t>
  </si>
  <si>
    <t>Magazin des Unpopulären Sports (MUS)</t>
  </si>
  <si>
    <t>Hobbykeller - Fo. 1 "Jugger"</t>
  </si>
  <si>
    <t>https://www.youtube.com/watch?v=ivusRY1ByQM</t>
  </si>
  <si>
    <t>Main Stream</t>
  </si>
  <si>
    <t>JUGGER, EIN FILM WIRD ZUM SPORT.</t>
  </si>
  <si>
    <t>https://meinsportpodcast.de/mixed-sport/biginsports-podcast/jugger-ein-film-wird-zum-sport/</t>
  </si>
  <si>
    <t>MeinSportPodcast</t>
  </si>
  <si>
    <t>https://youtu.be/OVG3TrdjQNU</t>
  </si>
  <si>
    <t>MicalLex</t>
  </si>
  <si>
    <t>Nur Ausschnitt</t>
  </si>
  <si>
    <t>3. Westfälische Meisterschaft</t>
  </si>
  <si>
    <t>https://turniere.jugger.org/tournament.php?id=27</t>
  </si>
  <si>
    <t>Nerdzig bei den Leipziger Jugger Nächten</t>
  </si>
  <si>
    <t>https://www.youtube.com/watch?v=f8dTW0bSTOI</t>
  </si>
  <si>
    <t>NerdzigTV</t>
  </si>
  <si>
    <t>3. Leipziger Juggernächte</t>
  </si>
  <si>
    <t>https://youtu.be/gRcr7tZPsP8</t>
  </si>
  <si>
    <t>Nikobewegtsich</t>
  </si>
  <si>
    <t>https://youtu.be/nOTEXWdgZIg</t>
  </si>
  <si>
    <t>NLG Jugger</t>
  </si>
  <si>
    <t>https://youtu.be/w11FeOOdeIA</t>
  </si>
  <si>
    <t>Pink Pain vs NLG (1. Lauffener Grabsteinturnier 2019) [Jugger]</t>
  </si>
  <si>
    <t>https://www.youtube.com/watch?v=S2pC45EL3qc&amp;t=1s</t>
  </si>
  <si>
    <t>1. Lauffener Grabsteinturnier</t>
  </si>
  <si>
    <t>Lauffen</t>
  </si>
  <si>
    <t>https://turniere.jugger.org/tournament.php?id=471</t>
  </si>
  <si>
    <t>2:5, 3:5</t>
  </si>
  <si>
    <t>Gossenhauer vs Hobbiz (1.Lauffener Grabsteinturnier 2019) [Jugger]</t>
  </si>
  <si>
    <t>https://www.youtube.com/watch?v=MLOt6Togaec</t>
  </si>
  <si>
    <t>3:5, 1:5</t>
  </si>
  <si>
    <t>NLG vs Hobbiz (1. Lauffener Grabsteinturnier 2019) [Jugger]</t>
  </si>
  <si>
    <t>https://www.youtube.com/watch?v=xwl8O_acNUY</t>
  </si>
  <si>
    <t>0:5, 1:5</t>
  </si>
  <si>
    <t>Gossenhauer vs Jugger Basilisken Basel (1. Lauffener Grabsteinturnier 2019) [Jugger]</t>
  </si>
  <si>
    <t>https://www.youtube.com/watch?v=KI4_mX1Hgv4</t>
  </si>
  <si>
    <t>5:4, 5:3</t>
  </si>
  <si>
    <t>Problemkinder  vs Gossenhauer (Halbfinale 1. Lauffener Grabsteinturnier 2019] [Jugger]</t>
  </si>
  <si>
    <t>https://www.youtube.com/watch?v=aumJN402CDo</t>
  </si>
  <si>
    <t>5:3, 2:5, 4:5</t>
  </si>
  <si>
    <t>Walross Kollektiv vs Schädelschwenker (1. Lauffener Grabsteinturnier 2019) [Jugger]</t>
  </si>
  <si>
    <t>https://www.youtube.com/watch?v=eczzVZhRbs8&amp;t=141s</t>
  </si>
  <si>
    <t>Problemkinder vs Jugger Basilisken Basel (1. Lauffener Grabsteinturnier 2019) [Jugger]</t>
  </si>
  <si>
    <t>https://www.youtube.com/watch?v=2TPMMDqwVo8&amp;t=487s</t>
  </si>
  <si>
    <t>Problemkinder vs Pink Pain (1. Lauffener Grabsteinturnier 2019) [Jugger]</t>
  </si>
  <si>
    <t>https://www.youtube.com/watch?v=F1_VA5M1aJM</t>
  </si>
  <si>
    <t>2:5, 1:5</t>
  </si>
  <si>
    <t>Munich Monks vs Jugger Basilisken Basel (1. Lauffener Grabsteinturnier 2019) [Jugger]</t>
  </si>
  <si>
    <t>https://www.youtube.com/watch?v=O99ztQT6XWE&amp;t=91s</t>
  </si>
  <si>
    <t>nlg vs Jugger Basilisken Basel (1. Lauffener Grabsteinturnier 2019) [Jugger]</t>
  </si>
  <si>
    <t>https://www.youtube.com/watch?v=k__DBKtqmfM</t>
  </si>
  <si>
    <t>2:5, 0:5</t>
  </si>
  <si>
    <t>Jugger Basilisken Basen gegen Nülg | 1. Lauffener Grabsteinturnier 2019 [Jugger]</t>
  </si>
  <si>
    <t>https://www.youtube.com/watch?v=a1DfoG04e5M&amp;t=2s</t>
  </si>
  <si>
    <t>Mixteam</t>
  </si>
  <si>
    <t>Gossenhauer vs Nülg | 1. Lauffener Grabsteinturnier 2019 [Jugger]</t>
  </si>
  <si>
    <t>https://www.youtube.com/watch?v=L4xh5XqTbr0</t>
  </si>
  <si>
    <t>5:2, 5:2</t>
  </si>
  <si>
    <t>NLG gegen n l g | 1. NLG Spieltag 2020 [Jugger]</t>
  </si>
  <si>
    <t>https://www.youtube.com/watch?v=J1qZgWOn6uE</t>
  </si>
  <si>
    <t>1. NLG Spieltag</t>
  </si>
  <si>
    <t>7:0, 7:0</t>
  </si>
  <si>
    <t>n l g gegen Sloth Machine | 1. NLG Spieltag 2020 [Jugger]</t>
  </si>
  <si>
    <t>https://www.youtube.com/watch?v=fVBhRQyUObE</t>
  </si>
  <si>
    <t>1:7, 0:7</t>
  </si>
  <si>
    <t>n l g gegen Problemkinder | 1. NLG Spieltag 2020 [Jugger]</t>
  </si>
  <si>
    <t>https://www.youtube.com/watch?v=mxkv4QFmlyk</t>
  </si>
  <si>
    <t>1:7, 1:5</t>
  </si>
  <si>
    <t>n l g gegen Gummibärchen | 1. NLG Spieltag 2020 [Jugger]</t>
  </si>
  <si>
    <t>https://www.youtube.com/watch?v=NVfY1ycfhIk</t>
  </si>
  <si>
    <t>Gummibärchen</t>
  </si>
  <si>
    <t>7:1, 7:1</t>
  </si>
  <si>
    <t>Sloth Machine gegen Gummibärchen | 1. NLG Spieltag 2020 [Jugger]</t>
  </si>
  <si>
    <t>https://www.youtube.com/watch?v=Va8kAjqbgaM&amp;t=480s</t>
  </si>
  <si>
    <t>7:0, 7:1</t>
  </si>
  <si>
    <t>NLG gegen Problemkinder | 1. NLG Spieltag 2020 [Jugger]</t>
  </si>
  <si>
    <t>https://www.youtube.com/watch?v=duZ5q8m3XHk</t>
  </si>
  <si>
    <t>7:0, 7:2</t>
  </si>
  <si>
    <t>NLG gegen Sloth Machine | 1. NLG Spieltag 2020 [Jugger]</t>
  </si>
  <si>
    <t>https://www.youtube.com/watch?v=VQRLcB6RhVo</t>
  </si>
  <si>
    <t>7:0,7:0</t>
  </si>
  <si>
    <t>Problemkinder gegen Sloth Machine | 1. NLG Spieltag 2020 [Jugger]</t>
  </si>
  <si>
    <t>https://www.youtube.com/watch?v=LPsUW9IMxCg</t>
  </si>
  <si>
    <t>5:7, 7:4, 3:7</t>
  </si>
  <si>
    <t>NLG vs Pink Pain (11. Hessische Meisterschaft 2019) [Jugger]</t>
  </si>
  <si>
    <t>https://www.youtube.com/watch?v=yXbzxjVVdNs&amp;t=1s</t>
  </si>
  <si>
    <t>11. Hessische Meisterschaft</t>
  </si>
  <si>
    <t>https://turniere.jugger.org/tournament.php?id=510</t>
  </si>
  <si>
    <t>1:13</t>
  </si>
  <si>
    <t>NLG vs Jugger Helden Bamberg (11. Hessische Meisterschaft 2019) [Jugger]</t>
  </si>
  <si>
    <t>https://www.youtube.com/watch?v=ad1T1wjlQfE</t>
  </si>
  <si>
    <t>NLG vs Gossenhauer (11. Hessische Meisterschaft 2019) [Jugger]</t>
  </si>
  <si>
    <t>https://www.youtube.com/watch?v=3g2M00yPjxE</t>
  </si>
  <si>
    <t>NLG vs Pink Brain (11. Hessische Meisterschaft 2019) [Jugger]</t>
  </si>
  <si>
    <t>https://www.youtube.com/watch?v=5aKNwEc_OBk</t>
  </si>
  <si>
    <t>NLG vs Nightfox Bonn (11. Hessische Meisterschaft 2019) [Jugger]</t>
  </si>
  <si>
    <t>https://www.youtube.com/watch?v=wBbXhGFnIlw</t>
  </si>
  <si>
    <t>Nightfox Bonn</t>
  </si>
  <si>
    <t>NLG vs Problemkinder (11. Hessische Meisterschaft 2019) [Jugger]</t>
  </si>
  <si>
    <t>https://www.youtube.com/watch?v=7H7E2A38SD0</t>
  </si>
  <si>
    <t>NLG vs Sloth Machine (11. Hessische Meisterschaft 2019) [Jugger]</t>
  </si>
  <si>
    <t>https://www.youtube.com/watch?v=gO8EW2234C0</t>
  </si>
  <si>
    <t>Jugger Helden Bamberg vs Munich Monks (Finale 18. Bayerische Meisterschaft) [Jugger]</t>
  </si>
  <si>
    <t>https://www.youtube.com/watch?v=jjGEITsmVOE&amp;t=63s</t>
  </si>
  <si>
    <t>18. Bayerische Meisterschaft</t>
  </si>
  <si>
    <t>https://turniere.jugger.org/tournament.php?id=495</t>
  </si>
  <si>
    <t>Hobbiz vs Keulen Eulen (2. SaarJuggerCup 2020) [Jugger]</t>
  </si>
  <si>
    <t>https://www.youtube.com/watch?v=hI0APYb6ZRs</t>
  </si>
  <si>
    <t>ohne Ton</t>
  </si>
  <si>
    <t>2. SaarJuggerCup</t>
  </si>
  <si>
    <t>https://turniere.jugger.org/tournament.php?id=549</t>
  </si>
  <si>
    <t>Hobbiz vs Ehrengarde (2. SaarJuggerCup 2020) [Jugger]</t>
  </si>
  <si>
    <t>https://www.youtube.com/watch?v=T2lNCqJVveY</t>
  </si>
  <si>
    <t>Ehrengarde</t>
  </si>
  <si>
    <t>Hobbiz vs Schädelschwenker (2. SaarJuggerCup 2020) [Jugger]</t>
  </si>
  <si>
    <t>https://www.youtube.com/watch?v=jSTKxLX_bIs</t>
  </si>
  <si>
    <t>Hobbiz vs Sloth Machine | 2. SaarJuggerCup 2020 [Jugger]</t>
  </si>
  <si>
    <t>https://www.youtube.com/watch?v=i2H2aMmeNeI&amp;t=137s</t>
  </si>
  <si>
    <t>Hobbiz vs Seven Sins | 2. SaarJuggerCup 2020 [Jugger]</t>
  </si>
  <si>
    <t>https://www.youtube.com/watch?v=cuT0U7oWfos</t>
  </si>
  <si>
    <t>3:12</t>
  </si>
  <si>
    <t>Seven Sins vs Sloth Machine | 2. SaarJuggerCup 2020 [Jugger]</t>
  </si>
  <si>
    <t>https://www.youtube.com/watch?v=niqLFRoJy-I</t>
  </si>
  <si>
    <t>Sloth Machine vs Schädelschwenker | 2. SaarJuggerCup 2020 [Jugger]</t>
  </si>
  <si>
    <t>https://www.youtube.com/watch?v=LDzUSfp1jxU</t>
  </si>
  <si>
    <t>Sloth Machine vs Ehrengarde | 2. SaarJuggerCup 2020 [Jugger]</t>
  </si>
  <si>
    <t>https://www.youtube.com/watch?v=Q1emwu6WVjs</t>
  </si>
  <si>
    <t>2:14</t>
  </si>
  <si>
    <t>Seven Sins vs Ehrengarde | 2. SaarJuggerCup 2020 [Jugger]</t>
  </si>
  <si>
    <t>https://www.youtube.com/watch?v=HNk62_Il-m0&amp;t=17s</t>
  </si>
  <si>
    <t>3:14</t>
  </si>
  <si>
    <t>NLG vs Hobbiz Trailerpark (Halbfinale 2. Württemberg Cup 2019) [Jugger]</t>
  </si>
  <si>
    <t>https://www.youtube.com/watch?v=tx5JpYQKEzw&amp;t=72s</t>
  </si>
  <si>
    <t>2. Württemberg Cup</t>
  </si>
  <si>
    <t>Heilbronn</t>
  </si>
  <si>
    <t>https://turniere.jugger.org/tournament.php?id=518</t>
  </si>
  <si>
    <t>Hobbiz Trailerpark</t>
  </si>
  <si>
    <t>5:1, 2:5, 5:1</t>
  </si>
  <si>
    <t>Ehrengarde vs Gossenhauer (2. Württemberg Cup 2019) [Jugger]</t>
  </si>
  <si>
    <t>https://www.youtube.com/watch?v=74xMz3tSBkw</t>
  </si>
  <si>
    <t>1:5, 1:5</t>
  </si>
  <si>
    <t>NLG vs Juggernauts (2. Württemberg Cup 2019) [Jugger]</t>
  </si>
  <si>
    <t>https://www.youtube.com/watch?v=Usqp5VsfxAk</t>
  </si>
  <si>
    <t>NLG vs Problemkinder (2. Württemberg Cup 2019) [Jugger]</t>
  </si>
  <si>
    <t>https://www.youtube.com/watch?v=2MRvvBghlY4</t>
  </si>
  <si>
    <t>Problemkinder  vs Gossenhauer (2. Württemberg Cup 2019] [Jugger]</t>
  </si>
  <si>
    <t>https://www.youtube.com/watch?v=ckUaC83z9ek</t>
  </si>
  <si>
    <t>5:3, 2:5, 3:5</t>
  </si>
  <si>
    <t>NLG vs Seven Sins (Finale 2. Württemberg Cup 2019) [Jugger]</t>
  </si>
  <si>
    <t>https://www.youtube.com/watch?v=Eq52KX76JOs</t>
  </si>
  <si>
    <t>Rigor Mortis gegen Sloth Machine | 3. Kessel Cup Stuttgart [Jugger]</t>
  </si>
  <si>
    <t>https://www.youtube.com/watch?v=ggtKHzFuKu0</t>
  </si>
  <si>
    <t>NLG gegen Rigor Mortis | Halbfinale 3. Kesselcup Stuttgart 2020 [Jugger]</t>
  </si>
  <si>
    <t>https://www.youtube.com/watch?v=1iLwR1d2JKE&amp;t=2s</t>
  </si>
  <si>
    <t>0:5, 0:5</t>
  </si>
  <si>
    <t>NLG gegen Schergen von Monasteria | 3. Kesselcup Stuttgart 2020 [Jugger]</t>
  </si>
  <si>
    <t>https://www.youtube.com/watch?v=Gw1dzMrXIRg</t>
  </si>
  <si>
    <t>NLG gegen HaWu AllstarZ | 3. Kesselcup Stuttgart 2020 [Jugger]</t>
  </si>
  <si>
    <t>https://www.youtube.com/watch?v=FAN2IS2czAo&amp;t=1s</t>
  </si>
  <si>
    <t>Keulen Eulen gegen Jugger Basilisken Basel | 3. Kesselcup Stuttgart 2020 [Jugger]</t>
  </si>
  <si>
    <t>https://www.youtube.com/watch?v=OYxQIZVniY8</t>
  </si>
  <si>
    <t>HaWu AllstarZ gegen Gossenhauer | 3. Kesselcup 2020 [Jugger]</t>
  </si>
  <si>
    <t>https://www.youtube.com/watch?v=IWnwQ1nb7hM</t>
  </si>
  <si>
    <t>NLG gegen Fischkoppkrieger | Kleines Finale 3. Kesselcup Stuttgart 2020 [Jugger]</t>
  </si>
  <si>
    <t>https://www.youtube.com/watch?v=u94Nford9Xg&amp;t=269s</t>
  </si>
  <si>
    <t>5:4, 1:5, 3:5</t>
  </si>
  <si>
    <t>Hans Peters Pawns gegen HaWu AllstarZ  | 2. Gruppenphase 3. Kesselcup Stuttgart 2020 [Jugger]</t>
  </si>
  <si>
    <t>https://www.youtube.com/watch?v=4mNvYwhN2ko</t>
  </si>
  <si>
    <t>Hans Peters Pawns</t>
  </si>
  <si>
    <t>5:1, 2:5</t>
  </si>
  <si>
    <t>NLG gegen Gossenhauer | 3. Stuttgarter Kessel-Cup 2020 [Jugger]</t>
  </si>
  <si>
    <t>https://www.youtube.com/watch?v=AnZzV8lLvm4</t>
  </si>
  <si>
    <t>Seven Sins gegen Schergen von Monasteria | 3. Stuttgarter Kesselcup 2020 [Jugger]</t>
  </si>
  <si>
    <t>https://www.youtube.com/watch?v=68tWlTpcckY&amp;t=78s</t>
  </si>
  <si>
    <t>Keulen Eulen gegen Problemeltern| 3. Kesselcup Stuttgart 2020 [Jugger]</t>
  </si>
  <si>
    <t>https://www.youtube.com/watch?v=WjigblRW5ew</t>
  </si>
  <si>
    <t>Problemeltern</t>
  </si>
  <si>
    <t>HaWu AllstarZ gegen Seven Sins | 3. Stuttgarter Kessel-Cup 2020 [Jugger]</t>
  </si>
  <si>
    <t>https://www.youtube.com/watch?v=JYetvkIkUrk</t>
  </si>
  <si>
    <t>HaWu AllstarZ gegen FKK | 3. Kesselcup Stuttgart 2020 [Jugger]</t>
  </si>
  <si>
    <t>https://www.youtube.com/watch?v=4iDH1yoJGnk</t>
  </si>
  <si>
    <t>FKK gegen Sloth Machine | 3. Kesselcup Stuttgart 2020 [Jugger]</t>
  </si>
  <si>
    <t>https://www.youtube.com/watch?v=B-Rpl1C9U50</t>
  </si>
  <si>
    <t>NLG gegen Seven Sins | 3. Stuttgarter Kessel-Cup 2020 [Jugger] Rise of NLG</t>
  </si>
  <si>
    <t>https://www.youtube.com/watch?v=fTNpIC6Z44I</t>
  </si>
  <si>
    <t>nlg gegen Hobbiz | 3. Württemberg Cup 2020 [Jugger]</t>
  </si>
  <si>
    <t>https://www.youtube.com/watch?v=OO_zHauJNl4&amp;t=20s</t>
  </si>
  <si>
    <t>nlg gegen Gossenhauer | 3. Württemberg Cup 2020 [Jugger]</t>
  </si>
  <si>
    <t>https://www.youtube.com/watch?v=PAz71C0my4o</t>
  </si>
  <si>
    <t>n l g gegen Juggernauts | 3. Württemberg Cup 2020 [Jugger]</t>
  </si>
  <si>
    <t>https://www.youtube.com/watch?v=ZUUZKc6o4Io</t>
  </si>
  <si>
    <t>1:5, 5:3, 5:1</t>
  </si>
  <si>
    <t>Swinging Balls vs Pink Pain (5. Frankische Meisterschaft 19) [Jugger]</t>
  </si>
  <si>
    <t>https://www.youtube.com/watch?v=AXqMlzTFYsc&amp;t=4s</t>
  </si>
  <si>
    <t>Swinging Balls</t>
  </si>
  <si>
    <t>NLG vs Blutgrätsche (5. Fränkische Meisterschaft 2019) [Jugger]</t>
  </si>
  <si>
    <t>https://www.youtube.com/watch?v=NtcLQh0KTyA</t>
  </si>
  <si>
    <t>2:7</t>
  </si>
  <si>
    <t>NLG vs Juggernauts (5. Frankische Meisterschaft 2019) [Jugger]</t>
  </si>
  <si>
    <t>https://www.youtube.com/watch?v=lZnW_KyX8g0</t>
  </si>
  <si>
    <t>Rigor Mortis gegen Zonenkinder | 9. Berlin Masters 2020 [Jugger]</t>
  </si>
  <si>
    <t>https://www.youtube.com/watch?v=5o3g6iIZtt8</t>
  </si>
  <si>
    <t>Seven Sins gegen Zonenkinder | 9. Berlin Masters 2020 [Jugger]</t>
  </si>
  <si>
    <t>https://www.youtube.com/watch?v=XFByrjS5x-0</t>
  </si>
  <si>
    <t>4:10</t>
  </si>
  <si>
    <t>NLG gegen Blue Fangs | DKJM 2019 [Jugger]</t>
  </si>
  <si>
    <t>https://www.youtube.com/watch?v=pU3oiZMHIwM</t>
  </si>
  <si>
    <t>6. Deutsche Meisterschaft für Kinder- und Jugendmannschaften (DKJM 2019)</t>
  </si>
  <si>
    <t>https://turniere.jugger.org/tournament.php?id=486</t>
  </si>
  <si>
    <t>NLG gegen Pompfenbrecher | DKJM 2019 [Jugger]</t>
  </si>
  <si>
    <t>https://www.youtube.com/watch?v=pAYB97N-t40</t>
  </si>
  <si>
    <t>Pompfenbrecher</t>
  </si>
  <si>
    <t>5:0</t>
  </si>
  <si>
    <t>Zonenkinder vs Seven Sins (OWL Jena 2020) [Jugger]</t>
  </si>
  <si>
    <t>https://www.youtube.com/watch?v=aUJO64ODppQ&amp;t=432s</t>
  </si>
  <si>
    <t>5:7</t>
  </si>
  <si>
    <t>https://www.youtube.com/watch?v=jM-rs7fSNBg</t>
  </si>
  <si>
    <t>NLG gegen Problemkinder | Top Relegation 3. Kesselcup Stuttgart 2020 [Jugger]</t>
  </si>
  <si>
    <t>https://www.youtube.com/watch?v=UGx_SBYprFA</t>
  </si>
  <si>
    <t>3:5, 5:0, 5:3</t>
  </si>
  <si>
    <t>https://www.youtube.com/watch?v=nOTEXWdgZIg</t>
  </si>
  <si>
    <t>https://youtu.be/t9K3bd5Vweo</t>
  </si>
  <si>
    <t>https://youtu.be/RZwXDwZZ-eA</t>
  </si>
  <si>
    <t>https://youtu.be/Lj73DN53PQI</t>
  </si>
  <si>
    <t>Blickfang: Jugger, Bouldern, Deutsches Sportabzeichen</t>
  </si>
  <si>
    <t>https://www.youtube.com/user/JuggerBerlin</t>
  </si>
  <si>
    <t>NRWVision</t>
  </si>
  <si>
    <t>Beitrag von Medienstudenten</t>
  </si>
  <si>
    <t>Paderborn</t>
  </si>
  <si>
    <t>https://youtu.be/kfR6ffYSU_U</t>
  </si>
  <si>
    <t>https://youtu.be/qV4BrwB4ezU</t>
  </si>
  <si>
    <t>3:11</t>
  </si>
  <si>
    <t>https://youtu.be/gf_JYlAvYeM</t>
  </si>
  <si>
    <t>https://youtu.be/uaa8_e_8Ofs</t>
  </si>
  <si>
    <t>https://youtu.be/O_bFSJWVypc</t>
  </si>
  <si>
    <t>https://youtu.be/y_bmOJnBmY0</t>
  </si>
  <si>
    <t>4. Flensburger Nordstern Turnier</t>
  </si>
  <si>
    <t>Flensburg</t>
  </si>
  <si>
    <t>https://turniere.jugger.org/tournament.php?id=480</t>
  </si>
  <si>
    <t>https://youtu.be/WFlh7JDt5dc</t>
  </si>
  <si>
    <t>https://youtu.be/3zBVoGvDfG0</t>
  </si>
  <si>
    <t>https://youtu.be/pKU2IgMnkTE</t>
  </si>
  <si>
    <t>https://youtu.be/oVXurs96byo</t>
  </si>
  <si>
    <t>https://youtu.be/98iGr0-jbrQ</t>
  </si>
  <si>
    <t>Song</t>
  </si>
  <si>
    <t>https://youtu.be/qrDkzWDsGFE</t>
  </si>
  <si>
    <t>https://youtu.be/9sdW9UP8Kok</t>
  </si>
  <si>
    <t>Saisonrückblick 2020</t>
  </si>
  <si>
    <t>Piri, Tom</t>
  </si>
  <si>
    <t>https://youtu.be/YccJUSgvZ6g</t>
  </si>
  <si>
    <t>Juggernachrichten aus dem Dezember 2020</t>
  </si>
  <si>
    <t>https://youtu.be/Nejoru-EWdc</t>
  </si>
  <si>
    <t>Juggernachrichten aus dem November 2020</t>
  </si>
  <si>
    <t>https://youtu.be/zJJNQhKbTSA</t>
  </si>
  <si>
    <t>Multicam, kommentiert, geschnitten, Punktetafel, Aufstellungstafel</t>
  </si>
  <si>
    <t>https://tugeny.org/tournaments/view/49</t>
  </si>
  <si>
    <t>5:2, 5:1, 3:5, 4:5, 5:1</t>
  </si>
  <si>
    <t>https://youtu.be/DsZy_JarlVU</t>
  </si>
  <si>
    <t>Peters Pawns gegen Problem Machine | 9. Berlin Masters | Jugger</t>
  </si>
  <si>
    <t>https://youtu.be/ZoyHp_cILH4</t>
  </si>
  <si>
    <t>5:3, 5:4</t>
  </si>
  <si>
    <t>Hand! Treffer! Kopf? Ep.7 - Juggervideos | Jugger-Podcast</t>
  </si>
  <si>
    <t>https://youtu.be/UA5kqBsFjhA</t>
  </si>
  <si>
    <t>Peters Pawns gegen Zonenkinder | 9. Berlin Masters | Jugger</t>
  </si>
  <si>
    <t>https://youtu.be/TnD7-yQgoyE</t>
  </si>
  <si>
    <t>NSA gegen Amazonenkinder | 9. Berlin Masters | Jugger</t>
  </si>
  <si>
    <t>https://youtu.be/E4uK5IgrTX4</t>
  </si>
  <si>
    <t>03:10</t>
  </si>
  <si>
    <t>Peters Pawns gegen Rigor Mortis | 9. Berlin Masters | Jugger</t>
  </si>
  <si>
    <t>https://youtu.be/I3GmWgmCRZw</t>
  </si>
  <si>
    <t>15:10</t>
  </si>
  <si>
    <t>Kommentiert: Peters Pawns gegen Seven Sins | 9. Berlin Masters | Spiel um Platz 3</t>
  </si>
  <si>
    <t>https://youtu.be/Siykok0pzwg</t>
  </si>
  <si>
    <t>Kommentierte Version</t>
  </si>
  <si>
    <t>5:2, 2:5, 5:0</t>
  </si>
  <si>
    <t>N.Bess gegen Black Jack | 9. Berlin Masters | Jugger</t>
  </si>
  <si>
    <t>https://youtu.be/ufHtTge0wK4</t>
  </si>
  <si>
    <t>N.Bees</t>
  </si>
  <si>
    <t>Zonenkinder gegen Seven Sins | 9. Berlin Masters | Halbfinale Jugger</t>
  </si>
  <si>
    <t>https://youtu.be/2MDyasdQYSQ</t>
  </si>
  <si>
    <t>Peters Pawns gegen Seven Sins | 9. Berlin Masters | Spiel um Platz 3</t>
  </si>
  <si>
    <t>https://youtu.be/KVhoV97zev0</t>
  </si>
  <si>
    <t>Unkommentierte Version</t>
  </si>
  <si>
    <t>Jugger Vienna gegen Amazonenkinder | 9. Berlin Masters | Jugger</t>
  </si>
  <si>
    <t>https://youtu.be/7ERjzYJnHEU</t>
  </si>
  <si>
    <t>Falco Jugger gegen ProblemMashine | 9. Berlin Masters | Jugger</t>
  </si>
  <si>
    <t>https://youtu.be/VtobJqujWv8</t>
  </si>
  <si>
    <t>Rigor Mortis gegen Seven Sins | 3. Stuttgarter Kessel-Cup | Jugger</t>
  </si>
  <si>
    <t>https://youtu.be/SkyVhyH8L9U</t>
  </si>
  <si>
    <t>Rigor Mortis gegen Schergen von Monasteria | 3. Stuttgarter Kessel-Cup | Jugger</t>
  </si>
  <si>
    <t>https://youtu.be/7ThNNoxADeE</t>
  </si>
  <si>
    <t>Peters Pawns gegen Leipziger Nachtwache | 9. Berlin Masters | Jugger</t>
  </si>
  <si>
    <t>https://youtu.be/PmgEzoO1U60</t>
  </si>
  <si>
    <t>Peters Pawns gegen Hans-Peters Pawns | 3. Stuttgarter Kessel-Cup | Jugger</t>
  </si>
  <si>
    <t>https://youtu.be/bj6PAoc2omk</t>
  </si>
  <si>
    <t>5:4, 1:5, 5:4</t>
  </si>
  <si>
    <t>https://youtu.be/zj9q2D75y2E</t>
  </si>
  <si>
    <t>Jugger Nachrichten aus dem Oktober 2020</t>
  </si>
  <si>
    <t>Peters Pawns gegen HaWu AllstarZ | 3. Stuttgarter Kessel-Cup | Jugger</t>
  </si>
  <si>
    <t>https://youtu.be/guSEIkCDnm8</t>
  </si>
  <si>
    <t>Peters Pawns gegen FKK | 3. Stuttgarter Kessel-Cup | Jugger</t>
  </si>
  <si>
    <t>https://youtu.be/JkGV1b-27vg</t>
  </si>
  <si>
    <t>https://youtu.be/5SEcJB1nWWY</t>
  </si>
  <si>
    <t>Hawu AllstarZ gegen FKK | 3. Stuttgarter Kessel-Cup | Jugger</t>
  </si>
  <si>
    <t>https://youtu.be/CL8OVKS4VDE</t>
  </si>
  <si>
    <t>Rigor Mortis gegen NLG | 3. Stuttgarter Kessel-Cup | Jugger</t>
  </si>
  <si>
    <t>https://youtu.be/5HllXez9uRQ</t>
  </si>
  <si>
    <t>Rigor Mortis gegen HaWu AllstarZ | Finale 3. Stuttgarter Kessel-Cup | Jugger</t>
  </si>
  <si>
    <t>https://youtu.be/KyCXYg2BOd0</t>
  </si>
  <si>
    <t>Drohne, Sidecam, Unvollständig</t>
  </si>
  <si>
    <t>5:3, 5:1, 5:2</t>
  </si>
  <si>
    <t>Rigor Mortis gegen HaWu AllstarZ - Extended | Finale 3. Stuttgarter Kessel-Cup | Jugger</t>
  </si>
  <si>
    <t>https://youtu.be/5RRFEmEPlyg</t>
  </si>
  <si>
    <t>Drohne, Sidecam, Vollständig</t>
  </si>
  <si>
    <t>Zug um Zug 02: Seven Sins gegen Rigor Mortis (Finale Münster '19) | Jugger-Analyse</t>
  </si>
  <si>
    <t>https://youtu.be/des8lFrGS3A</t>
  </si>
  <si>
    <t>Unterstütz das Jugger Media Collective! | Crowdfunding Ankündigung</t>
  </si>
  <si>
    <t>https://youtu.be/XENWY24zi4U</t>
  </si>
  <si>
    <t>Ankündigung für das Jugger Media Collective</t>
  </si>
  <si>
    <t>Auf einem weiten Feld irgendwo im Westen.</t>
  </si>
  <si>
    <t>https://youtu.be/83fgSMAy0r0</t>
  </si>
  <si>
    <t>Voice Over vom Schuh des Manitu</t>
  </si>
  <si>
    <t>Jugger Skribbl mit Gästen</t>
  </si>
  <si>
    <t>https://youtu.be/lvp_u7eob9k</t>
  </si>
  <si>
    <t>Skribbl.io Spiel mit Gästen Carmen (Peters Pawns), Felix (Munich Monks), Madita (Seven Sins), Max (Peters Pawns), Nikolay (Seven Sins), Patrick (Pink Pain) und Roman (Peters Pawns).</t>
  </si>
  <si>
    <t>Zug um Zug 01: Seven Sins gegen Rigor Mortis (Finale Münster '19) | Jugger-Analyse</t>
  </si>
  <si>
    <t>https://youtu.be/R1vbxD1YKzo</t>
  </si>
  <si>
    <t>Peters Pawns gegen Bäuerchen | Paderborner Winterspieltag 19/20 | Jugger</t>
  </si>
  <si>
    <t>https://youtu.be/dR_2o3Tbdic</t>
  </si>
  <si>
    <t>Paderborner Winterspieltag 19/20</t>
  </si>
  <si>
    <t>Bäuerchen</t>
  </si>
  <si>
    <t>Hand! Treffer! Kopf? Ep.6 - Das Ligagremium: Aufgaben und Historie | Jugger-Podcast</t>
  </si>
  <si>
    <t>https://youtu.be/f1tge1Cx4uU</t>
  </si>
  <si>
    <t>Peters Pawns gegen Radar Love | Paderborner Winterspieltag 19/20</t>
  </si>
  <si>
    <t>https://youtu.be/T4gd7brQMc8</t>
  </si>
  <si>
    <t>Bäuerchen gegen Radar Love | Paderborner Winterspieltag 19/20 | Jugger</t>
  </si>
  <si>
    <t>https://youtu.be/brrUBfm2I94</t>
  </si>
  <si>
    <t>Seven Sins gegen Bäuerchen | Paderborner Winterspieltag 19/20 | Jugger</t>
  </si>
  <si>
    <t>https://youtu.be/7CRXxxk8sgE</t>
  </si>
  <si>
    <t>Peters Pawns gegen Pink Pain | Paderborner Winterspieltag 19/20 | Jugger</t>
  </si>
  <si>
    <t>https://youtu.be/oHMYJnKBg_I</t>
  </si>
  <si>
    <t>Pink Pain gegen Bäuerchen | Paderborner Winterspieltag 19/20 | Jugger</t>
  </si>
  <si>
    <t>https://youtu.be/LrowXH5jshI</t>
  </si>
  <si>
    <t>Peters Pawns gegen Seven Sins | Paderborner Winterspieltag 19/20 | Jugger</t>
  </si>
  <si>
    <t>https://youtu.be/IJ49B5lsqys</t>
  </si>
  <si>
    <t>9:5</t>
  </si>
  <si>
    <t>Peters Pawns gegen Jugg - the Ripper | Wuppertal WL-Spieltag 2019/20 | Jugger</t>
  </si>
  <si>
    <t>https://youtu.be/kFB6t06f17U</t>
  </si>
  <si>
    <t>Wuppertal WL-Spieltag 2019/20</t>
  </si>
  <si>
    <t>https://turniere.jugger.org/tournament.php?id=556</t>
  </si>
  <si>
    <t>Peters Pawns gegen Cologne Raptors | Wuppertal WL-Spieltag 2019/20 | Jugger</t>
  </si>
  <si>
    <t>https://youtu.be/-EtntJzRkPA</t>
  </si>
  <si>
    <t>Peters Pawns gegen Pompfritz | Wuppertal WL-Spieltag 2019/20 | Jugger</t>
  </si>
  <si>
    <t>https://youtu.be/S9eL-w_umig</t>
  </si>
  <si>
    <t>5:0, 5:4</t>
  </si>
  <si>
    <t>Peters Pawns gegen the Avengers | Wuppertal WL-Spieltag 2019/20 | Jugger</t>
  </si>
  <si>
    <t>https://youtu.be/RxElS-wXOlQ</t>
  </si>
  <si>
    <t>5:1. 5:0</t>
  </si>
  <si>
    <t>Peters Pawns gegen Schergen von Monasteria | Wuppertal WL-Spieltag 2019/20 | Jugger</t>
  </si>
  <si>
    <t>https://youtu.be/1X8z14hNW1k</t>
  </si>
  <si>
    <t>Jugger Mönchengladbach gegen Bäuerchen | 2. Hagener WL-Einladungsturnier | Jugger</t>
  </si>
  <si>
    <t>https://youtu.be/SU-7qoJEL4g</t>
  </si>
  <si>
    <t>2. Hagener WL-Einladungsturnier</t>
  </si>
  <si>
    <t>Jugger Mönchengladbach</t>
  </si>
  <si>
    <t>Avengers gegen Bäuerchen | 2. Hagener WL-Einladungsturnier | Jugger</t>
  </si>
  <si>
    <t>https://youtu.be/K7EKzdIlwmM</t>
  </si>
  <si>
    <t>Bäuerchen gegen Pink Pain | 2. Hagener WL-Einladungsturnier | Jugger</t>
  </si>
  <si>
    <t>https://youtu.be/io9agk3xWv8</t>
  </si>
  <si>
    <t>Rigor Mortis gegen HaWu AllstarZ | Halbfinale 22. Deutsche Meisterschaft | Jugger</t>
  </si>
  <si>
    <t>https://www.youtube.com/watch?v=XHp4K82T3PQ&amp;</t>
  </si>
  <si>
    <t>5:1, 5:3</t>
  </si>
  <si>
    <t>Seven Sins gegen Jugg - the Ripper | 2020 Winterliga-Spieltag Münster | Jugger</t>
  </si>
  <si>
    <t>https://youtu.be/sWa9pZ1nFhQ</t>
  </si>
  <si>
    <t>NRW Winterliga 2019/20 Münster</t>
  </si>
  <si>
    <t>https://turniere.jugger.org/tournament.php?id=539</t>
  </si>
  <si>
    <t>Seven Sins gegen Schergen von Monasteria | Winterliga-Spieltag Münster 2020 | Jugger</t>
  </si>
  <si>
    <t>https://youtu.be/i_8JFB9ij-8</t>
  </si>
  <si>
    <t>Seven Sins gegen Flying Juggmen Bonn | Winterliga-Spieltag Münster 2020 | Jugger</t>
  </si>
  <si>
    <t>https://youtu.be/hiVP61_e6fg</t>
  </si>
  <si>
    <t>Flying JUGGmen Bonn gegen Schergen von Monasteria | Winterliga-Spieltag Münster 2020 | Jugger</t>
  </si>
  <si>
    <t>https://youtu.be/-uY8C6FkS-w</t>
  </si>
  <si>
    <t>Seven Sins gegen Avengers | Winterliga-Spieltag Münster 2020 | Jugge</t>
  </si>
  <si>
    <t>https://youtu.be/NWitEtenfOE</t>
  </si>
  <si>
    <t>Seven Sins gegen The Avangers | Zoff im Pott im Winter | Jugger</t>
  </si>
  <si>
    <t>https://youtu.be/sc88IfdeOKs</t>
  </si>
  <si>
    <t>kleines Feld</t>
  </si>
  <si>
    <t>Zoff im Pott im Winter</t>
  </si>
  <si>
    <t>https://turniere.jugger.org/tournament.php?id=524</t>
  </si>
  <si>
    <t>4:5, 5:3</t>
  </si>
  <si>
    <t>Bäuerchen gegen Seven Sins | Zoff im Pott im Winter | Jugger</t>
  </si>
  <si>
    <t>https://youtu.be/UQ_QTlH2ZiA</t>
  </si>
  <si>
    <t>Bäuerchen gegen Keiler | Zoff im Pott im Winter | Jugger</t>
  </si>
  <si>
    <t>https://youtu.be/OILqpKgHkCE</t>
  </si>
  <si>
    <t>Bäuerchen gegen Radar Love | Zoff im Pott im Winter | Jugger</t>
  </si>
  <si>
    <t>https://youtu.be/BeoB-8tugaw</t>
  </si>
  <si>
    <t>3:5, 5:5:0, 5:4</t>
  </si>
  <si>
    <t>Hand! Treffer! Kopf? Ep.3 - Saisonrückblick 2019 Teil 3 | Jugger-Podcast</t>
  </si>
  <si>
    <t>https://youtu.be/M5Pj7jQH2vc</t>
  </si>
  <si>
    <t>Peters Pawns gegen Jugger-Haufen-Bochum | Die Besten im Westen 2019</t>
  </si>
  <si>
    <t>https://youtu.be/ant18fNJOFc</t>
  </si>
  <si>
    <t>Besten im Westen 2019</t>
  </si>
  <si>
    <t>https://turniere.jugger.org/tournament.php?id=527</t>
  </si>
  <si>
    <t>Peteres Pawns gegen Lahnveilchen Gießen | Die Besten im Westen 2019 | Jugger</t>
  </si>
  <si>
    <t>https://youtu.be/TT_Zge1t8uU</t>
  </si>
  <si>
    <t>HaWu AllstarZ gegen Schergen von Monasteria | Die Besten im Westen 2019 | Jugger</t>
  </si>
  <si>
    <t>https://youtu.be/UZJpjDfR6Rw</t>
  </si>
  <si>
    <t>Peters Pawns gegen HaWu AllstarZ | Die Besten im Westen 2019 | Jugger</t>
  </si>
  <si>
    <t>https://youtu.be/CM_SsVxEDfs</t>
  </si>
  <si>
    <t>Sidecam</t>
  </si>
  <si>
    <t>Peters Pawns gegen Flying JUGGmen Bonn | Die Besten im Westen 2019 | Jugger</t>
  </si>
  <si>
    <t>https://youtu.be/Jww-maz19mU</t>
  </si>
  <si>
    <t>Peters Pawns gegen Schergen von Monasteria | Die Besten im Westen 2019 | Jugger</t>
  </si>
  <si>
    <t>https://youtu.be/8NMzQxb4okA</t>
  </si>
  <si>
    <t>Hand! Treffer! Kopf? Ep.2 - Saisonrückblick 2019 Teil 2 | Jugger-Podcast</t>
  </si>
  <si>
    <t>https://youtu.be/igoj0gzTb6k</t>
  </si>
  <si>
    <t>Hand! Treffer! Kopf? Ep.1 - Saisonrückblick 2019 Teil 1 | Jugger-Podcast</t>
  </si>
  <si>
    <t>https://youtu.be/AcGItYwU5Is</t>
  </si>
  <si>
    <t>Peters Pawns gegen Leipziger Nachtwache | 22. Deutsche Meisterschaft | Jugger</t>
  </si>
  <si>
    <t>https://youtu.be/xCc2tzOfbtw</t>
  </si>
  <si>
    <t>Der Königsweg 02 - Angriffe | Jugger-Tutorial</t>
  </si>
  <si>
    <t>https://youtu.be/cXPgl5-OELg</t>
  </si>
  <si>
    <t>Peters Pawns gegen Falco | 5. Juggerturnier am Hohen Ufer | Jugger</t>
  </si>
  <si>
    <t>https://youtu.be/jE0LelGNqOQ</t>
  </si>
  <si>
    <t>5. Juggerturnier am Hohen Ufer</t>
  </si>
  <si>
    <t>https://turniere.jugger.org/tournament.php?id=489</t>
  </si>
  <si>
    <t>Bäuerchen gegen Lokomotive Black Ninja | 5. Turnier zu Münster | Jugger</t>
  </si>
  <si>
    <t>https://youtu.be/gfYqXYe1Iuo</t>
  </si>
  <si>
    <t>5. Turnier zu Münster</t>
  </si>
  <si>
    <t>https://turniere.jugger.org/tournament.php?id=494</t>
  </si>
  <si>
    <t>5:0, 2:5, 5:4</t>
  </si>
  <si>
    <t>Der Königsweg 01 - Haltung | Jugger-Tutorial</t>
  </si>
  <si>
    <t>https://youtu.be/2aESv5qZhtU</t>
  </si>
  <si>
    <t>Keine Ketten</t>
  </si>
  <si>
    <t>https://youtu.be/h20zaEYPACk</t>
  </si>
  <si>
    <t>Voice Over einer alten Werbung. Teaser für Königsweg Videos</t>
  </si>
  <si>
    <t>Peters Pawns gegen Schergen von Monasteria | Viertelfinale 22. Deutsche Meisterschaft | Jugger</t>
  </si>
  <si>
    <t>https://youtu.be/t5WRWgnIyKU</t>
  </si>
  <si>
    <t>Peters Pawns gegen Pink Pain | Halbfinale Zoff im Pott | Jugger</t>
  </si>
  <si>
    <t>https://youtu.be/nqH_YkacZyU</t>
  </si>
  <si>
    <t>Zoff im Pott 2019</t>
  </si>
  <si>
    <t>https://turniere.jugger.org/tournament.php?id=469</t>
  </si>
  <si>
    <t>4:3, 4:2</t>
  </si>
  <si>
    <t>Peters Pawns gegen HaWu AllstarZ | Finale Zoff im Pott | Jugger</t>
  </si>
  <si>
    <t>https://youtu.be/ODEH491F0XI</t>
  </si>
  <si>
    <t>Peters Pawns gegen Hannover Living Undeads | 5. Juggerturnier am Hohen Ufer | Jugger</t>
  </si>
  <si>
    <t>https://youtu.be/GUdJVbyejHA</t>
  </si>
  <si>
    <t>Peters Pawns gegen Flying JUGGmen Bonn | 5. Turnier zu Münster | Jugger</t>
  </si>
  <si>
    <t>https://youtu.be/kIhbMqxP91A</t>
  </si>
  <si>
    <t>Rigor Mortis gegen Seven Sins | Finale 5. Turnier zu Münster | Jugger</t>
  </si>
  <si>
    <t>https://youtu.be/L7m5uKNY8bI</t>
  </si>
  <si>
    <t>2:5, 3:5, 5:3, 5:3, 5:2</t>
  </si>
  <si>
    <t>Peters Pawns gegen Flying JUGGmen Bonn | 6. Bergische Meisterschaft | Jugger</t>
  </si>
  <si>
    <t>https://youtu.be/Te9qd2JZKUQ</t>
  </si>
  <si>
    <t>6. Bergische Meisterschaft</t>
  </si>
  <si>
    <t>https://turniere.jugger.org/tournament.php?id=505</t>
  </si>
  <si>
    <t>Peters Pawns gegen Juggerhaufen Bochum | 6. Bergische Meisterschaft | Jugger</t>
  </si>
  <si>
    <t>https://youtu.be/4EXG8I9YZrg</t>
  </si>
  <si>
    <t>5:4, 5:1</t>
  </si>
  <si>
    <t>https://youtu.be/2x_CxDm-gto</t>
  </si>
  <si>
    <t>7:8</t>
  </si>
  <si>
    <t>Peters Pawns gegen Falco Jugger | 5. Juggerturnier am Hohen Ufer | Jugger</t>
  </si>
  <si>
    <t>https://youtu.be/8F5Duamk7I8</t>
  </si>
  <si>
    <t>Peters Pawns gegen Bob Jugger | 5. Juggerturnier am Hohen Ufer | Jugger</t>
  </si>
  <si>
    <t>https://youtu.be/aYdyvhvOkY0</t>
  </si>
  <si>
    <t>3:5, 5:0, 5:2</t>
  </si>
  <si>
    <t>Peters Pawns gegen Seven Sins | 5. Juggerturnier am Hohen Ufer | Jugger</t>
  </si>
  <si>
    <t>https://youtu.be/amCXqyzCpkc</t>
  </si>
  <si>
    <t>Peters Pawns gegen FKK | 5. Juggerturnier am Hohen Ufer | Jugger</t>
  </si>
  <si>
    <t>Peters Pawns gegen Seven Sins im Zeitraffer | 12. Thüringer Meisterschaft</t>
  </si>
  <si>
    <t>https://youtu.be/C3XqizenKa0</t>
  </si>
  <si>
    <t>Im Zeitraffer</t>
  </si>
  <si>
    <t>Peters Pawns gegen Gossenhauer | 12. Thüringer Meisterschaft | Jugger</t>
  </si>
  <si>
    <t>https://youtu.be/erlz6zGBkeE</t>
  </si>
  <si>
    <t>3:5, 4:5</t>
  </si>
  <si>
    <t>Bäuerchen gegen AA Dorf | Kölner Sommerfest 2019 | Jugger</t>
  </si>
  <si>
    <t>https://youtu.be/l5JA-7XYNJA</t>
  </si>
  <si>
    <t>Kölner Sommerfest (Jurassic Cup) 2019</t>
  </si>
  <si>
    <t>Bäuerchen gegen Flying JUGGmen Bonn | Kölner Sommerfest 2019 | Jugger</t>
  </si>
  <si>
    <t>https://youtu.be/nKXuW1mLTcw</t>
  </si>
  <si>
    <t>06:10</t>
  </si>
  <si>
    <t>Bäuerchen gegen Schergen von Monasteria | Kölner Sommerfest 2019 | Jugger</t>
  </si>
  <si>
    <t>https://youtu.be/T6ysiPkZ1vg</t>
  </si>
  <si>
    <t>Peters Pawns gegen Münster Hombung 2019 beide Spiele</t>
  </si>
  <si>
    <t>https://youtu.be/4AQEptZROp8</t>
  </si>
  <si>
    <t>Zwei Spiele</t>
  </si>
  <si>
    <t>13. Saarländische Meisterschaft</t>
  </si>
  <si>
    <t>https://turniere.jugger.org/tournament.php?id=458</t>
  </si>
  <si>
    <t>Peters Pawns gegen Gossenhauer | 13. Saarländische Meisterschaft | Jugger</t>
  </si>
  <si>
    <t>https://youtu.be/xluswonyASQ</t>
  </si>
  <si>
    <t>Peters Pawns gegen Kuhdorf-Vereinigung | 13. Saarländische Meisterschaft | Jugger</t>
  </si>
  <si>
    <t>https://youtu.be/iqChfNvjexw</t>
  </si>
  <si>
    <t>Pink Pain gegen Verstörte Zernichter | 13. Saarländische Meisterschaft | Jugger</t>
  </si>
  <si>
    <t>https://youtu.be/HD6ir6KKRM8</t>
  </si>
  <si>
    <t>05:11</t>
  </si>
  <si>
    <t>Peters Pawns gegen Bob Jugger | 13. Saarländische Meisterschaft [Finale] | Jugger</t>
  </si>
  <si>
    <t>https://youtu.be/KUbe7JPM_DY</t>
  </si>
  <si>
    <t>14:8</t>
  </si>
  <si>
    <t>Munich Monks gegen Bob Jugger | 13. Saarländische Meisterschaft [Halbfinale] | Jugger</t>
  </si>
  <si>
    <t>https://youtu.be/Dsd5IFxKFiM</t>
  </si>
  <si>
    <t>Peters Pawns gegen HaWu AllstarZ | 8. Berlin Masters 2019 | Jugger</t>
  </si>
  <si>
    <t>https://youtu.be/2FXLKHASdW0</t>
  </si>
  <si>
    <t>Peters Pawns gegen Munich Monks | 8. Berlin Masters 2019 | Jugger</t>
  </si>
  <si>
    <t>https://youtu.be/jjQjaGQMBeQ</t>
  </si>
  <si>
    <t>Peters Pawns gegen Anima Equorum | 8. Berlin Masters 2019 | Jugger</t>
  </si>
  <si>
    <t>https://youtu.be/lIyqUiEgxJU</t>
  </si>
  <si>
    <t>Rigor Mortis gegen Schergen von Monasteria | 5½ Bergische Meisterschaft | Jugger</t>
  </si>
  <si>
    <t>https://youtu.be/NNjithByUTs</t>
  </si>
  <si>
    <t>5 1/2 Bergische Meisterschaft</t>
  </si>
  <si>
    <t>https://turniere.jugger.org/tournament.php?id=435</t>
  </si>
  <si>
    <t>Musik</t>
  </si>
  <si>
    <t>Bauer (Junge - Die Ärzte) | Jugger-Song</t>
  </si>
  <si>
    <t>https://youtu.be/c9IkihEv1S4</t>
  </si>
  <si>
    <t>Basierend auf Junge von Die Ärzte</t>
  </si>
  <si>
    <t>Peters Pawns gegen Schergen von Monasteria | 2. Paderborner WL-Spieltag 18/19 | Jugger</t>
  </si>
  <si>
    <t>https://youtu.be/ZLVh5Ri0gfA</t>
  </si>
  <si>
    <t>NRW WL 2018/19</t>
  </si>
  <si>
    <t>Padeborn</t>
  </si>
  <si>
    <t>https://turniere.jugger.org/tournament.php?id=470</t>
  </si>
  <si>
    <t>Bäuerchen gegen Jugg the Ripper | 2. Paderborner WL-Spieltag 18/19 | Jugger</t>
  </si>
  <si>
    <t>https://youtu.be/dpPiRwtbagY</t>
  </si>
  <si>
    <t>Peters Pawns gegen Seven Sins | 2. Paderborner WL-Spieltag 18/19 | Jugger</t>
  </si>
  <si>
    <t>https://youtu.be/Ct58aP5ccfY</t>
  </si>
  <si>
    <t>Bäuerchen gegen Seven Sins | 2. Paderborner WL-Spieltag 18/19 | Jugger</t>
  </si>
  <si>
    <t>https://youtu.be/2SB_usoTjWU</t>
  </si>
  <si>
    <t>Peters Pawns gegen Bäuerchen | 2. Paderborner WL-Spieltag 18/19 | Jugger</t>
  </si>
  <si>
    <t>https://youtu.be/VKBnso_Guos</t>
  </si>
  <si>
    <t>Bäuerchen gegen Schergen von Monasteria | 2. Paderborner WL-Spieltag 18/19 | Jugger</t>
  </si>
  <si>
    <t>https://youtu.be/6N03om3Cs5Y</t>
  </si>
  <si>
    <t>Peters Pawns gegen Jugg - the Ripper | 2. Paderborner WL-Spieltag 18/19 | Jugger</t>
  </si>
  <si>
    <t>https://youtu.be/hy2Xqtc8dqY</t>
  </si>
  <si>
    <t>Peters Pawns gegen HaWu AllstarZ | Winterspieltag '19 in Wuppertal | Jugger</t>
  </si>
  <si>
    <t>https://youtu.be/KjThCAT2-e4</t>
  </si>
  <si>
    <t>Peters Pawns gegen Seven Sins | Winterspieltag '19 in Wuppertal | Jugger</t>
  </si>
  <si>
    <t>https://youtu.be/vY1HxWpghG0</t>
  </si>
  <si>
    <t>Peters Pawns gegen Barbarenbarbaras | Winterspieltag '19 in Wuppertal | Jugger</t>
  </si>
  <si>
    <t>https://youtu.be/GjQ7QDS1t9s</t>
  </si>
  <si>
    <t>Damen Mixteam</t>
  </si>
  <si>
    <t>Hand! Treffer! Kopf? Ep.5 - Das Regelwerk, seine Historie und Hüter | Jugger-Podcast</t>
  </si>
  <si>
    <t>https://youtu.be/J4HSc_PQM7E</t>
  </si>
  <si>
    <t>Hand! Treffer! Kopf? Ep.4 - Saisonrückblick 2019 Teil 4 | Jugger-Podcast</t>
  </si>
  <si>
    <t>https://youtu.be/Rz47zx9jk50</t>
  </si>
  <si>
    <t>Teil 4</t>
  </si>
  <si>
    <t>Peters Pawns gegen Bäuerchen | 1. Paderborner WL-Spieltag 18/19 | Jugger</t>
  </si>
  <si>
    <t>https://youtu.be/0BfMbuhC_NI</t>
  </si>
  <si>
    <t>https://turniere.jugger.org/tournament.php?id=454</t>
  </si>
  <si>
    <t>Peters Pawns gegen Aixcalibur | 1. Paderborner WL-Spieltag 18/19 | Jugger</t>
  </si>
  <si>
    <t>https://youtu.be/cegj7reRb6s</t>
  </si>
  <si>
    <t>Nicht gelistet</t>
  </si>
  <si>
    <t>Aixcalibur</t>
  </si>
  <si>
    <t>Bäuerchen gegen Aixcalibur | 1. Paderborner WL-Spieltag 18/19 | Jugger</t>
  </si>
  <si>
    <t>https://youtu.be/BtvybTaKKaE</t>
  </si>
  <si>
    <t>Peters Pawns gegen Seven Sins | 1. Paderborner WL-Spieltag 18/19 | Jugger</t>
  </si>
  <si>
    <t>https://youtu.be/NdbKWtLrI4c</t>
  </si>
  <si>
    <t>Peters Pawns gegen Weserkraken | 1. Ostrhauderfehner Juggerturnier | Jugger</t>
  </si>
  <si>
    <t>https://youtu.be/vmyjoT6oHD4</t>
  </si>
  <si>
    <t>1. Ostrhauderfehner Juggerturnier</t>
  </si>
  <si>
    <t>Ostrhauderfehn</t>
  </si>
  <si>
    <t>https://turniere.jugger.org/tournament.php?id=453</t>
  </si>
  <si>
    <t>Peters Pawns gegen WuHa YoungstarZ | 1. Paderborner WL-Spieltag 18/19 | Jugger</t>
  </si>
  <si>
    <t>https://youtu.be/AN1cBm0_81M</t>
  </si>
  <si>
    <t>Peters Pawns gegen Osterfehner Wölfe | 1. Ostrhauderfehner Juggerturnier | Jugger</t>
  </si>
  <si>
    <t>https://youtu.be/HAr8RmaxyFM</t>
  </si>
  <si>
    <t>https://turniere.jugger.org/tournament.php?id=452</t>
  </si>
  <si>
    <t>Osterfehner Wölfe</t>
  </si>
  <si>
    <t>Peters Pawns gegen Fischkoppkrieger | 1. Ostrhauderfehner Juggerturnier | Jugger</t>
  </si>
  <si>
    <t>https://youtu.be/L4h0Bohgp2E</t>
  </si>
  <si>
    <t>https://turniere.jugger.org/tournament.php?id=451</t>
  </si>
  <si>
    <t>Peters Pawns gegen Oldenburger Keiler | 1. Ostrhauderfehner Juggerturnier | Jugger</t>
  </si>
  <si>
    <t>https://youtu.be/PZycyxQF9oM</t>
  </si>
  <si>
    <t>https://turniere.jugger.org/tournament.php?id=450</t>
  </si>
  <si>
    <t>Peters Pawns vs ZoNiZ Allztarz | Finale 15. Badische Meisterschaft | Jugger</t>
  </si>
  <si>
    <t>https://youtu.be/Pe_kh6zJuA8</t>
  </si>
  <si>
    <t>15. Badische Meisterschaft</t>
  </si>
  <si>
    <t>7:6 7:4</t>
  </si>
  <si>
    <t>Peters Pawns gegen Fischsalat | NRW Winterliga 17/18 3. Spieltag | Jugger</t>
  </si>
  <si>
    <t>https://youtu.be/7x_zeampJOI</t>
  </si>
  <si>
    <t xml:space="preserve">NRW WL 2017/18 </t>
  </si>
  <si>
    <t>https://turniere.jugger.org/tournament.php?id=418</t>
  </si>
  <si>
    <t>Peters Pawns gegen Keine Ahnung? | NRW Winterliga 17/18 3. Spieltag | Jugger</t>
  </si>
  <si>
    <t>Peters Pawns gegen Blackthorn | NRW Winterliga 17/18 3. Spieltag | Jugger</t>
  </si>
  <si>
    <t>https://youtu.be/Xv5EwEFcfbE</t>
  </si>
  <si>
    <t>Blackthorn</t>
  </si>
  <si>
    <t>Peters Pawns gegen Juggerhaufen Bochum | Winterspieltag '19 in Wuppertal | Jugger</t>
  </si>
  <si>
    <t>https://youtu.be/VW2MGX02dbM</t>
  </si>
  <si>
    <t>Peters Pawns gegen Flying JUGGmen Bonn | NRW Winterliga 17/18 3. Spieltag | Jugger</t>
  </si>
  <si>
    <t>https://youtu.be/2QQGgrW9lX8</t>
  </si>
  <si>
    <t>Peters Pawns gegen Jugg - the Ripper | 21.01.2018 Hagen | Jugger</t>
  </si>
  <si>
    <t>https://youtu.be/4e9mHb6Ykb0</t>
  </si>
  <si>
    <t xml:space="preserve">10:6 </t>
  </si>
  <si>
    <t>Peters Pawns gegen Pig Pile | 21.01.2018 Hagen | Jugger</t>
  </si>
  <si>
    <t>https://youtu.be/PE4bPj1tvOU</t>
  </si>
  <si>
    <t>Peters Pawns gegen HaWu Allstarz | 21.01.2018 Finale Hagen | Jugger</t>
  </si>
  <si>
    <t>https://youtu.be/8ca68mLTQGA</t>
  </si>
  <si>
    <t xml:space="preserve">9:4 </t>
  </si>
  <si>
    <t>Peters Pawns gegen Schergen von Monasteria | 21.01.2018 Hagen | Jugger</t>
  </si>
  <si>
    <t>https://youtu.be/cLD8pj4Ibss</t>
  </si>
  <si>
    <t>Peters Pawns gegen FlyingJUGGmen | 21.01.2018 Hagen | Jugger</t>
  </si>
  <si>
    <t>https://youtu.be/6m73RtRBbaw</t>
  </si>
  <si>
    <t xml:space="preserve">10:0 </t>
  </si>
  <si>
    <t>https://www.facebook.com/498708653551726/videos/1484067265015855/</t>
  </si>
  <si>
    <t>Pink Pain Facebook-Seite</t>
  </si>
  <si>
    <t>Trailer</t>
  </si>
  <si>
    <t>5 1/2 Bergische Meisterschaft I #Livestream Jugger</t>
  </si>
  <si>
    <t>https://youtu.be/G47ncVnmEcI</t>
  </si>
  <si>
    <t>Rigor Mortis vs Zonenkinder I World Club Championship 2018 I FINALE I Jugger HD</t>
  </si>
  <si>
    <t>https://youtu.be/cvpjzrd_dn4</t>
  </si>
  <si>
    <t>7:5, 7:3</t>
  </si>
  <si>
    <t>World Club Championship 2018 I #Livestream Jugger</t>
  </si>
  <si>
    <t>https://youtu.be/FYi50ZpiLnU</t>
  </si>
  <si>
    <t>Livestream des gesamten Turniers Tag 2, kleines Finale</t>
  </si>
  <si>
    <t>https://youtu.be/FYi50ZpiLnU?t=3577</t>
  </si>
  <si>
    <t>Livestream des gesamten Turniers Tag 2, Finale</t>
  </si>
  <si>
    <t>https://youtu.be/vWMXPjEGOWg</t>
  </si>
  <si>
    <t>Livestream des gesamten Turniers Tag 2</t>
  </si>
  <si>
    <t>https://youtu.be/vWMXPjEGOWg?t=1875</t>
  </si>
  <si>
    <t>The Fellowship</t>
  </si>
  <si>
    <t>https://youtu.be/vWMXPjEGOWg?t=6062</t>
  </si>
  <si>
    <t>https://youtu.be/vWMXPjEGOWg?t=6967</t>
  </si>
  <si>
    <t>https://youtu.be/vWMXPjEGOWg?t=10507</t>
  </si>
  <si>
    <t>https://youtu.be/vWMXPjEGOWg?t=12388</t>
  </si>
  <si>
    <t>HaWu AllstarZ vs Peters Pawns I 4. Juggerturnier am Hohen Ufer I Jugger HD</t>
  </si>
  <si>
    <t>https://youtu.be/obAEDQIKPAk</t>
  </si>
  <si>
    <t>4. Juggerturnier am Hohen Ufer</t>
  </si>
  <si>
    <t>https://turniere.jugger.org/tournament.php?id=430</t>
  </si>
  <si>
    <t>4. Juggerturnier am Hohen Ufer I FINALE I #Livestream Jugger</t>
  </si>
  <si>
    <t>https://youtu.be/cO6Is5NO9f0</t>
  </si>
  <si>
    <t>Livestream des Finales</t>
  </si>
  <si>
    <t>7:3, 7:6</t>
  </si>
  <si>
    <t>5. Mitteldeutsche Meisterschaft I Tag 2 I #Livestream Jugger</t>
  </si>
  <si>
    <t>https://youtu.be/6IqrAg330fE</t>
  </si>
  <si>
    <t>Livestream des gesamten Turniers Teil 4, kleines Finale</t>
  </si>
  <si>
    <t>https://youtu.be/6IqrAg330fE?t=3462</t>
  </si>
  <si>
    <t>Livestream des gesamten Turniers Teil 4, Finale</t>
  </si>
  <si>
    <t>https://youtu.be/jegDt5sOBF8</t>
  </si>
  <si>
    <t>Livestream des gesamten Turniers Teil 3</t>
  </si>
  <si>
    <t>https://youtu.be/jegDt5sOBF8?t=3800</t>
  </si>
  <si>
    <t>https://youtu.be/jegDt5sOBF8?t=6156</t>
  </si>
  <si>
    <t>https://youtu.be/jegDt5sOBF8?t=9433</t>
  </si>
  <si>
    <t>https://youtu.be/jegDt5sOBF8?t=10421</t>
  </si>
  <si>
    <t>https://youtu.be/jegDt5sOBF8?t=12971</t>
  </si>
  <si>
    <t>5. Mitteldeutsche Meisterschaft I Tag 1 I #Livestream Jugger</t>
  </si>
  <si>
    <t>https://youtu.be/9lRHkrLlqmE</t>
  </si>
  <si>
    <t>Livestream des gesamten Turniers Teil 2</t>
  </si>
  <si>
    <t>https://youtu.be/jI3EEFo89PM</t>
  </si>
  <si>
    <t>Livestream des gesamten Turniers Teil 1</t>
  </si>
  <si>
    <t>https://youtu.be/jI3EEFo89PM?t=2136</t>
  </si>
  <si>
    <t>https://youtu.be/jI3EEFo89PM?t=4200</t>
  </si>
  <si>
    <t>https://youtu.be/jI3EEFo89PM?t=6720</t>
  </si>
  <si>
    <t>https://youtu.be/jI3EEFo89PM?t=8154</t>
  </si>
  <si>
    <t>https://youtu.be/jI3EEFo89PM?t=11690</t>
  </si>
  <si>
    <t>https://youtu.be/jI3EEFo89PM?t=13625</t>
  </si>
  <si>
    <t>11. Thüringer Meisterschaft I Tag 2.2 I #Livestream Jugger</t>
  </si>
  <si>
    <t>https://youtu.be/weZq3HVy2Dk</t>
  </si>
  <si>
    <t>Livestream des gesamten Turniers Teil 2.2</t>
  </si>
  <si>
    <t>Juggermeister</t>
  </si>
  <si>
    <t>https://youtu.be/weZq3HVy2Dk?t=1860</t>
  </si>
  <si>
    <t>https://youtu.be/weZq3HVy2Dk?t=4860</t>
  </si>
  <si>
    <t>https://youtu.be/weZq3HVy2Dk?t=6840</t>
  </si>
  <si>
    <t>https://youtu.be/weZq3HVy2Dk?t=8460</t>
  </si>
  <si>
    <t>https://youtu.be/weZq3HVy2Dk?t=11015</t>
  </si>
  <si>
    <t>Livestream des gesamten Turniers Teil 2.2, kleines Finale</t>
  </si>
  <si>
    <t>https://youtu.be/weZq3HVy2Dk?t=14038</t>
  </si>
  <si>
    <t>Livestream des gesamten Turniers Teil 2.2, Finale</t>
  </si>
  <si>
    <t>11. Thüringer Meisterschaft I Tag 2.1 I #Livestream Jugger</t>
  </si>
  <si>
    <t>https://youtu.be/RKtcI8VGZug</t>
  </si>
  <si>
    <t>Livestream des gesamten Turniers Teil 2.1</t>
  </si>
  <si>
    <t>https://youtu.be/RKtcI8VGZug?t=2938</t>
  </si>
  <si>
    <t>https://youtu.be/RKtcI8VGZug?t=4318</t>
  </si>
  <si>
    <t>https://youtu.be/RKtcI8VGZug?t=6081</t>
  </si>
  <si>
    <t>https://youtu.be/RKtcI8VGZug?t=6862</t>
  </si>
  <si>
    <t>11. Thüringer Meisterschaft I Tag 1 I #Livestream Jugger</t>
  </si>
  <si>
    <t>https://youtu.be/daHc81251Bw</t>
  </si>
  <si>
    <t>https://youtu.be/daHc81251Bw?t=3361</t>
  </si>
  <si>
    <t>https://youtu.be/daHc81251Bw?t=5101</t>
  </si>
  <si>
    <t>https://youtu.be/daHc81251Bw?t=7261</t>
  </si>
  <si>
    <t>https://youtu.be/daHc81251Bw?t=8543</t>
  </si>
  <si>
    <t>https://youtu.be/daHc81251Bw?t=8711</t>
  </si>
  <si>
    <t>https://youtu.be/daHc81251Bw?t=10801</t>
  </si>
  <si>
    <t>https://youtu.be/daHc81251Bw?t=13621</t>
  </si>
  <si>
    <t>https://youtu.be/daHc81251Bw?t=15158</t>
  </si>
  <si>
    <t>12. Berliner Jugger Pokal I Tag 2 I #Livestream Jugger</t>
  </si>
  <si>
    <t>https://youtu.be/r8kA4mhTsVA</t>
  </si>
  <si>
    <t>https://youtu.be/r8kA4mhTsVA?t=2420</t>
  </si>
  <si>
    <t>https://youtu.be/r8kA4mhTsVA?t=4275</t>
  </si>
  <si>
    <t>https://youtu.be/r8kA4mhTsVA?t=5641</t>
  </si>
  <si>
    <t>https://youtu.be/r8kA4mhTsVA?t=7621</t>
  </si>
  <si>
    <t>Livestream des gesamten Turniers Tag 2, Halbfinale</t>
  </si>
  <si>
    <t>https://youtu.be/r8kA4mhTsVA?t=13157</t>
  </si>
  <si>
    <t>https://youtu.be/r8kA4mhTsVA?t=14821</t>
  </si>
  <si>
    <t>https://youtu.be/r8kA4mhTsVA?t=19801</t>
  </si>
  <si>
    <t>5. Kieler Nordderby I Tag 2 I #Livestream Jugger</t>
  </si>
  <si>
    <t>https://youtu.be/SAg4JUV4IhI</t>
  </si>
  <si>
    <t>5. Kieler Nordderby</t>
  </si>
  <si>
    <t>https://turniere.jugger.org/tournament.php?id=410</t>
  </si>
  <si>
    <t>https://youtu.be/SAg4JUV4IhI?t=1557</t>
  </si>
  <si>
    <t>https://youtu.be/SAg4JUV4IhI?t=6001</t>
  </si>
  <si>
    <t>https://youtu.be/SAg4JUV4IhI?t=8035</t>
  </si>
  <si>
    <t>https://youtu.be/SAg4JUV4IhI?t=10201</t>
  </si>
  <si>
    <t>https://youtu.be/SAg4JUV4IhI?t=19344</t>
  </si>
  <si>
    <t>Livestream des gesamten Turniers Teil 2, Finale</t>
  </si>
  <si>
    <t>https://youtu.be/SAg4JUV4IhI?t=3601</t>
  </si>
  <si>
    <t>https://youtu.be/SAg4JUV4IhI?t=9308</t>
  </si>
  <si>
    <t>https://youtu.be/SAg4JUV4IhI?t=9159</t>
  </si>
  <si>
    <t>https://youtu.be/SAg4JUV4IhI?t=19347</t>
  </si>
  <si>
    <t>https://youtu.be/SAg4JUV4IhI?t=14480</t>
  </si>
  <si>
    <t>https://youtu.be/SAg4JUV4IhI?t=16189</t>
  </si>
  <si>
    <t>https://youtu.be/SAg4JUV4IhI?t=16718</t>
  </si>
  <si>
    <t>https://youtu.be/SAg4JUV4IhI?t=16853</t>
  </si>
  <si>
    <t>5. Kieler Nordderby I Tag 1 I #Livestream Jugger</t>
  </si>
  <si>
    <t>https://youtu.be/Hb7LikH3Q2w</t>
  </si>
  <si>
    <t>https://youtu.be/Hb7LikH3Q2w?t=1859</t>
  </si>
  <si>
    <t>https://youtu.be/Hb7LikH3Q2w?t=3450</t>
  </si>
  <si>
    <t>https://youtu.be/Hb7LikH3Q2w?t=6721</t>
  </si>
  <si>
    <t>https://youtu.be/Hb7LikH3Q2w?t=9593</t>
  </si>
  <si>
    <t>https://youtu.be/Hb7LikH3Q2w?t=12401</t>
  </si>
  <si>
    <t>https://youtu.be/Hb7LikH3Q2w?t=15241</t>
  </si>
  <si>
    <t>https://youtu.be/Hb7LikH3Q2w?t=3361</t>
  </si>
  <si>
    <t>https://youtu.be/Hb7LikH3Q2w?t=9421</t>
  </si>
  <si>
    <t>3. Hallenturnier zu Oldenburg I Tag 2 I #Livestream Jugger</t>
  </si>
  <si>
    <t>https://youtu.be/nFayIIOHHlg</t>
  </si>
  <si>
    <t>3. Hallenturnier zu Oldenburg</t>
  </si>
  <si>
    <t>https://turniere.jugger.org/tournament.php?id=378</t>
  </si>
  <si>
    <t>S.H.I.E.L.D.</t>
  </si>
  <si>
    <t>https://youtu.be/nFayIIOHHlg?t=3303</t>
  </si>
  <si>
    <t>https://youtu.be/nFayIIOHHlg?t=6046</t>
  </si>
  <si>
    <t>https://youtu.be/nFayIIOHHlg?t=7681</t>
  </si>
  <si>
    <t>Oldenburger Keiler 2</t>
  </si>
  <si>
    <t>https://youtu.be/nFayIIOHHlg?t=9281</t>
  </si>
  <si>
    <t>https://youtu.be/nFayIIOHHlg?t=10981</t>
  </si>
  <si>
    <t>https://youtu.be/nFayIIOHHlg?t=12558</t>
  </si>
  <si>
    <t>https://youtu.be/nFayIIOHHlg?t=13491</t>
  </si>
  <si>
    <t>https://youtu.be/nFayIIOHHlg?t=15074</t>
  </si>
  <si>
    <t>https://youtu.be/nFayIIOHHlg?t=16589</t>
  </si>
  <si>
    <t>https://youtu.be/nFayIIOHHlg?t=18182</t>
  </si>
  <si>
    <t>https://youtu.be/nFayIIOHHlg?t=21001</t>
  </si>
  <si>
    <t>https://youtu.be/nFayIIOHHlg?t=23101</t>
  </si>
  <si>
    <t>https://youtu.be/nFayIIOHHlg?t=25023</t>
  </si>
  <si>
    <t>Livestream des gesamten Turniers Teil 3, Finale</t>
  </si>
  <si>
    <t>3. Hallenturnier zu Oldenburg I Tag 1.2 I #Livestream Jugger</t>
  </si>
  <si>
    <t>https://youtu.be/OKpGczrwAF0</t>
  </si>
  <si>
    <t>https://youtu.be/OKpGczrwAF0?t=260</t>
  </si>
  <si>
    <t>https://youtu.be/OKpGczrwAF0?t=1107</t>
  </si>
  <si>
    <t>https://youtu.be/OKpGczrwAF0?t=2102</t>
  </si>
  <si>
    <t>https://youtu.be/OKpGczrwAF0?t=3479</t>
  </si>
  <si>
    <t>https://youtu.be/OKpGczrwAF0?t=5847</t>
  </si>
  <si>
    <t>https://youtu.be/OKpGczrwAF0?t=6961</t>
  </si>
  <si>
    <t>https://youtu.be/OKpGczrwAF0?t=8161</t>
  </si>
  <si>
    <t>https://youtu.be/OKpGczrwAF0?t=9301</t>
  </si>
  <si>
    <t>https://youtu.be/OKpGczrwAF0?t=10441</t>
  </si>
  <si>
    <t>https://youtu.be/OKpGczrwAF0?t=11808</t>
  </si>
  <si>
    <t>https://youtu.be/OKpGczrwAF0?t=12953</t>
  </si>
  <si>
    <t>3. Hallenturnier zu Oldenburg I Tag 1.1 I #Livestream Jugger</t>
  </si>
  <si>
    <t>https://youtu.be/57PzerI_u2o</t>
  </si>
  <si>
    <t>https://youtu.be/57PzerI_u2o?t=872</t>
  </si>
  <si>
    <t>https://youtu.be/57PzerI_u2o?t=2199</t>
  </si>
  <si>
    <t>https://youtu.be/57PzerI_u2o?t=3109</t>
  </si>
  <si>
    <t>https://youtu.be/57PzerI_u2o?t=4344</t>
  </si>
  <si>
    <t>https://youtu.be/57PzerI_u2o?t=5928</t>
  </si>
  <si>
    <t>https://youtu.be/57PzerI_u2o?t=6936</t>
  </si>
  <si>
    <t>https://youtu.be/57PzerI_u2o?t=8024</t>
  </si>
  <si>
    <t>https://youtu.be/57PzerI_u2o?t=9446</t>
  </si>
  <si>
    <t>https://youtu.be/57PzerI_u2o?t=10596</t>
  </si>
  <si>
    <t>https://youtu.be/57PzerI_u2o?t=11961</t>
  </si>
  <si>
    <t>https://youtu.be/57PzerI_u2o?t=13550</t>
  </si>
  <si>
    <t>4. Winterspieltag Paderborn #Livestream Jugger</t>
  </si>
  <si>
    <t>https://youtu.be/Y_zA7EDSjXM</t>
  </si>
  <si>
    <t>Livestream des gesamten Turniers, 4. Spieltag</t>
  </si>
  <si>
    <t>https://youtu.be/Y_zA7EDSjXM?t=2268</t>
  </si>
  <si>
    <t>https://youtu.be/Y_zA7EDSjXM?t=4005</t>
  </si>
  <si>
    <t>https://youtu.be/Y_zA7EDSjXM?t=5794</t>
  </si>
  <si>
    <t>https://youtu.be/Y_zA7EDSjXM?t=7235</t>
  </si>
  <si>
    <t>https://youtu.be/Y_zA7EDSjXM?t=8220</t>
  </si>
  <si>
    <t>https://youtu.be/Y_zA7EDSjXM?t=9651</t>
  </si>
  <si>
    <t>https://youtu.be/Y_zA7EDSjXM?t=11364</t>
  </si>
  <si>
    <t>https://youtu.be/Y_zA7EDSjXM?t=12401</t>
  </si>
  <si>
    <t>https://youtu.be/Y_zA7EDSjXM?t=13840</t>
  </si>
  <si>
    <t>https://youtu.be/Y_zA7EDSjXM?t=15395</t>
  </si>
  <si>
    <t>https://youtu.be/Y_zA7EDSjXM?t=16242</t>
  </si>
  <si>
    <t>https://youtu.be/Y_zA7EDSjXM?t=17850</t>
  </si>
  <si>
    <t>https://youtu.be/Y_zA7EDSjXM?t=19434</t>
  </si>
  <si>
    <t>https://youtu.be/Y_zA7EDSjXM?t=21068</t>
  </si>
  <si>
    <t>HaWu AllstarZ vs Peters Pawns I Einladungsturnier Hagen I Finale HD</t>
  </si>
  <si>
    <t>https://youtu.be/hHFM2PPn4-Y</t>
  </si>
  <si>
    <t>Einladungsturnier Hagen 2018</t>
  </si>
  <si>
    <t>Setanta vs Goldene Reiter I Catch the Fish - Kiel International Tournament I HD</t>
  </si>
  <si>
    <t>https://youtu.be/sZ8MAqn-L4w</t>
  </si>
  <si>
    <t>HaWu AllstarZ vs Zonenkinder I Catch the Fish - Kiel International Tournament I HD</t>
  </si>
  <si>
    <t>https://youtu.be/XfkXvkyQKTg</t>
  </si>
  <si>
    <t>5:0, 3:5, 5:2</t>
  </si>
  <si>
    <t>HaWu AllstarZ vs Falco Jugger I Catch the Fish - Kiel International Tournament I HD</t>
  </si>
  <si>
    <t>https://youtu.be/gWaKaAYTs24</t>
  </si>
  <si>
    <t>Pink Pain vs The Flying Juggmen Bonn I Catch the Fish - Kiel International Tournament I HD</t>
  </si>
  <si>
    <t>https://youtu.be/I9KXY3id5RY</t>
  </si>
  <si>
    <t>VfL Rethwisch Jugger vs Götter I Catch the Fish - Kiel International Tournament I HD</t>
  </si>
  <si>
    <t>https://youtu.be/Te9RyRHehX8</t>
  </si>
  <si>
    <t>VfL Rethwisch Jugger (Mix Team)</t>
  </si>
  <si>
    <t>Götter</t>
  </si>
  <si>
    <t>5:2, 4:5, 5:3</t>
  </si>
  <si>
    <t>Rigor vs Zonenkinder I Catch the Fish - Kiel International Tournament I Kleine Finale HD</t>
  </si>
  <si>
    <t>https://youtu.be/gkeAiDe5vEY</t>
  </si>
  <si>
    <t>5:0, 5:3, 4:5, 5:3</t>
  </si>
  <si>
    <t>HaWu AllstarZ vs Götter I Catch the Fish - Kiel International Tournament i HD</t>
  </si>
  <si>
    <t>https://youtu.be/AU2XQqMKDJE</t>
  </si>
  <si>
    <t>Verracos vs Zonenkinder I Catch the Fish - Kiel International Tournament I Semifinal HD</t>
  </si>
  <si>
    <t>https://youtu.be/Jr3xc3FwM14</t>
  </si>
  <si>
    <t>Verracos</t>
  </si>
  <si>
    <t>3:5, 5:1, 5:4</t>
  </si>
  <si>
    <t>Rigor vs Juggermeister I Catch the Fish - Kiel International Tournament I Semifinal HD</t>
  </si>
  <si>
    <t>https://youtu.be/lYD7zwL_WH8</t>
  </si>
  <si>
    <t>Verracos vs Juggermeister I Catch the Fish - Kiel International Tournament I Final HD</t>
  </si>
  <si>
    <t>https://youtu.be/6m0mupKf98Q</t>
  </si>
  <si>
    <t>1:5, 5:2, 5:2, 5:2</t>
  </si>
  <si>
    <t>3: Rheinland-Pfälzische Meisterschaft I HLU vs. The Flying Juggmen Bonn I HD</t>
  </si>
  <si>
    <t>https://youtu.be/dh3g6H5iiiQ</t>
  </si>
  <si>
    <t>3. Rheinland-Pfälzische Meisterschaft I Pompfritz vs The Flying Juggmen Bonn I HD</t>
  </si>
  <si>
    <t>https://youtu.be/GIYcKE_o6a8</t>
  </si>
  <si>
    <t>3. Rheinland-Pfälzische Meisterschaft I Jugger Haufen Bochum vs Pompfritz I HD</t>
  </si>
  <si>
    <t>https://youtu.be/3jK7vvxv4ZU</t>
  </si>
  <si>
    <t>8:1</t>
  </si>
  <si>
    <t>3. Rheinland- Pfälzische Meisterschaft I HaWu AllstarZ vs Mainz I Final HD</t>
  </si>
  <si>
    <t>https://youtu.be/y18OyKIntfQ</t>
  </si>
  <si>
    <t>20. Deutsche Meisterschaft Jugger I HaWu AllstarZ vs Rigor Mortis I Halbfinal HD</t>
  </si>
  <si>
    <t>https://youtu.be/BAAHGxh7GzM</t>
  </si>
  <si>
    <t>20. Deutsche Meisterschaft Jugger I HaWu AllstarZ vs Zonenkinder I Final HD</t>
  </si>
  <si>
    <t>https://youtu.be/puOm9uuZR64</t>
  </si>
  <si>
    <t>5. Bergische Meisterschaft I Pompfritz vs Jugger Haufen Bochum I HD</t>
  </si>
  <si>
    <t>https://youtu.be/DcL3Xb1tRuo</t>
  </si>
  <si>
    <t>5. Bergische Meisterschaft</t>
  </si>
  <si>
    <t>https://turniere.jugger.org/tournament.php?id=328</t>
  </si>
  <si>
    <t>5. Bergische Meisterschaft I HaWu AllstarZ vs Bob Jugger I HD</t>
  </si>
  <si>
    <t>https://youtu.be/Mq3-8RJJsIk</t>
  </si>
  <si>
    <t>5. Bergische Meisterschaft I Pompfritz vs Ketchup I HD</t>
  </si>
  <si>
    <t>https://youtu.be/GutIhz-8Z9g</t>
  </si>
  <si>
    <t>Ketchup</t>
  </si>
  <si>
    <t>9:1</t>
  </si>
  <si>
    <t>5. Bergische Meisterschaft I Zonenkinder vs Schergen von Monasteria I Halbfinale</t>
  </si>
  <si>
    <t>https://youtu.be/BpnuEnZ7MMQ</t>
  </si>
  <si>
    <t>5. Bergische Meisterschaft I Peters Pawns vs HaWu AllstarZ I Halbfinale</t>
  </si>
  <si>
    <t>https://youtu.be/wNN8w9bl5d0</t>
  </si>
  <si>
    <t>5. Bergische Meisterschaft I HaWu AllstarZ vs Zonenkinder I Finale</t>
  </si>
  <si>
    <t>https://youtu.be/_ORhUWjYAoc</t>
  </si>
  <si>
    <t>2. Flensburger Nordstern Turnier I HaWu AllstarZ vs FischKoppKrieger Kiel I Finale</t>
  </si>
  <si>
    <t>https://youtu.be/YQJfLmF3Ngw</t>
  </si>
  <si>
    <t>2. Flensburger Nordstern Turnier</t>
  </si>
  <si>
    <t>https://turniere.jugger.org/tournament.php?id=336</t>
  </si>
  <si>
    <t>1. Rheinische Meisterschaft I HaWu AllstarZ vs The Flying Juggmen Bonn I kleines Finale</t>
  </si>
  <si>
    <t>https://youtu.be/DHjCK8ndt2Q</t>
  </si>
  <si>
    <t>1. Rheinische Meisterschaft</t>
  </si>
  <si>
    <t>https://turniere.jugger.org/tournament.php?id=353</t>
  </si>
  <si>
    <t>1. Rheinische Meisterschaft I Pompfritz vs Jugglers Jugg I Finale</t>
  </si>
  <si>
    <t>https://youtu.be/LTvhtaVEW-E</t>
  </si>
  <si>
    <t>1. Rheinische Meisterschaft I HaWu AllstarZ vs Jugglers Jugg I Halbfinale</t>
  </si>
  <si>
    <t>https://youtu.be/plo7CQuMAU4</t>
  </si>
  <si>
    <t>1. Rheinische Meisterschaft I Pompfritz vs The Flying Juggmen Bonn I Halbfinale</t>
  </si>
  <si>
    <t>https://youtu.be/-byiNI_Sb4o</t>
  </si>
  <si>
    <t>1. Rheinische Meisterschaft I Pompfritz vs HaWu AllstarZ I Gruppenphase</t>
  </si>
  <si>
    <t>https://youtu.be/AaKlk2-Fd8o</t>
  </si>
  <si>
    <t>19. Deutsche Meisterschaft Jugger Waidhaus I Zusammenfassung I Drohne 4k</t>
  </si>
  <si>
    <t>https://youtu.be/HzZlPFgNHZ0</t>
  </si>
  <si>
    <t>https://turniere.jugger.org/tournament.php?id=284</t>
  </si>
  <si>
    <t>19. Deutsche Meisterschaft Jugger I Verracos vs Zonenkinder I Achtelfinale 2016</t>
  </si>
  <si>
    <t>https://youtu.be/-EVhMVWmdUw</t>
  </si>
  <si>
    <t>19. Deutsche Meisterschaft Jugger I Rigor Mortis vs Rigor Mortis I Achtelfinale 2016</t>
  </si>
  <si>
    <t>https://youtu.be/ftwlhdfjb0Q</t>
  </si>
  <si>
    <t>19. Deutsche Meisterschaft Jugger I HaWu AllstarZ vs Grünanlagen Guerilla I Kleines Finale 2016</t>
  </si>
  <si>
    <t>https://youtu.be/IppxQgyAnkk</t>
  </si>
  <si>
    <t>19. Deutsche Meisterschaft Jugger I HaWu AllstarZ vs Jugger Haufen Bochum I Gruppenphase 2016</t>
  </si>
  <si>
    <t>https://youtu.be/lcNGqiEMcBw</t>
  </si>
  <si>
    <t>19. Deutsche Meisterschaft Jugger I HaWu AllstarZ vs Rigor Mortis I Viertel Finale 2016</t>
  </si>
  <si>
    <t>https://youtu.be/knTjHL1lKQ0</t>
  </si>
  <si>
    <t>19. Deutsche Meisterschaft Jugger I Tackle Tiger vs Magnethopollos Jugger I Semi Finale 2016</t>
  </si>
  <si>
    <t>https://youtu.be/UNMztrKQNVU</t>
  </si>
  <si>
    <t>Magnethopollos</t>
  </si>
  <si>
    <t>19. Deutsche Meisterschaft Jugger I Verracos vs HaWu AllstarZ I Semi Finale 2016</t>
  </si>
  <si>
    <t>https://youtu.be/u7ILHf5hRiw</t>
  </si>
  <si>
    <t>19. Deutsche Meisterschaft Jugger I Verracos vs Setanta I Finale 2016</t>
  </si>
  <si>
    <t>https://youtu.be/X-497lsNlb8</t>
  </si>
  <si>
    <t>GAG vs Rigor Mortis I 2. Juggerturnier am Hohen Ufer I Gruppenphase</t>
  </si>
  <si>
    <t>https://youtu.be/Ltcd6RIo2bA</t>
  </si>
  <si>
    <t>2. Juggerturnier am Hohen Ufer</t>
  </si>
  <si>
    <t>https://turniere.jugger.org/tournament.php?id=279</t>
  </si>
  <si>
    <t>Pompfritz vs SpVgg Rasenschach I 2. Juggerturnier am Hohen Ufer I Gruppenphase</t>
  </si>
  <si>
    <t>https://youtu.be/kcwWIFNmGgw</t>
  </si>
  <si>
    <t>HaWu AllstarZ vs Rigor Mortis I 2. Juggerturnier am Hohen Ufer I KO-Runde</t>
  </si>
  <si>
    <t>https://youtu.be/3ajOJPPlP6A</t>
  </si>
  <si>
    <t>Rigor Mortis vs Zonenkinder I 2. Juggerturnier am Hohen Ufer I Finale</t>
  </si>
  <si>
    <t>https://youtu.be/9es5ml89sYk</t>
  </si>
  <si>
    <t>Pompfritz vs Hobbiz I 4. Bergische Meisterschaft I Platz 9-12</t>
  </si>
  <si>
    <t>https://youtu.be/T8zVMCxT4WU</t>
  </si>
  <si>
    <t>4. Bergische Meisterschaft</t>
  </si>
  <si>
    <t>https://turniere.jugger.org/tournament.php?id=270</t>
  </si>
  <si>
    <t>HaWu AllstarZ vs Tackle Tiger I 4. Bergische Meisterschaft I Viertelfinale</t>
  </si>
  <si>
    <t>https://youtu.be/u4hwEWfQQic</t>
  </si>
  <si>
    <t>4. Bergische Meisterschaft I Zusammenfassung I Drohne 4k</t>
  </si>
  <si>
    <t>https://youtu.be/yU2WpT27w9U</t>
  </si>
  <si>
    <t>Drohnenaufnahmen</t>
  </si>
  <si>
    <t>HaWu AllstarZ vs Paderbears I 4. Bergische Meisterschaft I Platz 3 und 4</t>
  </si>
  <si>
    <t>https://youtu.be/U0HjuMJ8eNU</t>
  </si>
  <si>
    <t>Pompfritz vs Pink Pain I 4. Bergische Meisterschaft I Platz 9 und 10</t>
  </si>
  <si>
    <t>https://youtu.be/vE7AZkhyV2g</t>
  </si>
  <si>
    <t>Zonenkinder vs HaWu AllstarZ I 4. Bergische Meisterschaft I Halbfinale</t>
  </si>
  <si>
    <t>https://youtu.be/FAwuzevrSwQ</t>
  </si>
  <si>
    <t>Zonenkinder vs Jugger Haufen Bochum I 4. Bergische Meisterschaft I Finale</t>
  </si>
  <si>
    <t>https://youtu.be/XIUT3WG97lo</t>
  </si>
  <si>
    <t>Pompfritz vs Jugger Haufen Bochum I 5. Hagener Jugger Cup I Jugger</t>
  </si>
  <si>
    <t>https://youtu.be/0Ixb1Uww1P0</t>
  </si>
  <si>
    <t xml:space="preserve">5. Hagener Jugger Cup </t>
  </si>
  <si>
    <t>https://turniere.jugger.org/tournament.php?id=254</t>
  </si>
  <si>
    <t>2:5, 5:4</t>
  </si>
  <si>
    <t>HaWu AllstarZ vs Schergen von Monasteria I 5. Hagener Jugger Cup</t>
  </si>
  <si>
    <t>https://youtu.be/TqX6c3xmVUE</t>
  </si>
  <si>
    <t>5:1, 6:2</t>
  </si>
  <si>
    <t>Pompfritz vs Lahnveilchen I 5. Hagener Jugger Cup I 2016</t>
  </si>
  <si>
    <t>https://youtu.be/GFGToVYCcEs</t>
  </si>
  <si>
    <t>HaWu AllstarZ vs VfL Rethwisch Jugger (Mix Team) I 5. Hagener Jugger Cup I Finale</t>
  </si>
  <si>
    <t>https://youtu.be/rkfwfMAARlo</t>
  </si>
  <si>
    <t>Pompfritz vs VfL Rethwisch Jugger (Mix Team) I 5. Hagener Jugger Cup I Hagen</t>
  </si>
  <si>
    <t>https://youtu.be/-6d_P4tZWrA</t>
  </si>
  <si>
    <t>3:5, 5:1</t>
  </si>
  <si>
    <t>HaWu AllstarZ vs PaderBears I Graf-Bernhard-Pokal 2016 I Lippstadt</t>
  </si>
  <si>
    <t>https://youtu.be/VBlRIQg2CWk</t>
  </si>
  <si>
    <t>HaWu AllstarZ vs GAG I Graf-Bernhard-Pokal 2016 I Lippstadt</t>
  </si>
  <si>
    <t>https://youtu.be/e7Yqik_SoQQ</t>
  </si>
  <si>
    <t>Jugger Haufen Bochum vs Hobbiz I 2. Rheinland-Pfälzische Meisterschaft I</t>
  </si>
  <si>
    <t>https://youtu.be/fs1cP3drw5I</t>
  </si>
  <si>
    <t xml:space="preserve">2. Rheinland-Pfälzische Meisterschaft </t>
  </si>
  <si>
    <t>Pompfritz vs Mainer Marodeure I 2. Rheinland-Pfälzische Meisterschaft I Kleines Finale</t>
  </si>
  <si>
    <t>https://youtu.be/WEhfvAB-7zM</t>
  </si>
  <si>
    <t>Pompfritz vs HaWu AllstarZ I Rheinland-Pfälzische Meisterschaft I Halbfinale</t>
  </si>
  <si>
    <t>https://youtu.be/o03iOm6pZgA</t>
  </si>
  <si>
    <t>HaWu AllstarZ vs Tackle Tiger I 2. Rheinland-Pfälzische Meisterschaft I Finale</t>
  </si>
  <si>
    <t>https://youtu.be/LdMP_GLSglM</t>
  </si>
  <si>
    <t>14:6</t>
  </si>
  <si>
    <t>1. Juggerturnier am Hohen Ufer I Pompfritz vs Victim</t>
  </si>
  <si>
    <t>https://youtu.be/bJMye7nPmC0</t>
  </si>
  <si>
    <t>1. Juggerturnier am Hohen Ufer I Rigor Mortis vs Victim</t>
  </si>
  <si>
    <t>https://youtu.be/y51x_mtzN2M</t>
  </si>
  <si>
    <t>1. Juggerturnier am Hohen Ufer I Pompfritz vs Falko Jugger (HD)</t>
  </si>
  <si>
    <t>https://youtu.be/6mlEmsy2Fvg</t>
  </si>
  <si>
    <t>1. Juggerturnier am Hohen Ufer I Finale Rigor Mortis vs Hanover Living Undeads</t>
  </si>
  <si>
    <t>https://www.youtube.com/watch?v=INqowDTKBKg</t>
  </si>
  <si>
    <t>Siegerehrung 1. Juggerturnier am Hohen Ufer</t>
  </si>
  <si>
    <t>https://www.youtube.com/watch?v=KUri_rT0w1E</t>
  </si>
  <si>
    <t>Siegerehrung</t>
  </si>
  <si>
    <t>Die Kurzen vs Keine Ahnung I Winterliga 2015/16 I Tag 1</t>
  </si>
  <si>
    <t>https://youtu.be/Xkdn3t11pUA</t>
  </si>
  <si>
    <t>NRW WL 2015/16</t>
  </si>
  <si>
    <t>Dropkick Cologne vs Jugg the Ripper I Winterliga 2015/16 I Tag 1</t>
  </si>
  <si>
    <t>https://youtu.be/poNfQSZBgkA</t>
  </si>
  <si>
    <t>Dropkick Cologne vs Paderbears I Winterliga 2015/16 I Tag 1</t>
  </si>
  <si>
    <t>https://youtu.be/bJq-s38bGSo</t>
  </si>
  <si>
    <t>Die Kurzen vs Paderbears I Winterliga 2015/16 I Tag 1</t>
  </si>
  <si>
    <t>https://youtu.be/FPlRKMIop6o</t>
  </si>
  <si>
    <t>Dropkick Cologne vs Jugger Ahaus I Winterliga 2015/16</t>
  </si>
  <si>
    <t>https://youtu.be/WXPziofZHas</t>
  </si>
  <si>
    <t>Jugger Ahaus</t>
  </si>
  <si>
    <t>Die Kurzen vs Jugger Ahaus I Winterliga 2015/16</t>
  </si>
  <si>
    <t>https://youtu.be/qpKRKCfvghU</t>
  </si>
  <si>
    <t>9:0</t>
  </si>
  <si>
    <t>Die Kurzen vs Jugg the Ripper I Winterliga 2015/16</t>
  </si>
  <si>
    <t>https://youtu.be/CP8ZFXiU1o8</t>
  </si>
  <si>
    <t>Die Kurzen vs Dropkick Cologne I Winterliga 2015/16</t>
  </si>
  <si>
    <t>https://youtu.be/61SkOZ0a6xU</t>
  </si>
  <si>
    <t>17 Deutsche Meisterschaft Jugglers Jugg vs. Pompfritz</t>
  </si>
  <si>
    <t>https://www.youtube.com/watch?v=ni0E0CIlXVg</t>
  </si>
  <si>
    <t>18. Deutsche Meisterschaft I Bildungsurlaub vs Pompfritz (HD)</t>
  </si>
  <si>
    <t>https://youtu.be/lKFmmlZaIf0</t>
  </si>
  <si>
    <t>Bildungsurlaub</t>
  </si>
  <si>
    <t>18. Deutsche Meisterschaft I Ketchup vs Sturmwölfe (HD)</t>
  </si>
  <si>
    <t>https://youtu.be/MwA_NAzJrwg</t>
  </si>
  <si>
    <t>18. Deutsche Meisterschaft I Pompfritz vs Gossenhauer (HD)</t>
  </si>
  <si>
    <t>https://youtu.be/bVeA2uOHMHY</t>
  </si>
  <si>
    <t>18. Deutsche Meisterschaft Pompfritz vs Verracos</t>
  </si>
  <si>
    <t>https://youtu.be/4H7Dwuwtyjo</t>
  </si>
  <si>
    <t>18. Deutsche Meisterschaft I Pompfritz vs Munich Monks</t>
  </si>
  <si>
    <t>https://youtu.be/1h6yVDK7le0</t>
  </si>
  <si>
    <t>18. Deutsche Meisterschaft I Ketchup vs Amazonenkinder (HD)</t>
  </si>
  <si>
    <t>https://youtu.be/PR6y76i1euk</t>
  </si>
  <si>
    <t>18. Deutsche Meisterschaft I Pompfritz vs Skull (HD)</t>
  </si>
  <si>
    <t>https://youtu.be/nPRxqO6KdHE</t>
  </si>
  <si>
    <t>18. Deutsche Meisterschaft I Ketchup vs Zonenzwerfe (HD)</t>
  </si>
  <si>
    <t>https://youtu.be/sQ4rV3iGil8</t>
  </si>
  <si>
    <t>Zonenzwerge</t>
  </si>
  <si>
    <t>18. Deutsche Meisterschaft I Pompfritz vs Jugglers Jugg (HD)</t>
  </si>
  <si>
    <t>https://youtu.be/2KzMcxm3L0g</t>
  </si>
  <si>
    <t>18. Deutsche Meisterschaft I Verracos vs Magnethopollos Jugger Finale (HD)</t>
  </si>
  <si>
    <t>https://youtu.be/Bz64NI6Qu_g</t>
  </si>
  <si>
    <t>3. Bergische Meisterschaft I Ketchup vs Zonenkinder (HD)</t>
  </si>
  <si>
    <t>https://youtu.be/g0rVg_HgFi8</t>
  </si>
  <si>
    <t>3. Bergische Meisterschaft</t>
  </si>
  <si>
    <t>https://turniere.jugger.org/tournament.php?id=226</t>
  </si>
  <si>
    <t>3. Bergische Meisterschaft I Pompfritz vs Mad Monkey Halbfinale (HD)</t>
  </si>
  <si>
    <t>https://youtu.be/DMqtug-h8kU</t>
  </si>
  <si>
    <t>3. Bergische Meisterschaft I Pompfritz vs Mad Monkey (HD)</t>
  </si>
  <si>
    <t>https://youtu.be/J1Jsovq9RbQ</t>
  </si>
  <si>
    <t>3. Bergische Meisterschaft I Mad Monkey vs Bochum kleines Finale (HD)</t>
  </si>
  <si>
    <t>https://youtu.be/Rci00x0aiZ4</t>
  </si>
  <si>
    <t>3. Bergische Meisterschaft I Pompfritz vs Ahle Säcke (HD)</t>
  </si>
  <si>
    <t>https://youtu.be/n5xYk-hFObI</t>
  </si>
  <si>
    <t>3 Bergische Meisterschaft I Pompfritz vs Zonenkinder Finale (HD)</t>
  </si>
  <si>
    <t>https://youtu.be/yvcg28n8VW0</t>
  </si>
  <si>
    <t>4. Hagener Jugger Cup I Pompfritz vs Mad Monkey FINALE (HD)</t>
  </si>
  <si>
    <t>https://www.youtube.com/watch?v=TBNyRL28ORI</t>
  </si>
  <si>
    <t>4. Hagener Jugger Cup</t>
  </si>
  <si>
    <t>https://turniere.jugger.org/tournament.php?id=190</t>
  </si>
  <si>
    <t>Siegerehrung 4. Hagener Jugger Cup</t>
  </si>
  <si>
    <t>https://www.youtube.com/watch?v=K7RpEDhLRzo</t>
  </si>
  <si>
    <t>8. Thüringer Meisterschaft I Pompfritz vs Skull HD</t>
  </si>
  <si>
    <t>https://www.youtube.com/watch?v=FNSOm5OwY9E</t>
  </si>
  <si>
    <t>8. Thüringer Meisterschaft (TM 2015)</t>
  </si>
  <si>
    <t>https://turniere.jugger.org/tournament.php?id=201</t>
  </si>
  <si>
    <t>5:4, 2:5, 5:3</t>
  </si>
  <si>
    <t>8. Thüringer Meisterschaft I Pompfritz vs Falco Jugger (HD)</t>
  </si>
  <si>
    <t>https://www.youtube.com/watch?v=bGyLYmN3Kq4</t>
  </si>
  <si>
    <t>2:5, 5:2, 5:3</t>
  </si>
  <si>
    <t>8. Thüringer Meisterschaft I Pompfritz vs Hobbitz (HD)</t>
  </si>
  <si>
    <t>https://www.youtube.com/watch?v=aBUqQ6BmCBk</t>
  </si>
  <si>
    <t>8.Thüringer Meisterschaft I Pompfritz vs Zonenzwerge (HD)</t>
  </si>
  <si>
    <t>https://www.youtube.com/watch?v=6UOp-Pvl1LA</t>
  </si>
  <si>
    <t>keine Punkte, keine Steine, Musik</t>
  </si>
  <si>
    <t>Die Kurzen vs Dropkick Cologne I Winterliga 2015/16 I Tag 3</t>
  </si>
  <si>
    <t>https://youtu.be/Sj8fcgykJ3c</t>
  </si>
  <si>
    <t>NRW WL 2016/17</t>
  </si>
  <si>
    <t>Pompfritz vs Die Kurzen I Winterliga 2015/16 I Tag 3</t>
  </si>
  <si>
    <t>https://youtu.be/8WEcVDLzH74</t>
  </si>
  <si>
    <t>7:0</t>
  </si>
  <si>
    <t>Pompfritz vs Jugg the Ripper I Winterliga 2015/16 I Tag 3</t>
  </si>
  <si>
    <t>https://youtu.be/09TqxBhnvFo</t>
  </si>
  <si>
    <t>Die Kurzen vs Mad Fritz I Winterliga 2015/16 I Tag 2 Finale</t>
  </si>
  <si>
    <t>https://youtu.be/C0PfDJhdA-Q</t>
  </si>
  <si>
    <t>Die Kurzen vs Dropkick Cologne I Winterliga 2015/16 I Tag 2</t>
  </si>
  <si>
    <t>https://youtu.be/Jkk8CfDh-1I</t>
  </si>
  <si>
    <t>Ketchup vs Mix Team in Wuppertal</t>
  </si>
  <si>
    <t>https://www.youtube.com/watch?v=K18PJVcAYnU</t>
  </si>
  <si>
    <t>Pompfritz vs Jugg the Ripper Winterliga 2014</t>
  </si>
  <si>
    <t>https://www.youtube.com/watch?v=RNCK1tYx3g0</t>
  </si>
  <si>
    <t>Pompfritz vs. Sturmwölfe Winterliga 2014</t>
  </si>
  <si>
    <t>https://www.youtube.com/watch?v=DUmKSkzc8qs</t>
  </si>
  <si>
    <t>Wuppertal Hagen Winterliga 2014</t>
  </si>
  <si>
    <t>https://www.youtube.com/watch?v=v6A3xTXFaYY</t>
  </si>
  <si>
    <t>Pompfritz vs Lippstadt Leverets Winterliga 2014/2015 (HD)</t>
  </si>
  <si>
    <t>https://www.youtube.com/watch?v=Cob7STMXZ3Q</t>
  </si>
  <si>
    <t>Lippstadt Leverets</t>
  </si>
  <si>
    <t>Hagen vs Lippstadt Winterliga 2014/15 (HD)</t>
  </si>
  <si>
    <t>https://www.youtube.com/watch?v=rrdvDhsNpRY</t>
  </si>
  <si>
    <t>Pompfritz vs Cervisia Ultima Winterliga 2014/15</t>
  </si>
  <si>
    <t>https://www.youtube.com/watch?v=Q31uXaOk0IY</t>
  </si>
  <si>
    <t>Pompfritz vs Jugger Haufen Bochum Winterliga 2014/15</t>
  </si>
  <si>
    <t>https://www.youtube.com/watch?v=_5d-ZIhywS0</t>
  </si>
  <si>
    <t>Pompfritz vs Mad Monkeys Winterliga 2014/15 (HD)</t>
  </si>
  <si>
    <t>https://www.youtube.com/watch?v=ytB0Q5kNJVE</t>
  </si>
  <si>
    <t>Zonenkinder vs FalcoJugger</t>
  </si>
  <si>
    <t>https://youtu.be/jiplz9pj7hc</t>
  </si>
  <si>
    <t>Robert Kruse</t>
  </si>
  <si>
    <t>Staff 101 Ep. 1 - Basic Rules (Teil 1 von 4)</t>
  </si>
  <si>
    <t>https://www.youtube.com/watch?v=p8GzetmxJ9g</t>
  </si>
  <si>
    <t>Setanta Jugger Club</t>
  </si>
  <si>
    <t>4 Teile</t>
  </si>
  <si>
    <t>Stab</t>
  </si>
  <si>
    <t>12. Berliner Juggerpokal: Leipziger Nachtwache vs. Zonenkinder</t>
  </si>
  <si>
    <t>https://www.youtube.com/watch?v=4Hr_AZqBGto</t>
  </si>
  <si>
    <t>Simba (LNW)</t>
  </si>
  <si>
    <t>4:5, 1:5</t>
  </si>
  <si>
    <t>22. Deutsche Meisterschaft: Leipziger Nachtwache vs Zonenkinder (kurzer Ausschnitt)</t>
  </si>
  <si>
    <t>https://www.youtube.com/watch?v=BNLoXreAC00</t>
  </si>
  <si>
    <t>nur einzelne Spielzüge</t>
  </si>
  <si>
    <t>-</t>
  </si>
  <si>
    <t>22. Deutsche Meisterschaft: Leipziger Nachtwache vs. HaWu AllstarZ</t>
  </si>
  <si>
    <t>https://www.youtube.com/watch?v=56Ddqb54vLk</t>
  </si>
  <si>
    <t>1:5, 4:5</t>
  </si>
  <si>
    <t>Eberhardt und das Geheimnis der verschwundenen Pompfe - Intro</t>
  </si>
  <si>
    <t>https://www.youtube.com/watch?v=Nd5ciRdpbm8&amp;list=PLwB6_54Im7ZWFVUR5KThWB3BisoBbcqRo&amp;index=1</t>
  </si>
  <si>
    <t>Sloth Machine Jugger</t>
  </si>
  <si>
    <t>Eberhardt</t>
  </si>
  <si>
    <t>Eberhardt und das Geheimnis der verschwundenen Pompfe - Part 1</t>
  </si>
  <si>
    <t>https://www.youtube.com/watch?v=3Fr-intbZ5w&amp;list=PLwB6_54Im7ZWFVUR5KThWB3BisoBbcqRo&amp;index=2</t>
  </si>
  <si>
    <t>Eberhardt und das Geheimnis der verschwundenen Pompfe - Part 2</t>
  </si>
  <si>
    <t>https://www.youtube.com/watch?v=tA1XRjk4KpU&amp;list=PLwB6_54Im7ZWFVUR5KThWB3BisoBbcqRo&amp;index=3</t>
  </si>
  <si>
    <t>Eberhardt und das Geheimnis der verschwundenen Pompfe - Part 3</t>
  </si>
  <si>
    <t>https://www.youtube.com/watch?v=8k4wS7KeDmk&amp;list=PLwB6_54Im7ZWFVUR5KThWB3BisoBbcqRo&amp;index=4</t>
  </si>
  <si>
    <t>Eberhardt und das Geheimnis der verschwundenen Pompfe - Part 4</t>
  </si>
  <si>
    <t>https://www.youtube.com/watch?v=jE3EC69sp0Y&amp;list=PLwB6_54Im7ZWFVUR5KThWB3BisoBbcqRo&amp;index=5</t>
  </si>
  <si>
    <t>Eberhardt und das Geheimnis der verschwundenen Pompfe - Part 5</t>
  </si>
  <si>
    <t>https://www.youtube.com/watch?v=Qf5EObldtJY&amp;list=PLwB6_54Im7ZWFVUR5KThWB3BisoBbcqRo&amp;index=6</t>
  </si>
  <si>
    <t>Eberhardt und das Geheimnis der verschwundenen Pompfe - Part 6</t>
  </si>
  <si>
    <t>https://www.youtube.com/watch?v=6OpmW_75HIg&amp;list=PLwB6_54Im7ZWFVUR5KThWB3BisoBbcqRo&amp;index=7</t>
  </si>
  <si>
    <t>Eberhardt und das Geheimnis der verschwundenen Pompfe - Part 7</t>
  </si>
  <si>
    <t>https://www.youtube.com/watch?v=kOaUK7twIJA&amp;list=PLwB6_54Im7ZWFVUR5KThWB3BisoBbcqRo&amp;index=8</t>
  </si>
  <si>
    <t>Eberhardt und das Geheimnis der verschwundenen Pompfe - Finale</t>
  </si>
  <si>
    <t xml:space="preserve"> https://www.youtube.com/watch?v=kOaUK7twIJA&amp;list=PLwB6_54Im7ZWFVUR5KThWB3BisoBbcqRo&amp;index=8</t>
  </si>
  <si>
    <t>Eberhardt und die Spur der Pompfendiebe  - Intro</t>
  </si>
  <si>
    <t>https://www.youtube.com/watch?v=nRxDjjcilvQ&amp;list=PLwB6_54Im7ZWe4vHZYwuLrdxUGQoGpRRA</t>
  </si>
  <si>
    <t>Eberhardt und die Spur der Pompfendiebe  - Part 1</t>
  </si>
  <si>
    <t>https://www.youtube.com/watch?v=l89kD5nIn9M&amp;list=PLwB6_54Im7ZWe4vHZYwuLrdxUGQoGpRRA&amp;index=2</t>
  </si>
  <si>
    <t>Eberhardt und die Spur der Pompfendiebe  - Part 2</t>
  </si>
  <si>
    <t>Eberhardt und die Spur der Pompfendiebe  - Part 3</t>
  </si>
  <si>
    <t>https://www.youtube.com/watch?v=httBYApi5gQ&amp;feature=youtu.be</t>
  </si>
  <si>
    <t>https://youtu.be/IV0LZeYqG9c</t>
  </si>
  <si>
    <t>https://youtu.be/2il1XVJnpnU</t>
  </si>
  <si>
    <t>https://youtu.be/xZ7rhsS-AgA</t>
  </si>
  <si>
    <t>keine Punktetafel/Ausschnitte</t>
  </si>
  <si>
    <t>Irish International Tournament 2014</t>
  </si>
  <si>
    <t>Dublin</t>
  </si>
  <si>
    <t>https://turniere.jugger.org/tournament.php?id=153</t>
  </si>
  <si>
    <t>Corvus</t>
  </si>
  <si>
    <t>https://youtu.be/6MCFnBuG_EI</t>
  </si>
  <si>
    <t>Setanta II</t>
  </si>
  <si>
    <t>https://youtu.be/31iWmPaF-HM</t>
  </si>
  <si>
    <t>Setanta III</t>
  </si>
  <si>
    <t>https://youtu.be/xcHbjjA_zPU</t>
  </si>
  <si>
    <t>https://youtu.be/xoJMZAz8fwQ</t>
  </si>
  <si>
    <t>https://youtu.be/adIqPd6mHzE</t>
  </si>
  <si>
    <t>Single Competition</t>
  </si>
  <si>
    <t>https://youtu.be/1E7UFWEeJmk</t>
  </si>
  <si>
    <t>https://youtu.be/C0O0aeuIrFA</t>
  </si>
  <si>
    <t>https://youtu.be/Zsqwklt-zlQ</t>
  </si>
  <si>
    <t>Bavaria Plus</t>
  </si>
  <si>
    <t>https://youtu.be/qlzd6kv9ndo</t>
  </si>
  <si>
    <t>https://youtu.be/76VTmEFwj58</t>
  </si>
  <si>
    <t>https://youtu.be/uCJoLpcDDN0</t>
  </si>
  <si>
    <t>https://youtu.be/Mnb5y6sD92s</t>
  </si>
  <si>
    <t>https://youtu.be/2A3aja7d_pE</t>
  </si>
  <si>
    <t>https://youtu.be/a3aCA9-y87k</t>
  </si>
  <si>
    <t>https://youtu.be/hpsNh9xOpqc</t>
  </si>
  <si>
    <t>https://youtu.be/t_HWi2l9fmg</t>
  </si>
  <si>
    <t>https://youtu.be/8EiBliq5r2g</t>
  </si>
  <si>
    <t>Zusammenschnitt</t>
  </si>
  <si>
    <t>https://youtu.be/da29RqSLNV4</t>
  </si>
  <si>
    <t>https://youtu.be/NN5tGkuYjZ0</t>
  </si>
  <si>
    <t>https://youtu.be/6mR3xVUPFJs</t>
  </si>
  <si>
    <t>https://youtu.be/B1lOvQlD29k</t>
  </si>
  <si>
    <t>https://youtu.be/WwccfOgfSJ0</t>
  </si>
  <si>
    <t>https://youtu.be/zqFSN2lzgGU</t>
  </si>
  <si>
    <t>https://youtu.be/xC1BjEm4SnI</t>
  </si>
  <si>
    <t>https://youtu.be/XadYCSte2GQ</t>
  </si>
  <si>
    <t>https://youtu.be/vf3YnbWTi-M</t>
  </si>
  <si>
    <t>Maximal Mortis</t>
  </si>
  <si>
    <t>https://youtu.be/MLnQkXhCMgY</t>
  </si>
  <si>
    <t>https://youtu.be/QOmeHnN4nBM</t>
  </si>
  <si>
    <t>Metallsvenskan Jugger Turnering 2015</t>
  </si>
  <si>
    <t>Örebro</t>
  </si>
  <si>
    <t>https://turniere.jugger.org/tournament.php?id=189</t>
  </si>
  <si>
    <t>Gallowglass</t>
  </si>
  <si>
    <t>https://youtu.be/UNmK1-Px2eM</t>
  </si>
  <si>
    <t>Wild Geese</t>
  </si>
  <si>
    <t>https://youtu.be/KgH3DAU5Bw0</t>
  </si>
  <si>
    <t>Dropbears</t>
  </si>
  <si>
    <t>https://youtu.be/zkrJ4eTTy7A</t>
  </si>
  <si>
    <t xml:space="preserve">Eure Lieblingsberliner </t>
  </si>
  <si>
    <t>https://youtu.be/HnH79oti6rc</t>
  </si>
  <si>
    <t>https://youtu.be/RdWo9WXz-tw</t>
  </si>
  <si>
    <t>https://youtu.be/lsRTIvTj8IY</t>
  </si>
  <si>
    <t>Järnboas Järnfalkar</t>
  </si>
  <si>
    <t>https://youtu.be/Kxjv-E-UiCQ</t>
  </si>
  <si>
    <t>https://youtu.be/9kw1SLf29Nk</t>
  </si>
  <si>
    <t>https://youtu.be/bzqUK4pBy8k</t>
  </si>
  <si>
    <t>https://youtu.be/yxxYM-1d_0I</t>
  </si>
  <si>
    <t>Respect Gaymes 2015</t>
  </si>
  <si>
    <t>https://turniere.jugger.org/tournament.php?id=209</t>
  </si>
  <si>
    <t xml:space="preserve">Pinke Zone </t>
  </si>
  <si>
    <t>https://youtu.be/hraEirGvm6U</t>
  </si>
  <si>
    <t>Pinke Zone</t>
  </si>
  <si>
    <t>https://youtu.be/2GFdfsnapUE</t>
  </si>
  <si>
    <t>https://youtu.be/Ypuai0PHk3E</t>
  </si>
  <si>
    <t>https://youtu.be/eB_FeVh0LMA</t>
  </si>
  <si>
    <t>4. Berlin Masters (BM 2015)</t>
  </si>
  <si>
    <t>https://turniere.jugger.org/tournament.php?id=214</t>
  </si>
  <si>
    <t>https://youtu.be/RrgBQ_Ms0Ww</t>
  </si>
  <si>
    <t>https://youtu.be/heZqyTlQxBc</t>
  </si>
  <si>
    <t>UniKorn</t>
  </si>
  <si>
    <t>https://youtu.be/Rf5yKcY7M0A</t>
  </si>
  <si>
    <t>https://youtu.be/Tbf1fAG4Jgw</t>
  </si>
  <si>
    <t>https://youtu.be/74rlp3m8ABM</t>
  </si>
  <si>
    <t>https://youtu.be/k_OHgD7N7MY</t>
  </si>
  <si>
    <t>https://youtu.be/O67LvWBThq8</t>
  </si>
  <si>
    <t>https://youtu.be/AWzPT1C-sGw</t>
  </si>
  <si>
    <t>https://youtu.be/RzlWWEnBOKo</t>
  </si>
  <si>
    <t>2. Mitteldeutsche Meisterschaft</t>
  </si>
  <si>
    <t>https://turniere.jugger.org/tournament.php?id=213</t>
  </si>
  <si>
    <t>https://youtu.be/hwfxSj5bSe4</t>
  </si>
  <si>
    <t>https://youtu.be/iMBhXD_ry-E</t>
  </si>
  <si>
    <t>https://youtu.be/-umKn94Lfdo</t>
  </si>
  <si>
    <t>https://youtu.be/6hEQkC1bXew</t>
  </si>
  <si>
    <t>https://youtu.be/f0Em1qmEmsQ</t>
  </si>
  <si>
    <t>https://youtu.be/SElp3PI7sl8</t>
  </si>
  <si>
    <t>https://youtu.be/Osrl-Dh8FZY</t>
  </si>
  <si>
    <t>https://youtu.be/gaPuSIaiQWA</t>
  </si>
  <si>
    <t>1. Leipziger Juggernächte</t>
  </si>
  <si>
    <t>https://turniere.jugger.org/tournament.php?id=225</t>
  </si>
  <si>
    <t>Sonnenveilchenunikornnauts</t>
  </si>
  <si>
    <t>https://youtu.be/79yPqgEFGR8</t>
  </si>
  <si>
    <t>https://youtu.be/dxewvAtW8AM</t>
  </si>
  <si>
    <t>https://youtu.be/ExVSAN0Ayq0</t>
  </si>
  <si>
    <t>https://youtu.be/047C5gIxp6o</t>
  </si>
  <si>
    <t>https://youtu.be/apBT2JXYK0g</t>
  </si>
  <si>
    <t>https://youtu.be/IdAav4KKi64</t>
  </si>
  <si>
    <t>https://youtu.be/D-zvBZbviWE</t>
  </si>
  <si>
    <t>21. Hamburger Meisterschaft</t>
  </si>
  <si>
    <t>https://turniere.jugger.org/tournament.php?id=233</t>
  </si>
  <si>
    <t>Las Nueves Ciudades</t>
  </si>
  <si>
    <t>https://youtu.be/608R8g2u_zU</t>
  </si>
  <si>
    <t>Die 8 Lustigen 6</t>
  </si>
  <si>
    <t>https://youtu.be/Are-ZJJePNQ</t>
  </si>
  <si>
    <t>Drachenblut</t>
  </si>
  <si>
    <t>https://youtu.be/dzPQFKktcdc</t>
  </si>
  <si>
    <t>3. Greifswalder Strandturnier</t>
  </si>
  <si>
    <t>https://turniere.jugger.org/tournament.php?id=229</t>
  </si>
  <si>
    <t>https://youtu.be/5GFpYG8bkFY</t>
  </si>
  <si>
    <t>https://youtu.be/UbKszZrh7jk</t>
  </si>
  <si>
    <t>https://youtu.be/kOpPRaHZZ_E</t>
  </si>
  <si>
    <t>https://youtu.be/COTkEg_LjLk</t>
  </si>
  <si>
    <t>GJL Playoff 2015</t>
  </si>
  <si>
    <t>https://turniere.jugger.org/tournament.php?id=204</t>
  </si>
  <si>
    <t>https://youtu.be/py0SO9W30D4</t>
  </si>
  <si>
    <t>https://youtu.be/bLfQNIYYwuM</t>
  </si>
  <si>
    <t>https://youtu.be/aC3g4z_Kf6w</t>
  </si>
  <si>
    <t>https://youtu.be/zcfWTzobeHA</t>
  </si>
  <si>
    <t>https://youtu.be/fl5tjPk9Tn8</t>
  </si>
  <si>
    <t>https://youtu.be/OaKRZswlIyc</t>
  </si>
  <si>
    <t>https://youtu.be/94InZrjUiQY</t>
  </si>
  <si>
    <t>Jenaer Neujahrjugger</t>
  </si>
  <si>
    <t>Leipziger Partyhände</t>
  </si>
  <si>
    <t>https://youtu.be/LJMZIgO-8ZA</t>
  </si>
  <si>
    <t>https://youtu.be/09hPmVWz5pg</t>
  </si>
  <si>
    <t>https://youtu.be/DE1FqPXx5nw</t>
  </si>
  <si>
    <t>https://youtu.be/I-dsb7nm2Kg</t>
  </si>
  <si>
    <t>https://youtu.be/SPFlGwORoNU</t>
  </si>
  <si>
    <t>https://youtu.be/15sfSAAsyFQ</t>
  </si>
  <si>
    <t>https://youtu.be/TG5apOVseXs</t>
  </si>
  <si>
    <t>https://youtu.be/uuF0TecObJ4</t>
  </si>
  <si>
    <t>OWL Frankfurt Oder</t>
  </si>
  <si>
    <t>Frankfurt Oder</t>
  </si>
  <si>
    <t>https://youtu.be/nZO5yeoaHyo</t>
  </si>
  <si>
    <t>https://youtu.be/08XlgS9gPss</t>
  </si>
  <si>
    <t>Grey Paws</t>
  </si>
  <si>
    <t>https://youtu.be/4cvDHWqaUiY</t>
  </si>
  <si>
    <t>OWL Cottbus</t>
  </si>
  <si>
    <t>https://youtu.be/zAIqWNCy3zw</t>
  </si>
  <si>
    <t>https://youtu.be/xn4l-3yB9q4</t>
  </si>
  <si>
    <t>https://youtu.be/UqKZhfGX82k</t>
  </si>
  <si>
    <t>https://youtu.be/qs6elFbmGkE</t>
  </si>
  <si>
    <t>https://youtu.be/RZtoOVPRWm4</t>
  </si>
  <si>
    <t>https://youtu.be/GVjZL74laSg</t>
  </si>
  <si>
    <t>https://youtu.be/KbFj6bCUtoI</t>
  </si>
  <si>
    <t>https://youtu.be/vWxw5woQLME</t>
  </si>
  <si>
    <t>https://youtu.be/W7t84zdDKVw</t>
  </si>
  <si>
    <t>https://youtu.be/KwOntpNeNxM</t>
  </si>
  <si>
    <t>https://youtu.be/0psulCWKgeM</t>
  </si>
  <si>
    <t>https://youtu.be/AhLOmtldZnI</t>
  </si>
  <si>
    <t>https://youtu.be/XxZYyF9GJgY</t>
  </si>
  <si>
    <t>https://youtu.be/CbAhn7TFxS8</t>
  </si>
  <si>
    <t>Trendsport Jugger: Pompfe trifft auf Hundeschädel - SPIEGEL TV</t>
  </si>
  <si>
    <t>https://www.youtube.com/watch?v=bnCy4W-HYwY</t>
  </si>
  <si>
    <t>SPIEGEL TV</t>
  </si>
  <si>
    <t>KAMPF UM EINEN HUNDESCHÄDEL: Die seltsamste Sportart Deutschlands | taff | ProSieben</t>
  </si>
  <si>
    <t>https://youtu.be/HSTvQ3DKs0Q</t>
  </si>
  <si>
    <t>Taff</t>
  </si>
  <si>
    <t>Deutschland Extrem</t>
  </si>
  <si>
    <t>Immer Hauen</t>
  </si>
  <si>
    <t>https://soundcloud.com/trashcore1/immer-hauen</t>
  </si>
  <si>
    <t>Trashcore</t>
  </si>
  <si>
    <t>Beat mit Interviewzitaten zum Thema Jugger</t>
  </si>
  <si>
    <t>Kessel - Loop - Prev</t>
  </si>
  <si>
    <t>https://soundcloud.com/trashcore1/kessel-loop-prev</t>
  </si>
  <si>
    <t>Steinesound mit Beat, Anspielung auf den Stuttgarter Kesselcup</t>
  </si>
  <si>
    <t>5größer9</t>
  </si>
  <si>
    <t>https://soundcloud.com/trashcore1/5groser9</t>
  </si>
  <si>
    <t>Beat unterlegt mit Zitaten zu HaWu</t>
  </si>
  <si>
    <t>Problemmachine</t>
  </si>
  <si>
    <t>https://soundcloud.com/trashcore1/problemmachine</t>
  </si>
  <si>
    <t>Beat unterlegt mit Zitaten zu Problem Machine</t>
  </si>
  <si>
    <t>https://www.youtube.com/watch?v=b08kFk22j4g</t>
  </si>
  <si>
    <t>Uhus Jugger Tutorials</t>
  </si>
  <si>
    <t xml:space="preserve">Deutsche Beschreibung und Untertitel </t>
  </si>
  <si>
    <t xml:space="preserve">Coach, Trainingseinheiten, Übungen, Module </t>
  </si>
  <si>
    <t>https://www.youtube.com/watch?v=ru2CCSfVg-U</t>
  </si>
  <si>
    <t>Kernstabpompfen (Leichtbau)</t>
  </si>
  <si>
    <t>Jugger-Stab DIY: Moderne, verbesserte Leichtbau-Pompfe in 45-90 Minuten</t>
  </si>
  <si>
    <t>https://youtu.be/mpt80bBlO7k</t>
  </si>
  <si>
    <t>Leichtstab, verkürzt</t>
  </si>
  <si>
    <t>Spar (Pompfen) making, step by step</t>
  </si>
  <si>
    <t>https://www.youtube.com/watch?v=ZT3lyHxyvE8</t>
  </si>
  <si>
    <t>Kernstabpompfenbau (klassisch)</t>
  </si>
  <si>
    <t xml:space="preserve">Shield making, step by step: Strap and boss grip, heavy and light </t>
  </si>
  <si>
    <t>https://www.youtube.com/watch?v=2A5QY_pmPzU</t>
  </si>
  <si>
    <t>Holzkern und PPE-Kern, Armschlaufen und Mittelgriff</t>
  </si>
  <si>
    <t>Schildbau</t>
  </si>
  <si>
    <t>JUGGER REGELN in 5 Minuten</t>
  </si>
  <si>
    <t>https://youtu.be/Lq2BzTlGoD8</t>
  </si>
  <si>
    <t>Regelzusammenfassung in 5 Minuten, mit Grafiken</t>
  </si>
  <si>
    <t>JUGGER: Was ist das? Der Sport mit Kette, Läufer und Pompfen</t>
  </si>
  <si>
    <t>https://youtu.be/DcgTKWWUE7w</t>
  </si>
  <si>
    <t>Regelzusammenfassung mit Verweis auf die Filmherkunft</t>
  </si>
  <si>
    <t>Blood of Heroes/Salute of the Jugger [film analysis / behind the scenes]</t>
  </si>
  <si>
    <t>https://www.youtube.com/watch?v=7LyRFmzNLgE</t>
  </si>
  <si>
    <t>Filmanalyse des Juggerfilms, mit Referenzen zum Juggersport</t>
  </si>
  <si>
    <t xml:space="preserve">KOMPLETTES Jugger-Training: Schnelldurchlauf </t>
  </si>
  <si>
    <t>https://youtu.be/IXp6QMwJXrI</t>
  </si>
  <si>
    <t>Jugger Coach: How to Train Your Team. A Complete Training Session</t>
  </si>
  <si>
    <t>https://youtu.be/iqSIv1MQuCY</t>
  </si>
  <si>
    <t>Learn Jugger Chain Class #1 (1 von 3 Teilen)</t>
  </si>
  <si>
    <t>https://youtu.be/kDwG85Y1514</t>
  </si>
  <si>
    <t>3 Teile</t>
  </si>
  <si>
    <t>Jugger Chain Tricks Compilation: International</t>
  </si>
  <si>
    <t>https://youtu.be/i7CHxjHwJ64</t>
  </si>
  <si>
    <t>Jugger-FECHTEN: 5 häufigste FEHLER</t>
  </si>
  <si>
    <t>https://www.youtube.com/watch?v=_Zm6SE9wa3w</t>
  </si>
  <si>
    <t xml:space="preserve">6 häufigste FEHLER der Jugger -- Beinarbeit und Kampfhaltung </t>
  </si>
  <si>
    <t>https://www.youtube.com/watch?v=jeW0CILyXjU</t>
  </si>
  <si>
    <t xml:space="preserve">Jugger-Stab im Test: Von der ultra-schweren zur ultra-leichten Pompfe </t>
  </si>
  <si>
    <t>https://www.youtube.com/watch?v=prTLt0lZKpw</t>
  </si>
  <si>
    <t>Stab, Kette</t>
  </si>
  <si>
    <t xml:space="preserve">The BEST #Jugger spar or Pompfe ... evar? </t>
  </si>
  <si>
    <t>https://www.youtube.com/watch?v=2yd8deC_ddk</t>
  </si>
  <si>
    <t>Training basics, ladder drills, warm-up, Uhus Jugger Tutorials #8</t>
  </si>
  <si>
    <t>https://www.youtube.com/watch?v=VSHIy_l-7-M</t>
  </si>
  <si>
    <t>Duelling skills, distance keeping, fighting awareness, Uhus Jugger Tutorials #9</t>
  </si>
  <si>
    <t>https://www.youtube.com/watch?v=0mQzVNke3A0</t>
  </si>
  <si>
    <t>https://www.youtube.com/watch?v=0me1UNqzmOg</t>
  </si>
  <si>
    <t>10 Minutes Basic HOME WORKOUT, No Equipment [for Jugger #1] (Teil 1 von 3)</t>
  </si>
  <si>
    <t>https://www.youtube.com/watch?v=1PJ58UeQ-Fw</t>
  </si>
  <si>
    <t xml:space="preserve">HOME JUGGER Fencing Footwork &amp; Attack Drills </t>
  </si>
  <si>
    <t>https://www.youtube.com/watch?v=blDIimKr2VY</t>
  </si>
  <si>
    <t>Want to play the Jugger shield? 9 things to consider</t>
  </si>
  <si>
    <t>https://www.youtube.com/watch?v=lnOTqyCV7A4</t>
  </si>
  <si>
    <t xml:space="preserve">Fencing Footwork: The Stance </t>
  </si>
  <si>
    <t>https://www.youtube.com/watch?v=2KGYT6B9I38</t>
  </si>
  <si>
    <t>Teil 1 von 2, weitere Details in weiteren Tutorials</t>
  </si>
  <si>
    <t>Uhus Jugger Tutorials (Hauptreihe): Stand, Schildspiel</t>
  </si>
  <si>
    <t>https://www.youtube.com/watch?v=tNJ-L8F6mcs</t>
  </si>
  <si>
    <t>Teil 2 von derzeit 12</t>
  </si>
  <si>
    <t>Training basics, ladder drills, warm-up (Uhus Jugger Tutorials #8)</t>
  </si>
  <si>
    <t>Training Teil 1/2 Teil 8 Uhus Jugger Tutorials, Teil 9 knüpft daran an</t>
  </si>
  <si>
    <t>Duelling skills, distance keeping, fighting awareness  (Uhus Jugger Tutorials #9)</t>
  </si>
  <si>
    <t>Training Teil 2/2, Vorgänger ist UJT Teil 8</t>
  </si>
  <si>
    <t>Jugger: Pompfritz auf den Wuppertaler Hardtwiesen</t>
  </si>
  <si>
    <t>https://youtu.be/6EmnHcxegQw</t>
  </si>
  <si>
    <t>Wuppertaler Stadtwerke</t>
  </si>
  <si>
    <t>https://www.youtube.com/watch?v=riP3mnQQn1k</t>
  </si>
  <si>
    <t>https://www.youtube.com/watch?v=1-6mdOO50h4</t>
  </si>
  <si>
    <t>https://www.youtube.com/watch?v=pn__1vlO-9w</t>
  </si>
  <si>
    <t>https://www.youtube.com/watch?v=vZC_JhFdb0o</t>
  </si>
  <si>
    <t>https://www.youtube.com/watch?v=vL1q-IXf9d4</t>
  </si>
  <si>
    <t>https://www.youtube.com/watch?v=fHaSgSS6WtQ</t>
  </si>
  <si>
    <t>https://www.youtube.com/watch?v=T_qlC6Ai55g</t>
  </si>
  <si>
    <t>Turnierausschnitte</t>
  </si>
  <si>
    <t>https://www.youtube.com/watch?v=B9jcgAE0w5o</t>
  </si>
  <si>
    <t>1. Bergische Meisterschaft</t>
  </si>
  <si>
    <t>https://turniere.jugger.org/tournament.php?id=124</t>
  </si>
  <si>
    <t>https://www.youtube.com/watch?v=7hXDfDVJSis</t>
  </si>
  <si>
    <t>https://www.youtube.com/watch?v=paxMrOUFkbM</t>
  </si>
  <si>
    <t>16. Deutsche Meisterschaft (DM 2013)</t>
  </si>
  <si>
    <t>https://turniere.jugger.org/tournament.php?id=127</t>
  </si>
  <si>
    <t>https://www.youtube.com/watch?v=vL_PKKxjFhM</t>
  </si>
  <si>
    <t>https://www.youtube.com/watch?v=DpkiOE9N4-E</t>
  </si>
  <si>
    <t>Nur Ausschnitte</t>
  </si>
  <si>
    <t>https://www.youtube.com/watch?v=_k_ApAAwmF8</t>
  </si>
  <si>
    <t>https://www.youtube.com/watch?v=f1t9J5kwEnk</t>
  </si>
  <si>
    <t>https://www.youtube.com/watch?v=GSJf9W6Rp8o</t>
  </si>
  <si>
    <t>Göttniger Hallencup 2014</t>
  </si>
  <si>
    <t>https://turniere.jugger.org/tournament.php?id=163</t>
  </si>
  <si>
    <t>https://www.youtube.com/watch?v=pylaWfUc7d8</t>
  </si>
  <si>
    <t>Allgemein über Online-Trainings im Jugger</t>
  </si>
  <si>
    <t>Jonas B, Flying Juggmen</t>
  </si>
  <si>
    <t>https://www.youtube.com/watch?v=YUux9tX0g8A</t>
  </si>
  <si>
    <t>For Jugger newbies who want to start Jugger in their area.</t>
  </si>
  <si>
    <t>Founding Jugger Groups Guide / Tutorial / How To</t>
  </si>
  <si>
    <t>https://www.youtube.com/watch?v=10OJNwmriNk&amp;ab_channel=PlayJugger</t>
  </si>
  <si>
    <t>Play Jugger</t>
  </si>
  <si>
    <t>Channel Introduction</t>
  </si>
  <si>
    <t>https://www.youtube.com/watch?v=T81tvywshfY&amp;ab_channel=PlayJugger</t>
  </si>
  <si>
    <t>Mandoble / Long Sword / Longpompfe</t>
  </si>
  <si>
    <t>How to make spars</t>
  </si>
  <si>
    <t>https://www.youtube.com/watch?v=BV_bf7AmchA&amp;ab_channel=PlayJugger</t>
  </si>
  <si>
    <t xml:space="preserve">Stab / Baston </t>
  </si>
  <si>
    <t>https://www.youtube.com/watch?v=_Kx7zJ88f0Q</t>
  </si>
  <si>
    <t>Rulebooks comparision</t>
  </si>
  <si>
    <t>https://www.youtube.com/watch?v=Z3zQ6IoZKNc&amp;ab_channel=PlayJugger</t>
  </si>
  <si>
    <t>Q-tip</t>
  </si>
  <si>
    <t>sticks making</t>
  </si>
  <si>
    <t>https://www.youtube.com/watch?v=i3OCID-jByQ&amp;ab_channel=PlayJugger</t>
  </si>
  <si>
    <t>How to stop chains</t>
  </si>
  <si>
    <t>https://www.youtube.com/watch?v=2AZN6Je7d4U&amp;ab_channel=PlayJugger</t>
  </si>
  <si>
    <t>escudo / shield</t>
  </si>
  <si>
    <t>https://www.youtube.com/watch?v=vNZithJV4Gw&amp;ab_channel=PlayJugger</t>
  </si>
  <si>
    <t>https://www.youtube.com/watch?v=nMpKkrvtBhE&amp;ab_channel=PlayJugger</t>
  </si>
  <si>
    <t>Stone timer</t>
  </si>
  <si>
    <t>https://www.youtube.com/watch?v=vLIqrx-WFLM&amp;ab_channel=PlayJugger</t>
  </si>
  <si>
    <t>Stone timer 60min</t>
  </si>
  <si>
    <t>https://www.youtube.com/watch?v=fTr4Y921_Uc&amp;ab_channel=PlayJugger</t>
  </si>
  <si>
    <t>What is jugger</t>
  </si>
  <si>
    <t>https://www.youtube.com/watch?v=ZKeOErF7gyI</t>
  </si>
  <si>
    <t>How NOT to play jugger (Humour)</t>
  </si>
  <si>
    <t>https://www.youtube.com/watch?v=2AO8dtuJqbo&amp;ab_channel=PlayJugger</t>
  </si>
  <si>
    <t>Jugger rulebooks comparison</t>
  </si>
  <si>
    <t>https://www.youtube.com/watch?v=mO_sRnGpWUY</t>
  </si>
  <si>
    <t>Free graphic material</t>
  </si>
  <si>
    <t>https://www.youtube.com/watch?v=E6C47oqB_us</t>
  </si>
  <si>
    <t>How to win leverage</t>
  </si>
  <si>
    <t>https://www.youtube.com/watch?v=_suDbcXsa90&amp;ab_channel=PlayJugger</t>
  </si>
  <si>
    <t>50 tips to start playing jugger</t>
  </si>
  <si>
    <t>https://www.youtube.com/watch?v=5xvYdEBE-eo&amp;ab_channel=PlayJugger</t>
  </si>
  <si>
    <t>https://www.youtube.com/watch?v=J_jbjdzrMT8&amp;ab_channel=PlayJugger</t>
  </si>
  <si>
    <t>https://www.youtube.com/watch?v=JCuJGuw1cUM&amp;ab_channel=PlayJugger</t>
  </si>
  <si>
    <t>shield</t>
  </si>
  <si>
    <t>How to use shield (basic)</t>
  </si>
  <si>
    <t>Yulia Barrera</t>
  </si>
  <si>
    <t>https://www.youtube.com/watch?v=CFg3_8s91ug&amp;ab_channel=PlayJugger</t>
  </si>
  <si>
    <t>How to organise an event/tournament</t>
  </si>
  <si>
    <t>Elena Maroto</t>
  </si>
  <si>
    <t>https://www.youtube.com/watch?v=eq4IQE9s-7A&amp;ab_channel=PlayJugger</t>
  </si>
  <si>
    <t>How to test spars</t>
  </si>
  <si>
    <t>Andrea (Andy)</t>
  </si>
  <si>
    <t>https://www.youtube.com/watch?v=P3tEeWVm7OI&amp;ab_channel=PlayJugger</t>
  </si>
  <si>
    <t>Escudo / Shield</t>
  </si>
  <si>
    <t>Shield crafting (Advanced)</t>
  </si>
  <si>
    <t>Dani Projects</t>
  </si>
  <si>
    <t>https://www.youtube.com/watch?v=cySixziH49g</t>
  </si>
  <si>
    <t>14. Saarländische Meisterschaft</t>
  </si>
  <si>
    <t>1:14</t>
  </si>
  <si>
    <t>https://www.youtube.com/watch?v=dBWz_x0bFeI</t>
  </si>
  <si>
    <t>https://www.youtube.com/watch?v=0uZWWgqn9Rw</t>
  </si>
  <si>
    <t>https://www.youtube.com/watch?v=V_dT2xag5AA</t>
  </si>
  <si>
    <t>WCC 2020+</t>
  </si>
  <si>
    <t>5:2 5:2</t>
  </si>
  <si>
    <t>https://www.youtube.com/watch?v=WywUZtIC6iI</t>
  </si>
  <si>
    <t>5:4 5:4</t>
  </si>
  <si>
    <t>https://www.youtube.com/watch?v=vhTU_Xgp1IQ</t>
  </si>
  <si>
    <t>Grimm Racoons</t>
  </si>
  <si>
    <t>3:5 5:4</t>
  </si>
  <si>
    <t>https://www.youtube.com/watch?v=yAyuNQwpDmo</t>
  </si>
  <si>
    <t>5:3 5:2</t>
  </si>
  <si>
    <t>https://www.youtube.com/watch?v=Cbt9I81jaXk</t>
  </si>
  <si>
    <t>2:5 3:5</t>
  </si>
  <si>
    <t>https://www.youtube.com/watch?v=teeng4gHbhE</t>
  </si>
  <si>
    <t>Schergen von Monasteria 2.0</t>
  </si>
  <si>
    <t>1:5 5:1 4:5</t>
  </si>
  <si>
    <t>https://www.youtube.com/watch?v=CXbZSC5gBLw</t>
  </si>
  <si>
    <t>ANNE BONNY'S LANDRATTEN REGATTA</t>
  </si>
  <si>
    <t>https://turniere.jugger.org/tournament.php?id=593</t>
  </si>
  <si>
    <t>Lahnveilchen</t>
  </si>
  <si>
    <t>https://youtu.be/VVytZfzyEVA</t>
  </si>
  <si>
    <t>Jugger Paris</t>
  </si>
  <si>
    <t>14. Berliner Jugger Pokal (BJP 2022)</t>
  </si>
  <si>
    <t>Two Towers</t>
  </si>
  <si>
    <t xml:space="preserve">5 : 2 | 4 : 5 </t>
  </si>
  <si>
    <t>https://www.youtube.com/watch?v=jHi4uaxwcfQ</t>
  </si>
  <si>
    <t>14. Berliner Jugger Pokal</t>
  </si>
  <si>
    <t>https://turniere.jugger.org/tournament.php?id=614</t>
  </si>
  <si>
    <t xml:space="preserve">5:2 ,5:3 </t>
  </si>
  <si>
    <t>https://youtu.be/yDCN7VLvAog</t>
  </si>
  <si>
    <t>Nur Ausschnitt, Teil 2</t>
  </si>
  <si>
    <t>https://youtu.be/L1mkc8rfUN4</t>
  </si>
  <si>
    <t>Nur Ausschnitt, Teil 1</t>
  </si>
  <si>
    <t>https://youtu.be/2LXkusyP514</t>
  </si>
  <si>
    <t>https://youtu.be/R7bsYVukD6o</t>
  </si>
  <si>
    <t>Nur Ausschnitt, Teil 3</t>
  </si>
  <si>
    <t>https://youtu.be/bN-IdRQuUuI</t>
  </si>
  <si>
    <t>Nur Ausschnitt, Teil 4</t>
  </si>
  <si>
    <t>https://youtu.be/USIiQsTcEVs</t>
  </si>
  <si>
    <t>Nur Ausschnitt, Teil 5</t>
  </si>
  <si>
    <t>https://youtu.be/FBtVAoph7yk</t>
  </si>
  <si>
    <t>Nur Ausschnitt, Teil 6</t>
  </si>
  <si>
    <t>https://youtu.be/DVAUxSSARLg</t>
  </si>
  <si>
    <t>Nur Ausschnitt, Teil 7</t>
  </si>
  <si>
    <t>https://youtu.be/s_FrZk3Buv8</t>
  </si>
  <si>
    <t>Nur Ausschnitt, Teil 8</t>
  </si>
  <si>
    <t>https://youtu.be/ojTGoKb_BGU</t>
  </si>
  <si>
    <t>Nur Ausschnitt, Teil 9</t>
  </si>
  <si>
    <t>https://youtu.be/FXpZJ0DcWRo</t>
  </si>
  <si>
    <t>Nur Ausschnitt, Teil 10</t>
  </si>
  <si>
    <t>https://youtu.be/L-blH-XXthc</t>
  </si>
  <si>
    <t>Nur Ausschnitt, Teil 11</t>
  </si>
  <si>
    <t>https://youtu.be/3u1zdYkPkAw</t>
  </si>
  <si>
    <t>Nur Ausschnitt, Teil 12</t>
  </si>
  <si>
    <t>https://youtu.be/vkFXe2ZuoUw</t>
  </si>
  <si>
    <t>Nur Ausschnitt, Teil 13</t>
  </si>
  <si>
    <t>https://youtu.be/jEDCistry4Q</t>
  </si>
  <si>
    <t>https://youtu.be/gAcqoquMA7M</t>
  </si>
  <si>
    <t>Egestas Ratio</t>
  </si>
  <si>
    <t>https://youtu.be/Cjq911uBY7M</t>
  </si>
  <si>
    <t>https://youtu.be/QqxeUJJZ7wQ</t>
  </si>
  <si>
    <t>Krüppelkeiler</t>
  </si>
  <si>
    <t>https://youtu.be/ced_eAlTVcs</t>
  </si>
  <si>
    <t>https://youtu.be/ZzqoWxH5oxA</t>
  </si>
  <si>
    <t>https://youtu.be/Dkvw7RTrP14</t>
  </si>
  <si>
    <t>https://youtu.be/-2Xi-TFV5tw</t>
  </si>
  <si>
    <t>Duell</t>
  </si>
  <si>
    <t>https://youtu.be/E2fORQtkXXQ</t>
  </si>
  <si>
    <t>https://youtu.be/XqIcem2boKY</t>
  </si>
  <si>
    <t>https://youtu.be/0tJYXx8aJ4A</t>
  </si>
  <si>
    <t>https://youtu.be/hU7pnJjyCrs</t>
  </si>
  <si>
    <t>https://youtu.be/lNYXiJBRY-8</t>
  </si>
  <si>
    <t>Redbacks II</t>
  </si>
  <si>
    <t>https://youtu.be/ExLo0eeJX1c</t>
  </si>
  <si>
    <t>https://youtu.be/heaSskjrxCU</t>
  </si>
  <si>
    <t>https://youtu.be/D2gu0cJvFNI</t>
  </si>
  <si>
    <t>Turnier in Hannover</t>
  </si>
  <si>
    <t>https://youtu.be/Y5O9lvKiR7k</t>
  </si>
  <si>
    <t>https://youtu.be/KAAYh6hDuqM</t>
  </si>
  <si>
    <t>https://youtu.be/Bws1gEfsUEc</t>
  </si>
  <si>
    <t>4. Thüringer Meisterschaft (TM 2011)</t>
  </si>
  <si>
    <t>https://turniere.jugger.org/tournament.php?id=54</t>
  </si>
  <si>
    <t>Berlin Oldstarz</t>
  </si>
  <si>
    <t>https://youtu.be/DHGNOCX9jxs</t>
  </si>
  <si>
    <t>https://youtu.be/8lokxvC3I9w</t>
  </si>
  <si>
    <t>https://youtu.be/RgdWavB4YzI</t>
  </si>
  <si>
    <t>https://youtu.be/0eJN-CZwRcw</t>
  </si>
  <si>
    <t>Fenneck</t>
  </si>
  <si>
    <t>https://youtu.be/Hl-hj0L8Zws</t>
  </si>
  <si>
    <t>https://youtu.be/yGsXehWG7Q0</t>
  </si>
  <si>
    <t>Nur Ausschnitt, Halbfinale</t>
  </si>
  <si>
    <t>https://youtu.be/95aqjbnrAQc</t>
  </si>
  <si>
    <t>Göttinger Hallencup 2012</t>
  </si>
  <si>
    <t>https://turniere.jugger.org/tournament.php?id=83</t>
  </si>
  <si>
    <t>https://youtu.be/FJu3zHXTjaY</t>
  </si>
  <si>
    <t>https://youtu.be/9vpqdB4Y8wA</t>
  </si>
  <si>
    <t>https://youtu.be/7nO8VyNhEMg</t>
  </si>
  <si>
    <t>https://youtu.be/XsjAphLhyP8</t>
  </si>
  <si>
    <t>https://youtu.be/GF9BwNbnozE</t>
  </si>
  <si>
    <t>https://youtu.be/YGVWDZFFU3M</t>
  </si>
  <si>
    <t>https://youtu.be/BaQlxxxWeuU</t>
  </si>
  <si>
    <t>https://youtu.be/sowJHfVP58I</t>
  </si>
  <si>
    <t>https://youtu.be/2N-KaS0o6Io</t>
  </si>
  <si>
    <t>1. Hagener Juggercup</t>
  </si>
  <si>
    <t>https://turniere.jugger.org/tournament.php?id=81</t>
  </si>
  <si>
    <t>https://youtu.be/Y8eKxfT4mPE</t>
  </si>
  <si>
    <t>https://youtu.be/DaajXWWMRok</t>
  </si>
  <si>
    <t>https://youtu.be/EzLRGtyxshQ</t>
  </si>
  <si>
    <t>https://youtu.be/IxgRsrYW8J0</t>
  </si>
  <si>
    <t>https://youtu.be/cfpsXVb2Uuk</t>
  </si>
  <si>
    <t>https://youtu.be/F1_G29SYufo</t>
  </si>
  <si>
    <t>Bremen</t>
  </si>
  <si>
    <t>https://youtu.be/0Kz5TGTZj7k</t>
  </si>
  <si>
    <t>5. Westfälische Meisterschaft</t>
  </si>
  <si>
    <t>https://turniere.jugger.org/tournament.php?id=87</t>
  </si>
  <si>
    <t>https://youtu.be/hUDfabznic8</t>
  </si>
  <si>
    <t>https://youtu.be/9NvYOMkAZKw</t>
  </si>
  <si>
    <t>https://youtu.be/OK6W1PkxiEg</t>
  </si>
  <si>
    <t>https://youtu.be/BaS7MSl9LaM</t>
  </si>
  <si>
    <t>https://youtu.be/1euuN9YNM3A</t>
  </si>
  <si>
    <t>Heidelberg Nord</t>
  </si>
  <si>
    <t>https://youtu.be/Fa6n4pSprGA</t>
  </si>
  <si>
    <t>https://youtu.be/Fwbw951llEw</t>
  </si>
  <si>
    <t>https://youtu.be/P6sas3YYUUo</t>
  </si>
  <si>
    <t>https://youtu.be/21Ig2KldAUo</t>
  </si>
  <si>
    <t>https://youtu.be/2dnZp-pcMVI</t>
  </si>
  <si>
    <t>https://youtu.be/YeKq-2qNOb8</t>
  </si>
  <si>
    <t>https://youtu.be/xSW3Fd0R39Q</t>
  </si>
  <si>
    <t>https://youtu.be/MGcXL2OYXr0</t>
  </si>
  <si>
    <t>https://youtu.be/V9Tr2GeV9Gk</t>
  </si>
  <si>
    <t>https://youtu.be/cdonaQr08B4</t>
  </si>
  <si>
    <t>https://youtu.be/q7FmfbLv-9Q</t>
  </si>
  <si>
    <t>https://youtu.be/KO4lBtTRuXs</t>
  </si>
  <si>
    <t>https://youtu.be/Q7saMZ7yvGw</t>
  </si>
  <si>
    <t>https://youtu.be/ZhO-m4yoCmQ</t>
  </si>
  <si>
    <t>https://youtu.be/pQGKzUTsX-A</t>
  </si>
  <si>
    <t>https://youtu.be/lteyOlH6KvY</t>
  </si>
  <si>
    <t>Chimera Brunsviga II</t>
  </si>
  <si>
    <t>https://youtu.be/UvNuwdX12_Y</t>
  </si>
  <si>
    <t>https://youtu.be/nGNd8FxkLTs</t>
  </si>
  <si>
    <t>https://youtu.be/6KlFg1MsUYo</t>
  </si>
  <si>
    <t>https://youtu.be/OgIn3aA-vDc</t>
  </si>
  <si>
    <t>Jugglers Luck</t>
  </si>
  <si>
    <t>https://youtu.be/xkhCW3dzT-o</t>
  </si>
  <si>
    <t>https://youtu.be/uGHlrWSDYGI</t>
  </si>
  <si>
    <t>https://youtu.be/ioZa2OvA7uk</t>
  </si>
  <si>
    <t>https://youtu.be/SBPeVrSLeLY</t>
  </si>
  <si>
    <t>https://youtu.be/_1ITaqNbdI4</t>
  </si>
  <si>
    <t>https://youtu.be/fgplbKK_6D0</t>
  </si>
  <si>
    <t>2. Hagener Jugger Cup</t>
  </si>
  <si>
    <t>https://turniere.jugger.org/tournament.php?id=103</t>
  </si>
  <si>
    <t>https://youtu.be/PJ8_ygFqg6w</t>
  </si>
  <si>
    <t>https://youtu.be/-wGfz_lNaSQ</t>
  </si>
  <si>
    <t>https://youtu.be/qTBGqLZlM4Y</t>
  </si>
  <si>
    <t>https://youtu.be/cM43sxDer9Q</t>
  </si>
  <si>
    <t>https://youtu.be/N8UbUJT24GA</t>
  </si>
  <si>
    <t>https://youtu.be/hQsWRE4OP5w</t>
  </si>
  <si>
    <t>https://youtu.be/ws2tqw3mek0</t>
  </si>
  <si>
    <t>https://youtu.be/7a9B-wTf5QA</t>
  </si>
  <si>
    <t>https://youtu.be/jWSHXt3c8wc</t>
  </si>
  <si>
    <t>Julia &amp; die Räuber</t>
  </si>
  <si>
    <t>https://youtu.be/3k5oEqg393g</t>
  </si>
  <si>
    <t>https://youtu.be/pccaUvkSbrI</t>
  </si>
  <si>
    <t>https://youtu.be/2msYpr59rFE</t>
  </si>
  <si>
    <t>https://youtu.be/l3yGh9vnc_w</t>
  </si>
  <si>
    <t>https://youtu.be/nFpVlz9SlZw</t>
  </si>
  <si>
    <t>https://youtu.be/SKMIlJymblY</t>
  </si>
  <si>
    <t>https://youtu.be/a_da0UXnoDI</t>
  </si>
  <si>
    <t>https://youtu.be/qBasqYI91eM</t>
  </si>
  <si>
    <t>https://youtu.be/fL7C-eqJRSw</t>
  </si>
  <si>
    <t>https://youtu.be/oz4lfppEW-U</t>
  </si>
  <si>
    <t>https://youtu.be/R0lF92TGwuc</t>
  </si>
  <si>
    <t>https://youtu.be/Pfs-Zu-N4Ug</t>
  </si>
  <si>
    <t>https://youtu.be/l-ddX5KEw3g</t>
  </si>
  <si>
    <t>https://youtu.be/etQHw-5NJwE</t>
  </si>
  <si>
    <t>https://youtu.be/a7pebK-sFHk</t>
  </si>
  <si>
    <t>https://youtu.be/GSwZVCJW0R4</t>
  </si>
  <si>
    <t>https://youtu.be/RC54o2Iv9Mk</t>
  </si>
  <si>
    <t>3. Oldenburger Kreismeisteschaft</t>
  </si>
  <si>
    <t>https://www.youtube.com/channel/UCLOZntsDJrCsWxeqfzyGMww</t>
  </si>
  <si>
    <t>Torpedo Astra</t>
  </si>
  <si>
    <t>https://youtu.be/UgBYY8iu38s</t>
  </si>
  <si>
    <t>https://youtu.be/CwTD_6rkTT0</t>
  </si>
  <si>
    <t>Schnitzel Pommes</t>
  </si>
  <si>
    <t>https://youtu.be/SddMI76zz-U</t>
  </si>
  <si>
    <t>https://youtu.be/jEH0ySUkjzc</t>
  </si>
  <si>
    <t>https://youtu.be/5OyB_UYJfHM</t>
  </si>
  <si>
    <t>https://youtu.be/Ah0Y_WiuJhM</t>
  </si>
  <si>
    <t>https://youtu.be/f6007Yb4hPI</t>
  </si>
  <si>
    <t>https://youtu.be/v2jblBqCRQE</t>
  </si>
  <si>
    <t>https://youtu.be/Xj09nZpmn10</t>
  </si>
  <si>
    <t>https://youtu.be/CFEHBAEcmUc</t>
  </si>
  <si>
    <t>https://youtu.be/I7oLveSWnrY</t>
  </si>
  <si>
    <t>https://youtu.be/GJg8axbroOI</t>
  </si>
  <si>
    <t>https://youtu.be/P1cFnPHy4cI</t>
  </si>
  <si>
    <t>https://youtu.be/4FeEAfnp0Jk</t>
  </si>
  <si>
    <t>https://youtu.be/deXjZD6sWJo</t>
  </si>
  <si>
    <t>https://youtu.be/N8_M3HSAtXY</t>
  </si>
  <si>
    <t>https://youtu.be/F_5aNa_UwcI</t>
  </si>
  <si>
    <t>https://youtu.be/Y3c3yLFlRAY</t>
  </si>
  <si>
    <t>https://youtu.be/0LmJBvBgsiU</t>
  </si>
  <si>
    <t>https://youtu.be/EVLzSf9oAsk</t>
  </si>
  <si>
    <t>https://youtu.be/smTk_buQ6oU</t>
  </si>
  <si>
    <t>Jugger, 3. Oldenburger Kreismeisterschaft: Flying JUGGmen - Tollwut</t>
  </si>
  <si>
    <t>https://youtu.be/UXI1iTcvcBc</t>
  </si>
  <si>
    <t>https://youtu.be/_ZRfoM9Iydo</t>
  </si>
  <si>
    <t>https://youtu.be/wWp2t9VRg-A</t>
  </si>
  <si>
    <t>https://youtu.be/ipjGlSBwulk</t>
  </si>
  <si>
    <t>https://youtu.be/ZPwL55qrXgQ</t>
  </si>
  <si>
    <t>Spaßbremse</t>
  </si>
  <si>
    <t>https://youtu.be/jsnLc7yYl0I</t>
  </si>
  <si>
    <t>https://youtu.be/ZpP4_MjabQI</t>
  </si>
  <si>
    <t>https://youtu.be/Yj2Zbf5hwm4</t>
  </si>
  <si>
    <t>https://youtu.be/i2YToXq3fpI</t>
  </si>
  <si>
    <t>https://youtu.be/bQ3pQ-YSHac</t>
  </si>
  <si>
    <t>https://youtu.be/7_R5fL_OO9Q</t>
  </si>
  <si>
    <t>https://youtu.be/4UiFaG4Or9I</t>
  </si>
  <si>
    <t>https://youtu.be/8povlm73y5w</t>
  </si>
  <si>
    <t>https://youtu.be/rMmoVbRsZmY</t>
  </si>
  <si>
    <t>https://youtu.be/FMxCDDsMiUE</t>
  </si>
  <si>
    <t>https://youtu.be/Ee6FjeTe4v4</t>
  </si>
  <si>
    <t>https://youtu.be/6ulMx7K4VqM</t>
  </si>
  <si>
    <t>https://youtu.be/cquguYmIM8c</t>
  </si>
  <si>
    <t>https://youtu.be/yH8xOYvxD2I</t>
  </si>
  <si>
    <t>https://youtu.be/4xxX4Prg-1U</t>
  </si>
  <si>
    <t>https://youtu.be/0EQIpuhwsUE</t>
  </si>
  <si>
    <t>https://youtu.be/vUCDeoV_Sf4</t>
  </si>
  <si>
    <t>https://youtu.be/QabZ0HpDyko</t>
  </si>
  <si>
    <t>https://youtu.be/4yJoiI_b9Wg</t>
  </si>
  <si>
    <t>https://youtu.be/WxtqmXKAEBA</t>
  </si>
  <si>
    <t>https://youtu.be/y5EZSw-lAxE</t>
  </si>
  <si>
    <t>https://youtu.be/v2q0-rUqAkI</t>
  </si>
  <si>
    <t>https://youtu.be/iVGuIQuot3g</t>
  </si>
  <si>
    <t>https://youtu.be/l1Ys5mPhlD4</t>
  </si>
  <si>
    <t>https://youtu.be/zLFn-oOz8rk</t>
  </si>
  <si>
    <t>https://youtu.be/1sIizawgNpQ</t>
  </si>
  <si>
    <t>https://youtu.be/wIuYvJ1bFh0</t>
  </si>
  <si>
    <t>auschnitte</t>
  </si>
  <si>
    <t>https://youtu.be/-7GQun8AxKk</t>
  </si>
  <si>
    <t>https://youtu.be/L95tizUTS7w</t>
  </si>
  <si>
    <t>https://youtu.be/txYAuX3Poe0</t>
  </si>
  <si>
    <t>https://youtu.be/0iq-Z7LfwWk</t>
  </si>
  <si>
    <t>https://youtu.be/y4zSHUV7mvc</t>
  </si>
  <si>
    <t>https://youtu.be/NmGQBNddb_s</t>
  </si>
  <si>
    <t>https://youtu.be/qPTXflvKis8</t>
  </si>
  <si>
    <t>Amsteljugger</t>
  </si>
  <si>
    <t>https://youtu.be/9bRoIG9pF0k</t>
  </si>
  <si>
    <t>https://youtu.be/QfmpW_SkN7I</t>
  </si>
  <si>
    <t>Jugger: Schergen von Monasteria - Flying JUGGmen (1. Bergische Meisterschaft)</t>
  </si>
  <si>
    <t>https://youtu.be/hrUYbjEU4lQ</t>
  </si>
  <si>
    <t>https://youtu.be/BFdah9Hu6Tc</t>
  </si>
  <si>
    <t>Zukunftsjugger</t>
  </si>
  <si>
    <t>https://youtu.be/5e3LsoMePkI</t>
  </si>
  <si>
    <t>Pool</t>
  </si>
  <si>
    <t>https://youtu.be/lpYy4hEJHYk</t>
  </si>
  <si>
    <t>https://youtu.be/yzqJp04li1I</t>
  </si>
  <si>
    <t>https://youtu.be/SRPY9UPMPOc</t>
  </si>
  <si>
    <t>https://youtu.be/flkOyVYGleI</t>
  </si>
  <si>
    <t>https://youtu.be/gHIa_AhNMww</t>
  </si>
  <si>
    <t>https://youtu.be/J0VJgJ9Kvxo</t>
  </si>
  <si>
    <t>https://youtu.be/j2Tv-x5YRXA</t>
  </si>
  <si>
    <t>https://youtu.be/-EjieInBE5A</t>
  </si>
  <si>
    <t>https://youtu.be/QNA0HmSSyWk</t>
  </si>
  <si>
    <t>https://youtu.be/JFtfTSKQ350</t>
  </si>
  <si>
    <t>https://youtu.be/CPdOZ_SeE5w</t>
  </si>
  <si>
    <t>https://youtu.be/9V-55xkGe24</t>
  </si>
  <si>
    <t>KJG Goldbach</t>
  </si>
  <si>
    <t>https://youtu.be/TTayn2aJyD0</t>
  </si>
  <si>
    <t>https://youtu.be/4FUxKwKryz8</t>
  </si>
  <si>
    <t>https://youtu.be/SrTeNW9yay0</t>
  </si>
  <si>
    <t>Verstörte Zernichter</t>
  </si>
  <si>
    <t>Järnsvenskan 2018</t>
  </si>
  <si>
    <t>https://turniere.jugger.org/tournament.php?id=377</t>
  </si>
  <si>
    <t>https://youtu.be/lUNZUuTqZ8E</t>
  </si>
  <si>
    <t>https://youtu.be/03B3uYesAJE</t>
  </si>
  <si>
    <t>NRW-Winterliga 2019</t>
  </si>
  <si>
    <t>https://youtu.be/srCz662s0gI</t>
  </si>
  <si>
    <t>12. Saarländische Meisterschaft</t>
  </si>
  <si>
    <t>https://turniere.jugger.org/tournament.php?id=389</t>
  </si>
  <si>
    <t>https://youtu.be/B3fneymGrFI</t>
  </si>
  <si>
    <t>https://youtu.be/Ywws4TAjIUo</t>
  </si>
  <si>
    <t>2. Dorfturnier zu Kerwa</t>
  </si>
  <si>
    <t>Kerwa</t>
  </si>
  <si>
    <t>Galgenvögel</t>
  </si>
  <si>
    <t>https://youtu.be/QcXZZok5gso</t>
  </si>
  <si>
    <t>https://youtu.be/qDx3mBUvq-M</t>
  </si>
  <si>
    <t>Attersee</t>
  </si>
  <si>
    <t>https://youtu.be/DsbLQVDx6FQ</t>
  </si>
  <si>
    <t>https://youtu.be/g5PXMl1JGkk</t>
  </si>
  <si>
    <t>https://youtu.be/nUNla2Dfx5w</t>
  </si>
  <si>
    <t>einzelner Spielzug</t>
  </si>
  <si>
    <t>https://youtu.be/xULJUt8K8bw</t>
  </si>
  <si>
    <t>https://youtu.be/RFZvrI9kIo4</t>
  </si>
  <si>
    <t>https://youtu.be/4xAQYXKqCug</t>
  </si>
  <si>
    <t>https://youtu.be/sKJg36Fsv9g</t>
  </si>
  <si>
    <t>https://youtu.be/ZhH7-IF1hTs</t>
  </si>
  <si>
    <t>https://youtu.be/n_G0mG4ZawE</t>
  </si>
  <si>
    <t>https://youtu.be/xYPTHQMXAeM</t>
  </si>
  <si>
    <t>https://youtu.be/2X6dG5vQuUQ</t>
  </si>
  <si>
    <t>https://youtu.be/-i4PMA0-8qc</t>
  </si>
  <si>
    <t>https://youtu.be/nhII0oDcvQ4</t>
  </si>
  <si>
    <t>Tobias Lunever (Saarland)</t>
  </si>
  <si>
    <t>Bavarian Mayhem</t>
  </si>
  <si>
    <t>https://youtu.be/Q0B1JGLxBdc</t>
  </si>
  <si>
    <t>Kuhdorf Vereinigung</t>
  </si>
  <si>
    <t>https://youtu.be/FgkRHtavnrA</t>
  </si>
  <si>
    <t>https://youtu.be/TyB2PQqobRs</t>
  </si>
  <si>
    <t>https://youtu.be/aPnrVd7krbE</t>
  </si>
  <si>
    <t>https://youtu.be/deWm6_eOZF4</t>
  </si>
  <si>
    <t>https://www.youtube.com/watch?v=QUKgpsa-j3g</t>
  </si>
  <si>
    <t>5:2;5:0</t>
  </si>
  <si>
    <t>https://www.youtube.com/watch?v=9wYmbHisPzw&amp;t=108s</t>
  </si>
  <si>
    <t>5:4; 2:5, 5:3</t>
  </si>
  <si>
    <t>https://www.youtube.com/watch?v=ciXJ_BC29oQ</t>
  </si>
  <si>
    <t>2:5; 3:5</t>
  </si>
  <si>
    <t>https://www.youtube.com/watch?v=vZ193BUpPzo</t>
  </si>
  <si>
    <t>2. NLG Spieltag</t>
  </si>
  <si>
    <t>https://turniere.jugger.org/tournament.result.php?id=568</t>
  </si>
  <si>
    <t>7:2; 7:2</t>
  </si>
  <si>
    <t>https://www.youtube.com/watch?v=F9spYiy8WWQ</t>
  </si>
  <si>
    <t>Bembelritter</t>
  </si>
  <si>
    <t>2:5; 5:4, 2:5</t>
  </si>
  <si>
    <t>https://www.youtube.com/watch?v=ts42fXUjDjQ</t>
  </si>
  <si>
    <t>5:0; 5:1</t>
  </si>
  <si>
    <t>https://www.youtube.com/watch?v=rAHqyuUMPQM</t>
  </si>
  <si>
    <t>Imperia</t>
  </si>
  <si>
    <t>Herzpompfer</t>
  </si>
  <si>
    <t>1:5; 1:5</t>
  </si>
  <si>
    <t>https://www.youtube.com/watch?v=ob8edMt_fQw</t>
  </si>
  <si>
    <t>5:0; 5:0</t>
  </si>
  <si>
    <t>https://www.youtube.com/watch?v=bC-4bvFx2Yk</t>
  </si>
  <si>
    <t>5:3; 5:3</t>
  </si>
  <si>
    <t>https://www.youtube.com/watch?v=4sL2Fmg9rvE</t>
  </si>
  <si>
    <t>Nur 2. Satz</t>
  </si>
  <si>
    <t>https://www.youtube.com/watch?v=BbhTz7vqCBA</t>
  </si>
  <si>
    <t>ungünstige Kameraposition</t>
  </si>
  <si>
    <t>5:1; 5:1</t>
  </si>
  <si>
    <t>https://www.youtube.com/watch?v=2hvSXblZ9dQ&amp;t=4s</t>
  </si>
  <si>
    <t>5:0; 5:3</t>
  </si>
  <si>
    <t>https://www.youtube.com/watch?v=mch1HZ5g2Sg</t>
  </si>
  <si>
    <t>unvollständige Aufnahme</t>
  </si>
  <si>
    <t>1:5; 0:5</t>
  </si>
  <si>
    <t>https://www.youtube.com/watch?v=QEn9Y7xwcK0</t>
  </si>
  <si>
    <t>5:3; 5:0</t>
  </si>
  <si>
    <t>https://www.youtube.com/watch?v=V50yGH4bIF8</t>
  </si>
  <si>
    <t>https://www.youtube.com/watch?v=KHqAulLKFhA</t>
  </si>
  <si>
    <t>https://www.youtube.com/watch?v=74mVhdWbZFo</t>
  </si>
  <si>
    <t>https://www.youtube.com/watch?v=KAu6TcqTPi4</t>
  </si>
  <si>
    <t>https://www.youtube.com/watch?v=Wz_ONozltEo</t>
  </si>
  <si>
    <t>https://www.youtube.com/watch?v=GSJf9W6Rp8o&amp;pbjreload=101</t>
  </si>
  <si>
    <t>Göttinger Hallencup 2014</t>
  </si>
  <si>
    <t>https://turniere.jugger.org/tournament.result.php?id=163</t>
  </si>
  <si>
    <t>https://www.youtube.com/watch?v=0ZSd1h5q-dc</t>
  </si>
  <si>
    <t>https://www.youtube.com/watch?v=xuEwu8PYops</t>
  </si>
  <si>
    <t>OWL Spieltag Cottbus 2014</t>
  </si>
  <si>
    <t>https://www.youtube.com/watch?v=tMkk3f09RXk</t>
  </si>
  <si>
    <t>Moonwalk to Pluto</t>
  </si>
  <si>
    <t>https://www.youtube.com/watch?v=yi2VPfLGIrc</t>
  </si>
  <si>
    <t>https://www.youtube.com/watch?v=jWN8d2-xXAc</t>
  </si>
  <si>
    <t>https://www.youtube.com/watch?v=ZklWesDBpaI</t>
  </si>
  <si>
    <t>CVJM Coswig I</t>
  </si>
  <si>
    <t>https://www.youtube.com/watch?v=jWN8d2-xXAc&amp;t=48s</t>
  </si>
  <si>
    <t>https://www.youtube.com/watch?v=dmGDBYrU-4o</t>
  </si>
  <si>
    <t>CVJM Coswig II</t>
  </si>
  <si>
    <t>https://www.youtube.com/watch?v=3iDJapgR0nk</t>
  </si>
  <si>
    <t>1. Jugger Event Schmalkalden</t>
  </si>
  <si>
    <t>Schmalkalden</t>
  </si>
  <si>
    <t>Five Finger Death Pompfer</t>
  </si>
  <si>
    <t>https://www.youtube.com/watch?v=6hMwjMN97ls</t>
  </si>
  <si>
    <t>5. Torneo Nacional de Zaragoza (TNZ 2014)</t>
  </si>
  <si>
    <t>Zaragoza</t>
  </si>
  <si>
    <t>Ragnarok</t>
  </si>
  <si>
    <t>https://youtu.be/kM5_C7tq-ko</t>
  </si>
  <si>
    <t>https://youtu.be/LrOoSjuSVjA</t>
  </si>
  <si>
    <t>https://youtu.be/4xQKJfpY1Qg</t>
  </si>
  <si>
    <t>Rosa Juggs</t>
  </si>
  <si>
    <t>https://youtu.be/p5gq-XFi0FU</t>
  </si>
  <si>
    <t>Siesta y Fiesta</t>
  </si>
  <si>
    <t>https://youtu.be/7zPiTFjIAPg</t>
  </si>
  <si>
    <t>https://youtu.be/fdq79_BSbCg</t>
  </si>
  <si>
    <t>Rigor Mortis IV</t>
  </si>
  <si>
    <t>https://youtu.be/mhpXrxRcBZk</t>
  </si>
  <si>
    <t>https://youtu.be/V90EKmpQ-9A</t>
  </si>
  <si>
    <t>https://youtu.be/BEd0p4YIFGQ</t>
  </si>
  <si>
    <t>https://youtu.be/isFII8criM0</t>
  </si>
  <si>
    <t>https://youtu.be/WlNIpED0ogc</t>
  </si>
  <si>
    <t>Special Phoenix</t>
  </si>
  <si>
    <t>Fläminger Bumchucks</t>
  </si>
  <si>
    <t>https://youtu.be/GERuiEjiPNI</t>
  </si>
  <si>
    <t>GSG Neun Demmin</t>
  </si>
  <si>
    <t>https://youtu.be/BJKQKBMsTTE</t>
  </si>
  <si>
    <t>Braunschweig Bier &amp; Brezeln</t>
  </si>
  <si>
    <t>https://youtu.be/RA2XgHGyBDk</t>
  </si>
  <si>
    <t>https://youtu.be/b_gBJQmn_W0</t>
  </si>
  <si>
    <t>https://youtu.be/LtTpkF6xnIA</t>
  </si>
  <si>
    <t>https://youtu.be/9KSUc8MsiRI</t>
  </si>
  <si>
    <t>https://youtu.be/P2U0XPG9qHs</t>
  </si>
  <si>
    <t>Na Mihc Tire</t>
  </si>
  <si>
    <t>https://youtu.be/01ao4GyqkqU</t>
  </si>
  <si>
    <t>https://youtu.be/oTfnz1zQdzY</t>
  </si>
  <si>
    <t>https://youtu.be/H927k90s2_U</t>
  </si>
  <si>
    <t>https://youtu.be/xjXgM7S8CDw</t>
  </si>
  <si>
    <t>https://youtu.be/j8UzzS6zlTs</t>
  </si>
  <si>
    <t>Flying Juggmen Bonn 2</t>
  </si>
  <si>
    <t>https://youtu.be/BSSoaaXZWLI</t>
  </si>
  <si>
    <t>https://youtu.be/aoFQ30WR6Ow</t>
  </si>
  <si>
    <t>https://youtu.be/C1eGB9yZ9C8</t>
  </si>
  <si>
    <t>https://youtu.be/wOfTIU_WqOA</t>
  </si>
  <si>
    <t>https://youtu.be/7M2iRDotV5s</t>
  </si>
  <si>
    <t>https://youtu.be/mAy-Cd75Bsw</t>
  </si>
  <si>
    <t>https://youtu.be/yE-80bZHctY</t>
  </si>
  <si>
    <t>https://youtu.be/XLiwe6ESSwU</t>
  </si>
  <si>
    <t>https://youtu.be/bdeHrxuuA4k</t>
  </si>
  <si>
    <t>https://youtu.be/OD_wBwGMWsM</t>
  </si>
  <si>
    <t>https://youtu.be/JshxXnIpF-Y</t>
  </si>
  <si>
    <t>https://youtu.be/Cjehu4kyxjo</t>
  </si>
  <si>
    <t>https://youtu.be/8XZJnVbAEPU</t>
  </si>
  <si>
    <t>Cú Chulainn</t>
  </si>
  <si>
    <t>https://youtu.be/EhDDJaxH76I</t>
  </si>
  <si>
    <t>https://youtu.be/pZsuOysBYeY</t>
  </si>
  <si>
    <t>https://youtu.be/CuR1bfKDrx4</t>
  </si>
  <si>
    <t>https://youtu.be/hXbql4mD6eg</t>
  </si>
  <si>
    <t>https://youtu.be/wiKELeMM98o</t>
  </si>
  <si>
    <t>https://youtu.be/pwseGyqrFUs</t>
  </si>
  <si>
    <t>https://youtu.be/0NElFD2f_AE</t>
  </si>
  <si>
    <t>https://youtu.be/Ey8t7KaqUFg</t>
  </si>
  <si>
    <t>https://youtu.be/Ltj3t4UgAHA</t>
  </si>
  <si>
    <t>https://youtu.be/m_RIDbY8mIA</t>
  </si>
  <si>
    <t>https://youtu.be/JSKmPBR291g</t>
  </si>
  <si>
    <t>https://youtu.be/yr3p-IVfGs4</t>
  </si>
  <si>
    <t>https://youtu.be/qn6hGOaDfOU</t>
  </si>
  <si>
    <t>https://youtu.be/lSv_DIoB6g8</t>
  </si>
  <si>
    <t>https://youtu.be/9vgw4c2UVqw</t>
  </si>
  <si>
    <t>https://youtu.be/QcPVkFdfFgY</t>
  </si>
  <si>
    <t>https://youtu.be/pi9G320qW3A</t>
  </si>
  <si>
    <t>https://youtu.be/J1JlhsjuDXQ</t>
  </si>
  <si>
    <t>https://youtu.be/dmTU3EUAs64</t>
  </si>
  <si>
    <t>https://youtu.be/0bcJSIkg5BQ</t>
  </si>
  <si>
    <t>Chimaeserkraken</t>
  </si>
  <si>
    <t>https://youtu.be/VnUcSJhD4o8</t>
  </si>
  <si>
    <t>https://youtu.be/DYuk4Iw7onM</t>
  </si>
  <si>
    <t>https://youtu.be/vjAih3J2GqU</t>
  </si>
  <si>
    <t>https://youtu.be/ocwFz5dr_pI</t>
  </si>
  <si>
    <t>https://youtu.be/91TYQ71gD0k</t>
  </si>
  <si>
    <t>https://youtu.be/sQDbSTScY0I</t>
  </si>
  <si>
    <t>https://youtu.be/aChIDbTeXr0</t>
  </si>
  <si>
    <t>https://youtu.be/wSN84-Tq_YE</t>
  </si>
  <si>
    <t>Zonenembryonen</t>
  </si>
  <si>
    <t>https://youtu.be/64fKenMOZos</t>
  </si>
  <si>
    <t>https://youtu.be/CFEPBnu6qTU</t>
  </si>
  <si>
    <t>https://youtu.be/lbh-uGIIaL8</t>
  </si>
  <si>
    <t>https://youtu.be/NyFtPXBZ6PU</t>
  </si>
  <si>
    <t>https://youtu.be/bqzv8zgbOKk</t>
  </si>
  <si>
    <t>https://youtu.be/Hgq4EQQ-ClA</t>
  </si>
  <si>
    <t>https://youtu.be/LiKSVlv2Ru0</t>
  </si>
  <si>
    <t>https://youtu.be/5diM1ERGpZo</t>
  </si>
  <si>
    <t>https://youtu.be/ZPnO9HS5AaI</t>
  </si>
  <si>
    <t>https://youtu.be/Ysxl2gUSGzg</t>
  </si>
  <si>
    <t>https://youtu.be/OgQMNT57170</t>
  </si>
  <si>
    <t>https://youtu.be/bd9f6lJnM5M</t>
  </si>
  <si>
    <t>https://youtu.be/VPI-HjrPYvw</t>
  </si>
  <si>
    <t>https://youtu.be/EKTkxi2hlP4</t>
  </si>
  <si>
    <t>https://youtu.be/ru72l3nyTq0</t>
  </si>
  <si>
    <t>https://youtu.be/bHbTf34m5SM</t>
  </si>
  <si>
    <t>https://youtu.be/k-FSU9AQu6g</t>
  </si>
  <si>
    <t>News Januar 2021</t>
  </si>
  <si>
    <t>https://www.youtube.com/watch?v=7mBpVJ8mElM&amp;t=999s</t>
  </si>
  <si>
    <t>10. Thüringer Meisterschaft (TM 2017)</t>
  </si>
  <si>
    <t>7:6, 6:7, 7;6</t>
  </si>
  <si>
    <t>https://www.youtube.com/watch?v=vBYdVF2fjGU</t>
  </si>
  <si>
    <t>11. Berliner Juggerpokal (BJP 2017)</t>
  </si>
  <si>
    <t>https://www.youtube.com/watch?v=8TrsTQQ0VMU</t>
  </si>
  <si>
    <t>3. Frängsche Meisterschaft</t>
  </si>
  <si>
    <t>https://www.youtube.com/watch?v=psnXYPF2baY</t>
  </si>
  <si>
    <t>https://turniere.jugger.org/tournament.result.php?id=279</t>
  </si>
  <si>
    <t>https://www.youtube.com/watch?v=gz29EmEHNjM</t>
  </si>
  <si>
    <t>https://www.youtube.com/watch?v=Gu35N9wkKH8</t>
  </si>
  <si>
    <t>https://www.youtube.com/watch?v=eLg04J8i6A4</t>
  </si>
  <si>
    <t>https://www.youtube.com/watch?v=Yp10brkYnIM</t>
  </si>
  <si>
    <t>https://www.youtube.com/watch?v=_27XLiBveQM</t>
  </si>
  <si>
    <t>https://www.youtube.com/watch?v=sKehaG5ff24</t>
  </si>
  <si>
    <t>9. Thüringer Meisterschaft (TM 2016)</t>
  </si>
  <si>
    <t>https://turniere.jugger.org/tournament.result.php?id=278</t>
  </si>
  <si>
    <t>7.6, 2:7, 7:5</t>
  </si>
  <si>
    <t>https://www.youtube.com/watch?v=rio2mxZ8M68</t>
  </si>
  <si>
    <t>3. Mitteldeutsche Meisterschaft</t>
  </si>
  <si>
    <t>https://turniere.jugger.org/tournament.result.php?id=272</t>
  </si>
  <si>
    <t>https://www.youtube.com/watch?v=N1xpZK9gt5Q</t>
  </si>
  <si>
    <t>https://www.youtube.com/watch?v=cc-EHvABIPc</t>
  </si>
  <si>
    <t>https://www.youtube.com/watch?v=jJ0bvjHGhug</t>
  </si>
  <si>
    <t>https://www.youtube.com/watch?v=XU8DuzyCT50</t>
  </si>
  <si>
    <t>https://www.youtube.com/watch?v=19w7pK4VoPE</t>
  </si>
  <si>
    <t>https://www.youtube.com/watch?v=Tt-Wg6Fayqk</t>
  </si>
  <si>
    <t>OWL 2015/2016</t>
  </si>
  <si>
    <t>https://www.youtube.com/watch?v=_lDQTrnwcJ4</t>
  </si>
  <si>
    <t>https://www.youtube.com/watch?v=9N23udEi86g</t>
  </si>
  <si>
    <t>https://www.youtube.com/watch?v=Z18AlHvqfb8</t>
  </si>
  <si>
    <t>https://www.youtube.com/watch?v=Kzgs5n1PJ7Y</t>
  </si>
  <si>
    <t>https://www.youtube.com/watch?v=Tfu3UOFQUzk</t>
  </si>
  <si>
    <t>https://www.youtube.com/watch?v=5EN7HRDvHZs</t>
  </si>
  <si>
    <t>https://turniere.jugger.org/tournament.result.php?id=212</t>
  </si>
  <si>
    <t>Die 6 Symbole</t>
  </si>
  <si>
    <t>https://www.youtube.com/watch?v=lU6cJUu9TRM</t>
  </si>
  <si>
    <t>https://www.youtube.com/watch?v=9vRJ02eCnak</t>
  </si>
  <si>
    <t>https://www.youtube.com/watch?v=R3_Dcig8rDU</t>
  </si>
  <si>
    <t>https://www.youtube.com/watch?v=_t9SWxMC4HE</t>
  </si>
  <si>
    <t>https://www.youtube.com/watch?v=uuPfD1UVT_4</t>
  </si>
  <si>
    <t>https://www.youtube.com/watch?v=4rVOfEvWrzs</t>
  </si>
  <si>
    <t>https://www.youtube.com/watch?v=0d0dA_arub8</t>
  </si>
  <si>
    <t>https://www.youtube.com/watch?v=r5vFpp6YK_I</t>
  </si>
  <si>
    <t>https://www.youtube.com/watch?v=HnUekQwMeec</t>
  </si>
  <si>
    <t>https://www.youtube.com/watch?v=xCppd5HUbPw</t>
  </si>
  <si>
    <t>https://www.youtube.com/watch?v=m9Hfqm7R3eo</t>
  </si>
  <si>
    <t>https://www.youtube.com/watch?v=94SH5O4gEwA</t>
  </si>
  <si>
    <t>https://www.youtube.com/watch?v=xOmEZ5tyncE</t>
  </si>
  <si>
    <t>https://www.youtube.com/watch?v=m_NHtppGv4o</t>
  </si>
  <si>
    <t>https://www.youtube.com/watch?v=DQf40PCjfbw</t>
  </si>
  <si>
    <t>https://www.youtube.com/watch?v=zz_w9T9XdFg</t>
  </si>
  <si>
    <t>https://turniere.jugger.org/tournament.result.php?id=226</t>
  </si>
  <si>
    <t>https://www.youtube.com/watch?v=rQ2fxuPmJyI</t>
  </si>
  <si>
    <t>https://www.youtube.com/watch?v=tsxumi8l6u4</t>
  </si>
  <si>
    <t>Spiel um Platz 3</t>
  </si>
  <si>
    <t>https://turniere.jugger.org/tournament.result.php?id=201</t>
  </si>
  <si>
    <t>Valar Morghulis</t>
  </si>
  <si>
    <t>5:3, 4:5, 5:4</t>
  </si>
  <si>
    <t>https://www.youtube.com/watch?v=zUmb7XetaiY</t>
  </si>
  <si>
    <t>https://www.youtube.com/watch?v=BIDkNv3b9Ik</t>
  </si>
  <si>
    <t>5:4, 4:5</t>
  </si>
  <si>
    <t>https://www.youtube.com/watch?v=mCi6Hl6SNps</t>
  </si>
  <si>
    <t>5:2, 3:5, 3:5</t>
  </si>
  <si>
    <t>https://www.youtube.com/watch?v=nFF702Gh5u4</t>
  </si>
  <si>
    <t>https://www.youtube.com/watch?v=or3nhMOj_Rk</t>
  </si>
  <si>
    <t>5:0, 5:4, 5:2</t>
  </si>
  <si>
    <t>https://www.youtube.com/watch?v=DKhvgt_cGwc</t>
  </si>
  <si>
    <t>https://www.youtube.com/watch?v=N73OXXINZsg</t>
  </si>
  <si>
    <t>https://www.youtube.com/watch?v=w3Ub7fhTi4M</t>
  </si>
  <si>
    <t>https://www.youtube.com/watch?v=ypchu1_TJ3s</t>
  </si>
  <si>
    <t>Juggerhaufen Bochum 2</t>
  </si>
  <si>
    <t>5.2, 5:1</t>
  </si>
  <si>
    <t>https://www.youtube.com/watch?v=LciFMoM0yPE</t>
  </si>
  <si>
    <t>2:5, 5:3</t>
  </si>
  <si>
    <t>https://www.youtube.com/watch?v=Pq6S4ILI_SI</t>
  </si>
  <si>
    <t>1:5, 5:4</t>
  </si>
  <si>
    <t>https://www.youtube.com/watch?v=tz3jQipZOf4</t>
  </si>
  <si>
    <t>1.5, 4:5</t>
  </si>
  <si>
    <t>https://www.youtube.com/watch?v=xforU8_J2JQ</t>
  </si>
  <si>
    <t>https://turniere.jugger.org/tournament.result.php?id=203</t>
  </si>
  <si>
    <t>https://www.youtube.com/watch?v=oVgyEDsuEfA</t>
  </si>
  <si>
    <t>https://www.youtube.com/watch?v=ZGlhiMrj3oE</t>
  </si>
  <si>
    <t>https://www.youtube.com/watch?v=aMJwmbTIqLY</t>
  </si>
  <si>
    <t>6. Torneo nacional Zaragoza (TNZ 2015)</t>
  </si>
  <si>
    <t>Eppot</t>
  </si>
  <si>
    <t>https://www.youtube.com/watch?v=LhDLT_LNJi4</t>
  </si>
  <si>
    <t>Bearserkers</t>
  </si>
  <si>
    <t>https://www.youtube.com/watch?v=p3SlVeAqnSQ</t>
  </si>
  <si>
    <t>Smoking Huargos</t>
  </si>
  <si>
    <t>https://www.youtube.com/watch?v=hBe5EbnKia4</t>
  </si>
  <si>
    <t>Plan B</t>
  </si>
  <si>
    <t>https://www.youtube.com/watch?v=eki6RwyadGs</t>
  </si>
  <si>
    <t>https://www.youtube.com/watch?v=GSOjZKFGc5Q</t>
  </si>
  <si>
    <t>https://www.youtube.com/watch?v=wdJrgo4UcpU</t>
  </si>
  <si>
    <t>https://www.youtube.com/watch?v=UYFWpiKwp8M</t>
  </si>
  <si>
    <t>https://www.youtube.com/watch?v=HZywXKmJbH4&amp;t=328s</t>
  </si>
  <si>
    <t>https://www.youtube.com/watch?v=67jL2SAzMbI</t>
  </si>
  <si>
    <t>https://www.youtube.com/watch?v=XZdyvobTYwM</t>
  </si>
  <si>
    <t>https://www.youtube.com/watch?v=qmQIOPDR-qg</t>
  </si>
  <si>
    <t>https://turniere.jugger.org/tournament.result.php?id=112</t>
  </si>
  <si>
    <t>6:3, 6.1</t>
  </si>
  <si>
    <t>https://www.youtube.com/watch?v=jx1BAToJzaQ</t>
  </si>
  <si>
    <t>4.6, 3:6</t>
  </si>
  <si>
    <t>https://www.youtube.com/watch?v=WHL6ccLil-o</t>
  </si>
  <si>
    <t>Les Calanquiers</t>
  </si>
  <si>
    <t>https://www.youtube.com/watch?v=Fej5UjkAnm8</t>
  </si>
  <si>
    <t>https://www.youtube.com/watch?v=szQIguvLMdI</t>
  </si>
  <si>
    <t>https://turniere.jugger.org/tournament.result.php?id=150</t>
  </si>
  <si>
    <t>https://www.youtube.com/watch?v=IlyQGMi7k9o</t>
  </si>
  <si>
    <t>Finale (unvollständig)</t>
  </si>
  <si>
    <t>5:4, 5:2, 3:5, 4:5, 5:0</t>
  </si>
  <si>
    <t>https://www.youtube.com/watch?v=br9V57DRSek</t>
  </si>
  <si>
    <t>https://www.youtube.com/watch?v=VkE9QLrD0ik</t>
  </si>
  <si>
    <t>https://www.youtube.com/watch?v=iskATKaFyPg</t>
  </si>
  <si>
    <t>https://www.youtube.com/watch?v=MnJfy2500lI</t>
  </si>
  <si>
    <t>Finale (vollständig)</t>
  </si>
  <si>
    <t>https://www.youtube.com/watch?v=vb5SxlgFT2Q</t>
  </si>
  <si>
    <t>OWL 2014/2015</t>
  </si>
  <si>
    <t>5:3, 5:3, 5:3</t>
  </si>
  <si>
    <t>https://www.youtube.com/watch?v=1xBxDwwsMvc</t>
  </si>
  <si>
    <t>4:5, 5:2, 5:1, 5:3</t>
  </si>
  <si>
    <t>https://www.youtube.com/watch?v=oUjgr-cSAnY</t>
  </si>
  <si>
    <t>0:5, 5:3, 5:4, 3:5, 4:5</t>
  </si>
  <si>
    <t>https://www.youtube.com/watch?v=DX5p_CFmLR4</t>
  </si>
  <si>
    <t>5:1, 5:2, 5:0</t>
  </si>
  <si>
    <t>https://www.youtube.com/watch?v=D-almjtwUq4</t>
  </si>
  <si>
    <t>https://www.youtube.com/watch?v=snFDz_7X-dU</t>
  </si>
  <si>
    <t>5:2, 5:0, 5:0</t>
  </si>
  <si>
    <t>https://www.youtube.com/watch?v=lKGxu9z0J1c</t>
  </si>
  <si>
    <t>5:4, 5:3, 5:4</t>
  </si>
  <si>
    <t>https://www.youtube.com/watch?v=DWhxWAbqjJ0</t>
  </si>
  <si>
    <t>https://www.youtube.com/watch?v=ed-tIj4p9ls</t>
  </si>
  <si>
    <t>https://www.youtube.com/watch?v=mTPiu5VbP6I</t>
  </si>
  <si>
    <t>https://www.youtube.com/watch?v=dKk_rFFgyHw</t>
  </si>
  <si>
    <t>https://www.youtube.com/watch?v=Il1JI-w6tkY</t>
  </si>
  <si>
    <t>https://www.youtube.com/watch?v=eLiNDRWFZn4</t>
  </si>
  <si>
    <t>https://www.youtube.com/watch?v=QSNQPf7jx_U</t>
  </si>
  <si>
    <t>https://www.youtube.com/watch?v=JMLvsFuKwF4</t>
  </si>
  <si>
    <t>https://www.youtube.com/watch?v=nJTiefzVYrg</t>
  </si>
  <si>
    <t>https://www.youtube.com/watch?v=ljTRQ4xhKB4</t>
  </si>
  <si>
    <t>https://www.youtube.com/watch?v=7IvfvSSwgHY</t>
  </si>
  <si>
    <t>5:4, 5:4, 5:1</t>
  </si>
  <si>
    <t>https://www.youtube.com/watch?v=aBUK7MpWAMY</t>
  </si>
  <si>
    <t>https://www.youtube.com/watch?v=UzkQyOh-McQ</t>
  </si>
  <si>
    <t>Jugguars</t>
  </si>
  <si>
    <t>https://www.youtube.com/watch?v=ZD7Pqn2KB8A</t>
  </si>
  <si>
    <t>https://www.youtube.com/watch?v=UWLziyrTKY8</t>
  </si>
  <si>
    <t>https://www.youtube.com/watch?v=O5IIxaUPExg</t>
  </si>
  <si>
    <t>Manololo Justen</t>
  </si>
  <si>
    <t>https://www.youtube.com/watch?v=03ksIWpB_LM</t>
  </si>
  <si>
    <t>https://www.youtube.com/watch?v=rD0TacgvtyM</t>
  </si>
  <si>
    <t>https://www.youtube.com/watch?v=ctXbGqf0pUE</t>
  </si>
  <si>
    <t>Saarkasmus</t>
  </si>
  <si>
    <t>https://www.youtube.com/watch?v=faKFjZU0MRU</t>
  </si>
  <si>
    <t>https://www.youtube.com/watch?v=79wCsQ0WODI</t>
  </si>
  <si>
    <t>https://www.youtube.com/watch?v=o-sdQ7pkWsw</t>
  </si>
  <si>
    <t>10. Saarländische Meisterschaft</t>
  </si>
  <si>
    <t>https://www.youtube.com/watch?v=HzxoPY9qzkU</t>
  </si>
  <si>
    <t>https://www.youtube.com/watch?v=cpKH6Jmtk8Y</t>
  </si>
  <si>
    <t>https://www.youtube.com/watch?v=MCMHQE6nD0M</t>
  </si>
  <si>
    <t>https://www.youtube.com/watch?v=-5EflIHbDB4</t>
  </si>
  <si>
    <t>4. Rheinland-Pfälzische Meisterschaft</t>
  </si>
  <si>
    <t>https://www.youtube.com/watch?v=SJo4rXqv1BI</t>
  </si>
  <si>
    <t>5. Südwest Regionalturnier</t>
  </si>
  <si>
    <t>https://turniere.jugger.org/tournament.result.php?id=388</t>
  </si>
  <si>
    <t>Unicorns of Doom</t>
  </si>
  <si>
    <t>https://www.youtube.com/watch?v=wpQb7bAhzRE</t>
  </si>
  <si>
    <t>https://www.youtube.com/watch?v=HZdB8XLm6ko</t>
  </si>
  <si>
    <t>SaarBastion</t>
  </si>
  <si>
    <t>https://www.youtube.com/watch?v=Y6Yr1P2cvSQ</t>
  </si>
  <si>
    <t>https://www.youtube.com/watch?v=oIkfidmlyHg</t>
  </si>
  <si>
    <t>https://youtu.be/gvm5_MLHjQg</t>
  </si>
  <si>
    <t>1. Bremer Landesmeisterschaft</t>
  </si>
  <si>
    <t>https://turniere.jugger.org/tournament.php?id=157</t>
  </si>
  <si>
    <t>AJgD</t>
  </si>
  <si>
    <t>https://youtu.be/ot6FDoMEdmA</t>
  </si>
  <si>
    <t>https://turniere.jugger.org/tournament.php?id=158</t>
  </si>
  <si>
    <t>https://youtu.be/lwf1Ib9uCAQ</t>
  </si>
  <si>
    <t>https://youtu.be/XCveECq591s</t>
  </si>
  <si>
    <t>Darkling Jugg</t>
  </si>
  <si>
    <t>https://youtu.be/7ALb80C3cmo</t>
  </si>
  <si>
    <t>https://youtu.be/ktRja332E4k</t>
  </si>
  <si>
    <t>https://youtu.be/r3kpv1rVYHc</t>
  </si>
  <si>
    <t>https://youtu.be/juU7yrX5odY</t>
  </si>
  <si>
    <t>https://youtu.be/dmy8L9vALNI</t>
  </si>
  <si>
    <t>https://youtu.be/qw86W6Nc3m0</t>
  </si>
  <si>
    <t>https://youtu.be/7gA0zE1UrJA</t>
  </si>
  <si>
    <t>https://youtu.be/NrP9WPDFlzc</t>
  </si>
  <si>
    <t>Darkwing Jugg</t>
  </si>
  <si>
    <t>https://youtu.be/qQvQk26PJMc</t>
  </si>
  <si>
    <t>https://youtu.be/acve9m2xfmQ</t>
  </si>
  <si>
    <t>Gegenvorschlag</t>
  </si>
  <si>
    <t>https://youtu.be/xEAW4LQhcIA</t>
  </si>
  <si>
    <t>https://youtu.be/sZrDGSk40O0</t>
  </si>
  <si>
    <t>https://youtu.be/cUlKcPkOP8o</t>
  </si>
  <si>
    <t>https://youtu.be/MlQQT-1S5aU</t>
  </si>
  <si>
    <t>https://youtu.be/R9N9FjND93o</t>
  </si>
  <si>
    <t>https://youtu.be/oIaz769u1Mk</t>
  </si>
  <si>
    <t>https://youtu.be/egISxff1hWk</t>
  </si>
  <si>
    <t>https://youtu.be/u4TI4AEDl58</t>
  </si>
  <si>
    <t>https://youtu.be/Sr8PXJX15Cw</t>
  </si>
  <si>
    <t>https://youtu.be/Ok9Q_MrQ46M</t>
  </si>
  <si>
    <t>https://youtu.be/fU50uFgn6Ps</t>
  </si>
  <si>
    <t>https://youtu.be/YpUh2BkJ8kc</t>
  </si>
  <si>
    <t>https://youtu.be/W18FGGZ-k7g</t>
  </si>
  <si>
    <t>https://www.youtube.com/watch?v=1OFT62kkvdo</t>
  </si>
  <si>
    <t>https://www.youtube.com/watch?v=pDnAlHNkffU</t>
  </si>
  <si>
    <t>4:5, 5:1, 1:0</t>
  </si>
  <si>
    <t>https://www.youtube.com/watch?v=WrhomtfnV6Q&amp;t=2s</t>
  </si>
  <si>
    <t>5:3, 4:5, 1:0</t>
  </si>
  <si>
    <t>https://www.youtube.com/watch?v=QClh9IU23gI</t>
  </si>
  <si>
    <t>https://www.youtube.com/watch?v=Ikyx_qyujjI</t>
  </si>
  <si>
    <t>2:5, 4:5</t>
  </si>
  <si>
    <t>https://youtu.be/j5OjaINLwsg</t>
  </si>
  <si>
    <t>1. Ruhrpott-Pott</t>
  </si>
  <si>
    <t>https://turniere.jugger.org/tournament.php?id=174</t>
  </si>
  <si>
    <t>https://youtu.be/urjQnGEFdb4</t>
  </si>
  <si>
    <t>https://turniere.jugger.org/tournament.php?id=175</t>
  </si>
  <si>
    <t>https://youtu.be/ESe-w6nLMC0</t>
  </si>
  <si>
    <t>https://youtu.be/ZfLcLffrKmo</t>
  </si>
  <si>
    <t>https://youtu.be/wCZDdWBK9jU</t>
  </si>
  <si>
    <t>https://turniere.jugger.org/tournament.php?id=178</t>
  </si>
  <si>
    <t>https://youtu.be/It8jDMlJz20</t>
  </si>
  <si>
    <t>https://turniere.jugger.org/tournament.php?id=179</t>
  </si>
  <si>
    <t>https://youtu.be/l8wOi8o4m9k</t>
  </si>
  <si>
    <t>https://turniere.jugger.org/tournament.php?id=180</t>
  </si>
  <si>
    <t>https://youtu.be/pMzPDwaroM4</t>
  </si>
  <si>
    <t>https://turniere.jugger.org/tournament.php?id=181</t>
  </si>
  <si>
    <t>https://youtu.be/bGhs-OCUFs0</t>
  </si>
  <si>
    <t>https://turniere.jugger.org/tournament.php?id=182</t>
  </si>
  <si>
    <t>https://youtu.be/23BuOV9LQZE</t>
  </si>
  <si>
    <t>https://youtu.be/Mi1BB7etcLQ</t>
  </si>
  <si>
    <t>https://youtu.be/jGd1OaOTwng</t>
  </si>
  <si>
    <t>https://youtu.be/KuGwxtlRXuo</t>
  </si>
  <si>
    <t>https://youtu.be/S18BH8uZ-lA</t>
  </si>
  <si>
    <t>https://youtu.be/6Qyq9_saJSk</t>
  </si>
  <si>
    <t>https://youtu.be/mOtccvW2ufo</t>
  </si>
  <si>
    <t>https://youtu.be/kS9WO1tUC2Q</t>
  </si>
  <si>
    <t>https://youtu.be/boN-vj5Bd-k</t>
  </si>
  <si>
    <t>https://youtu.be/lAKc1lt3tJY</t>
  </si>
  <si>
    <t>https://youtu.be/oMDGDeNf5Z4</t>
  </si>
  <si>
    <t>https://youtu.be/8QGIOejQ2uc</t>
  </si>
  <si>
    <t>https://youtu.be/tlD55exIUbs</t>
  </si>
  <si>
    <t>https://youtu.be/7NbdTGHjj5k</t>
  </si>
  <si>
    <t>https://youtu.be/3vCbO3JVYSU</t>
  </si>
  <si>
    <t>2. Kampf um die rote Stadt</t>
  </si>
  <si>
    <t>Rotenburg (Wümme)</t>
  </si>
  <si>
    <t>https://turniere.jugger.org/tournament.php?id=198</t>
  </si>
  <si>
    <t>https://youtu.be/DHO7bOEc-Aw</t>
  </si>
  <si>
    <t>https://youtu.be/6o7qoJub030</t>
  </si>
  <si>
    <t>https://youtu.be/FTaEPH_gJ2Y</t>
  </si>
  <si>
    <t>https://youtu.be/M7uNZeRxMgQ</t>
  </si>
  <si>
    <t>https://youtu.be/OLgq3JWw99E</t>
  </si>
  <si>
    <t>https://youtu.be/d5PSTmURRYQ</t>
  </si>
  <si>
    <t>https://youtu.be/vkkLou8p_dI</t>
  </si>
  <si>
    <t>https://youtu.be/IOWbMwwuBk4</t>
  </si>
  <si>
    <t>https://youtu.be/P6fRDC7n_RI</t>
  </si>
  <si>
    <t>https://youtu.be/eEBPNr25mdM</t>
  </si>
  <si>
    <t>https://youtu.be/bvSw4MdvskA</t>
  </si>
  <si>
    <t>https://youtu.be/-2AGxEoA3Eg</t>
  </si>
  <si>
    <t>https://youtu.be/bj1Ywu765ec</t>
  </si>
  <si>
    <t>https://youtu.be/iofoSwQNIjA</t>
  </si>
  <si>
    <t>https://youtu.be/TzjD-BgJjIg</t>
  </si>
  <si>
    <t>https://youtu.be/jHptytQpU4k</t>
  </si>
  <si>
    <t>https://youtu.be/3i76pz-FaKI</t>
  </si>
  <si>
    <t>https://youtu.be/pdCc8YZ0NKA</t>
  </si>
  <si>
    <t>https://youtu.be/ssWdMaoVmUY</t>
  </si>
  <si>
    <t>https://youtu.be/2MG-8f1XYbM</t>
  </si>
  <si>
    <t>https://youtu.be/bl5jcgMsS-o</t>
  </si>
  <si>
    <t>https://youtu.be/AjmPoP9GmsE</t>
  </si>
  <si>
    <t>https://youtu.be/EVwxbVRpdUk</t>
  </si>
  <si>
    <t>https://youtu.be/uSVb4H-ZiWw</t>
  </si>
  <si>
    <t>https://youtu.be/hG97gpKDcC4</t>
  </si>
  <si>
    <t>https://youtu.be/aCbPkX7l4qU</t>
  </si>
  <si>
    <t>https://youtu.be/mkD9kahUSxY</t>
  </si>
  <si>
    <t>https://youtu.be/ZOfN87TorsQ</t>
  </si>
  <si>
    <t>https://youtu.be/UNz3rBL-g6A</t>
  </si>
  <si>
    <t>https://youtu.be/gb8UwZmf42U</t>
  </si>
  <si>
    <t>https://youtu.be/hKZcyNRkiBM</t>
  </si>
  <si>
    <t>https://youtu.be/bTmqmQI6WKU</t>
  </si>
  <si>
    <t>https://youtu.be/54dH-3DWuUo</t>
  </si>
  <si>
    <t>https://www.youtube.com/watch?v=ji5dr_VK40U</t>
  </si>
  <si>
    <t>Federación Española de Jugger</t>
  </si>
  <si>
    <t>https://www.youtube.com/watch?v=Yr-unDrT77o</t>
  </si>
  <si>
    <t>https://www.youtube.com/watch?v=d5o92cwrpjE</t>
  </si>
  <si>
    <t>2:6</t>
  </si>
  <si>
    <t>https://www.youtube.com/watch?v=_3-w20srzu8</t>
  </si>
  <si>
    <t>https://www.youtube.com/watch?v=e2AkGf5vzI4</t>
  </si>
  <si>
    <t>Smuggers</t>
  </si>
  <si>
    <t>4:7</t>
  </si>
  <si>
    <t>https://www.youtube.com/watch?v=nz6TVhldRQs</t>
  </si>
  <si>
    <t>https://www.youtube.com/watch?v=A61Sv_VYQ-4</t>
  </si>
  <si>
    <t>Homelands</t>
  </si>
  <si>
    <t>https://www.youtube.com/watch?v=kRc4Yz1fhps</t>
  </si>
  <si>
    <t>8:9</t>
  </si>
  <si>
    <t>https://www.youtube.com/watch?v=TGRNtMPYffQ</t>
  </si>
  <si>
    <t>JuggerHeister</t>
  </si>
  <si>
    <t>https://www.youtube.com/watch?v=6ogUcWIRNfs&amp;t=8s</t>
  </si>
  <si>
    <t>https://www.youtube.com/watch?v=GvjpiPvOgic</t>
  </si>
  <si>
    <t>Tribu Mahud</t>
  </si>
  <si>
    <t>https://www.youtube.com/watch?v=y_6mq1um8PQ</t>
  </si>
  <si>
    <t>CJ</t>
  </si>
  <si>
    <t>https://www.youtube.com/watch?v=nnwkbkQvipE</t>
  </si>
  <si>
    <t>4. TORNEO INTERNACIONAL DE ESPAÑA (TIE) 2019</t>
  </si>
  <si>
    <t>Tercios Españoles</t>
  </si>
  <si>
    <t>4:5, 3:5, 5:4, 5:3, 1:5</t>
  </si>
  <si>
    <t>https://www.youtube.com/watch?v=LdstkF5yojE</t>
  </si>
  <si>
    <t>2:5, 2:5</t>
  </si>
  <si>
    <t>https://www.youtube.com/watch?v=YgPLbYOMpU8</t>
  </si>
  <si>
    <t>https://www.youtube.com/watch?v=Yoi0ZBZ_hB0</t>
  </si>
  <si>
    <t>5:2, 3:5, 1:0</t>
  </si>
  <si>
    <t>https://www.youtube.com/watch?v=gJMnoOOCumw</t>
  </si>
  <si>
    <t>Feedbacks</t>
  </si>
  <si>
    <t xml:space="preserve"> 5:1, 5:4</t>
  </si>
  <si>
    <t>https://www.youtube.com/watch?v=0s1EuefC4kw</t>
  </si>
  <si>
    <t>https://www.youtube.com/watch?v=8wg9nmhBrnw</t>
  </si>
  <si>
    <t>Fillis do Norte</t>
  </si>
  <si>
    <t>https://www.youtube.com/watch?v=fNKXBiJz2pU</t>
  </si>
  <si>
    <t>Botillo Fighters</t>
  </si>
  <si>
    <t>Hidras</t>
  </si>
  <si>
    <t>https://www.youtube.com/watch?v=D-OmC8supM4</t>
  </si>
  <si>
    <t>Pandapaches</t>
  </si>
  <si>
    <t>https://www.youtube.com/watch?v=abDocylRW_w</t>
  </si>
  <si>
    <t>Hellfish</t>
  </si>
  <si>
    <t>Myrtia</t>
  </si>
  <si>
    <t>1:9</t>
  </si>
  <si>
    <t>https://www.youtube.com/watch?v=V1K8OOsYWSI</t>
  </si>
  <si>
    <t>Buitres Negros</t>
  </si>
  <si>
    <t>https://www.youtube.com/watch?v=5sDhnPoUwGs</t>
  </si>
  <si>
    <t>https://www.youtube.com/watch?v=hbBb1FHQi5w</t>
  </si>
  <si>
    <t>https://www.youtube.com/watch?v=cS5fv_MkI-g</t>
  </si>
  <si>
    <t>Gasteizko Gorgonak</t>
  </si>
  <si>
    <t>https://www.youtube.com/watch?v=Xn36bzXpylk</t>
  </si>
  <si>
    <t>https://www.youtube.com/watch?v=kqiMZqWkAw0</t>
  </si>
  <si>
    <t>https://www.youtube.com/watch?v=DOSMbxY73eY</t>
  </si>
  <si>
    <t>https://www.youtube.com/watch?v=vm3EXYati1s</t>
  </si>
  <si>
    <t>https://www.youtube.com/watch?v=on6ebp4mD9U</t>
  </si>
  <si>
    <t>Carlos Gómez González</t>
  </si>
  <si>
    <t>Pokerbuster</t>
  </si>
  <si>
    <t>youtube.com/watch?v=O2ushdTlWr4</t>
  </si>
  <si>
    <t>https://www.youtube.com/watch?v=hluz2PQsoOU</t>
  </si>
  <si>
    <t>https://www.youtube.com/watch?v=Shyn5ouHlBc&amp;t=113s</t>
  </si>
  <si>
    <t>https://www.youtube.com/watch?v=WqhP-0IztbY</t>
  </si>
  <si>
    <t>https://www.youtube.com/watch?v=DDkT-4h9Y7k</t>
  </si>
  <si>
    <t>https://www.youtube.com/watch?v=EwONVUs4xsA</t>
  </si>
  <si>
    <t>Team Hunter.Jugger</t>
  </si>
  <si>
    <t>Team Hunter</t>
  </si>
  <si>
    <t>FocaMonjes</t>
  </si>
  <si>
    <t>https://www.youtube.com/watch?v=N9-eREHKmk4</t>
  </si>
  <si>
    <t>I Regional Alicantino</t>
  </si>
  <si>
    <t>Alicante</t>
  </si>
  <si>
    <t>https://www.youtube.com/watch?v=x5uAokcmXKY</t>
  </si>
  <si>
    <t>https://www.youtube.com/watch?v=0q17F0fJXBs</t>
  </si>
  <si>
    <t>https://www.youtube.com/watch?v=Ubgn6n9-yn4</t>
  </si>
  <si>
    <t>Midnight Fighters B</t>
  </si>
  <si>
    <t>https://www.youtube.com/watch?v=Wgh5BhKgZ20</t>
  </si>
  <si>
    <t>Dragons Storm</t>
  </si>
  <si>
    <t>https://www.youtube.com/watch?v=cDK2aui4XCM</t>
  </si>
  <si>
    <t>Jugger Murcia Videos</t>
  </si>
  <si>
    <t>X Open Murcia</t>
  </si>
  <si>
    <t>Murcia</t>
  </si>
  <si>
    <t>Ninjas</t>
  </si>
  <si>
    <t>https://www.youtube.com/watch?v=mwDT3V1SMgc</t>
  </si>
  <si>
    <t>V Liga Murciana</t>
  </si>
  <si>
    <t>Ciponejos</t>
  </si>
  <si>
    <t>Hellsing</t>
  </si>
  <si>
    <t>https://www.youtube.com/watch?v=_wjWQB94rhI</t>
  </si>
  <si>
    <t>https://www.youtube.com/watch?v=4DO3PzoKRlo</t>
  </si>
  <si>
    <t>Soul Breakers</t>
  </si>
  <si>
    <t>https://www.youtube.com/watch?v=DOhss927-HQ</t>
  </si>
  <si>
    <t>Hellfire</t>
  </si>
  <si>
    <t>https://www.youtube.com/watch?v=cZ2Pygtmxeg</t>
  </si>
  <si>
    <t>Tsuruchi Samurais</t>
  </si>
  <si>
    <t>https://www.youtube.com/watch?v=d-Ll3FqR784</t>
  </si>
  <si>
    <t>Barcelona Jugger Club</t>
  </si>
  <si>
    <t>3. TORNEO INTERNACIONAL DE ESPAÑA (TIE) 2018</t>
  </si>
  <si>
    <t>https://www.youtube.com/watch?v=3msp0GGswgc</t>
  </si>
  <si>
    <t>Rubén Durbán</t>
  </si>
  <si>
    <t>1. Atún Cup (AC 2010)</t>
  </si>
  <si>
    <t>Jugger Zaragoza</t>
  </si>
  <si>
    <t>https://www.youtube.com/watch?v=I5KvgHZVnsc</t>
  </si>
  <si>
    <t>Ciponejos Hardcore</t>
  </si>
  <si>
    <t>https://www.youtube.com/watch?v=IOdCujfRMwk</t>
  </si>
  <si>
    <t>Liga Vanciana de Jugger</t>
  </si>
  <si>
    <t>Valencia</t>
  </si>
  <si>
    <t>Mugiwara</t>
  </si>
  <si>
    <t>https://www.youtube.com/watch?v=u1ZlK5YvOos</t>
  </si>
  <si>
    <t>Torneo Jugger Cromel 2011</t>
  </si>
  <si>
    <t>Overlords</t>
  </si>
  <si>
    <t>https://www.youtube.com/watch?v=wzG8FjYZ2FA</t>
  </si>
  <si>
    <t>Juggerslam</t>
  </si>
  <si>
    <t>White Wolves</t>
  </si>
  <si>
    <t>https://www.youtube.com/watch?v=pTTSFrCP1as</t>
  </si>
  <si>
    <t>https://www.youtube.com/watch?v=-mDsyWTgic4</t>
  </si>
  <si>
    <t>2. Summer Cup 2011</t>
  </si>
  <si>
    <t>Falang</t>
  </si>
  <si>
    <t>https://www.youtube.com/watch?v=UrR9NY2qdRU</t>
  </si>
  <si>
    <t>2. Atún Cup (AC 2011)</t>
  </si>
  <si>
    <t>https://www.youtube.com/watch?v=yz7IJQWxSXM&amp;t=5s</t>
  </si>
  <si>
    <t>Spuggers</t>
  </si>
  <si>
    <t>https://www.youtube.com/watch?v=AQLqa6W3eMM</t>
  </si>
  <si>
    <t>2. Torneo Future</t>
  </si>
  <si>
    <t>https://www.youtube.com/watch?v=oEZW15_Dnto</t>
  </si>
  <si>
    <t>Liga Valenciana de los Retos</t>
  </si>
  <si>
    <t>La Guardia de Acero</t>
  </si>
  <si>
    <t>https://www.youtube.com/watch?v=d2-RBIB0ZWU</t>
  </si>
  <si>
    <t>3. Liga Valenciana de Jugger</t>
  </si>
  <si>
    <t>Ravens</t>
  </si>
  <si>
    <t>https://www.youtube.com/watch?v=zwg5JBKbLLs</t>
  </si>
  <si>
    <t>https://www.youtube.com/watch?v=LBSihCngiyE</t>
  </si>
  <si>
    <t>https://www.youtube.com/watch?v=w_eHWibhm9g</t>
  </si>
  <si>
    <t>https://www.youtube.com/watch?v=pggi9Sn5628</t>
  </si>
  <si>
    <t>https://www.youtube.com/watch?v=wvv7dsbiNBc</t>
  </si>
  <si>
    <t>https://www.youtube.com/watch?v=CCXV5l0Kh-w&amp;t=27s</t>
  </si>
  <si>
    <t>https://www.youtube.com/watch?v=E7fXXwq--WQ&amp;t=6s</t>
  </si>
  <si>
    <t>https://www.youtube.com/watch?v=ErzV1-wObLw</t>
  </si>
  <si>
    <t>https://www.youtube.com/watch?v=7EwuIW56G_o</t>
  </si>
  <si>
    <t>3:5, 2:5, 5:3, 5:4, 5:4</t>
  </si>
  <si>
    <t>https://www.youtube.com/watch?v=RML4mHVJRFM</t>
  </si>
  <si>
    <t>Finale (Kinder)</t>
  </si>
  <si>
    <t>Mikado</t>
  </si>
  <si>
    <t>Green Panthers</t>
  </si>
  <si>
    <t>https://www.youtube.com/watch?v=D62XT593Rek</t>
  </si>
  <si>
    <t>Finale (Jugend)</t>
  </si>
  <si>
    <t>Out of Order</t>
  </si>
  <si>
    <t>https://www.youtube.com/watch?v=6-eZ1F-Ksb0</t>
  </si>
  <si>
    <t>4:5, 4:5</t>
  </si>
  <si>
    <t>https://www.youtube.com/watch?v=wkOKMR0fqlA</t>
  </si>
  <si>
    <t>https://www.youtube.com/watch?v=fee_w-0Rlxk</t>
  </si>
  <si>
    <t>https://www.youtube.com/watch?v=V-iwvBpo6Cs</t>
  </si>
  <si>
    <t>https://www.youtube.com/watch?v=x6mDQj1_xpw</t>
  </si>
  <si>
    <t>3:5, 0:5</t>
  </si>
  <si>
    <t>https://www.youtube.com/watch?v=1iZqdJwBddk</t>
  </si>
  <si>
    <t>0:5, 2:5</t>
  </si>
  <si>
    <t>https://www.youtube.com/watch?v=vA2_0PADTcI&amp;t=753s</t>
  </si>
  <si>
    <t>5:0, 3.5, 4:5, 5:2</t>
  </si>
  <si>
    <t>https://www.youtube.com/watch?v=yHN4-lkm5fQ</t>
  </si>
  <si>
    <t>5:2, 5.3, 5:4</t>
  </si>
  <si>
    <t>https://www.youtube.com/watch?v=NYEXK5iF4ng</t>
  </si>
  <si>
    <t>https://www.youtube.com/watch?v=EYo5WCDToKA</t>
  </si>
  <si>
    <t>https://www.youtube.com/watch?v=sTVvv6HH9yY</t>
  </si>
  <si>
    <t>https://www.youtube.com/watch?v=9bDGsw_tbvk</t>
  </si>
  <si>
    <t>7:5, 7:2</t>
  </si>
  <si>
    <t>https://www.youtube.com/watch?v=GW7eJcdVFqw</t>
  </si>
  <si>
    <t>https://www.youtube.com/watch?v=gcruQx7jwAw</t>
  </si>
  <si>
    <t>https://www.youtube.com/watch?v=MzKT5MHaThg</t>
  </si>
  <si>
    <t>https://www.youtube.com/watch?v=WZUxplIiwiU&amp;t=621s</t>
  </si>
  <si>
    <t>7:2, 5.7, 7:1</t>
  </si>
  <si>
    <t>https://www.youtube.com/watch?v=Vdrnf1Fmawc</t>
  </si>
  <si>
    <t>2nd Austrian Jugger Open</t>
  </si>
  <si>
    <t>7:1, 7:2</t>
  </si>
  <si>
    <t>https://www.youtube.com/watch?v=zR8N81KepSo&amp;t=122s</t>
  </si>
  <si>
    <t>Second Cubs</t>
  </si>
  <si>
    <t>Die deren Name nicht genannt werden darf</t>
  </si>
  <si>
    <t>5:7, 7.5, 4.7</t>
  </si>
  <si>
    <t>https://www.youtube.com/watch?v=EwOq-VG7xDA</t>
  </si>
  <si>
    <t>https://www.youtube.com/watch?v=OV2wwGcnq9g</t>
  </si>
  <si>
    <t>https://www.youtube.com/watch?v=WWrCK4iKjE0</t>
  </si>
  <si>
    <t>5. Deutsche Meisterschaft für Kinder- und Jugendmannschaften (DKJM 2018)</t>
  </si>
  <si>
    <t>Anima Equorum - Junge Pferde</t>
  </si>
  <si>
    <t>https://www.youtube.com/watch?v=OWBq9T8bE3g</t>
  </si>
  <si>
    <t>Hybris</t>
  </si>
  <si>
    <t>Akazuki</t>
  </si>
  <si>
    <t>https://www.youtube.com/watch?v=YvRA9-1NHC4&amp;t=1s</t>
  </si>
  <si>
    <t>0:5, 3:5, 5:4, 3:5</t>
  </si>
  <si>
    <t>https://www.youtube.com/watch?v=LaSZb_9PwEQ</t>
  </si>
  <si>
    <t>5:3, 1:5, 4:5</t>
  </si>
  <si>
    <t>https://www.youtube.com/watch?v=1svR_BCg6dE</t>
  </si>
  <si>
    <t>https://www.youtube.com/watch?v=q1IiJ54pPck</t>
  </si>
  <si>
    <t>https://www.youtube.com/watch?v=9WxdpdkpAdo</t>
  </si>
  <si>
    <t>https://www.youtube.com/watch?v=KRrJofR4kGU</t>
  </si>
  <si>
    <t>https://www.youtube.com/watch?v=e5M8nkFR8kQ</t>
  </si>
  <si>
    <t>7:5, 7:1</t>
  </si>
  <si>
    <t>youtube.com/watch?v=TVQ2_d9BvYw&amp;t=498s</t>
  </si>
  <si>
    <t>6:4, 4:6, 2:6</t>
  </si>
  <si>
    <t>https://www.youtube.com/watch?v=z7dAnJbGudI&amp;t=413s</t>
  </si>
  <si>
    <t>6:3, 6:2</t>
  </si>
  <si>
    <t>https://www.youtube.com/watch?v=dZs8_yU7xhc</t>
  </si>
  <si>
    <t>https://www.youtube.com/watch?v=AaG9aL80qVA</t>
  </si>
  <si>
    <t>https://www.youtube.com/watch?v=B9AJdoY-Bjc</t>
  </si>
  <si>
    <t>2.9</t>
  </si>
  <si>
    <t>https://www.youtube.com/watch?v=vomFAyzacoQ</t>
  </si>
  <si>
    <t>https://www.youtube.com/watch?v=9jxlFCM71Ro</t>
  </si>
  <si>
    <t>https://www.youtube.com/watch?v=VKwK1x6LsZw</t>
  </si>
  <si>
    <t>https://www.youtube.com/watch?v=nXlvy0sOjtY</t>
  </si>
  <si>
    <t>https://www.youtube.com/watch?v=5aGv5rjioHQ</t>
  </si>
  <si>
    <t>1. Berlin Masters der Kinder (BMK 2016)</t>
  </si>
  <si>
    <t>Rigor Mortis Kids</t>
  </si>
  <si>
    <t>Anima Draconis</t>
  </si>
  <si>
    <t>https://www.youtube.com/watch?v=FOOprK2DY_I</t>
  </si>
  <si>
    <t>5. Berlin Masters (BM 2016)</t>
  </si>
  <si>
    <t>5:0, 5:1, 5:1</t>
  </si>
  <si>
    <t>https://www.youtube.com/watch?v=qBh8-yAOffY</t>
  </si>
  <si>
    <t>5:0, 5:1, 5:3</t>
  </si>
  <si>
    <t>https://www.youtube.com/watch?v=2e-pawg132A</t>
  </si>
  <si>
    <t>3. Deutsche Meisterschaft für Kinder- und Jugendmannschaften (DKJM 2016)</t>
  </si>
  <si>
    <t>4:2, 3:4, 4:2</t>
  </si>
  <si>
    <t>https://www.youtube.com/watch?v=g02fqCoGEAQ</t>
  </si>
  <si>
    <t>Nordic Titans</t>
  </si>
  <si>
    <t>6:1, 6::0</t>
  </si>
  <si>
    <t>https://www.youtube.com/watch?v=FPnj37nvuRU</t>
  </si>
  <si>
    <t>5:2, 5:0, 5:2</t>
  </si>
  <si>
    <t>https://www.youtube.com/watch?v=2PbyfxdGZ8k</t>
  </si>
  <si>
    <t>https://turniere.jugger.org/tournament.result.php?id=204</t>
  </si>
  <si>
    <t>https://www.youtube.com/watch?v=ke1QXxX2uEk</t>
  </si>
  <si>
    <t>5:4, 1:5, 2:5, 5:3, 5:1</t>
  </si>
  <si>
    <t>https://www.youtube.com/watch?v=MotNoF_jprk</t>
  </si>
  <si>
    <t>1:5, 3:5, 2:5</t>
  </si>
  <si>
    <t>https://www.youtube.com/watch?v=WuOdscaqfPw</t>
  </si>
  <si>
    <t>https://www.youtube.com/watch?v=xG-Hxz1NZHQ</t>
  </si>
  <si>
    <t>https://www.youtube.com/watch?v=QJ2C1dY18FQ</t>
  </si>
  <si>
    <t>https://www.youtube.com/watch?v=RjMCrYRGzbc</t>
  </si>
  <si>
    <t>https://www.youtube.com/watch?v=NetjWyGzISs</t>
  </si>
  <si>
    <t>https://www.youtube.com/watch?v=doa41d6iltY</t>
  </si>
  <si>
    <t>https://www.youtube.com/watch?v=e0oMPMRWIlk&amp;t=81s</t>
  </si>
  <si>
    <t>https://www.youtube.com/watch?v=SABcmcmHs10</t>
  </si>
  <si>
    <t>6:3,6:5</t>
  </si>
  <si>
    <t>https://www.youtube.com/watch?v=_nDBWmWswHI</t>
  </si>
  <si>
    <t>1:6, 3:6</t>
  </si>
  <si>
    <t>https://www.youtube.com/watch?v=K22vBuGaznE</t>
  </si>
  <si>
    <t>4. Berliner Juggerpokal der Jugend (BJPJ 2015)</t>
  </si>
  <si>
    <t>FlyingRhinos</t>
  </si>
  <si>
    <t>RedCastleSoldiers</t>
  </si>
  <si>
    <t>https://www.youtube.com/watch?v=_12-FaczRaM</t>
  </si>
  <si>
    <t>4. Berliner Juggerpokal der Kinder (BJPK 2015)</t>
  </si>
  <si>
    <t>5:10</t>
  </si>
  <si>
    <t>https://www.youtube.com/watch?v=Dbko8eGFKOY</t>
  </si>
  <si>
    <t>1:7, 7:5, 4:7</t>
  </si>
  <si>
    <t>https://www.youtube.com/watch?v=ZMOEePV2Iuw</t>
  </si>
  <si>
    <t>5. Atún Cup (AC 2014)</t>
  </si>
  <si>
    <t>Ciponejos Revolution</t>
  </si>
  <si>
    <t>https://www.youtube.com/watch?v=J3-7RtMUfhk</t>
  </si>
  <si>
    <t>https://www.youtube.com/watch?v=NVMt7JrJ31A</t>
  </si>
  <si>
    <t>https://www.youtube.com/watch?v=vjfJsujwLek</t>
  </si>
  <si>
    <t>https://www.youtube.com/watch?v=mqrJ1FbtHkU</t>
  </si>
  <si>
    <t>https://www.youtube.com/watch?v=Qwak2w1O5GM</t>
  </si>
  <si>
    <t>https://turniere.jugger.org/tournament.result.php?id=168</t>
  </si>
  <si>
    <t>https://www.youtube.com/watch?v=911BCH6jl7M</t>
  </si>
  <si>
    <t>https://www.youtube.com/watch?v=fnPCueUBIXM</t>
  </si>
  <si>
    <t>https://www.youtube.com/watch?v=FWZCoCwoI3A</t>
  </si>
  <si>
    <t>7:5, 6:7, 7:1</t>
  </si>
  <si>
    <t>https://www.youtube.com/watch?v=St7hxITsyi8</t>
  </si>
  <si>
    <t>3. Berliner Juggerpokal der Kinder (BJPK 2014)</t>
  </si>
  <si>
    <t>Jugger Hunter</t>
  </si>
  <si>
    <t>14:13</t>
  </si>
  <si>
    <t>https://www.youtube.com/watch?v=IQ9_4zIWrEo</t>
  </si>
  <si>
    <t>1. Deutsche Meisterschaft für Kinder- und Jugendmannschaften (DKJM 2014)</t>
  </si>
  <si>
    <t>Rothenburg a.d. Fulda</t>
  </si>
  <si>
    <t>Armageddon</t>
  </si>
  <si>
    <t>https://www.youtube.com/watch?v=VEXqgZKvoGQ</t>
  </si>
  <si>
    <t>17:4</t>
  </si>
  <si>
    <t>https://www.youtube.com/watch?v=mM8c8YyKVpE</t>
  </si>
  <si>
    <t>3:7, 1:7</t>
  </si>
  <si>
    <t>https://www.youtube.com/watch?v=YrnxpBY-l4o</t>
  </si>
  <si>
    <t>7:6, 7:3</t>
  </si>
  <si>
    <t>https://www.youtube.com/watch?v=pv_rebLfPqs</t>
  </si>
  <si>
    <t>5:7, 7:5, 7:4</t>
  </si>
  <si>
    <t>https://www.youtube.com/watch?v=SoT04NqQOBQ</t>
  </si>
  <si>
    <t>5:1, 1:5, 1:5, 5:2, 2:5</t>
  </si>
  <si>
    <t>https://www.youtube.com/watch?v=wxcF-Lkvxho</t>
  </si>
  <si>
    <t>4:5, 4:5, 5:3, 5:4, 4.5</t>
  </si>
  <si>
    <t>youtube.com/watch?v=do8n730CU1s</t>
  </si>
  <si>
    <t>1. Berliner Juggerpokal der Jugend (BJPJ 2013)</t>
  </si>
  <si>
    <t>7:10</t>
  </si>
  <si>
    <t>https://www.youtube.com/watch?v=lGFlAVQl2YI</t>
  </si>
  <si>
    <t>https://www.youtube.com/watch?v=SOKMLXWLyMg</t>
  </si>
  <si>
    <t>https://www.youtube.com/watch?v=xh6rmWu6ZI0</t>
  </si>
  <si>
    <t>https://www.youtube.com/watch?v=CI0sMp6-dAU</t>
  </si>
  <si>
    <t>https://www.youtube.com/watch?v=W12JZC0wCTo</t>
  </si>
  <si>
    <t>https://www.youtube.com/watch?v=RBWeP4ov1Oo</t>
  </si>
  <si>
    <t>https://www.youtube.com/watch?v=DKKabTGCxfY</t>
  </si>
  <si>
    <t>https://www.youtube.com/watch?v=1oN569bsYow</t>
  </si>
  <si>
    <t>https://www.youtube.com/watch?v=_w_sqYUKh6o</t>
  </si>
  <si>
    <t>https://www.youtube.com/watch?v=E0Oi8BZ1N3c</t>
  </si>
  <si>
    <t>https://www.youtube.com/watch?v=qVu54khEvi4</t>
  </si>
  <si>
    <t>https://www.youtube.com/watch?v=3xEZuow-Exg</t>
  </si>
  <si>
    <t>https://www.youtube.com/watch?v=Ndl1mCjJPno</t>
  </si>
  <si>
    <t>https://www.youtube.com/watch?v=BXV4SqYY8sc</t>
  </si>
  <si>
    <t>https://www.youtube.com/watch?v=EinOYbtdCw0</t>
  </si>
  <si>
    <t>12:13</t>
  </si>
  <si>
    <t>https://www.youtube.com/watch?v=wz_0lNL9VjM</t>
  </si>
  <si>
    <t>https://www.youtube.com/watch?v=kYiym4Nzb5o</t>
  </si>
  <si>
    <t>https://www.youtube.com/watch?v=XGD8kiFeC1o</t>
  </si>
  <si>
    <t>11:8</t>
  </si>
  <si>
    <t>https://www.youtube.com/watch?v=8K8Rxb8Ee0Q</t>
  </si>
  <si>
    <t>https://www.youtube.com/watch?v=MN2t3wGxkF4</t>
  </si>
  <si>
    <t>15:5</t>
  </si>
  <si>
    <t>https://www.youtube.com/watch?v=vuJQLfJYayg</t>
  </si>
  <si>
    <t>16:6</t>
  </si>
  <si>
    <t>https://www.youtube.com/watch?v=lgIW1J_5OUw</t>
  </si>
  <si>
    <t>13:7</t>
  </si>
  <si>
    <t>https://www.youtube.com/watch?v=CW5XYnVghKY</t>
  </si>
  <si>
    <t>21:2</t>
  </si>
  <si>
    <t>https://www.youtube.com/watch?v=3VkekTvIhLA</t>
  </si>
  <si>
    <t>https://www.youtube.com/watch?v=dgile4-9OL4</t>
  </si>
  <si>
    <t>Heidelberg Hobbiz</t>
  </si>
  <si>
    <t>https://www.youtube.com/watch?v=VPGxI-OCPMc</t>
  </si>
  <si>
    <t>https://www.youtube.com/watch?v=b5RUIwu4sKo</t>
  </si>
  <si>
    <t>https://www.youtube.com/watch?v=fJWatBVOGFk</t>
  </si>
  <si>
    <t>6:6</t>
  </si>
  <si>
    <t>https://www.youtube.com/watch?v=py4VViQEs0o</t>
  </si>
  <si>
    <t>1:11</t>
  </si>
  <si>
    <t>https://www.youtube.com/watch?v=TUteQRAI6TE</t>
  </si>
  <si>
    <t>https://www.youtube.com/watch?v=vyi4hsr2c34</t>
  </si>
  <si>
    <t>https://www.youtube.com/watch?v=vGtpAY145mA</t>
  </si>
  <si>
    <t>https://www.youtube.com/watch?v=7Z6jsQJysE8</t>
  </si>
  <si>
    <t>https://www.youtube.com/watch?v=spTnAILTZP0</t>
  </si>
  <si>
    <t>Suricatos Jugger</t>
  </si>
  <si>
    <t>9. Summer Cup</t>
  </si>
  <si>
    <t>Astillero</t>
  </si>
  <si>
    <t>https://www.youtube.com/watch?v=1ER3MFQGwpc</t>
  </si>
  <si>
    <t>https://www.youtube.com/watch?v=KfDANIUzgz8</t>
  </si>
  <si>
    <t>6. Spring Cup</t>
  </si>
  <si>
    <t>https://www.youtube.com/watch?v=tTRI5fvHRLY</t>
  </si>
  <si>
    <t>https://www.youtube.com/watch?v=Ctrv7ZauEeA</t>
  </si>
  <si>
    <t>https://www.youtube.com/watch?v=fxpzfeStXYw</t>
  </si>
  <si>
    <t>https://www.youtube.com/watch?v=jKPVxLv9gvY</t>
  </si>
  <si>
    <t>1:7</t>
  </si>
  <si>
    <t>https://www.youtube.com/watch?v=fo2k6mT2WBE</t>
  </si>
  <si>
    <t>https://www.youtube.com/watch?v=HpbKE3iAqaA</t>
  </si>
  <si>
    <t>https://www.youtube.com/watch?v=ifLtQwDxNhc&amp;t=135s</t>
  </si>
  <si>
    <t>https://www.youtube.com/watch?v=w7lyEmtfmlQ</t>
  </si>
  <si>
    <t>17:1</t>
  </si>
  <si>
    <t>https://www.youtube.com/watch?v=a28a7Cm2zkQ</t>
  </si>
  <si>
    <t>Irish International Tournament 2018</t>
  </si>
  <si>
    <t>https://turniere.jugger.org/tournament.php?id=409</t>
  </si>
  <si>
    <t>https://www.youtube.com/watch?v=SIsKODCMEXM</t>
  </si>
  <si>
    <t>Desert Wolves</t>
  </si>
  <si>
    <t>https://www.youtube.com/watch?v=FMMnq0CP7Lw</t>
  </si>
  <si>
    <t>https://www.youtube.com/watch?v=yHMw1Wu_8-M</t>
  </si>
  <si>
    <t>14:3</t>
  </si>
  <si>
    <t>https://www.youtube.com/watch?v=TwbQCq8UYhE</t>
  </si>
  <si>
    <t>Legion</t>
  </si>
  <si>
    <t>https://www.youtube.com/watch?v=1HEuQfEyM3Q</t>
  </si>
  <si>
    <t>https://www.youtube.com/watch?v=r_QMZcnzAJQ</t>
  </si>
  <si>
    <t>5:16</t>
  </si>
  <si>
    <t>https://www.youtube.com/watch?v=syMXn7PX6Sw</t>
  </si>
  <si>
    <t>https://www.youtube.com/watch?v=DRLoYt5knhc</t>
  </si>
  <si>
    <t>https://www.youtube.com/watch?v=D69j93shGes</t>
  </si>
  <si>
    <t>https://www.youtube.com/watch?v=ozn0GTmykOs</t>
  </si>
  <si>
    <t>https://www.youtube.com/watch?v=y0we4vUu5z4</t>
  </si>
  <si>
    <t>https://www.youtube.com/watch?v=-oLRfQ4mtmE</t>
  </si>
  <si>
    <t>https://www.youtube.com/watch?v=wCO2ox-a70M</t>
  </si>
  <si>
    <t>9:11</t>
  </si>
  <si>
    <t>https://www.youtube.com/watch?v=cO7AP9uMwn8</t>
  </si>
  <si>
    <t>https://www.youtube.com/watch?v=9KZnb2kVgkg</t>
  </si>
  <si>
    <t>Järnsvenskan 2017</t>
  </si>
  <si>
    <t>Järnboas</t>
  </si>
  <si>
    <t>https://turniere.jugger.org/tournament.php?id=321</t>
  </si>
  <si>
    <t>https://www.youtube.com/watch?v=2hYRnNXC83o</t>
  </si>
  <si>
    <t>https://www.youtube.com/watch?v=zjEFZwe2e_A</t>
  </si>
  <si>
    <t>4:5</t>
  </si>
  <si>
    <t>https://www.youtube.com/watch?v=fIHQlZoK2aw</t>
  </si>
  <si>
    <t>Prism</t>
  </si>
  <si>
    <t>https://www.youtube.com/watch?v=SdiSBBffvfw</t>
  </si>
  <si>
    <t>Juggerklubben Bergslagstrollen</t>
  </si>
  <si>
    <t>https://www.youtube.com/watch?v=R2F5OrxdriY</t>
  </si>
  <si>
    <t>G-Hill Deers</t>
  </si>
  <si>
    <t>https://www.youtube.com/watch?v=TbtHhpW9UTg</t>
  </si>
  <si>
    <t>Hunters</t>
  </si>
  <si>
    <t>https://www.youtube.com/watch?v=1wLJju3MOws</t>
  </si>
  <si>
    <t>https://www.youtube.com/watch?v=L97IEehglK0</t>
  </si>
  <si>
    <t>https://www.youtube.com/watch?v=78raipunYTQ</t>
  </si>
  <si>
    <t>https://www.youtube.com/watch?v=ysaGXpQLgFs</t>
  </si>
  <si>
    <t>https://www.youtube.com/watch?v=lhdc50Cb5ms</t>
  </si>
  <si>
    <t>https://www.youtube.com/watch?v=MSlEYUdg34s</t>
  </si>
  <si>
    <t>Irish International Tournament 2016</t>
  </si>
  <si>
    <t>https://turniere.jugger.org/tournament.result.php?id=283</t>
  </si>
  <si>
    <t>https://www.youtube.com/watch?v=W90quJ9nlcc</t>
  </si>
  <si>
    <t>1. TORNEO INTERNACIONAL DE ESPAÑA (TIE) 2016</t>
  </si>
  <si>
    <t>https://turniere.jugger.org/tournament.php?id=289</t>
  </si>
  <si>
    <t>https://www.youtube.com/watch?v=T-QHBPPRp5g</t>
  </si>
  <si>
    <t>4:6</t>
  </si>
  <si>
    <t>https://www.youtube.com/watch?v=ls_b07IBGKA</t>
  </si>
  <si>
    <t>https://www.youtube.com/watch?v=YRP3AfZM2xY</t>
  </si>
  <si>
    <t>Malaga United A</t>
  </si>
  <si>
    <t>https://www.youtube.com/watch?v=pLeuRCl0SF4</t>
  </si>
  <si>
    <t>Fianna</t>
  </si>
  <si>
    <t>https://www.youtube.com/watch?v=B4EGtG5E-wo</t>
  </si>
  <si>
    <t>Dreadnought</t>
  </si>
  <si>
    <t>https://www.youtube.com/watch?v=iMHgie1UuI0</t>
  </si>
  <si>
    <t>https://www.youtube.com/watch?v=ri1W4st82ak</t>
  </si>
  <si>
    <t>3:9</t>
  </si>
  <si>
    <t>https://www.youtube.com/watch?v=XOQKf0ppZYk</t>
  </si>
  <si>
    <t>Malaga United B</t>
  </si>
  <si>
    <t>19:1</t>
  </si>
  <si>
    <t>https://www.youtube.com/watch?v=SSZzUOyEu_E</t>
  </si>
  <si>
    <t>Warthog</t>
  </si>
  <si>
    <t>https://www.youtube.com/watch?v=vyMA-l2j5sg</t>
  </si>
  <si>
    <t>https://www.youtube.com/watch?v=tulhfNtTTpY</t>
  </si>
  <si>
    <t>https://www.youtube.com/watch?v=82_xtKAEvFA</t>
  </si>
  <si>
    <t>https://www.youtube.com/watch?v=z75A-oBQwk4</t>
  </si>
  <si>
    <t>https://www.youtube.com/watch?v=CCr_HlCUusk</t>
  </si>
  <si>
    <t>https://www.youtube.com/watch?v=gvevERnAI8g</t>
  </si>
  <si>
    <t>https://www.youtube.com/watch?v=hubb1qFitcg</t>
  </si>
  <si>
    <t>https://www.youtube.com/watch?v=3Qro592Y2hc</t>
  </si>
  <si>
    <t>https://www.youtube.com/watch?v=2BWGpxu2_E0</t>
  </si>
  <si>
    <t>https://turniere.jugger.org/tournament.php?id=283</t>
  </si>
  <si>
    <t>Los Torpedoz GAG</t>
  </si>
  <si>
    <t>https://www.youtube.com/watch?v=hRCM9bGUzRU</t>
  </si>
  <si>
    <t>https://www.youtube.com/watch?v=o7zgWZDZs5M</t>
  </si>
  <si>
    <t>Spare Chips</t>
  </si>
  <si>
    <t>https://www.youtube.com/watch?v=l2yNjHxKvZU</t>
  </si>
  <si>
    <t>https://www.youtube.com/watch?v=S_bmhMGhFaA</t>
  </si>
  <si>
    <t>https://www.youtube.com/watch?v=g2f2EyV5QXw</t>
  </si>
  <si>
    <t>Canadas Pants</t>
  </si>
  <si>
    <t>16:0</t>
  </si>
  <si>
    <t>https://www.youtube.com/watch?v=It5uHHuyEqg</t>
  </si>
  <si>
    <t>https://www.youtube.com/watch?v=k73CVRIeQHM</t>
  </si>
  <si>
    <t>22. Hamburger Meisterschaft</t>
  </si>
  <si>
    <t>https://turniere.jugger.org/tournament.php?id=294</t>
  </si>
  <si>
    <t>https://www.youtube.com/watch?v=jlcCDdvBeUU</t>
  </si>
  <si>
    <t>https://www.youtube.com/watch?v=Kj4XS5EalR8</t>
  </si>
  <si>
    <t>https://www.youtube.com/watch?v=xj86BipijQU</t>
  </si>
  <si>
    <t>https://www.youtube.com/watch?v=Rq8ypwptP9g</t>
  </si>
  <si>
    <t>Flying Wolfmen</t>
  </si>
  <si>
    <t>https://www.youtube.com/watch?v=Fua5q0ebvEM</t>
  </si>
  <si>
    <t>VIertelfinale</t>
  </si>
  <si>
    <t>https://www.youtube.com/watch?v=whr_cVN9bu0&amp;t=471s</t>
  </si>
  <si>
    <t>https://www.youtube.com/watch?v=0pRmMnlISns&amp;t=632s</t>
  </si>
  <si>
    <t>12:10</t>
  </si>
  <si>
    <t>https://www.youtube.com/watch?v=yDHodBbrGXI</t>
  </si>
  <si>
    <t>https://www.youtube.com/watch?v=zYPHyLHlUnY</t>
  </si>
  <si>
    <t>https://www.youtube.com/watch?v=oJ87x8jd-eI</t>
  </si>
  <si>
    <t>https://www.youtube.com/watch?v=xp_Ap4VwnJU</t>
  </si>
  <si>
    <t>https://www.youtube.com/watch?v=UD8IT9FSSTU</t>
  </si>
  <si>
    <t>https://www.youtube.com/watch?v=UJb2bfVHJLs</t>
  </si>
  <si>
    <t>https://www.youtube.com/watch?v=QNIsvEkbKxQ</t>
  </si>
  <si>
    <t>https://www.youtube.com/watch?v=pxT6Adg1KV8</t>
  </si>
  <si>
    <t>https://www.youtube.com/watch?v=UlRX_tEa_xw</t>
  </si>
  <si>
    <t>https://www.youtube.com/watch?v=K2XvJ6jxcD8&amp;t=3s</t>
  </si>
  <si>
    <t>https://www.youtube.com/watch?v=yNwkYlVN9eE</t>
  </si>
  <si>
    <t>JuggerAlicante</t>
  </si>
  <si>
    <t>Almoradí Jugger Club</t>
  </si>
  <si>
    <t>https://www.youtube.com/watch?v=Jr0ZeDpftKw</t>
  </si>
  <si>
    <t>Sons of Garres</t>
  </si>
  <si>
    <t>https://www.youtube.com/watch?v=C0oa0F6iQhQ</t>
  </si>
  <si>
    <t>Hipnosapos</t>
  </si>
  <si>
    <t>https://www.youtube.com/watch?v=B7qb9JVv8Kk</t>
  </si>
  <si>
    <t>Centinela Jedi</t>
  </si>
  <si>
    <t>https://www.youtube.com/watch?v=bTX6TLk-CGY</t>
  </si>
  <si>
    <t>https://www.youtube.com/watch?v=JkLHF0t9onQ</t>
  </si>
  <si>
    <t>https://www.youtube.com/watch?v=jR40ujt006s</t>
  </si>
  <si>
    <t>https://www.youtube.com/watch?v=7-aalwx6HQo</t>
  </si>
  <si>
    <t>Smoking Aces</t>
  </si>
  <si>
    <t>https://www.youtube.com/watch?v=6EfRAP1LCKk</t>
  </si>
  <si>
    <t>Northwest Wolves</t>
  </si>
  <si>
    <t>https://www.youtube.com/watch?v=ts15zJOouKM</t>
  </si>
  <si>
    <t>Nord Mead</t>
  </si>
  <si>
    <t>https://www.youtube.com/watch?v=d79YMxGwyWA</t>
  </si>
  <si>
    <t>3. Winter Cup 2015</t>
  </si>
  <si>
    <t>8:0</t>
  </si>
  <si>
    <t>https://www.youtube.com/watch?v=5OoND7PNHO4</t>
  </si>
  <si>
    <t>Camada de Fenriss</t>
  </si>
  <si>
    <t>https://www.youtube.com/watch?v=jIyji5Bojyo</t>
  </si>
  <si>
    <t>Desertores</t>
  </si>
  <si>
    <t>Monster Jugger</t>
  </si>
  <si>
    <t>https://www.youtube.com/watch?v=PF5MwKk8mvI</t>
  </si>
  <si>
    <t>https://www.youtube.com/watch?v=k4OAtaZJu6A</t>
  </si>
  <si>
    <t>JuggerBeister</t>
  </si>
  <si>
    <t>4:9</t>
  </si>
  <si>
    <t>https://www.youtube.com/watch?v=O6fniKdXPD0</t>
  </si>
  <si>
    <t>Hollow</t>
  </si>
  <si>
    <t>https://www.youtube.com/watch?v=9hAXhXiIeSI</t>
  </si>
  <si>
    <t>8. Winter Cup 2020</t>
  </si>
  <si>
    <t>Nikram</t>
  </si>
  <si>
    <t>https://www.youtube.com/watch?v=V1iu7FNTIlw</t>
  </si>
  <si>
    <t>Fauna</t>
  </si>
  <si>
    <t>Valkyr</t>
  </si>
  <si>
    <t>https://www.youtube.com/watch?v=ba9M6-2ASIM</t>
  </si>
  <si>
    <t>https://www.youtube.com/watch?v=YTBoW31WYis</t>
  </si>
  <si>
    <t>https://www.youtube.com/watch?v=_aH_3TXg-6A</t>
  </si>
  <si>
    <t>https://www.youtube.com/watch?v=ENvQ89efEp4</t>
  </si>
  <si>
    <t>Juggerheister</t>
  </si>
  <si>
    <t>13:5</t>
  </si>
  <si>
    <t>https://www.youtube.com/watch?v=6GpOWdnTY3U</t>
  </si>
  <si>
    <t>Alchemyst</t>
  </si>
  <si>
    <t>Tragabuche</t>
  </si>
  <si>
    <t>https://www.youtube.com/watch?v=5lNEHrDo9dc</t>
  </si>
  <si>
    <t>Hydras</t>
  </si>
  <si>
    <t>https://www.youtube.com/watch?v=bLPLLjPISws</t>
  </si>
  <si>
    <t>Majoreros</t>
  </si>
  <si>
    <t>Arena Dragons Denia</t>
  </si>
  <si>
    <t>16:1</t>
  </si>
  <si>
    <t>https://www.youtube.com/watch?v=6A-ZbkU99YE</t>
  </si>
  <si>
    <t>https://www.youtube.com/watch?v=2UZNB-wPn4Y</t>
  </si>
  <si>
    <t>https://www.youtube.com/watch?v=6Ma2tOiOdmo</t>
  </si>
  <si>
    <t>Ninjas Almoradí</t>
  </si>
  <si>
    <t>Andrómeda</t>
  </si>
  <si>
    <t>https://www.youtube.com/watch?v=AndMYRZ0Vro</t>
  </si>
  <si>
    <t>youtube.com/watch?v=lWVLUdLGk1k</t>
  </si>
  <si>
    <t>7. Winter Cup 2019</t>
  </si>
  <si>
    <t>https://www.youtube.com/watch?v=hYnfBlJBkMc</t>
  </si>
  <si>
    <t>3:7</t>
  </si>
  <si>
    <t>https://www.youtube.com/watch?v=d_ipSSv5Tdo</t>
  </si>
  <si>
    <t>https://www.youtube.com/watch?v=uxBQGwkwrQI</t>
  </si>
  <si>
    <t>Dragon Duels</t>
  </si>
  <si>
    <t>https://www.youtube.com/watch?v=txQY6N34dTw</t>
  </si>
  <si>
    <t>Helvetios</t>
  </si>
  <si>
    <t>https://www.youtube.com/watch?v=of2Sf8h_E_k</t>
  </si>
  <si>
    <t>https://www.youtube.com/watch?v=JIytxvHvGUw</t>
  </si>
  <si>
    <t>https://www.youtube.com/watch?v=zY306gqbgXQ</t>
  </si>
  <si>
    <t>https://www.youtube.com/watch?v=dqFsWCjRCXg</t>
  </si>
  <si>
    <t>https://www.youtube.com/watch?v=kJmAHiPhXcM</t>
  </si>
  <si>
    <t>https://www.youtube.com/watch?v=olZe7RwrugE</t>
  </si>
  <si>
    <t>https://www.youtube.com/watch?v=AwzQhLapl_Q</t>
  </si>
  <si>
    <t>PJA Cyber Plague</t>
  </si>
  <si>
    <t>Ornitorrincos de la Llama</t>
  </si>
  <si>
    <t>https://www.youtube.com/watch?v=1eo6uoUq0NU</t>
  </si>
  <si>
    <t>2:9</t>
  </si>
  <si>
    <t>https://www.youtube.com/watch?v=vhDKMTLlYLk</t>
  </si>
  <si>
    <t>https://www.youtube.com/watch?v=aVdXJI9yAlI</t>
  </si>
  <si>
    <t>https://www.youtube.com/watch?v=v1NDaYw_LyE</t>
  </si>
  <si>
    <t>https://www.youtube.com/watch?v=xFJ3BR9HnJA</t>
  </si>
  <si>
    <t>LINCES</t>
  </si>
  <si>
    <t>https://www.youtube.com/watch?v=1XKlWrRubsM</t>
  </si>
  <si>
    <t>https://www.youtube.com/watch?v=EyxP5hy39vs</t>
  </si>
  <si>
    <t>https://www.youtube.com/watch?v=pxFakMQKRb0</t>
  </si>
  <si>
    <t>https://www.youtube.com/watch?v=chJkxn2I0i8</t>
  </si>
  <si>
    <t>https://www.youtube.com/watch?v=pROUdhrpBT4</t>
  </si>
  <si>
    <t>https://www.youtube.com/watch?v=tHzZAdycx6U</t>
  </si>
  <si>
    <t>PJA Hell Gods</t>
  </si>
  <si>
    <t>https://www.youtube.com/watch?v=2Pw0IQ3Ze5I</t>
  </si>
  <si>
    <t>https://www.youtube.com/watch?v=8nf6WnsafG8</t>
  </si>
  <si>
    <t>https://www.youtube.com/watch?v=iBoFBrYDzsE</t>
  </si>
  <si>
    <t>https://www.youtube.com/watch?v=M0DJgdPhDd8</t>
  </si>
  <si>
    <t>https://www.youtube.com/watch?v=SJ3Jyg3Ycmo</t>
  </si>
  <si>
    <t>https://www.youtube.com/watch?v=6x_ueJENRWs</t>
  </si>
  <si>
    <t>Barcelona Jugger Club B</t>
  </si>
  <si>
    <t>https://www.youtube.com/watch?v=xe-evbHcrco</t>
  </si>
  <si>
    <t>Almoradí Jugger Club B</t>
  </si>
  <si>
    <t>https://www.youtube.com/watch?v=pXIhYMWjtng</t>
  </si>
  <si>
    <t>Arena Dragons</t>
  </si>
  <si>
    <t>https://www.youtube.com/watch?v=qCS_VCvlPbw</t>
  </si>
  <si>
    <t>Onuba Krakens</t>
  </si>
  <si>
    <t>https://www.youtube.com/watch?v=-SCkQhX_WCc</t>
  </si>
  <si>
    <t>Alpaca Team</t>
  </si>
  <si>
    <t>https://www.youtube.com/watch?v=WarWZajPsVU</t>
  </si>
  <si>
    <t>6. Winter Cup 2018</t>
  </si>
  <si>
    <t>https://www.youtube.com/watch?v=lOeWegX_Dm4</t>
  </si>
  <si>
    <t>https://www.youtube.com/watch?v=ieZtahwrtt4</t>
  </si>
  <si>
    <t>https://www.youtube.com/watch?v=zSNzH_4XNLc</t>
  </si>
  <si>
    <t>1. Open 2. Levante Jugger League</t>
  </si>
  <si>
    <t>https://www.youtube.com/watch?v=Ut_oAcAg_XY</t>
  </si>
  <si>
    <t>https://www.youtube.com/watch?v=KCO0vzZ86I4</t>
  </si>
  <si>
    <t>https://www.youtube.com/watch?v=Jrk_lYtT9Z8</t>
  </si>
  <si>
    <t>https://www.youtube.com/watch?v=sDP0nl7OY_s</t>
  </si>
  <si>
    <t>https://www.youtube.com/watch?v=XtUjrejw4-I</t>
  </si>
  <si>
    <t>https://www.youtube.com/watch?v=eamg9KRCY98</t>
  </si>
  <si>
    <t>5:5</t>
  </si>
  <si>
    <t>https://www.youtube.com/watch?v=d809YCQ3pPI</t>
  </si>
  <si>
    <t>https://www.youtube.com/watch?v=FLnA4vB2Qh8</t>
  </si>
  <si>
    <t>https://www.youtube.com/watch?v=7XXoK2UkWFo</t>
  </si>
  <si>
    <t>https://www.youtube.com/watch?v=L8PK9tL1RjQ</t>
  </si>
  <si>
    <t>https://www.youtube.com/watch?v=3th73sWDDPU</t>
  </si>
  <si>
    <t>3. Liga Jugger Murcia</t>
  </si>
  <si>
    <t>Legión</t>
  </si>
  <si>
    <t>https://www.youtube.com/watch?v=eeRgb83wF2U</t>
  </si>
  <si>
    <t>https://www.youtube.com/watch?v=fYeNfhJEvkc</t>
  </si>
  <si>
    <t>https://www.youtube.com/watch?v=uA8bc2dpClY</t>
  </si>
  <si>
    <t>https://www.youtube.com/watch?v=oWukt9eN-9M</t>
  </si>
  <si>
    <t>3. Atún Cup (AC 2012)</t>
  </si>
  <si>
    <t>Fondo del Barnés</t>
  </si>
  <si>
    <t>https://www.youtube.com/watch?v=L8HfZXG5vJk</t>
  </si>
  <si>
    <t>https://www.youtube.com/watch?v=kPognogDnEk</t>
  </si>
  <si>
    <t>https://www.youtube.com/watch?v=rCFhmmsBPpk</t>
  </si>
  <si>
    <t>https://www.youtube.com/watch?v=6i_DcboG-ko</t>
  </si>
  <si>
    <t>https://www.youtube.com/watch?v=Vwv2cMNdhkc</t>
  </si>
  <si>
    <t>https://www.youtube.com/watch?v=HQASWAxGJjE</t>
  </si>
  <si>
    <t>https://www.youtube.com/watch?v=WVn4xdAj4lw</t>
  </si>
  <si>
    <t>Panochos Attack</t>
  </si>
  <si>
    <t>https://www.youtube.com/watch?v=L5-_EBx6VEw</t>
  </si>
  <si>
    <t>https://www.youtube.com/watch?v=tpfuJs0tYWs&amp;t=1s</t>
  </si>
  <si>
    <t>Ignis</t>
  </si>
  <si>
    <t>https://www.youtube.com/watch?v=jpm9p-0QAMo</t>
  </si>
  <si>
    <t>https://www.youtube.com/watch?v=-wJRS4kWj0k</t>
  </si>
  <si>
    <t>https://www.youtube.com/watch?v=vwI54co72cs</t>
  </si>
  <si>
    <t>https://www.youtube.com/watch?v=13C2rZrpxeI</t>
  </si>
  <si>
    <t>1. Winter Cup 2013</t>
  </si>
  <si>
    <t>https://www.youtube.com/watch?v=rYqsoWPipRU</t>
  </si>
  <si>
    <t>Burkas Team</t>
  </si>
  <si>
    <t>https://www.youtube.com/watch?v=wvamOiaj3z0</t>
  </si>
  <si>
    <t>https://www.youtube.com/watch?v=Eu_O-jA9xuw</t>
  </si>
  <si>
    <t>https://www.youtube.com/watch?v=6iKilqemv0E</t>
  </si>
  <si>
    <t>https://www.youtube.com/watch?v=L_mb3YVhWDQ</t>
  </si>
  <si>
    <t>https://www.youtube.com/watch?v=JV5C0B3lBp4&amp;t=2s</t>
  </si>
  <si>
    <t>https://www.youtube.com/watch?v=GUeNjx1UzfA</t>
  </si>
  <si>
    <t>https://www.youtube.com/watch?v=NJi1i17z6QY</t>
  </si>
  <si>
    <t>Ninjas Attack</t>
  </si>
  <si>
    <t>https://www.youtube.com/watch?v=JQ6P9lHx3DM</t>
  </si>
  <si>
    <t>https://www.youtube.com/watch?v=JnbXs2A5njo</t>
  </si>
  <si>
    <t>https://www.youtube.com/watch?v=q6_KhgMsbps</t>
  </si>
  <si>
    <t>https://www.youtube.com/watch?v=H-giRQW4-E8</t>
  </si>
  <si>
    <t>https://www.youtube.com/watch?v=e222ZzyagO0</t>
  </si>
  <si>
    <t>6. Regional  Jugger Murcia</t>
  </si>
  <si>
    <t>https://www.youtube.com/watch?v=HvbgL7ujSEw</t>
  </si>
  <si>
    <t>Shadows</t>
  </si>
  <si>
    <t>https://www.youtube.com/watch?v=s3HXuB1jYIg</t>
  </si>
  <si>
    <t>https://www.youtube.com/watch?v=VbVu-z79EoY</t>
  </si>
  <si>
    <t>https://www.youtube.com/watch?v=-GrFj2nfLVY</t>
  </si>
  <si>
    <t>https://www.youtube.com/watch?v=sr9pMdIfOZw</t>
  </si>
  <si>
    <t>https://www.youtube.com/watch?v=q4q8EJ3z3BU</t>
  </si>
  <si>
    <t>Hermandad</t>
  </si>
  <si>
    <t>Tsuruchi Samuráis</t>
  </si>
  <si>
    <t>https://www.youtube.com/watch?v=5Xe8shB2A7s</t>
  </si>
  <si>
    <t>https://www.youtube.com/watch?v=nbUg5KxZ5nE</t>
  </si>
  <si>
    <t>7. Regional Jugger Murcia</t>
  </si>
  <si>
    <t>https://www.youtube.com/watch?v=PpkfFHdiNC4</t>
  </si>
  <si>
    <t>https://www.youtube.com/watch?v=XfK0QMDP-AI</t>
  </si>
  <si>
    <t>https://www.youtube.com/watch?v=wYO8L58Zc2g</t>
  </si>
  <si>
    <t>https://www.youtube.com/watch?v=MDL_jGmCbUo</t>
  </si>
  <si>
    <t>https://www.youtube.com/watch?v=KkSUlvK1kog</t>
  </si>
  <si>
    <t>https://www.youtube.com/watch?v=hxWlzI-hBK0</t>
  </si>
  <si>
    <t>https://www.youtube.com/watch?v=0h_MpYwCLEE</t>
  </si>
  <si>
    <t>https://www.youtube.com/watch?v=Fm-ud5Qjh6E</t>
  </si>
  <si>
    <t>https://www.youtube.com/watch?v=CxlOpgwrMnE</t>
  </si>
  <si>
    <t>https://www.youtube.com/watch?v=SXUXiOFQH7o</t>
  </si>
  <si>
    <t>https://www.youtube.com/watch?v=v9YUMdhgJps</t>
  </si>
  <si>
    <t>https://www.youtube.com/watch?v=a4H4TL9vnnc</t>
  </si>
  <si>
    <t>https://www.youtube.com/watch?v=arOe6sgaWVs</t>
  </si>
  <si>
    <t>https://www.youtube.com/watch?v=oRqHV9-m324</t>
  </si>
  <si>
    <t>https://www.youtube.com/watch?v=hU0iTl40UBE</t>
  </si>
  <si>
    <t>https://www.youtube.com/watch?v=yrrhDW5a0m4</t>
  </si>
  <si>
    <t>https://www.youtube.com/watch?v=OSdPegaczH0</t>
  </si>
  <si>
    <t>https://www.youtube.com/watch?v=OLsMEUeSeew</t>
  </si>
  <si>
    <t>https://www.youtube.com/watch?v=CK0Q4kUgKM8</t>
  </si>
  <si>
    <t>https://www.youtube.com/watch?v=1gpFu_1soB8</t>
  </si>
  <si>
    <t>Musikvideo</t>
  </si>
  <si>
    <t>https://youtu.be/Gp-QzdDWkSU</t>
  </si>
  <si>
    <t>Indiwi</t>
  </si>
  <si>
    <t>https://youtu.be/LA82R4m_KiE</t>
  </si>
  <si>
    <t>https://youtu.be/1uiOP0x7Prc</t>
  </si>
  <si>
    <t>https://youtu.be/PX6Zn5OxfX4</t>
  </si>
  <si>
    <t>4. Württemberg Cup</t>
  </si>
  <si>
    <t>https://turniere.jugger.org/tournament.result.php?id=570</t>
  </si>
  <si>
    <t>5:0; 5:2</t>
  </si>
  <si>
    <t>https://youtu.be/hsOWKSnBLfk</t>
  </si>
  <si>
    <t>Halbfinale, 2 Kameras</t>
  </si>
  <si>
    <t>3:5, 5:4, 5:3</t>
  </si>
  <si>
    <t>https://youtu.be/T9kl_cfzmlQ</t>
  </si>
  <si>
    <t>0:5; 0:5</t>
  </si>
  <si>
    <t>https://youtu.be/uPeME85CHvk</t>
  </si>
  <si>
    <t>Juggernauts Schädeljäger</t>
  </si>
  <si>
    <t>5:2: 5:0</t>
  </si>
  <si>
    <t>https://youtu.be/3GQrs6TBZaw</t>
  </si>
  <si>
    <t>BembelMachine</t>
  </si>
  <si>
    <t>https://youtu.be/jicmIFgkMFE</t>
  </si>
  <si>
    <t>0:5; 2:5</t>
  </si>
  <si>
    <t>https://youtu.be/m-ij4LRLcAg</t>
  </si>
  <si>
    <t>7:1; 7:3</t>
  </si>
  <si>
    <t>https://youtu.be/0oNiQfngqw4</t>
  </si>
  <si>
    <t>7. Südwest Regionalturnier</t>
  </si>
  <si>
    <t>https://youtu.be/z4iTsVAJw_E</t>
  </si>
  <si>
    <t>Schatten</t>
  </si>
  <si>
    <t>https://youtu.be/5_UYWigdjDI</t>
  </si>
  <si>
    <t>2 Kameras</t>
  </si>
  <si>
    <t>https://youtu.be/3Hzy2l2kiqA</t>
  </si>
  <si>
    <t>https://youtu.be/OJd5hynnZnc</t>
  </si>
  <si>
    <t>https://youtu.be/nsL30Aq9h6I</t>
  </si>
  <si>
    <t>https://youtu.be/WDj976BLDrI</t>
  </si>
  <si>
    <t>0:5; 5:4; 0:5</t>
  </si>
  <si>
    <t>https://youtu.be/rISqa1hL0RY</t>
  </si>
  <si>
    <t>https://youtu.be/8mwddm-_t3w</t>
  </si>
  <si>
    <t>13. Thüringer Meisterschaft (TM 21)</t>
  </si>
  <si>
    <t>https://turniere.jugger.org/tournament.php?id=579</t>
  </si>
  <si>
    <t>3:5, 5:2, 5:3</t>
  </si>
  <si>
    <t>https://youtu.be/XOOYgIJ99-4</t>
  </si>
  <si>
    <t>Max T, Peter</t>
  </si>
  <si>
    <t>https://youtu.be/Q8TVfXdrbcw</t>
  </si>
  <si>
    <t>https://youtu.be/rDRGycNOhkw</t>
  </si>
  <si>
    <t>https://youtu.be/7_7kUuQHMhM</t>
  </si>
  <si>
    <t>https://youtu.be/r9Vk2Ufx3j8</t>
  </si>
  <si>
    <t>4:5, 0:5</t>
  </si>
  <si>
    <t>https://youtu.be/ZA8QZ6ToT2Q</t>
  </si>
  <si>
    <t>https://youtu.be/McxAIwjb_NI</t>
  </si>
  <si>
    <t>https://youtu.be/Rgfevfcme7E</t>
  </si>
  <si>
    <t>Sassy Sunbird Productions</t>
  </si>
  <si>
    <t>https://youtu.be/FWp_iT8c-tA</t>
  </si>
  <si>
    <t>https://youtu.be/Bv8TroefsJ0</t>
  </si>
  <si>
    <t>https://youtu.be/5TiOTl8xJng</t>
  </si>
  <si>
    <t>0:10</t>
  </si>
  <si>
    <t>https://youtu.be/yBNLz7iUaMg</t>
  </si>
  <si>
    <t>https://turniere.jugger.org/tournament.php?id=580</t>
  </si>
  <si>
    <t>https://www.youtube.com/watch?v=6qg80p7J448</t>
  </si>
  <si>
    <t>1:5, 5:2, 4:5</t>
  </si>
  <si>
    <t>https://youtu.be/KLkupCFzu5g</t>
  </si>
  <si>
    <t>https://youtu.be/gwNdiON2kOU</t>
  </si>
  <si>
    <t>3:5, 5:3</t>
  </si>
  <si>
    <t>https://youtu.be/-vYeTZyw1AI</t>
  </si>
  <si>
    <t>https://youtu.be/xT17rCTOnWA</t>
  </si>
  <si>
    <t>https://youtu.be/KAKfmg6YynM</t>
  </si>
  <si>
    <t>https://youtu.be/C6Mu7CeEq0c</t>
  </si>
  <si>
    <t>2. Lauffener Grabsteinturnier</t>
  </si>
  <si>
    <t>https://turniere.jugger.org/tournament.php?id=582</t>
  </si>
  <si>
    <t>https://youtu.be/DFdE3D7AZT8</t>
  </si>
  <si>
    <t>https://youtu.be/5sLeIU7zKEM</t>
  </si>
  <si>
    <t>2:5, 5:2, 5:2</t>
  </si>
  <si>
    <t>https://youtu.be/y1HTRrEDqt0</t>
  </si>
  <si>
    <t>https://youtu.be/UkeMCFczUyA</t>
  </si>
  <si>
    <t>https://youtu.be/kvyrHQNQJK0</t>
  </si>
  <si>
    <t>0:5; 3.5</t>
  </si>
  <si>
    <t>https://youtu.be/nRme_viMBY0</t>
  </si>
  <si>
    <t>2:5; 5:3; 3:5</t>
  </si>
  <si>
    <t>https://youtu.be/acyWZIdNuIE</t>
  </si>
  <si>
    <t>5:2; 4:5, 5:2</t>
  </si>
  <si>
    <t>https://youtu.be/y9oFJzEObvI</t>
  </si>
  <si>
    <t>Mécan'Hydre</t>
  </si>
  <si>
    <t>3:5, 5.2, 5:2</t>
  </si>
  <si>
    <t>https://youtu.be/5qnqpf1XAGs</t>
  </si>
  <si>
    <t>https://youtu.be/e1xjEO9eS4I</t>
  </si>
  <si>
    <t>Lachende Lemure</t>
  </si>
  <si>
    <t>https://youtu.be/67eE_M68m9g</t>
  </si>
  <si>
    <t>https://youtu.be/vM71fXUnJCw</t>
  </si>
  <si>
    <t>https://youtu.be/yBVBbeySLBI</t>
  </si>
  <si>
    <t>https://youtu.be/avL3Nl_VWds</t>
  </si>
  <si>
    <t>https://youtu.be/hFzttQMhME4</t>
  </si>
  <si>
    <t>2:5, 5:2, 5:1</t>
  </si>
  <si>
    <t>https://youtu.be/cpFFtt83aQY</t>
  </si>
  <si>
    <t>10. Berlin Masters (BM 2021)</t>
  </si>
  <si>
    <t>https://turniere.jugger.org/tournament.php?id=572</t>
  </si>
  <si>
    <t>Problema Equorum</t>
  </si>
  <si>
    <t>https://youtu.be/m3hWBBI_vhY</t>
  </si>
  <si>
    <t>https://youtu.be/D6RDkyYiprg</t>
  </si>
  <si>
    <t>https://youtu.be/J6a1WiRBtsM</t>
  </si>
  <si>
    <t>https://youtu.be/B0lcZOD-qhU</t>
  </si>
  <si>
    <t>https://youtu.be/qEKgwcrZNwY</t>
  </si>
  <si>
    <t>5:2, 4:5</t>
  </si>
  <si>
    <t>https://youtu.be/uflpU7bmXJc</t>
  </si>
  <si>
    <t>https://youtu.be/c0rglIzeHUo</t>
  </si>
  <si>
    <t>https://youtu.be/LaH3NqdT_X4</t>
  </si>
  <si>
    <t>3:5, 2:5</t>
  </si>
  <si>
    <t>https://youtu.be/Phrg74c1oX4</t>
  </si>
  <si>
    <t>https://youtu.be/mFgnPqJHQS8</t>
  </si>
  <si>
    <t>3:5; 4:5</t>
  </si>
  <si>
    <t>https://youtu.be/wPi_lua9YLc</t>
  </si>
  <si>
    <t>https://youtu.be/r4PpLrqCy1M</t>
  </si>
  <si>
    <t>https://youtu.be/VCXgaKYH3-k</t>
  </si>
  <si>
    <t>https://youtu.be/nH8894snW5U</t>
  </si>
  <si>
    <t>https://youtu.be/PpKlkIJRHIs</t>
  </si>
  <si>
    <t>https://youtu.be/eusV4d0qDj0</t>
  </si>
  <si>
    <t>6. Bamberger Juggerturnier - zur Goldenen Pompfe</t>
  </si>
  <si>
    <t>https://turniere.jugger.org/tournament.result.php?id=581</t>
  </si>
  <si>
    <t>5:2; 5:3</t>
  </si>
  <si>
    <t>https://youtu.be/dWf0xbqiAAo</t>
  </si>
  <si>
    <t>https://youtu.be/lFxsjp2teB4</t>
  </si>
  <si>
    <t>https://youtu.be/nYMIaXOpdyQ</t>
  </si>
  <si>
    <t>https://youtu.be/eiiBYSnFr2g</t>
  </si>
  <si>
    <t>https://youtu.be/Q4tLIASdAP0</t>
  </si>
  <si>
    <t>https://youtu.be/-T_2HogiWyU</t>
  </si>
  <si>
    <t>https://youtu.be/Y8TkiBjVayg</t>
  </si>
  <si>
    <t>https://youtu.be/rw0oVweUHNs</t>
  </si>
  <si>
    <t>https://turniere.jugger.org/tournament.result.php?id=529</t>
  </si>
  <si>
    <t>2:5, 5:0</t>
  </si>
  <si>
    <t>https://youtu.be/7F4lrWEek2Y</t>
  </si>
  <si>
    <t>https://youtu.be/7AIVfFGx8sU</t>
  </si>
  <si>
    <t>https://youtu.be/Cn2UUMNPUiY</t>
  </si>
  <si>
    <t>https://youtu.be/kKW5bdpwI1g</t>
  </si>
  <si>
    <t>https://youtu.be/cOq9BZ7xm_U</t>
  </si>
  <si>
    <t>https://youtu.be/z6JLyrkpUC8</t>
  </si>
  <si>
    <t>https://youtu.be/z6ferIuYRGY</t>
  </si>
  <si>
    <t>https://youtu.be/xwI6EGwvGlY</t>
  </si>
  <si>
    <t>2:5, 5:0, 5:3</t>
  </si>
  <si>
    <t>https://youtu.be/9nv-HlHbOfA</t>
  </si>
  <si>
    <t>https://youtu.be/TK9pccAF4GM</t>
  </si>
  <si>
    <t>https://youtu.be/_o7M5bIhfpI</t>
  </si>
  <si>
    <t>https://youtu.be/YRqV3z4ZUOQ</t>
  </si>
  <si>
    <t>https://youtu.be/XSEmQWYX2sU</t>
  </si>
  <si>
    <t>https://youtu.be/VY5X_xWl70E</t>
  </si>
  <si>
    <t>https://youtu.be/NYViOajrOoI</t>
  </si>
  <si>
    <t>https://youtu.be/3_z9mg06it0</t>
  </si>
  <si>
    <t>3:5, 5:1, 3:5</t>
  </si>
  <si>
    <t>https://youtu.be/zQI8SThbuC0</t>
  </si>
  <si>
    <t>0:5, 5:3</t>
  </si>
  <si>
    <t>https://youtu.be/9VY6KhroYxw</t>
  </si>
  <si>
    <t>https://www.youtube.com/watch?v=z_aPcmstGe4</t>
  </si>
  <si>
    <t>Jugger Clips</t>
  </si>
  <si>
    <t>https://www.youtube.com/watch?v=kzc60O_s5gs</t>
  </si>
  <si>
    <t>https://www.youtube.com/watch?v=r3h4BYf7EW8</t>
  </si>
  <si>
    <t>https://www.youtube.com/watch?v=YPXH3j1rLEc</t>
  </si>
  <si>
    <t>https://www.youtube.com/watch?v=GuByBGPkipI</t>
  </si>
  <si>
    <t>4:5, 5:4</t>
  </si>
  <si>
    <t>https://www.youtube.com/watch?v=aoUAO0-MRaQ</t>
  </si>
  <si>
    <t>https://www.youtube.com/watch?v=ZhCn13SSN6o</t>
  </si>
  <si>
    <t>https://www.youtube.com/watch?v=gLRHzjL5-dI</t>
  </si>
  <si>
    <t>https://www.youtube.com/watch?v=I5MfRjC_q3k</t>
  </si>
  <si>
    <t>Relegation</t>
  </si>
  <si>
    <t>0:5, 3:5</t>
  </si>
  <si>
    <t>https://www.youtube.com/watch?v=pJHPXM4sMCw&amp;t=2s</t>
  </si>
  <si>
    <t>https://www.youtube.com/watch?v=78VggLdGbSQ</t>
  </si>
  <si>
    <t>https://www.youtube.com/watch?v=JDAA_6GPn_E</t>
  </si>
  <si>
    <t>https://www.youtube.com/watch?v=oxPyXiDf4O8</t>
  </si>
  <si>
    <t>https://www.youtube.com/watch?v=75F9gyeR-qc</t>
  </si>
  <si>
    <t>5:3, 0:5</t>
  </si>
  <si>
    <t>https://www.youtube.com/watch?v=faqSivFF8qA</t>
  </si>
  <si>
    <t>5:0,5:1</t>
  </si>
  <si>
    <t>https://www.youtube.com/watch?v=OVJhplRFic0</t>
  </si>
  <si>
    <t>https://www.youtube.com/watch?v=vf6EwE2upgs</t>
  </si>
  <si>
    <t>https://www.youtube.com/watch?v=uMCPbmMvinw</t>
  </si>
  <si>
    <t>https://www.youtube.com/watch?v=SK0fDX2uar0</t>
  </si>
  <si>
    <t>https://www.youtube.com/watch?v=I0j1boDnfPc</t>
  </si>
  <si>
    <t>4:3, 4:1</t>
  </si>
  <si>
    <t>https://www.youtube.com/watch?v=FmLunPKpQhc</t>
  </si>
  <si>
    <t>https://youtu.be/LDCF6gjyr1U</t>
  </si>
  <si>
    <t>https://youtu.be/olBV-pNF0Xg</t>
  </si>
  <si>
    <t>Kleines Finale</t>
  </si>
  <si>
    <t>https://youtu.be/Uq4s_2Ozc1M</t>
  </si>
  <si>
    <t>4:5, 5:1, 5:0</t>
  </si>
  <si>
    <t>https://youtu.be/lWXBTcXkYNo</t>
  </si>
  <si>
    <t>https://youtu.be/MspNdZVttco</t>
  </si>
  <si>
    <t>https://youtu.be/cMZpkYuZFF8</t>
  </si>
  <si>
    <t>https://youtu.be/dNNu-e4LhvY</t>
  </si>
  <si>
    <t>5:4, 2:5</t>
  </si>
  <si>
    <t>https://youtu.be/Unruz5dg3ec</t>
  </si>
  <si>
    <t>4:2, 1:4,3:4</t>
  </si>
  <si>
    <t>https://youtu.be/XlrVDG1qQ9k</t>
  </si>
  <si>
    <t>3:8</t>
  </si>
  <si>
    <t>https://youtu.be/XkPGIj3FiRA</t>
  </si>
  <si>
    <t>https://youtu.be/Ie7_PTPUm4c</t>
  </si>
  <si>
    <t>5:1, 1:5</t>
  </si>
  <si>
    <t>https://youtu.be/XD8q_4nvtYY</t>
  </si>
  <si>
    <t>https://youtu.be/VxTUbEzlw4Q</t>
  </si>
  <si>
    <t>https://www.youtube.com/watch?v=nHRqWlwXPNY</t>
  </si>
  <si>
    <t>https://www.youtube.com/watch?v=2ZKIuhOqZFE</t>
  </si>
  <si>
    <t>https://www.youtube.com/watch?v=XiZ5gnrfYzI</t>
  </si>
  <si>
    <t>1. Berlin Minors</t>
  </si>
  <si>
    <t>https://turniere.jugger.org/tournament.php?id=577</t>
  </si>
  <si>
    <t>https://www.youtube.com/watch?v=aWMeoOCNFZA</t>
  </si>
  <si>
    <t>https://www.youtube.com/watch?v=vc6frU5RnOg</t>
  </si>
  <si>
    <t>https://www.youtube.com/watch?v=XWbZnDOqw88</t>
  </si>
  <si>
    <t>https://www.youtube.com/watch?v=Nu0_lbqVKOE</t>
  </si>
  <si>
    <t>https://www.youtube.com/watch?v=H7hNIma_wWw</t>
  </si>
  <si>
    <t>https://www.youtube.com/watch?v=tCxUt5ON3sI&amp;t=6s</t>
  </si>
  <si>
    <t>https://www.youtube.com/watch?v=ZxT2A6tqrDk</t>
  </si>
  <si>
    <t>https://www.youtube.com/watch?v=zzdhlZBx0BE&amp;t=61s</t>
  </si>
  <si>
    <t>2:5, 5:3, 2:3</t>
  </si>
  <si>
    <t>https://www.youtube.com/watch?v=jNatUcOzU_0</t>
  </si>
  <si>
    <t>https://www.youtube.com/watch?v=rRSAq05wHz8&amp;t=37s</t>
  </si>
  <si>
    <t>https://www.youtube.com/watch?v=77ThelxYsE0</t>
  </si>
  <si>
    <t>https://www.youtube.com/watch?v=sy5epxMoegU</t>
  </si>
  <si>
    <t>https://www.youtube.com/watch?v=49GRE61xrlI</t>
  </si>
  <si>
    <t>https://www.youtube.com/watch?v=xfrpsBDm-bU</t>
  </si>
  <si>
    <t>https://www.youtube.com/watch?v=oKZB-pekYY0</t>
  </si>
  <si>
    <t>https://www.youtube.com/watch?v=Q0G5X3qkMnI</t>
  </si>
  <si>
    <t>https://www.youtube.com/watch?v=6SxIvZK4sDA</t>
  </si>
  <si>
    <t>https://www.youtube.com/watch?v=PfFR1EDlBWU</t>
  </si>
  <si>
    <t>https://www.youtube.com/watch?v=9fUHjkylbC4</t>
  </si>
  <si>
    <t>https://www.youtube.com/watch?v=0K5KUdOOUXQ</t>
  </si>
  <si>
    <t>5:0, 5.0</t>
  </si>
  <si>
    <t>https://www.youtube.com/watch?v=x8Tx4S-GPm0</t>
  </si>
  <si>
    <t>https://www.youtube.com/watch?v=buUY4hzfCcw</t>
  </si>
  <si>
    <t>https://www.youtube.com/watch?v=2l2FbXSf8W8</t>
  </si>
  <si>
    <t>https://www.youtube.com/watch?v=fhzg5Ig7xXg</t>
  </si>
  <si>
    <t>2:10</t>
  </si>
  <si>
    <t>https://www.youtube.com/watch?v=ybkropr_1Hc</t>
  </si>
  <si>
    <t>https://www.youtube.com/watch?v=lwVI3H4rxRo</t>
  </si>
  <si>
    <t>https://www.youtube.com/watch?v=BuvVhDnhadI</t>
  </si>
  <si>
    <t>https://www.youtube.com/watch?v=8YiIHra1gzE</t>
  </si>
  <si>
    <t>https://www.youtube.com/watch?v=IS3YcVyi800</t>
  </si>
  <si>
    <t>5:3, 4:5, 3:1</t>
  </si>
  <si>
    <t>https://www.youtube.com/watch?v=WQaz4l5rnJ8</t>
  </si>
  <si>
    <t>5:2, 2:5, 3:2</t>
  </si>
  <si>
    <t>https://www.youtube.com/watch?v=UgxZLyg4gkA</t>
  </si>
  <si>
    <t>4:5, 5:3, 3:1</t>
  </si>
  <si>
    <t>https://www.youtube.com/watch?v=BErizc4a-c8&amp;t=43s</t>
  </si>
  <si>
    <t>Yps</t>
  </si>
  <si>
    <t>https://youtu.be/Q-WUbmkQlHc</t>
  </si>
  <si>
    <t>https://youtu.be/gxhGt7VOjvo</t>
  </si>
  <si>
    <t>5. Württemberg Cup</t>
  </si>
  <si>
    <t>https://turniere.jugger.org/tournament.result.php?id=571</t>
  </si>
  <si>
    <t>https://youtu.be/i8yHe46IB8k</t>
  </si>
  <si>
    <t>https://youtu.be/yATmc-RZPDA</t>
  </si>
  <si>
    <t>https://youtu.be/a_20WywTuFk</t>
  </si>
  <si>
    <t>https://youtu.be/IOHRznF87DA</t>
  </si>
  <si>
    <t>https://youtu.be/C_VdXD4aTHQ</t>
  </si>
  <si>
    <t>2:4; 3:4</t>
  </si>
  <si>
    <t>https://youtu.be/J5iir4RL1gw</t>
  </si>
  <si>
    <t>https://youtu.be/gWvKKj3AZv8</t>
  </si>
  <si>
    <t>0:5, 4:5</t>
  </si>
  <si>
    <t>https://youtu.be/BVsUFwZCBsU</t>
  </si>
  <si>
    <t>https://youtu.be/wRtMneFwgi0</t>
  </si>
  <si>
    <t>https://youtu.be/FNMxUVZbvUM</t>
  </si>
  <si>
    <t>Bonner Buccaneer Brawl (BBB 21)</t>
  </si>
  <si>
    <t>https://turniere.jugger.org/tournament.result.php?id=590</t>
  </si>
  <si>
    <t>https://youtu.be/BuXfGujKEi8</t>
  </si>
  <si>
    <t>https://youtu.be/-lXtDvoFIvI</t>
  </si>
  <si>
    <t>Einladungsturnier Winterliga in Hagen 1/3</t>
  </si>
  <si>
    <t>https://turniere.jugger.org/tournament.result.php?id=595</t>
  </si>
  <si>
    <t>https://youtu.be/G2x2ukWV-O4</t>
  </si>
  <si>
    <t>https://youtu.be/RMihQfKk5mA</t>
  </si>
  <si>
    <t>5:4, 3:5</t>
  </si>
  <si>
    <t>https://youtu.be/yH6aBJz_Nq4</t>
  </si>
  <si>
    <t>5:4; 5:4</t>
  </si>
  <si>
    <t>https://youtu.be/HEc4rmYIaiw</t>
  </si>
  <si>
    <t>1:5, 5:1</t>
  </si>
  <si>
    <t>https://youtu.be/gdmg-EXU3Mo</t>
  </si>
  <si>
    <t>https://youtu.be/lDVBp_DPtQE</t>
  </si>
  <si>
    <t>Fémures Huérfanos</t>
  </si>
  <si>
    <t>https://youtu.be/6JazUauBE00</t>
  </si>
  <si>
    <t>https://youtu.be/VjGFiszZqvQ</t>
  </si>
  <si>
    <t>https://youtu.be/xA0gpIk-Vto</t>
  </si>
  <si>
    <t>https://youtu.be/kF4hrqMwpLs</t>
  </si>
  <si>
    <t>https://youtu.be/BVa7Gix-qM4</t>
  </si>
  <si>
    <t>https://youtu.be/9140lt6vKlc</t>
  </si>
  <si>
    <t>https://youtu.be/bd134YHsCh8</t>
  </si>
  <si>
    <t>https://youtu.be/srmWPU1IhB0</t>
  </si>
  <si>
    <t>https://youtu.be/JrM1xMu0Pi4</t>
  </si>
  <si>
    <t>https://www.youtube.com/watch?v=_bjXgLY3LDs</t>
  </si>
  <si>
    <t>https://www.youtube.com/watch?v=ZbcE-eCjH3Q</t>
  </si>
  <si>
    <t>https://youtu.be/QGr8dFdV3sU</t>
  </si>
  <si>
    <t>Wütende Tintenfische</t>
  </si>
  <si>
    <t>https://youtu.be/EvDS1DehLbY</t>
  </si>
  <si>
    <t>https://youtu.be/Cyr0ocn8sTA</t>
  </si>
  <si>
    <t>2:5, 5:2, 3:2</t>
  </si>
  <si>
    <t>https://youtu.be/mK6daZDt6kU</t>
  </si>
  <si>
    <t>https://www.youtube.com/watch?v=qWXSLY0a6kA&amp;t=56s</t>
  </si>
  <si>
    <t>https://www.youtube.com/watch?v=-sm4Cc74ZD0</t>
  </si>
  <si>
    <t>https://www.youtube.com/watch?v=LyPVdt0FR-0</t>
  </si>
  <si>
    <t>https://www.youtube.com/watch?v=PFn-1lL0Ycg</t>
  </si>
  <si>
    <t>https://www.youtube.com/watch?v=dfk_r1RVJVs</t>
  </si>
  <si>
    <t>https://www.youtube.com/watch?v=oZHPBhSQMkY</t>
  </si>
  <si>
    <t>https://www.youtube.com/watch?v=Bz4DdzsGdjk</t>
  </si>
  <si>
    <t>https://www.youtube.com/watch?v=4CTcokHjoAs</t>
  </si>
  <si>
    <t>https://www.youtube.com/watch?v=xvD0f2x5SuY</t>
  </si>
  <si>
    <t>https://www.youtube.com/watch?v=I-QQTPAUwfg</t>
  </si>
  <si>
    <t>https://www.youtube.com/watch?v=rx1RIp8Qt1k</t>
  </si>
  <si>
    <t>https://www.youtube.com/watch?v=Tvds9RfWJgw</t>
  </si>
  <si>
    <t>1:6</t>
  </si>
  <si>
    <t>https://youtu.be/LMFW9Zj_EWE</t>
  </si>
  <si>
    <t>https://turniere.jugger.org/tournament.result.php?id=432</t>
  </si>
  <si>
    <t>Kampfkarpfen</t>
  </si>
  <si>
    <t>https://youtu.be/qnETw772mK4</t>
  </si>
  <si>
    <t>https://youtu.be/yYWE3RXQh44</t>
  </si>
  <si>
    <t>https://youtu.be/g8hIyURYRyw</t>
  </si>
  <si>
    <t>https://youtu.be/CAim3d-w0Sc</t>
  </si>
  <si>
    <t>https://youtu.be/kjKXlOV9nQI</t>
  </si>
  <si>
    <t>https://youtu.be/BG3_Winwofs</t>
  </si>
  <si>
    <t>https://youtu.be/doc5oR9kFBE</t>
  </si>
  <si>
    <t>https://youtu.be/-fCjIysjfWM</t>
  </si>
  <si>
    <t>1:5, 5:1, 0:1</t>
  </si>
  <si>
    <t>https://www.youtube.com/watch?v=HtsoWcOB_YY</t>
  </si>
  <si>
    <t>https://www.youtube.com/watch?v=gZjC2du0j9w</t>
  </si>
  <si>
    <t>https://www.youtube.com/watch?v=6bsbRiuexW8</t>
  </si>
  <si>
    <t>https://www.youtube.com/watch?v=TtRzWGjPBk4</t>
  </si>
  <si>
    <t>https://www.youtube.com/watch?v=0z5DO23UCPM</t>
  </si>
  <si>
    <t>https://youtu.be/J6RQOP_L6ek</t>
  </si>
  <si>
    <t>5:2, 1:5, 2:5</t>
  </si>
  <si>
    <t>https://youtu.be/upNHkeS-hnw</t>
  </si>
  <si>
    <t>2:5, 5:2</t>
  </si>
  <si>
    <t>https://youtu.be/6e6S4oFRz08</t>
  </si>
  <si>
    <t>https://youtu.be/yXKCF-vX44I</t>
  </si>
  <si>
    <t>https://www.youtube.com/watch?v=_7H3YkL0gok</t>
  </si>
  <si>
    <t>https://www.youtube.com/watch?v=EAusqJxulBM</t>
  </si>
  <si>
    <t>https://www.youtube.com/watch?v=bd4bgN3joT8</t>
  </si>
  <si>
    <t>https://www.youtube.com/watch?v=v_96THpb1-o</t>
  </si>
  <si>
    <t>Einladungsturnier Winterliga in Hagen 2/3</t>
  </si>
  <si>
    <t>https://turniere.jugger.org/tournament.result.php?id=596</t>
  </si>
  <si>
    <t>Bochum Juggers</t>
  </si>
  <si>
    <t>https://www.youtube.com/watch?v=-RfvPwyAGjs</t>
  </si>
  <si>
    <t>https://www.youtube.com/watch?v=08Det5KRoWU</t>
  </si>
  <si>
    <t>https://www.youtube.com/watch?v=La0sR-NQuiQ</t>
  </si>
  <si>
    <t>https://www.youtube.com/watch?v=QjYMmTceEgw</t>
  </si>
  <si>
    <t>https://www.youtube.com/watch?v=wAqr-QybYec</t>
  </si>
  <si>
    <t>https://www.youtube.com/watch?v=M3zzq7AI81k</t>
  </si>
  <si>
    <t>https://www.youtube.com/watch?v=tmdL1WV6KD4</t>
  </si>
  <si>
    <t>https://www.youtube.com/watch?v=CRoC488wsFk</t>
  </si>
  <si>
    <t>3:5, 5:0, 2:5</t>
  </si>
  <si>
    <t>https://www.youtube.com/watch?v=-CvTJqBjeC4</t>
  </si>
  <si>
    <t>1:4, 0:4</t>
  </si>
  <si>
    <t>https://www.youtube.com/watch?v=Yd0rEt0oAqM</t>
  </si>
  <si>
    <t>Red Lynx</t>
  </si>
  <si>
    <t>https://youtu.be/Zhc3911tXFY</t>
  </si>
  <si>
    <t>https://youtu.be/JN82qQ_Ajo8</t>
  </si>
  <si>
    <t>https://youtu.be/mYMHXNa9_Vc</t>
  </si>
  <si>
    <t>mit Live-Kommentar</t>
  </si>
  <si>
    <t>https://youtu.be/0EBjGOrCoAI</t>
  </si>
  <si>
    <t>7:7</t>
  </si>
  <si>
    <t>https://youtu.be/GfvM7ScrTPs</t>
  </si>
  <si>
    <t>https://youtu.be/xdDnh5FecS8</t>
  </si>
  <si>
    <t>https://youtu.be/g1erlqYnDX0</t>
  </si>
  <si>
    <t>https://youtu.be/5pL6GtlEBoc</t>
  </si>
  <si>
    <t>https://www.youtube.com/watch?v=5yCv164ePpo</t>
  </si>
  <si>
    <t>https://youtu.be/QIDQHTl69Zg</t>
  </si>
  <si>
    <t>https://youtu.be/aN47iixcsDM</t>
  </si>
  <si>
    <t>Cranium ex Apparatus</t>
  </si>
  <si>
    <t>https://youtu.be/n5MkTixZumU</t>
  </si>
  <si>
    <t>https://www.youtube.com/watch?v=fK9wETaaFQM</t>
  </si>
  <si>
    <t>Einladungsturnier Winterliga in Hagen 3/3</t>
  </si>
  <si>
    <t>https://turniere.jugger.org/tournament.result.php?id=597</t>
  </si>
  <si>
    <t>https://www.youtube.com/watch?v=6FuZJdPnR3w</t>
  </si>
  <si>
    <t>https://www.youtube.com/watch?v=KCorJYZ5L1Y</t>
  </si>
  <si>
    <t>https://www.youtube.com/watch?v=gu_tTYA6fBw</t>
  </si>
  <si>
    <t>https://www.youtube.com/watch?v=qmR2kxCAzEs</t>
  </si>
  <si>
    <t>https://youtu.be/buWEBKVroCk</t>
  </si>
  <si>
    <t>https://youtu.be/y0kSbSqdrws</t>
  </si>
  <si>
    <t>5:4, 2:5, 1:5</t>
  </si>
  <si>
    <t>https://youtu.be/_FyD7a1PTlA</t>
  </si>
  <si>
    <t>https://youtu.be/hooQlnNhDA4</t>
  </si>
  <si>
    <t>https://youtu.be/0c8ZnmZU_ng</t>
  </si>
  <si>
    <t>0:8</t>
  </si>
  <si>
    <t>https://youtu.be/BpNFya8N3R0</t>
  </si>
  <si>
    <t>Gossenbasilisken</t>
  </si>
  <si>
    <t>https://youtu.be/FixfjFuX6Oc</t>
  </si>
  <si>
    <t>5. Bonner Wintercup</t>
  </si>
  <si>
    <t>https://turniere.jugger.org/tournament.result.php?id=591</t>
  </si>
  <si>
    <t>https://youtu.be/PNVc9jbbGTU</t>
  </si>
  <si>
    <t>https://youtu.be/_4Lho4Wv72Y</t>
  </si>
  <si>
    <t>https://youtu.be/a18MJzpPwnE</t>
  </si>
  <si>
    <t>https://youtu.be/oDmmL1g2ZwA</t>
  </si>
  <si>
    <t>3:5, 5:4</t>
  </si>
  <si>
    <t>https://youtu.be/cGVRL44Ca74</t>
  </si>
  <si>
    <t>https://turniere.jugger.org/tournament.php?id=597</t>
  </si>
  <si>
    <t>https://youtu.be/DxKIJBRAT9U</t>
  </si>
  <si>
    <t>https://youtu.be/96txlmONgJk</t>
  </si>
  <si>
    <t>https://youtu.be/v1lOT2Z-BtM</t>
  </si>
  <si>
    <t>https://youtu.be/lJ19juElvAk</t>
  </si>
  <si>
    <t>https://youtu.be/7iAzO4wOdFA</t>
  </si>
  <si>
    <t>https://youtu.be/Kfy-_BKWitk</t>
  </si>
  <si>
    <t>Watch JUGGER</t>
  </si>
  <si>
    <t>https://youtu.be/wrX1AEMFQXo</t>
  </si>
  <si>
    <t>https://youtu.be/inq61LKIa2I</t>
  </si>
  <si>
    <t>https://youtu.be/tYGNmWJbhIE</t>
  </si>
  <si>
    <t>https://youtu.be/58cxr3P51H0</t>
  </si>
  <si>
    <t>https://youtu.be/0WcQJEeZcGE</t>
  </si>
  <si>
    <t>https://youtu.be/KLswZj7sya4</t>
  </si>
  <si>
    <t>https://youtu.be/8_068j2aqkM</t>
  </si>
  <si>
    <t>https://youtu.be/SA85KBSnles</t>
  </si>
  <si>
    <t>https://youtu.be/aZwZ6EaJGhY</t>
  </si>
  <si>
    <t>https://www.youtube.com/watch?v=z4xP-5xKXj4</t>
  </si>
  <si>
    <t>https://www.youtube.com/watch?v=-Gwt5Rzf9Is</t>
  </si>
  <si>
    <t>https://www.youtube.com/watch?v=cpVGrcXyxcg</t>
  </si>
  <si>
    <t>https://www.youtube.com/watch?v=T-CPPruEefU</t>
  </si>
  <si>
    <t>https://www.youtube.com/watch?v=hvtgMPsB6VM</t>
  </si>
  <si>
    <t>https://youtu.be/lhjrkGa7hiY</t>
  </si>
  <si>
    <t>https://youtu.be/WlxoGd6-1nA</t>
  </si>
  <si>
    <t>https://youtu.be/VFWpfogDolk</t>
  </si>
  <si>
    <t>https://youtu.be/Qofkg2O4LHw</t>
  </si>
  <si>
    <t>https://youtu.be/P1rJrFRQLKE</t>
  </si>
  <si>
    <t>https://youtu.be/lVzJXf1WUdY</t>
  </si>
  <si>
    <t>https://youtu.be/b17bTggE5EQ</t>
  </si>
  <si>
    <t>https://youtu.be/ZPZYbeuvew8</t>
  </si>
  <si>
    <t>https://youtu.be/INbSsGrSuVw</t>
  </si>
  <si>
    <t>https://youtu.be/tzB6dnV9iDo</t>
  </si>
  <si>
    <t>https://youtu.be/2AIYf9Vcudk</t>
  </si>
  <si>
    <t>https://youtu.be/oEZDbAMSLzc</t>
  </si>
  <si>
    <t>https://youtu.be/S8LfCaFKg4Y</t>
  </si>
  <si>
    <t>https://youtu.be/wfE9yYgThgk</t>
  </si>
  <si>
    <t>https://www.youtube.com/watch?v=jXax5hi4NoQ</t>
  </si>
  <si>
    <t>https://www.youtube.com/watch?v=Ti4UHo8TjnQ</t>
  </si>
  <si>
    <t>https://www.youtube.com/watch?v=AeeCRgej3WM</t>
  </si>
  <si>
    <t>https://www.youtube.com/watch?v=uUQErlDgn84</t>
  </si>
  <si>
    <t>https://www.youtube.com/watch?v=yfirCo_DnvQ</t>
  </si>
  <si>
    <t>https://youtu.be/GH_gGvSbiA4</t>
  </si>
  <si>
    <t>https://youtu.be/oeKRkckIcRE</t>
  </si>
  <si>
    <t>https://youtu.be/c6zAvwvW3Zs</t>
  </si>
  <si>
    <t>https://youtu.be/tBBWOUme34Q</t>
  </si>
  <si>
    <t>https://youtu.be/s2Cq5plOrAU</t>
  </si>
  <si>
    <t>Wendland Wölfe</t>
  </si>
  <si>
    <t>https://youtu.be/rxRD3Lyisjs</t>
  </si>
  <si>
    <t>1:8</t>
  </si>
  <si>
    <t>https://youtu.be/QBKlDJu6Buc</t>
  </si>
  <si>
    <t>https://youtu.be/6G3PawIGOjw</t>
  </si>
  <si>
    <t>https://youtu.be/qli_vNROef4</t>
  </si>
  <si>
    <t>https://youtu.be/-aFvrvaEkEs</t>
  </si>
  <si>
    <t>https://youtu.be/ZzDvhfyLcsk</t>
  </si>
  <si>
    <t>https://youtu.be/k9zomKpuIPk</t>
  </si>
  <si>
    <t>https://youtu.be/YrWQNaeiD60</t>
  </si>
  <si>
    <t>https://youtu.be/yoKtX5NXL2Q</t>
  </si>
  <si>
    <t>https://youtu.be/iVyw8pAKlv0</t>
  </si>
  <si>
    <t>https://youtu.be/bTy16857tLY</t>
  </si>
  <si>
    <t>https://youtu.be/QVZlXkwOISM</t>
  </si>
  <si>
    <t>https://youtu.be/qnsyvHwqOBk</t>
  </si>
  <si>
    <t>https://youtu.be/a4pzuQuat_U</t>
  </si>
  <si>
    <t>https://youtu.be/AxnZAZAUUag</t>
  </si>
  <si>
    <t>https://youtu.be/6juF2ZV1jaA</t>
  </si>
  <si>
    <t>Einladungsturnier Speyer 2022</t>
  </si>
  <si>
    <t>Speyer</t>
  </si>
  <si>
    <t>Jadedrachen</t>
  </si>
  <si>
    <t>https://youtu.be/7SUGlGdNJyM</t>
  </si>
  <si>
    <t>https://youtu.be/3CEd3njLgeE</t>
  </si>
  <si>
    <t>https://youtu.be/cPWjLqIV4d4</t>
  </si>
  <si>
    <t>https://youtu.be/HX7AqXa_M1E</t>
  </si>
  <si>
    <t>https://youtu.be/UZpfH8ypTYA</t>
  </si>
  <si>
    <t>https://youtu.be/uDV4xmYgra8</t>
  </si>
  <si>
    <t>https://youtu.be/xGTMYhxvUho</t>
  </si>
  <si>
    <t>https://youtu.be/BueRWqDoc40</t>
  </si>
  <si>
    <t>https://youtu.be/87u_byr95PE</t>
  </si>
  <si>
    <t>https://youtu.be/_eyJyyYebVQ</t>
  </si>
  <si>
    <t>https://youtu.be/rsYg9cx9OC0</t>
  </si>
  <si>
    <t>https://youtu.be/w2aqprBNpHk</t>
  </si>
  <si>
    <t>https://youtu.be/6GY483gNfMI</t>
  </si>
  <si>
    <t>5:4, 4:5, 3:5</t>
  </si>
  <si>
    <t>https://youtu.be/95OqUFopCsY</t>
  </si>
  <si>
    <t>https://youtu.be/rIiVFV-omxM</t>
  </si>
  <si>
    <t>https://youtu.be/yRNqc3-EjhA</t>
  </si>
  <si>
    <t>https://youtu.be/QdeeE6uy5UY</t>
  </si>
  <si>
    <t>https://youtu.be/AxBIaWekMvc</t>
  </si>
  <si>
    <t>https://youtu.be/KLhBVCfR7zk</t>
  </si>
  <si>
    <t>https://youtu.be/Mqq4IQrnteE</t>
  </si>
  <si>
    <t>https://youtu.be/CBXdq8lBfTE</t>
  </si>
  <si>
    <t>https://youtu.be/CJEu4Bn1skQ</t>
  </si>
  <si>
    <t>https://youtu.be/zuT_05OpQKE</t>
  </si>
  <si>
    <t>https://youtu.be/ZrSepFB9pDY</t>
  </si>
  <si>
    <t>5:4, 2:5, 3:5</t>
  </si>
  <si>
    <t>https://youtu.be/S3An_2VCHTw</t>
  </si>
  <si>
    <t>https://youtu.be/ko4K5QF5n5E</t>
  </si>
  <si>
    <t>https://youtu.be/cxnnfIZhYu8</t>
  </si>
  <si>
    <t>https://youtu.be/gegyyl-4GT0</t>
  </si>
  <si>
    <t>0:5, 5:4</t>
  </si>
  <si>
    <t>https://youtu.be/vAhF-35HMmo</t>
  </si>
  <si>
    <t>https://youtu.be/ennb2AGrNqo</t>
  </si>
  <si>
    <t>4:5, 5:4, 5:2</t>
  </si>
  <si>
    <t>https://youtu.be/cUWOoMTBpO8</t>
  </si>
  <si>
    <t>https://youtu.be/4eQ-TR8RH0s</t>
  </si>
  <si>
    <t>Karlshorster Kollektiv</t>
  </si>
  <si>
    <t>https://youtu.be/kDNjTP7ROHs</t>
  </si>
  <si>
    <t>https://youtu.be/N2sYIZAP5n8</t>
  </si>
  <si>
    <t>https://youtu.be/QTiRILhYox8</t>
  </si>
  <si>
    <t>1. Strandturnier in Rostock</t>
  </si>
  <si>
    <t>Rostock</t>
  </si>
  <si>
    <t>https://turniere.jugger.org/tournament.php?id=583</t>
  </si>
  <si>
    <t>https://youtu.be/Nl-GYJEIUlg</t>
  </si>
  <si>
    <t>https://youtu.be/r_BKIEZjrwk</t>
  </si>
  <si>
    <t>Haralds Blauzähne</t>
  </si>
  <si>
    <t>https://youtu.be/_QAFdV_k1Yk</t>
  </si>
  <si>
    <t>14. Thüringer Meisterschaft (TM 22)</t>
  </si>
  <si>
    <t>https://turniere.jugger.org/tournament.result.php?id=607</t>
  </si>
  <si>
    <t>https://youtu.be/7D6BhB-mKrQ</t>
  </si>
  <si>
    <t>4:0, 4:3</t>
  </si>
  <si>
    <t>https://youtu.be/P8jadQFix54</t>
  </si>
  <si>
    <t>https://youtu.be/FYK-mHwl53o</t>
  </si>
  <si>
    <t>https://youtu.be/Js78RADesI4</t>
  </si>
  <si>
    <t>Legacies</t>
  </si>
  <si>
    <t>4:0, 4:0</t>
  </si>
  <si>
    <t>https://www.youtube.com/watch?v=uOKasIsb6J4</t>
  </si>
  <si>
    <t>https://youtube.com/shorts/-q9npg0MDg8?feature=share</t>
  </si>
  <si>
    <t>https://www.youtube.com/watch?v=dJWC-CIoGw0</t>
  </si>
  <si>
    <t>https://www.youtube.com/watch?v=YW99dC2maiA</t>
  </si>
  <si>
    <t>https://www.youtube.com/watch?v=o-UOocLl1iM</t>
  </si>
  <si>
    <t>https://www.youtube.com/watch?v=REDtNBb5kio</t>
  </si>
  <si>
    <t>https://youtu.be/P8kmAYL9Ze0</t>
  </si>
  <si>
    <t>https://youtu.be/QPZetZOKOVA</t>
  </si>
  <si>
    <t>https://youtu.be/nn_9YIIbjro</t>
  </si>
  <si>
    <t>6:7, 7:5, 2:5</t>
  </si>
  <si>
    <t>https://youtu.be/e1Z5t3yXW30</t>
  </si>
  <si>
    <t>https://youtu.be/u8aVIP8YSSU</t>
  </si>
  <si>
    <t>https://youtu.be/rWDYZZZdlxM</t>
  </si>
  <si>
    <t>https://youtu.be/cabkXOB97X0</t>
  </si>
  <si>
    <t>5:1, 4:5</t>
  </si>
  <si>
    <t>https://youtu.be/TIx0vMecss8</t>
  </si>
  <si>
    <t>https://youtu.be/PK5Uj2EC_FM</t>
  </si>
  <si>
    <t>5:2, 4:5, 5:2</t>
  </si>
  <si>
    <t>https://youtu.be/x47aXPVJ9EE</t>
  </si>
  <si>
    <t>Prag</t>
  </si>
  <si>
    <t>Jugg Jugg Booze</t>
  </si>
  <si>
    <t>https://youtu.be/2QyBzKRgWuM</t>
  </si>
  <si>
    <t>https://youtu.be/FWuxr5GjVYc</t>
  </si>
  <si>
    <t>3:5, 5:4, 4:5</t>
  </si>
  <si>
    <t>https://youtu.be/Kn29UrxcOHA</t>
  </si>
  <si>
    <t>Regenbogenkriegerinnen</t>
  </si>
  <si>
    <t>2:5, 5:2, 3:1</t>
  </si>
  <si>
    <t>https://youtu.be/-uHH7oARKag</t>
  </si>
  <si>
    <t>https://youtu.be/8doXWCS8S60</t>
  </si>
  <si>
    <t>https://youtu.be/7GKVslrtjfE</t>
  </si>
  <si>
    <t>https://youtu.be/StbeAws6Mbs</t>
  </si>
  <si>
    <t>https://youtu.be/w7bb8OaK1oI</t>
  </si>
  <si>
    <t>Baator</t>
  </si>
  <si>
    <t>https://www.youtube.com/watch?v=a_m25GArO6Y</t>
  </si>
  <si>
    <t>https://www.youtube.com/watch?v=VVytZfzyEVA</t>
  </si>
  <si>
    <t>https://www.youtube.com/watch?v=EsTzQCR_Yf0</t>
  </si>
  <si>
    <t>https://www.youtube.com/watch?v=lf_tEd-1xD0</t>
  </si>
  <si>
    <t>https://www.youtube.com/watch?v=FZI-auii2H4</t>
  </si>
  <si>
    <t>https://youtu.be/cFLlXn-gRm4</t>
  </si>
  <si>
    <t>https://youtu.be/654Fk0vBcRo</t>
  </si>
  <si>
    <t>https://youtu.be/atp1e573M5s</t>
  </si>
  <si>
    <t>0:4, 1:4</t>
  </si>
  <si>
    <t>https://youtu.be/vYS-J0NVfXM</t>
  </si>
  <si>
    <t>11. Berlin Masters (BM 2022)</t>
  </si>
  <si>
    <t>https://turniere.jugger.org/tournament.result.php?id=599</t>
  </si>
  <si>
    <t>https://youtu.be/Wkd2dBJgiJQ</t>
  </si>
  <si>
    <t>https://youtu.be/jEMMbtzZfAA</t>
  </si>
  <si>
    <t>2:5, 5:3, 3:1</t>
  </si>
  <si>
    <t>https://youtu.be/oVKMxQgcrRM</t>
  </si>
  <si>
    <t>5:1, 4:5, 3:2</t>
  </si>
  <si>
    <t>https://youtu.be/gLFjKR1UG6o</t>
  </si>
  <si>
    <t>https://youtu.be/jLoPb64h8Po</t>
  </si>
  <si>
    <t>3:5, 5:2</t>
  </si>
  <si>
    <t>https://youtu.be/ev61UsydR5w</t>
  </si>
  <si>
    <t>4:1, 3:4</t>
  </si>
  <si>
    <t>https://youtu.be/6SvkuCEr9iI</t>
  </si>
  <si>
    <t>https://youtu.be/GzcGuxh9Pjg</t>
  </si>
  <si>
    <t>https://youtu.be/SK5460PCpCc</t>
  </si>
  <si>
    <t>https://youtu.be/axEiaraHbg8</t>
  </si>
  <si>
    <t>https://youtu.be/2Kt5X_5AjZ4</t>
  </si>
  <si>
    <t>Schattentheater</t>
  </si>
  <si>
    <t>Würzburg</t>
  </si>
  <si>
    <t>Feuersalamander</t>
  </si>
  <si>
    <t>https://youtu.be/ElUtHYgbviE</t>
  </si>
  <si>
    <t>https://youtu.be/cCckR9Mdcuo</t>
  </si>
  <si>
    <t>https://youtu.be/awINFLIsAbI</t>
  </si>
  <si>
    <t>https://youtu.be/lTJEwI9UEFc</t>
  </si>
  <si>
    <t>https://youtu.be/BWBKrzWpdGs</t>
  </si>
  <si>
    <t>https://youtu.be/kU8ukXaCO3k</t>
  </si>
  <si>
    <t>kleines Finale</t>
  </si>
  <si>
    <t>5:4, 4:5, 1:5</t>
  </si>
  <si>
    <t>https://youtu.be/2G4avrLLqGw</t>
  </si>
  <si>
    <t>4:5, 5:0, 3:2</t>
  </si>
  <si>
    <t>https://youtu.be/AjdDkgigRjM</t>
  </si>
  <si>
    <t>1:5, 5:3, 1:3</t>
  </si>
  <si>
    <t>https://youtu.be/eCR8m2kjtOw</t>
  </si>
  <si>
    <t>https://youtu.be/PDj_nWSuuBk</t>
  </si>
  <si>
    <t>https://youtu.be/Y_bnx99k0tA</t>
  </si>
  <si>
    <t>https://youtu.be/9DYDNpPU8Pg</t>
  </si>
  <si>
    <t>6. Württemberg Cup</t>
  </si>
  <si>
    <t>https://turniere.jugger.org/tournament.result.php?id=625</t>
  </si>
  <si>
    <t>https://youtu.be/Qjss86yjl28</t>
  </si>
  <si>
    <t>https://www.youtube.com/watch?v=bSYhdntN_2I</t>
  </si>
  <si>
    <t>Wessi Wettstreit</t>
  </si>
  <si>
    <t>https://www.youtube.com/watch?v=g8JGIovJgOg</t>
  </si>
  <si>
    <t>https://www.youtube.com/watch?v=uf8M5P6hYjI</t>
  </si>
  <si>
    <t>https://www.youtube.com/watch?v=iyTEAhIhy3Q</t>
  </si>
  <si>
    <t>https://www.youtube.com/watch?v=CDUmlilrz8s</t>
  </si>
  <si>
    <t>https://youtu.be/mZpeGqrMMK4</t>
  </si>
  <si>
    <t>https://youtu.be/ZZYzJmgTjwk</t>
  </si>
  <si>
    <t>https://youtu.be/O5aao8zv47Y</t>
  </si>
  <si>
    <t>4:1, 4:3</t>
  </si>
  <si>
    <t>https://youtu.be/MRmBpjurZEY</t>
  </si>
  <si>
    <t>https://youtu.be/wjnYl5KlOH8</t>
  </si>
  <si>
    <t>2:4, 4:3</t>
  </si>
  <si>
    <t>https://youtu.be/diiWRvnM3-Y</t>
  </si>
  <si>
    <t>Schemen</t>
  </si>
  <si>
    <t>https://youtu.be/IIV2-_-Du8c</t>
  </si>
  <si>
    <t>https://youtu.be/wzSPbs85lnU</t>
  </si>
  <si>
    <t>6. Leipziger Juggernächte</t>
  </si>
  <si>
    <t>https://turniere.jugger.org/tournament.result.php?id=605</t>
  </si>
  <si>
    <t>https://youtu.be/nduyF2GglOI</t>
  </si>
  <si>
    <t>https://youtu.be/Vv3ZYSQwKWY</t>
  </si>
  <si>
    <t>https://youtu.be/AfTBQSekA2Q</t>
  </si>
  <si>
    <t>https://youtu.be/ZMRPKGCbqo8</t>
  </si>
  <si>
    <t>https://youtu.be/Fxm8r-v-A7I</t>
  </si>
  <si>
    <t>https://youtu.be/TEXhLlLBL_U</t>
  </si>
  <si>
    <t>https://youtu.be/7RqY10-L0fk</t>
  </si>
  <si>
    <t>https://youtu.be/MPwpD7r9s4E</t>
  </si>
  <si>
    <t>https://youtu.be/DAoMJhGW2jw</t>
  </si>
  <si>
    <t>https://youtu.be/qRJyt1ayly4</t>
  </si>
  <si>
    <t>https://youtu.be/PDdguZoLKFY</t>
  </si>
  <si>
    <t>https://youtu.be/Tfl401jkfsA</t>
  </si>
  <si>
    <t>https://youtu.be/Z_c1_pTya9c</t>
  </si>
  <si>
    <t>https://youtu.be/ciPf0CVghR0</t>
  </si>
  <si>
    <t>https://youtu.be/94fdr6z7gDk</t>
  </si>
  <si>
    <t>https://youtu.be/j2oyVbGnX3o</t>
  </si>
  <si>
    <t>https://youtu.be/plZvZ6wwPRY</t>
  </si>
  <si>
    <t>https://www.youtube.com/watch?v=WLN02xPZt1E</t>
  </si>
  <si>
    <t>5:3, 4:5</t>
  </si>
  <si>
    <t>https://www.youtube.com/watch?v=lA9z3QMyFcI</t>
  </si>
  <si>
    <t>https://www.youtube.com/watch?v=WojddNYf8o4</t>
  </si>
  <si>
    <t>https://www.youtube.com/watch?v=KLDk1W583OM</t>
  </si>
  <si>
    <t>https://www.youtube.com/watch?v=C2qWXRZWv1c</t>
  </si>
  <si>
    <t>https://www.youtube.com/watch?v=EwRN3XHiJ-Q</t>
  </si>
  <si>
    <t>Kerberos</t>
  </si>
  <si>
    <t>https://youtu.be/KXbeUpdurFg</t>
  </si>
  <si>
    <t>5:2, 5:2, 5:2</t>
  </si>
  <si>
    <t>https://youtu.be/ULRvrR_OC9w</t>
  </si>
  <si>
    <t>https://youtu.be/IwDsHv8j3NQ</t>
  </si>
  <si>
    <t>Finale 9/10</t>
  </si>
  <si>
    <t>7. Bamberger Juggerturnier - zur Goldenen Pompfe</t>
  </si>
  <si>
    <t>https://turniere.jugger.org/tournament.result.php?id=609</t>
  </si>
  <si>
    <t>https://youtu.be/IwDsHv8j3NQ?t=526</t>
  </si>
  <si>
    <t>Gruppenspiel</t>
  </si>
  <si>
    <t>https://youtu.be/4lB5dRSt4pU</t>
  </si>
  <si>
    <t>Black Knights Nürnberg</t>
  </si>
  <si>
    <t>https://youtu.be/nwmzKaWo3J8</t>
  </si>
  <si>
    <t>https://youtu.be/Q4WQ9WoSgCw</t>
  </si>
  <si>
    <t>Partykekse</t>
  </si>
  <si>
    <t>https://youtu.be/ZJydBmNctF0</t>
  </si>
  <si>
    <t>https://youtu.be/v-Ve4z5mhhs</t>
  </si>
  <si>
    <t>3. Rheinische Meisterschaft</t>
  </si>
  <si>
    <t>https://turniere.jugger.org/tournament.result.php?id=628</t>
  </si>
  <si>
    <t>https://youtu.be/LLkw_leWTaA</t>
  </si>
  <si>
    <t>5. Lahnveilchencup-Cake</t>
  </si>
  <si>
    <t>Gießen</t>
  </si>
  <si>
    <t>https://turniere.jugger.org/tournament.result.php?id=619</t>
  </si>
  <si>
    <t>https://youtu.be/Ed6wGWkc8iw</t>
  </si>
  <si>
    <t>Gruppenspiele</t>
  </si>
  <si>
    <t>Erdmännchen Essen</t>
  </si>
  <si>
    <t>https://youtu.be/MR9PizK7o2w</t>
  </si>
  <si>
    <t>https://youtu.be/VuXAOCB2zsI</t>
  </si>
  <si>
    <t>https://youtu.be/Za5bnXdVsco</t>
  </si>
  <si>
    <t>https://youtu.be/rXdc3Up1sm4</t>
  </si>
  <si>
    <t>https://youtu.be/OMxwc6s988o</t>
  </si>
  <si>
    <t>https://youtu.be/ODE4MNjr9rY</t>
  </si>
  <si>
    <t>https://youtu.be/mfae3ApvkZk</t>
  </si>
  <si>
    <t>https://youtu.be/rVhro0xs7ZA</t>
  </si>
  <si>
    <t>https://youtu.be/UOkIQd8e_y4</t>
  </si>
  <si>
    <t>2:4, 2:4</t>
  </si>
  <si>
    <t>https://youtu.be/pLexr-j_dVA</t>
  </si>
  <si>
    <t>4:1, 2:4, 1:4</t>
  </si>
  <si>
    <t>https://youtu.be/BZ87_a-JbHw</t>
  </si>
  <si>
    <t>https://youtu.be/BlbNre27OI4</t>
  </si>
  <si>
    <t>https://youtu.be/4ipYAhGPf5Q</t>
  </si>
  <si>
    <t>Viertelfinale 9/16</t>
  </si>
  <si>
    <t>https://youtu.be/4ipYAhGPf5Q?t=613</t>
  </si>
  <si>
    <t>https://youtu.be/VKGJo-zj1SY</t>
  </si>
  <si>
    <t>https://youtu.be/X7RAcOwb6-c</t>
  </si>
  <si>
    <t>https://youtu.be/4PPKW2AvW8c</t>
  </si>
  <si>
    <t>https://youtu.be/IVuwlvlf5PA</t>
  </si>
  <si>
    <t>https://youtu.be/IVuwlvlf5PA?t=633</t>
  </si>
  <si>
    <t>https://youtu.be/IVuwlvlf5PA?t=234</t>
  </si>
  <si>
    <t>https://youtu.be/-m6bAiFk1OY</t>
  </si>
  <si>
    <t>https://youtu.be/C6Z6H-Qnlu0</t>
  </si>
  <si>
    <t>4:1, 3:4, 2:4</t>
  </si>
  <si>
    <t>https://youtu.be/OULqfPWEXIQ</t>
  </si>
  <si>
    <t>https://youtu.be/G5sBFayBPxs</t>
  </si>
  <si>
    <t>April Scherz</t>
  </si>
  <si>
    <t>https://youtu.be/xKOf1rFXtqk</t>
  </si>
  <si>
    <t>Mensur</t>
  </si>
  <si>
    <t>https://youtu.be/1kFJwNldH84</t>
  </si>
  <si>
    <t>https://youtu.be/4BEqQXnyl7w</t>
  </si>
  <si>
    <t>Arima Galduak</t>
  </si>
  <si>
    <t>https://youtu.be/JDkXV7o-Bas</t>
  </si>
  <si>
    <t>https://youtu.be/W8P5yKf-1pM</t>
  </si>
  <si>
    <t>https://youtu.be/JttoF-8R_iY</t>
  </si>
  <si>
    <t>https://youtu.be/XuP-6GTQj9Q</t>
  </si>
  <si>
    <t>https://youtu.be/4dipzv7vDAk</t>
  </si>
  <si>
    <t>klenies Finale</t>
  </si>
  <si>
    <t>https://youtu.be/_bpSCP-B2Lo</t>
  </si>
  <si>
    <t>https://youtu.be/H8b0-uZXLlo</t>
  </si>
  <si>
    <t>4:3 , 4:2</t>
  </si>
  <si>
    <t>https://youtu.be/954atT20Lu4</t>
  </si>
  <si>
    <t>https://youtu.be/btodArQgyXA</t>
  </si>
  <si>
    <t>https://turniere.jugger.org/tournament.php?id=626</t>
  </si>
  <si>
    <t>4:1, 3:4, 3:2</t>
  </si>
  <si>
    <t>https://youtu.be/lg0O-C9VU6A</t>
  </si>
  <si>
    <t>https://youtu.be/j_7wjVA6p6Q</t>
  </si>
  <si>
    <t>https://youtu.be/ss2lz4WKFW8</t>
  </si>
  <si>
    <t>3:4, 3:4</t>
  </si>
  <si>
    <t>https://youtu.be/0LosWELvieU</t>
  </si>
  <si>
    <t>https://youtu.be/TdNlU3zhb2c</t>
  </si>
  <si>
    <t>https://youtu.be/XDJthuwc0OY</t>
  </si>
  <si>
    <t>https://youtu.be/9SlM97Yb2xc</t>
  </si>
  <si>
    <t>4:0, 4:1</t>
  </si>
  <si>
    <t>https://youtu.be/xHKicyDIi2c</t>
  </si>
  <si>
    <t>https://youtu.be/fTHrl-IEMNE</t>
  </si>
  <si>
    <t>14. Schleswig-Holstein Meisterschaft</t>
  </si>
  <si>
    <t>https://turniere.jugger.org/tournament.php?id=602</t>
  </si>
  <si>
    <t>Rethwisch Rams</t>
  </si>
  <si>
    <t>https://youtu.be/efN-WuhZQhQ</t>
  </si>
  <si>
    <t>https://youtu.be/Po1tsdGWr1U</t>
  </si>
  <si>
    <t>2 Spiele in einem Video</t>
  </si>
  <si>
    <t>https://youtu.be/9Rq3smrcYeI</t>
  </si>
  <si>
    <t>https://youtu.be/4vJMMT3hMdQ</t>
  </si>
  <si>
    <t>https://youtu.be/6qvQNK9bXOY</t>
  </si>
  <si>
    <t>https://youtu.be/JdlhupM6IFI</t>
  </si>
  <si>
    <t>https://youtu.be/_uJ5Drp52bo</t>
  </si>
  <si>
    <t>https://youtu.be/J41294ElxA4</t>
  </si>
  <si>
    <t>6. Turnier zu Münster</t>
  </si>
  <si>
    <t>https://turniere.jugger.org/tournament.php?id=620</t>
  </si>
  <si>
    <t>https://youtu.be/CLeh4Cg2QSs</t>
  </si>
  <si>
    <t>https://youtu.be/6Nf1eiIniek</t>
  </si>
  <si>
    <t>https://youtu.be/v1O_anTo5JY</t>
  </si>
  <si>
    <t>Drohne</t>
  </si>
  <si>
    <t>https://youtu.be/rsJDE7RXXZk</t>
  </si>
  <si>
    <t>https://youtu.be/Gke4c_3GuqM</t>
  </si>
  <si>
    <t>7. Bergische Meisterschaft</t>
  </si>
  <si>
    <t>https://youtu.be/oHJfWfDiN7U</t>
  </si>
  <si>
    <t>https://youtu.be/oMPcPJO4peY</t>
  </si>
  <si>
    <t>3:5, 5:3, 5:0</t>
  </si>
  <si>
    <t>https://youtu.be/jcdb55doDFA</t>
  </si>
  <si>
    <t>23. Deutsche Meisterschaft (DM 22)</t>
  </si>
  <si>
    <t>https://turniere.jugger.org/tournament.php?id=630</t>
  </si>
  <si>
    <t>https://youtu.be/DRyYoHi_KOU</t>
  </si>
  <si>
    <t>https://youtu.be/3MhGlBYLH1w</t>
  </si>
  <si>
    <t>https://youtu.be/irCGiBwIxEg</t>
  </si>
  <si>
    <t>https://youtu.be/sCf50Z3kwMM</t>
  </si>
  <si>
    <t>https://youtu.be/zBRbQF2t4Cs</t>
  </si>
  <si>
    <t>https://youtu.be/ZHlomznvqQg</t>
  </si>
  <si>
    <t>https://youtu.be/2K6yz8II4NA</t>
  </si>
  <si>
    <t>https://youtu.be/EU1QuHNBjn0</t>
  </si>
  <si>
    <t>https://youtu.be/t-x6YhUt7T4</t>
  </si>
  <si>
    <t>1:5, 4:5, 1:5</t>
  </si>
  <si>
    <t>https://youtu.be/uoI6ErUrGJI</t>
  </si>
  <si>
    <t>4:5, 5:0</t>
  </si>
  <si>
    <t>https://youtu.be/29wYLNYNgTc</t>
  </si>
  <si>
    <t>https://youtu.be/Jbu86jOjzmM</t>
  </si>
  <si>
    <t>https://youtu.be/hnMl7BOJ3kA</t>
  </si>
  <si>
    <t>https://youtu.be/9meXwIvbVAQ</t>
  </si>
  <si>
    <t>https://youtu.be/2zTI-CMK3lU</t>
  </si>
  <si>
    <t>5:4, 4:5, 2:3</t>
  </si>
  <si>
    <t>https://youtu.be/76TXRiHqJ60</t>
  </si>
  <si>
    <t>https://youtu.be/yWswiC_6kvk</t>
  </si>
  <si>
    <t>3. königlich-sächsisches Hofturnier</t>
  </si>
  <si>
    <t>Dresden</t>
  </si>
  <si>
    <t>https://turniere.jugger.org/tournament.result.php?id=615</t>
  </si>
  <si>
    <t>https://youtu.be/SwLI_igKWG4</t>
  </si>
  <si>
    <t>1:5, 5:2, 3:5</t>
  </si>
  <si>
    <t>https://youtu.be/fN-eacTSALw</t>
  </si>
  <si>
    <t>https://youtu.be/Ogh5pw-KGEc</t>
  </si>
  <si>
    <t>Kampf um den goldenen Jugg</t>
  </si>
  <si>
    <t>https://turniere.jugger.org/tournament.result.php?id=631</t>
  </si>
  <si>
    <t>7:6, 7:5</t>
  </si>
  <si>
    <t>https://youtu.be/IQKnTeAE9sU</t>
  </si>
  <si>
    <t>https://youtu.be/iIp5oZVfKDQ</t>
  </si>
  <si>
    <t>https://youtu.be/RWTudqdgqEc</t>
  </si>
  <si>
    <t>https://youtu.be/--kq46ECsEo</t>
  </si>
  <si>
    <t>https://youtu.be/wcHmF_yNDYQ</t>
  </si>
  <si>
    <t>LUQVM</t>
  </si>
  <si>
    <t>https://youtu.be/yep0tb5qs8g</t>
  </si>
  <si>
    <t>5. TORNEO INTERNACIONAL DE ESPAÑA (TIE) 2022</t>
  </si>
  <si>
    <t>Mallorca Monks</t>
  </si>
  <si>
    <t>Nòmadas</t>
  </si>
  <si>
    <t>https://youtu.be/k-QJbYQuYHw</t>
  </si>
  <si>
    <t>Garres</t>
  </si>
  <si>
    <t>https://youtu.be/Ps75VvtDyWE</t>
  </si>
  <si>
    <t>https://youtu.be/qv9QsqK391s</t>
  </si>
  <si>
    <t>https://youtu.be/MzoJZR_TRxI</t>
  </si>
  <si>
    <t>Black Cats</t>
  </si>
  <si>
    <t>https://youtu.be/wIweiIQdowc</t>
  </si>
  <si>
    <t>7. Württemberg Cup</t>
  </si>
  <si>
    <t>https://turniere.jugger.org/tournament.result.php?id=629</t>
  </si>
  <si>
    <t>5:2, 5:2, 0:5, 4:5, 5:1</t>
  </si>
  <si>
    <t>https://youtu.be/G_a-uQrNQLA</t>
  </si>
  <si>
    <t>https://youtu.be/_0XMg6jWRsQ</t>
  </si>
  <si>
    <t>https://youtu.be/JbcrfJFHprk</t>
  </si>
  <si>
    <t>5:1, 4:5, 1:0</t>
  </si>
  <si>
    <t>https://youtu.be/DaChKbY3J3s</t>
  </si>
  <si>
    <t>https://youtu.be/VMzCj2FaBTs</t>
  </si>
  <si>
    <t>https://youtu.be/pt6AwQvCS-A</t>
  </si>
  <si>
    <t>https://youtu.be/6G0Bg_toz6w</t>
  </si>
  <si>
    <t>Dancing Donkeys</t>
  </si>
  <si>
    <t>https://youtu.be/72D3spjNsHc</t>
  </si>
  <si>
    <t>https://youtu.be/9ckyeM9u1n0</t>
  </si>
  <si>
    <t>https://youtu.be/Ca-K3MfwHFM</t>
  </si>
  <si>
    <t>https://youtu.be/l6iWRZhi84s</t>
  </si>
  <si>
    <t>https://youtu.be/oUUv7MxK2mw</t>
  </si>
  <si>
    <t>https://youtu.be/KhTiCgJ1kr8</t>
  </si>
  <si>
    <t>https://youtu.be/s6EJF_ZGYvc</t>
  </si>
  <si>
    <t>https://youtu.be/i3gMha62UFM</t>
  </si>
  <si>
    <t>https://youtu.be/XnPql95iTNQ</t>
  </si>
  <si>
    <t>CVJM Hofheim</t>
  </si>
  <si>
    <t>https://youtu.be/0tbI_NQopoI</t>
  </si>
  <si>
    <t>https://youtu.be/PEfy6nIGB6w</t>
  </si>
  <si>
    <t>https://youtu.be/J8_LvWzD8oM</t>
  </si>
  <si>
    <t>https://youtu.be/_eQyHhR5R6E</t>
  </si>
  <si>
    <t>https://www.youtube.com/watch?v=B1zQmZ3LEl0</t>
  </si>
  <si>
    <t>Cotorras Invasoras</t>
  </si>
  <si>
    <t>https://www.youtube.com/watch?v=ndOTxIZqmYY</t>
  </si>
  <si>
    <t>VX</t>
  </si>
  <si>
    <t>https://www.youtube.com/watch?v=g535RAQmh_0</t>
  </si>
  <si>
    <t>Urcos</t>
  </si>
  <si>
    <t>https://www.youtube.com/watch?v=fYKGJbXN7sU</t>
  </si>
  <si>
    <t>Bushido</t>
  </si>
  <si>
    <t>https://www.youtube.com/watch?v=Kzxhm9nCM3U</t>
  </si>
  <si>
    <t>Cerboros</t>
  </si>
  <si>
    <t>https://www.youtube.com/watch?v=9belpEz0xrU</t>
  </si>
  <si>
    <t>https://www.youtube.com/watch?v=Pn-YKEjjFbk</t>
  </si>
  <si>
    <t>https://www.youtube.com/watch?v=phXi4P79RZo</t>
  </si>
  <si>
    <t>Gulden Draak</t>
  </si>
  <si>
    <t>L.I.N.C.E.S.</t>
  </si>
  <si>
    <t>https://www.youtube.com/watch?v=JBuKGR8t914</t>
  </si>
  <si>
    <t>Legìon</t>
  </si>
  <si>
    <t>https://www.youtube.com/watch?v=Gjq1yBigbXU</t>
  </si>
  <si>
    <t>Dogfighters</t>
  </si>
  <si>
    <t>https://www.youtube.com/watch?v=OAYG2aLi50M</t>
  </si>
  <si>
    <t>https://www.youtube.com/watch?v=RgvRthTxVkg</t>
  </si>
  <si>
    <t>https://www.youtube.com/watch?v=UERHa13du1g</t>
  </si>
  <si>
    <t>https://www.youtube.com/watch?v=Tzai68kZpRI&amp;t=4s</t>
  </si>
  <si>
    <t>https://www.youtube.com/watch?v=TpsI9bq9O2w</t>
  </si>
  <si>
    <t>https://www.youtube.com/watch?v=bWJCr_iptQI&amp;t=116s</t>
  </si>
  <si>
    <t>Gladiators</t>
  </si>
  <si>
    <t>https://www.youtube.com/watch?v=LTWOudXso_s</t>
  </si>
  <si>
    <t>https://www.youtube.com/watch?v=LKYqi-3OaPQ</t>
  </si>
  <si>
    <t>https://www.youtube.com/watch?v=P6Q2YGEhYGU</t>
  </si>
  <si>
    <t>https://www.youtube.com/watch?v=O3HuXhTU400</t>
  </si>
  <si>
    <t>Mitos</t>
  </si>
  <si>
    <t>Batalladores</t>
  </si>
  <si>
    <t>https://www.youtube.com/watch?v=lr4SRZdPMHo</t>
  </si>
  <si>
    <t>https://www.youtube.com/watch?v=UvwSvBLBK_g&amp;t=164s</t>
  </si>
  <si>
    <t>https://www.youtube.com/watch?v=puUkpMeTvzs</t>
  </si>
  <si>
    <t>https://www.youtube.com/watch?v=PxDwv6gxWpI</t>
  </si>
  <si>
    <t>Renegados</t>
  </si>
  <si>
    <t>https://www.youtube.com/watch?v=StxwvDYvpdo</t>
  </si>
  <si>
    <t>https://www.youtube.com/watch?v=qHSmTJq1Yu0&amp;</t>
  </si>
  <si>
    <t>https://www.youtube.com/watch?v=fL3KajwEKFE</t>
  </si>
  <si>
    <t>https://www.youtube.com/watch?v=qozzSCyfssE</t>
  </si>
  <si>
    <t>Quack Pack</t>
  </si>
  <si>
    <t>https://www.youtube.com/watch?v=L8a7o-jhj5o</t>
  </si>
  <si>
    <t>https://www.youtube.com/watch?v=iLjhSw5Uc8o</t>
  </si>
  <si>
    <t>Killer Kitties</t>
  </si>
  <si>
    <t>https://www.youtube.com/watch?v=zkr-3SWWdyE</t>
  </si>
  <si>
    <t>Tarrako Jugger</t>
  </si>
  <si>
    <t>Surferos del Ebro</t>
  </si>
  <si>
    <t>https://www.youtube.com/watch?v=6JmkFk5YBS0</t>
  </si>
  <si>
    <t>https://www.youtube.com/watch?v=nc4hvC7_2-c</t>
  </si>
  <si>
    <t>Pandawans</t>
  </si>
  <si>
    <t>Sticker Team</t>
  </si>
  <si>
    <t>https://www.youtube.com/watch?v=uwEMLvmPxbA</t>
  </si>
  <si>
    <t>Sköll</t>
  </si>
  <si>
    <t>https://www.youtube.com/watch?v=dLRS9eggKAI&amp;</t>
  </si>
  <si>
    <t>https://www.youtube.com/watch?v=LFkzNeGiUAo</t>
  </si>
  <si>
    <t>https://www.youtube.com/watch?v=ZiBwOq9_NGI</t>
  </si>
  <si>
    <t>Silvanos</t>
  </si>
  <si>
    <t>https://www.youtube.com/watch?v=26FqpWiGUDw</t>
  </si>
  <si>
    <t>https://www.youtube.com/watch?v=qJZSfd6DpF8</t>
  </si>
  <si>
    <t>Hijos del Mar</t>
  </si>
  <si>
    <t>https://www.youtube.com/watch?v=SWSe_RZaSS8</t>
  </si>
  <si>
    <t>Haka Wolves</t>
  </si>
  <si>
    <t>https://www.youtube.com/watch?v=GKorWeB88gc</t>
  </si>
  <si>
    <t>https://www.youtube.com/watch?v=EoVb_1sN2UY</t>
  </si>
  <si>
    <t>https://www.youtube.com/watch?v=b4ygBiizmHc</t>
  </si>
  <si>
    <t>https://www.youtube.com/watch?v=-k2g4J3ANIg</t>
  </si>
  <si>
    <t>https://www.youtube.com/watch?v=1c15iG8aK9k</t>
  </si>
  <si>
    <t>https://www.youtube.com/watch?v=iRoFqabqaVY</t>
  </si>
  <si>
    <t>https://www.youtube.com/watch?v=26_Za7NwWPY</t>
  </si>
  <si>
    <t>https://www.youtube.com/watch?v=jmw_HqyQfRk</t>
  </si>
  <si>
    <t>https://www.youtube.com/watch?v=EIpXLaT0wBM</t>
  </si>
  <si>
    <t>https://www.youtube.com/watch?v=7laMzwuHq8M</t>
  </si>
  <si>
    <t>https://www.youtube.com/watch?v=7WCr65VDB9o</t>
  </si>
  <si>
    <t>https://www.youtube.com/watch?v=7isAwJZHiGQ</t>
  </si>
  <si>
    <t>4. Ostdeutsche Meisterschaft</t>
  </si>
  <si>
    <t>Frankfurt (Oder)</t>
  </si>
  <si>
    <t>https://turniere.jugger.org/tournament.php?id=635</t>
  </si>
  <si>
    <t>https://youtu.be/bECCOX8TB8o</t>
  </si>
  <si>
    <t>https://youtu.be/Vvo4gE1JciU</t>
  </si>
  <si>
    <t>16.5 Badische Meisterschaft</t>
  </si>
  <si>
    <t>https://youtu.be/g_2Usphsp_Y</t>
  </si>
  <si>
    <t>https://youtu.be/j6L6K3On-5U</t>
  </si>
  <si>
    <t>https://youtu.be/MxXRltXTxiI</t>
  </si>
  <si>
    <t>JUKK|ER</t>
  </si>
  <si>
    <t>https://youtu.be/W92Gz-yUW7E</t>
  </si>
  <si>
    <t>https://youtu.be/ygh4_BdeFzw</t>
  </si>
  <si>
    <t>https://youtu.be/k6XJ6rZOyCw</t>
  </si>
  <si>
    <t>https://youtu.be/KDJzmZYq9KQ</t>
  </si>
  <si>
    <t>https://youtu.be/WsV-yLwet-8</t>
  </si>
  <si>
    <t>https://youtu.be/X1Sc_FIPras</t>
  </si>
  <si>
    <t>https://youtu.be/b43PeL1hnQ8</t>
  </si>
  <si>
    <t>Jugger Basilisken Basel 2</t>
  </si>
  <si>
    <t>https://youtu.be/uQkjFqMN-Ik</t>
  </si>
  <si>
    <t>https://youtu.be/jZQ-flJNqPg</t>
  </si>
  <si>
    <t>https://youtu.be/XxJ3RFn61Gk</t>
  </si>
  <si>
    <t>Need for Speed</t>
  </si>
  <si>
    <t>https://youtu.be/dOPQtWWzvVg</t>
  </si>
  <si>
    <t>https://youtu.be/gY2BG41ENaw</t>
  </si>
  <si>
    <t>https://youtu.be/FCaZ9eLUxT4</t>
  </si>
  <si>
    <t>https://youtu.be/sw5TojGPw1Q</t>
  </si>
  <si>
    <t>https://youtu.be/qON0i3VBZds</t>
  </si>
  <si>
    <t>https://youtu.be/4aWd8mW8hkw</t>
  </si>
  <si>
    <t>https://youtu.be/0xZ_82klMBg</t>
  </si>
  <si>
    <t>https://youtu.be/-4U5NViCfr8</t>
  </si>
  <si>
    <t>https://youtu.be/BrQr_LWrrI0</t>
  </si>
  <si>
    <t>GossenMachine</t>
  </si>
  <si>
    <t>https://youtu.be/QUrznjOjOfo</t>
  </si>
  <si>
    <t>https://youtu.be/CIY2hUGrlH4</t>
  </si>
  <si>
    <t>https://youtu.be/hYLphvxbBEw</t>
  </si>
  <si>
    <t>https://youtu.be/AP23Nmd0dHs</t>
  </si>
  <si>
    <t>https://youtu.be/9DxevqOLYqE</t>
  </si>
  <si>
    <t>FANTASTIC AWESOME JUGGER TOURNAMENT</t>
  </si>
  <si>
    <t>Umea</t>
  </si>
  <si>
    <t>Jugger Helsinki</t>
  </si>
  <si>
    <t>https://youtu.be/nJeQcW5Swdg</t>
  </si>
  <si>
    <t>https://youtu.be/HbtCDTEcV5c</t>
  </si>
  <si>
    <t>https://youtu.be/brzHUCM6BWE</t>
  </si>
  <si>
    <t>Tribute</t>
  </si>
  <si>
    <t>https://youtu.be/BkUcFCOZUzM</t>
  </si>
  <si>
    <t>PRISM</t>
  </si>
  <si>
    <t>https://youtu.be/FSBz7EUSdrc</t>
  </si>
  <si>
    <t>Wasted Potential</t>
  </si>
  <si>
    <t>https://youtu.be/E99nRHh_Ztw</t>
  </si>
  <si>
    <t>Punchline</t>
  </si>
  <si>
    <t>https://youtu.be/IzKBxkISpCk</t>
  </si>
  <si>
    <t>Black River Eagles</t>
  </si>
  <si>
    <t>https://youtu.be/ya2zyRWvUAQ</t>
  </si>
  <si>
    <t>https://youtu.be/cAtyVDrIr2Q</t>
  </si>
  <si>
    <t>Skoll</t>
  </si>
  <si>
    <t>https://youtu.be/k2-DEAquCyA</t>
  </si>
  <si>
    <t>https://youtu.be/_Q18xkjDucA</t>
  </si>
  <si>
    <t>https://youtu.be/UZEahtbALAc</t>
  </si>
  <si>
    <t>https://youtu.be/7qO-U2y710Q</t>
  </si>
  <si>
    <t>https://youtu.be/XL-CqngrGpk</t>
  </si>
  <si>
    <t>https://youtu.be/mYVfhMHVs8Y</t>
  </si>
  <si>
    <t>https://youtu.be/tY51_kI_pHQ</t>
  </si>
  <si>
    <t>https://youtu.be/bn9Z5K73dm0</t>
  </si>
  <si>
    <t>https://youtu.be/l7imVMgRWh8</t>
  </si>
  <si>
    <t>https://youtu.be/eWsY6lNoh5w</t>
  </si>
  <si>
    <t>https://youtu.be/UEEJmRLSX8k</t>
  </si>
  <si>
    <t>https://youtu.be/Q4mftPVqwQM</t>
  </si>
  <si>
    <t>https://youtu.be/8vnFiRvprsc</t>
  </si>
  <si>
    <t>https://youtu.be/Od_ruVP-glQ</t>
  </si>
  <si>
    <t>https://youtu.be/8uKm03BsEc8</t>
  </si>
  <si>
    <t>https://youtu.be/8ElXnDFqHYM</t>
  </si>
  <si>
    <t>https://youtu.be/pOV38fI-H9Y</t>
  </si>
  <si>
    <t>https://youtu.be/LK1pYBGBoGE</t>
  </si>
  <si>
    <t>https://youtu.be/1R9xU3PlOh4</t>
  </si>
  <si>
    <t>https://youtu.be/7H7iRjMvEik</t>
  </si>
  <si>
    <t>https://youtu.be/nwV0bNJmQUo</t>
  </si>
  <si>
    <t>https://youtu.be/3dPZmLMmZwo</t>
  </si>
  <si>
    <t>https://youtu.be/ufLjo5gNrgE</t>
  </si>
  <si>
    <t>3:4, 1:4</t>
  </si>
  <si>
    <t>https://youtu.be/0_BYEMC-aLI</t>
  </si>
  <si>
    <t>https://youtu.be/Bz2G1rjZ7mM</t>
  </si>
  <si>
    <t>https://youtu.be/tI8arCsID7M</t>
  </si>
  <si>
    <t>https://youtu.be/t7xLopYPfuY</t>
  </si>
  <si>
    <t>https://youtu.be/tzMl-Pl--10</t>
  </si>
  <si>
    <t>Winterligaspiele Berlin 2022/23</t>
  </si>
  <si>
    <t>https://youtu.be/7Hwc72LQcoM</t>
  </si>
  <si>
    <t>https://youtu.be/F4XioACpiRU</t>
  </si>
  <si>
    <t>https://youtu.be/6IaiO5qJvX4</t>
  </si>
  <si>
    <t>https://youtu.be/fLRZjl3j3oI</t>
  </si>
  <si>
    <t>https://youtu.be/VUhvcFmeT9o</t>
  </si>
  <si>
    <t>https://youtu.be/LrO95tevKxk</t>
  </si>
  <si>
    <t>https://youtu.be/KbZlRHZduI4</t>
  </si>
  <si>
    <t>https://youtu.be/Ip-kJ1GTBs4</t>
  </si>
  <si>
    <t>Winterligaspiele Berlin 2022/24</t>
  </si>
  <si>
    <t>https://youtu.be/U0jsttfg3vo</t>
  </si>
  <si>
    <t>https://youtu.be/GTido0YvrGA</t>
  </si>
  <si>
    <t>3. königliches-sächsisches Hofturnier</t>
  </si>
  <si>
    <t>https://www.youtube.com/watch?v=RNgolzuA9-4</t>
  </si>
  <si>
    <t>Goldene Reiter</t>
  </si>
  <si>
    <t>https://www.youtube.com/watch?v=sPZvFWkCRr8</t>
  </si>
  <si>
    <t>Nur für Turniere</t>
  </si>
  <si>
    <t>Nur für "andere Videos"</t>
  </si>
  <si>
    <t>Validiert</t>
  </si>
  <si>
    <t>Kategorie</t>
  </si>
  <si>
    <t>Uploaddatum</t>
  </si>
  <si>
    <t>Anmerkung</t>
  </si>
  <si>
    <t>Turnier</t>
  </si>
  <si>
    <t>Ort</t>
  </si>
  <si>
    <t>Aufnahmedatum</t>
  </si>
  <si>
    <t>Spielsystem</t>
  </si>
  <si>
    <t>Ergebniss</t>
  </si>
  <si>
    <t>Spieler Team 1</t>
  </si>
  <si>
    <t>Spieler Team 2</t>
  </si>
  <si>
    <t>Pompfenart</t>
  </si>
  <si>
    <t>Thema</t>
  </si>
  <si>
    <t>Gäste</t>
  </si>
  <si>
    <t>Heidelberger Hobbiz</t>
  </si>
  <si>
    <t>30.7.2015</t>
  </si>
  <si>
    <t>2.6.2015</t>
  </si>
  <si>
    <t>8.6.2015</t>
  </si>
  <si>
    <t>11.8.2015</t>
  </si>
  <si>
    <t>Die Kuhdorf-Vereinigung</t>
  </si>
  <si>
    <t>1.6.2015</t>
  </si>
  <si>
    <t>29.5.2015</t>
  </si>
  <si>
    <t>27.5.2015</t>
  </si>
  <si>
    <t>26.5.2015</t>
  </si>
  <si>
    <t>18.5.2015</t>
  </si>
  <si>
    <t>16.5.2015</t>
  </si>
  <si>
    <t>13.5.2015</t>
  </si>
  <si>
    <t>12.5.2015</t>
  </si>
  <si>
    <t>4.5.2015</t>
  </si>
  <si>
    <t>Orange Juggernauts</t>
  </si>
  <si>
    <t>30.4.2015</t>
  </si>
  <si>
    <t xml:space="preserve">Pink Pain </t>
  </si>
  <si>
    <t>24.4.2015</t>
  </si>
  <si>
    <t>23.4.2015</t>
  </si>
  <si>
    <t>22.4.2015</t>
  </si>
  <si>
    <t>6.3.2015</t>
  </si>
  <si>
    <t>15.10.2014</t>
  </si>
  <si>
    <t>5.8.2014</t>
  </si>
  <si>
    <t>7. Thüringer Meisterschaft</t>
  </si>
  <si>
    <t>Jugg the Ripper</t>
  </si>
  <si>
    <t>22.7.2014</t>
  </si>
  <si>
    <t>9.7.2014</t>
  </si>
  <si>
    <t>14.6.2014</t>
  </si>
  <si>
    <t>13.6.2014</t>
  </si>
  <si>
    <t>4.6.2014</t>
  </si>
  <si>
    <t>23.7.2013</t>
  </si>
  <si>
    <t>15. Deutsche Meisterschaft</t>
  </si>
  <si>
    <t>OWL 13/14</t>
  </si>
  <si>
    <t>2011 BM</t>
  </si>
  <si>
    <t>!llukS</t>
  </si>
  <si>
    <t>2011 Oldenburg</t>
  </si>
  <si>
    <t>2012 Bad Oldeslo</t>
  </si>
  <si>
    <t>2012 Bad Oldesloe</t>
  </si>
  <si>
    <t>2012 Bad Oldesloe Final</t>
  </si>
  <si>
    <t>2012 BJP</t>
  </si>
  <si>
    <t>2012 BJP Semifinal</t>
  </si>
  <si>
    <t>2012 Deutsche Meisterschaft</t>
  </si>
  <si>
    <t>2012 Deutsche Meisterschaft - Die Leere Menge vs. Rigor Mortis 2</t>
  </si>
  <si>
    <t>Murcia jugger selection</t>
  </si>
  <si>
    <t>2012 Jena</t>
  </si>
  <si>
    <t>2012 OWL</t>
  </si>
  <si>
    <t>https://www.youtube.com/watch?v=jfjg5-cIA80</t>
  </si>
  <si>
    <t>2013 BJP</t>
  </si>
  <si>
    <t>2013 Lübeck</t>
  </si>
  <si>
    <t>LMS</t>
  </si>
  <si>
    <t>2013 Lübeck Finale</t>
  </si>
  <si>
    <t>2013 Lübeck Halbfinale</t>
  </si>
  <si>
    <t>Bad Oldesloe</t>
  </si>
  <si>
    <t>Bad Oldesloe 2013</t>
  </si>
  <si>
    <t>Bad Oldesloe 2013 Finale</t>
  </si>
  <si>
    <t>Berlin Masters 2013</t>
  </si>
  <si>
    <t>BJP 2014</t>
  </si>
  <si>
    <t>Halle 2013</t>
  </si>
  <si>
    <t>Halle 2013 Halbfinale</t>
  </si>
  <si>
    <t>Halle 2013 Semifinal</t>
  </si>
  <si>
    <t>Hamburg 2013</t>
  </si>
  <si>
    <t>Golden Jugg</t>
  </si>
  <si>
    <t>Hamburg 2013 Finale</t>
  </si>
  <si>
    <t>Jena 2013</t>
  </si>
  <si>
    <t>Jena 2013 Semifinal</t>
  </si>
  <si>
    <t>Jena 2013 Viertelfinale</t>
  </si>
  <si>
    <t>3. Württemberg-Cup</t>
  </si>
  <si>
    <t xml:space="preserve"> Lauffen am Neckar</t>
  </si>
  <si>
    <t>nlg</t>
  </si>
  <si>
    <t>1. Bonner Wintercup (2017)</t>
  </si>
  <si>
    <t>18. Deutsche Meisterschaft (2015)</t>
  </si>
  <si>
    <t>Kuschelkätzchen (Karlsruhe)</t>
  </si>
  <si>
    <t xml:space="preserve">18. Deutsche Meisterschaft (2015) </t>
  </si>
  <si>
    <t>2. Bonner Wintercup (2018)</t>
  </si>
  <si>
    <t>Savage (London)</t>
  </si>
  <si>
    <t>zweiteilige Aufnahme (2/2), kein Schnitt, kein Ton und keine Punktetafel (unvollständig)</t>
  </si>
  <si>
    <t>2:0 (Gesamtergebnis unklar)</t>
  </si>
  <si>
    <t>3:4 (Gesamtergebnis unklar)</t>
  </si>
  <si>
    <t>Drake´s Landrattenregatta 2020</t>
  </si>
  <si>
    <t>NRW- Winterliga 2015/16 (Bochum)</t>
  </si>
  <si>
    <t>NRW- Winterliga 2016/17 Ahaus</t>
  </si>
  <si>
    <t>Die verstörten Zernichter</t>
  </si>
  <si>
    <t>NRW-Winterliga 2016/17 (Wuppertal)</t>
  </si>
  <si>
    <t>15.04.2016</t>
  </si>
  <si>
    <t>Waldmeister Lollar</t>
  </si>
  <si>
    <t>27.05.2016</t>
  </si>
  <si>
    <t>10.07.2016</t>
  </si>
  <si>
    <t>29.06.2015</t>
  </si>
  <si>
    <t>02.10.2016</t>
  </si>
  <si>
    <t>17.05.2017</t>
  </si>
  <si>
    <t>06.06.2017</t>
  </si>
  <si>
    <t>29.06.2017</t>
  </si>
  <si>
    <t>14.08.2018</t>
  </si>
  <si>
    <t>12. Thüringer Meisterschaft</t>
  </si>
  <si>
    <t>22. Deutsche Meisterschaft (DM2019)</t>
  </si>
  <si>
    <t>Jarnboas</t>
  </si>
  <si>
    <t>FKK</t>
  </si>
  <si>
    <t>Kieler Nordderby 2019</t>
  </si>
  <si>
    <t>1. Berlin Masters</t>
  </si>
  <si>
    <t>13. Deutsche Meisterschaft</t>
  </si>
  <si>
    <t>WWSAJ</t>
  </si>
  <si>
    <t>10:13; siehe Anmerkung</t>
  </si>
  <si>
    <t>!Lluks</t>
  </si>
  <si>
    <t>2. Deutsche Meisterschaft für Kinder- und Jugendmannschaften</t>
  </si>
  <si>
    <t>NRW Winterliga 2014/15</t>
  </si>
  <si>
    <t>Mixteam: HaJeWu</t>
  </si>
  <si>
    <t>Torneo internacional da espana 2017</t>
  </si>
  <si>
    <t>12. Deutsche Meisterschaft</t>
  </si>
  <si>
    <t>10. Deutsche Meisterschaft</t>
  </si>
  <si>
    <t>Awesome Pirats</t>
  </si>
  <si>
    <t>https://www.youtube.com/watch?v=hrUYbjEU4lQ&amp;list=PL2TqEpzY_AWZk6P4jLWJBjYyILmxPu7sV&amp;index=1</t>
  </si>
  <si>
    <t>1. Bergische Meisterschaft (2013)</t>
  </si>
  <si>
    <t>Jugger - 3 Oldenburger Kreismeisterschaft (2013): Tollwut vs. Flying Juggmen</t>
  </si>
  <si>
    <t>https://www.youtube.com/watch?v=scImc2bLg3A&amp;list=PL2TqEpzY_AWZlyqXdiguVsqI1KPCC3Ubk&amp;index=2</t>
  </si>
  <si>
    <t>3. Oldenburger Kreismeisterschaft (2013)</t>
  </si>
  <si>
    <t>Jugger, 3. Oldenburger Kreismeisterschaft: Flying Juggmen - WWSAJ</t>
  </si>
  <si>
    <t>https://www.youtube.com/watch?v=GJg8axbroOI&amp;list=PL2TqEpzY_AWZlyqXdiguVsqI1KPCC3Ubk</t>
  </si>
  <si>
    <t>WWSAJ (Hannover)</t>
  </si>
  <si>
    <t>https://www.youtube.com/watch?v=UXI1iTcvcBc&amp;list=PL2TqEpzY_AWZlyqXdiguVsqI1KPCC3Ubk&amp;index=3</t>
  </si>
  <si>
    <t>5. Fränkische Meisterschaft</t>
  </si>
  <si>
    <t>9. Berliner Masters</t>
  </si>
  <si>
    <t>DKJM 2019</t>
  </si>
  <si>
    <t>OWL Jena</t>
  </si>
  <si>
    <t>Keulen Eulen gegen Gossenhugend | 3. Kesselcup Stuttgart 2020 [Jugger]</t>
  </si>
  <si>
    <t>17.10.2020</t>
  </si>
  <si>
    <t>1. Paderborner WL-Spieltag 18/19</t>
  </si>
  <si>
    <t>2. PB WL-Spieltag 18/19</t>
  </si>
  <si>
    <t>2. PB WL-Spieltag 18/20</t>
  </si>
  <si>
    <t>2. PB WL-Spieltag 18/21</t>
  </si>
  <si>
    <t>2. PB WL-Spieltag 18/22</t>
  </si>
  <si>
    <t>2. PB WL-Spieltag 18/23</t>
  </si>
  <si>
    <t>2. PB WL-Spieltag 18/24</t>
  </si>
  <si>
    <t>2. PB WL-Spieltag 18/25</t>
  </si>
  <si>
    <t>2. WL-Einladungsturnier</t>
  </si>
  <si>
    <t>22. Deutsche Meisterschaft</t>
  </si>
  <si>
    <t>https://youtu.be/XHp4K82T3PQ</t>
  </si>
  <si>
    <t>3. NRW WL Spieltag 17/18</t>
  </si>
  <si>
    <t>Fkk</t>
  </si>
  <si>
    <t>8. Berlin Masters</t>
  </si>
  <si>
    <t>9. Berlin Masters</t>
  </si>
  <si>
    <t>NSA</t>
  </si>
  <si>
    <t>9. Berlinmasters</t>
  </si>
  <si>
    <t>Kölner Sommerfest 2019</t>
  </si>
  <si>
    <t>6:5 Golden Jugg</t>
  </si>
  <si>
    <t>Paderborn Winterliga Spieltag 2019/20</t>
  </si>
  <si>
    <t>Winterliga-Spieltag Münster 2020</t>
  </si>
  <si>
    <t>Winterspieltag Hagen 2018</t>
  </si>
  <si>
    <t xml:space="preserve"> </t>
  </si>
  <si>
    <t>WL.-Spieltag Wuppertal '19</t>
  </si>
  <si>
    <t>16.9.2018</t>
  </si>
  <si>
    <t>12.9.2018</t>
  </si>
  <si>
    <t>World Club Championship 2016</t>
  </si>
  <si>
    <t>9.9.2018</t>
  </si>
  <si>
    <t>World Club Championship 2017</t>
  </si>
  <si>
    <t>World Club Championship 2018</t>
  </si>
  <si>
    <t>1.8.2018</t>
  </si>
  <si>
    <t>22.7.2018</t>
  </si>
  <si>
    <t>8.7.2018</t>
  </si>
  <si>
    <t>Livestream des gesamten Turniers Teil 4</t>
  </si>
  <si>
    <t>Halle</t>
  </si>
  <si>
    <t>7.7.2018</t>
  </si>
  <si>
    <t>20.5.2018</t>
  </si>
  <si>
    <t>11. Thüringer Meisterschaft</t>
  </si>
  <si>
    <t>19.5.2018</t>
  </si>
  <si>
    <t>6.5.2018</t>
  </si>
  <si>
    <t>12. Berliner Jugger Pokal</t>
  </si>
  <si>
    <t>29.4.2018</t>
  </si>
  <si>
    <t>28.4.2018</t>
  </si>
  <si>
    <t>18.3.2018</t>
  </si>
  <si>
    <t>17.3.2018</t>
  </si>
  <si>
    <t>4.3.2018</t>
  </si>
  <si>
    <t>Livestream des gesamten Turniers</t>
  </si>
  <si>
    <t>4. Winterspieltag Paderborn</t>
  </si>
  <si>
    <t>1.2.2018</t>
  </si>
  <si>
    <t>12.10.2017</t>
  </si>
  <si>
    <t>6.10.2017</t>
  </si>
  <si>
    <t>5.10.2017</t>
  </si>
  <si>
    <t>4.10.2017</t>
  </si>
  <si>
    <t>3.10.2017</t>
  </si>
  <si>
    <t>27.9.2017</t>
  </si>
  <si>
    <t>26.9.2017</t>
  </si>
  <si>
    <t>18.9.2017</t>
  </si>
  <si>
    <t>13.9.2017</t>
  </si>
  <si>
    <t>11.9.2017</t>
  </si>
  <si>
    <t>24.8.2017</t>
  </si>
  <si>
    <t>12.8.2017</t>
  </si>
  <si>
    <t>10.8.2017</t>
  </si>
  <si>
    <t>7.8.2017</t>
  </si>
  <si>
    <t>3.8.2017</t>
  </si>
  <si>
    <t>20. Deutsche Meisterschaft</t>
  </si>
  <si>
    <t>1.8.2017</t>
  </si>
  <si>
    <t>27.7.2017</t>
  </si>
  <si>
    <t>26.7.2017</t>
  </si>
  <si>
    <t>25.7.2017</t>
  </si>
  <si>
    <t>21.7.2017</t>
  </si>
  <si>
    <t>18.7.2017</t>
  </si>
  <si>
    <t>2.7.2017</t>
  </si>
  <si>
    <t>11.6.2017</t>
  </si>
  <si>
    <t>9.6.2017</t>
  </si>
  <si>
    <t>26.5.2017</t>
  </si>
  <si>
    <t>21.5.2017</t>
  </si>
  <si>
    <t>19.5.2017</t>
  </si>
  <si>
    <t>6.10.2016</t>
  </si>
  <si>
    <t>19. Deutsche Meisterschaft</t>
  </si>
  <si>
    <t>30.9.2016</t>
  </si>
  <si>
    <t>21.9.2016</t>
  </si>
  <si>
    <t>20.9.2016</t>
  </si>
  <si>
    <t>16.9.2016</t>
  </si>
  <si>
    <t>13.9.2016</t>
  </si>
  <si>
    <t>11.9.2016</t>
  </si>
  <si>
    <t>8.9.2016</t>
  </si>
  <si>
    <t>6.9.2016</t>
  </si>
  <si>
    <t>3.8.2016</t>
  </si>
  <si>
    <t>31.7.2016</t>
  </si>
  <si>
    <t>27.7.2016</t>
  </si>
  <si>
    <t>25.7.2016</t>
  </si>
  <si>
    <t>22.7.2016</t>
  </si>
  <si>
    <t>21.7.2016</t>
  </si>
  <si>
    <t>13.7.2016</t>
  </si>
  <si>
    <t>17.7.2016</t>
  </si>
  <si>
    <t>14.7.2016</t>
  </si>
  <si>
    <t>12.7.2016</t>
  </si>
  <si>
    <t>11.7.2016</t>
  </si>
  <si>
    <t>5.7.2016</t>
  </si>
  <si>
    <t>1.7.2016</t>
  </si>
  <si>
    <t>29.6.2016</t>
  </si>
  <si>
    <t>28.6.2016</t>
  </si>
  <si>
    <t>27.6.2016</t>
  </si>
  <si>
    <t>25.6.2016</t>
  </si>
  <si>
    <t>Graf-Bernhard-Pokal 2015</t>
  </si>
  <si>
    <t>13.6.2016</t>
  </si>
  <si>
    <t>17.6.2016</t>
  </si>
  <si>
    <t>8.6.2016</t>
  </si>
  <si>
    <t>7.6.2016</t>
  </si>
  <si>
    <t>6.6.2016</t>
  </si>
  <si>
    <t>8.1.2015</t>
  </si>
  <si>
    <t>1. Winterligaspieltag 20.12.2015</t>
  </si>
  <si>
    <t>6.1.2015</t>
  </si>
  <si>
    <t>30.12.2015</t>
  </si>
  <si>
    <t>27.12.2015</t>
  </si>
  <si>
    <t>24.12.2015</t>
  </si>
  <si>
    <t>23.12.2015</t>
  </si>
  <si>
    <t>22.12.2015</t>
  </si>
  <si>
    <t>17. Deutsche Meisterschaft</t>
  </si>
  <si>
    <t>18. Deutsche Meisterschaft</t>
  </si>
  <si>
    <t>8. Thüringer Meisterschaft</t>
  </si>
  <si>
    <t>21.1.2016</t>
  </si>
  <si>
    <t>Winterligaspieltag 10.1.2016</t>
  </si>
  <si>
    <t>12.1.2016</t>
  </si>
  <si>
    <t>Winterspieltag Hagen Dezember 2014</t>
  </si>
  <si>
    <t>Winterspieltag Lippstadt März 2015</t>
  </si>
  <si>
    <t>Winterspieltag Wuppertal Januar 2015</t>
  </si>
  <si>
    <t>12. Berliner Juggerpokal</t>
  </si>
  <si>
    <t>Pompfenbau</t>
  </si>
  <si>
    <t>Berichte</t>
  </si>
  <si>
    <r>
      <t xml:space="preserve">von </t>
    </r>
    <r>
      <rPr>
        <u/>
        <sz val="10"/>
        <color rgb="FF1155CC"/>
        <rFont val="Arial"/>
        <family val="2"/>
      </rPr>
      <t>Oeins.de</t>
    </r>
  </si>
  <si>
    <t>22.11.2018</t>
  </si>
  <si>
    <t>Highlight</t>
  </si>
  <si>
    <t>22.11.2017</t>
  </si>
  <si>
    <t>Training und Tutorial</t>
  </si>
  <si>
    <t>Komplettes Training (Deutsch)</t>
  </si>
  <si>
    <t>Komplettes Training</t>
  </si>
  <si>
    <t>Pompfentutorial | Kette für Anfänger</t>
  </si>
  <si>
    <t>Internationale Ketten-Techniken</t>
  </si>
  <si>
    <t>Haltung</t>
  </si>
  <si>
    <t>Angriffe</t>
  </si>
  <si>
    <t>Spielanalyse Rigor gegen Sins</t>
  </si>
  <si>
    <t>Siehe Titel. Zusätzlich auf Englisch verfügbar</t>
  </si>
  <si>
    <t>Praxistest von altem schweren vs. modernem leichem Stab mit Manuel</t>
  </si>
  <si>
    <t>Diskussion Stärken/Schwächen der unterschiedlichen Pompfen</t>
  </si>
  <si>
    <t>Grundlagen für's Training: Aufwärmen usw.</t>
  </si>
  <si>
    <t>Trainingselemente für Duelle</t>
  </si>
  <si>
    <r>
      <rPr>
        <u/>
        <sz val="10"/>
        <color rgb="FF1155CC"/>
        <rFont val="Arial"/>
        <family val="2"/>
      </rPr>
      <t>TuGeNy Jugger tournament software</t>
    </r>
    <r>
      <rPr>
        <u/>
        <sz val="10"/>
        <color rgb="FF000000"/>
        <rFont val="Arial"/>
        <family val="2"/>
      </rPr>
      <t>: Turnierplanungs-tutorial</t>
    </r>
  </si>
  <si>
    <t>Turnierplanungssoftware TuGeNy</t>
  </si>
  <si>
    <t>Pompfentutorial | Stab: Grundlagen</t>
  </si>
  <si>
    <t>Pompfentutorial | Kette: Grundlagen bis fortgeschritten</t>
  </si>
  <si>
    <t>Workout im klassischen Stil, Grundlagen</t>
  </si>
  <si>
    <r>
      <t xml:space="preserve">Kurzfassung ohne Wiederholungen: </t>
    </r>
    <r>
      <rPr>
        <u/>
        <sz val="10"/>
        <color rgb="FF1155CC"/>
        <rFont val="Arial"/>
        <family val="2"/>
      </rPr>
      <t>https://www.youtube.com/watch?v=nB5DkqrpNqU</t>
    </r>
  </si>
  <si>
    <t>Workout zu Hause, mit Technikfokus</t>
  </si>
  <si>
    <t>9 Dinge zum Thema Schildspiel</t>
  </si>
  <si>
    <t>25.7.2018</t>
  </si>
  <si>
    <t>Pompfentutorial | Q-Tip</t>
  </si>
  <si>
    <t>2.12.2017</t>
  </si>
  <si>
    <t>Beinarbeit aus dem Sportfechten, speziell für Schild</t>
  </si>
  <si>
    <t>26.2.2015</t>
  </si>
  <si>
    <t>Pompfentutorial und Theorie | Beginn der Uhus Jugger Tutorials-Serie</t>
  </si>
  <si>
    <t>30.11.2018</t>
  </si>
  <si>
    <t>Grundlagen für's juggerspezifische Aufwärm- und Agilitytraining</t>
  </si>
  <si>
    <t>18.2.2019</t>
  </si>
  <si>
    <t>Fecht-/duellspezifische Trainingsübungen</t>
  </si>
  <si>
    <t>08.09.2015</t>
  </si>
  <si>
    <t>Kettensprung Übung</t>
  </si>
  <si>
    <t>06.09.2018</t>
  </si>
  <si>
    <t>Trainingseinblicke</t>
  </si>
  <si>
    <t>20.06.2020</t>
  </si>
  <si>
    <t>19.07.2020</t>
  </si>
  <si>
    <t>18.08.2020</t>
  </si>
  <si>
    <t>13.09.2020</t>
  </si>
  <si>
    <t>Manuel (NLG)</t>
  </si>
  <si>
    <t>Lukas (Bob)</t>
  </si>
  <si>
    <t>Markus und Patrick (Problemkinder)</t>
  </si>
  <si>
    <t>Jerome, Jule und Markus (Problemkinder), Tschn (Pink Pain)</t>
  </si>
  <si>
    <t>Marcel (Problemkinder), Gio, Markus, Mohammed, Nadine und Nadine (Sloth Machine)</t>
  </si>
  <si>
    <t>Lukas (Bob), Marcel (Problemkinder), Silas (NLG)</t>
  </si>
  <si>
    <t>Max und Sebi (Peters Pawns), Britta, Felix und Marcel (Problemkinder), Tom (NLG)</t>
  </si>
  <si>
    <t>Manuel (NLG), Gio, Karl, Marcel, Markus, Markus, Nadine und Patrick (Problem Machine)</t>
  </si>
  <si>
    <t>Felix, Karl, Marcel, Markus und Patrick (Problemkinder), Tschn (Pink Pain), Nadine und Nadine (Sloth Machine), Nick (NLG)</t>
  </si>
  <si>
    <t>Läufer-Meta</t>
  </si>
  <si>
    <t>Johnatan Blum, Sebastian Schlaadt</t>
  </si>
  <si>
    <t>Jugger Allgemein</t>
  </si>
  <si>
    <t>Jonas Kopka</t>
  </si>
  <si>
    <t>Simba</t>
  </si>
  <si>
    <t>Saison 2019</t>
  </si>
  <si>
    <t>Max V, Felix Gnom, Britta</t>
  </si>
  <si>
    <t>Regelwerk</t>
  </si>
  <si>
    <t>Max V</t>
  </si>
  <si>
    <t>Ligagremium</t>
  </si>
  <si>
    <t>Max V, Xing, Beff</t>
  </si>
  <si>
    <t>Juggervideos</t>
  </si>
  <si>
    <t>David GAG, Max V.</t>
  </si>
  <si>
    <t>Diverse</t>
  </si>
  <si>
    <t>Teamname</t>
  </si>
  <si>
    <t>City/Ort</t>
  </si>
  <si>
    <t>Unna-Billmerich</t>
  </si>
  <si>
    <t>Rotenburg a. d. Fulda</t>
  </si>
  <si>
    <t>Aachen</t>
  </si>
  <si>
    <t>Amsterdam</t>
  </si>
  <si>
    <t>Halle an der Saale</t>
  </si>
  <si>
    <t>Leer</t>
  </si>
  <si>
    <t>Barcelona</t>
  </si>
  <si>
    <t>Augsburg</t>
  </si>
  <si>
    <t>Frankfurt</t>
  </si>
  <si>
    <t>Saarbrücken</t>
  </si>
  <si>
    <t>Demmin</t>
  </si>
  <si>
    <t xml:space="preserve">Black Jack </t>
  </si>
  <si>
    <t>Düsseldorf</t>
  </si>
  <si>
    <t>Braunschweig</t>
  </si>
  <si>
    <t>Harburg</t>
  </si>
  <si>
    <t>Lüneburg</t>
  </si>
  <si>
    <t>Lorsch</t>
  </si>
  <si>
    <t>Hagen/Wuppertal</t>
  </si>
  <si>
    <t xml:space="preserve">Canberra </t>
  </si>
  <si>
    <t>Museros</t>
  </si>
  <si>
    <t>Essen</t>
  </si>
  <si>
    <t>Marktheidenfeld</t>
  </si>
  <si>
    <t>FKK2</t>
  </si>
  <si>
    <t>Darmstadt/Freiburg</t>
  </si>
  <si>
    <t>Kassel</t>
  </si>
  <si>
    <t>München</t>
  </si>
  <si>
    <t>Breitenfelde</t>
  </si>
  <si>
    <t>Gevelsberg</t>
  </si>
  <si>
    <t>Heidelberg</t>
  </si>
  <si>
    <t>Butzbach</t>
  </si>
  <si>
    <t>Konstanz</t>
  </si>
  <si>
    <t>Graben-Neudorf</t>
  </si>
  <si>
    <t>Waldsrodee</t>
  </si>
  <si>
    <t>Basel</t>
  </si>
  <si>
    <t>Mönchengladbach</t>
  </si>
  <si>
    <t>Juggerassics Stammheim</t>
  </si>
  <si>
    <t>Stuttgart/Stammheim</t>
  </si>
  <si>
    <t>Halle Saale</t>
  </si>
  <si>
    <t>Coswig</t>
  </si>
  <si>
    <t>Schwaikheim</t>
  </si>
  <si>
    <t>Liebenscheid</t>
  </si>
  <si>
    <t>Wuppertal/Hagen</t>
  </si>
  <si>
    <t>Paris</t>
  </si>
  <si>
    <t>Neubrandenburg</t>
  </si>
  <si>
    <t>Oerlinghausen</t>
  </si>
  <si>
    <t>Marburg</t>
  </si>
  <si>
    <t>Breidenbach</t>
  </si>
  <si>
    <t>Stuttgart/Bensheim</t>
  </si>
  <si>
    <t>Gschlachtenbretzingen</t>
  </si>
  <si>
    <t>Brisbane</t>
  </si>
  <si>
    <t xml:space="preserve">Villingen </t>
  </si>
  <si>
    <t>London</t>
  </si>
  <si>
    <t>Targu Mures</t>
  </si>
  <si>
    <t>Sinsheim</t>
  </si>
  <si>
    <t>Bensheim</t>
  </si>
  <si>
    <t>Vilnius</t>
  </si>
  <si>
    <t>Lollar</t>
  </si>
  <si>
    <t>Wendland</t>
  </si>
  <si>
    <t xml:space="preserve">Rotenburg (Wümme)        </t>
  </si>
  <si>
    <t>https://www.youtube.com/channel/UCoMgxsjBb1jWfFuyXGT4LdA</t>
  </si>
  <si>
    <t>https://www.youtube.com/channel/UCDLlRK8kv9EZf7xMip3tMrw</t>
  </si>
  <si>
    <t>https://www.youtube.com/channel/UCEyObGMhRUKQnD-T6cFbkKg</t>
  </si>
  <si>
    <t>https://www.youtube.com/user/DerDodoDerUeberlebte/videos</t>
  </si>
  <si>
    <t>https://www.youtube.com/channel/UCNt5A5d69EO_xAEtp7rPBRw</t>
  </si>
  <si>
    <t>https://www.youtube.com/user/FuchsIgel</t>
  </si>
  <si>
    <t>https://www.youtube.com/channel/UCvdd5RoFdmzJhBTeesXZ6og</t>
  </si>
  <si>
    <t>https://www.youtube.com/channel/UC3JG4yWBV231GEiEx39CTSQ</t>
  </si>
  <si>
    <t>https://www.youtube.com/channel/UCNWJAJND0Br6XXfgfSUZvlA</t>
  </si>
  <si>
    <t>https://www.youtube.com/channel/UC51R2lzV3fDLkctA7oB36vQ</t>
  </si>
  <si>
    <t>https://www.youtube.com/channel/UC-USkE95FmRuhr74K5fLaKg</t>
  </si>
  <si>
    <t>https://www.youtube.com/channel/UCWhQ8e2hrjiE1dRxf4QleBw</t>
  </si>
  <si>
    <t>https://www.youtube.com/user/JuggerHagen</t>
  </si>
  <si>
    <t>https://www.youtube.com/user/EvomSports</t>
  </si>
  <si>
    <t>https://www.youtube.com/user/Juggerliga</t>
  </si>
  <si>
    <t>https://www.youtube.com/channel/UC0tV2hOJtu6JFnms_2eOKpQ</t>
  </si>
  <si>
    <t>https://www.youtube.com/channel/UCWo6wUAPyxvdZX6swEN04_A/videos</t>
  </si>
  <si>
    <t>https://www.youtube.com/channel/UCBMUWrcA09C-e9weWGxeJLQ</t>
  </si>
  <si>
    <t>https://www.youtube.com/user/MicalLex</t>
  </si>
  <si>
    <t>https://www.youtube.com/c/peterspawns</t>
  </si>
  <si>
    <t>https://www.youtube.com/channel/UCkxGVt10fX3xVrhRXYfruLg</t>
  </si>
  <si>
    <t>https://www.youtube.com/user/Krusesensei</t>
  </si>
  <si>
    <t>https://www.youtube.com/channel/UCQlzSKPouMfrETbGZiaAwcA</t>
  </si>
  <si>
    <t>https://www.youtube.com/channel/UC05M-gM2gLXlF8VbC1pGagQ</t>
  </si>
  <si>
    <t>https://www.youtube.com/channel/UCYM6cD6AYFZOuF8GR90hI8A</t>
  </si>
  <si>
    <t>https://www.youtube.com/channel/UCS6FpXwF7ePQpn0d2N5fupg</t>
  </si>
  <si>
    <t>https://www.youtube.com/channel/UCBEwN3Yh8TnSI5f8M0PoQMg</t>
  </si>
  <si>
    <t>https://soundcloud.com/trashcore1</t>
  </si>
  <si>
    <t>https://www.youtube.com/user/EinUhu</t>
  </si>
  <si>
    <t>https://www.youtube.com/channel/UCpnNhuA3b_6v4BZaZHmM8kQ</t>
  </si>
  <si>
    <t>https://www.youtube.com/channel/UCzM4B-wkOn9q9o4I1u2mdHA</t>
  </si>
  <si>
    <t>https://www.youtube.com/channel/UC8ICgb-mZqwPaHa2yMFY7_Q</t>
  </si>
  <si>
    <t>https://www.youtube.com/user/CervisiaUltima/featured</t>
  </si>
  <si>
    <t>https://www.youtube.com/user/semtext44/</t>
  </si>
  <si>
    <t>https://www.musmagazin.de/</t>
  </si>
  <si>
    <t>https://meinsportpodcast.de/</t>
  </si>
  <si>
    <t>https://www.youtube.com/channel/UCzn5cLOLdVim_loT0F3qY3g</t>
  </si>
  <si>
    <t>https://www.youtube.com/channel/UCw3u9TFaD-cSW8CwdZZblDQ/videos</t>
  </si>
  <si>
    <t>https://www.youtube.com/channel/UCEQ1LdfVPa7XBsF_jNtCiYg/videos</t>
  </si>
  <si>
    <t>https://www.youtube.com/channel/UCwJakWhiTG6zcOkmQrqoEDw/videos</t>
  </si>
  <si>
    <t>https://www.youtube.com/user/ffmmtklkf/videos</t>
  </si>
  <si>
    <t>https://www.youtube.com/c/Federaci%C3%B3nEspa%C3%B1oladeJugger/videos</t>
  </si>
  <si>
    <t>https://www.youtube.com/channel/UCB3PRRTaOFH-x4cQlb0y_Jg/videos</t>
  </si>
  <si>
    <t>https://www.youtube.com/channel/UCoYS3KjNmlkP1HWl_Vkm9Yw</t>
  </si>
  <si>
    <t>https://www.youtube.com/channel/UCc792Fu8RU56D6BbLuSSRjw</t>
  </si>
  <si>
    <t>https://www.youtube.com/user/Rdg18/videos</t>
  </si>
  <si>
    <t>https://www.youtube.com/user/camaitz/videos</t>
  </si>
  <si>
    <t>https://www.youtube.com/channel/UCNaHT0-1fR3uM66_NmbtdRw/videos</t>
  </si>
  <si>
    <t>https://www.youtube.com/channel/UCJiwJ5B2226OcaDilJ5ftYA/videos</t>
  </si>
  <si>
    <t>https://www.youtube.com/channel/UCt5WjP8b_EChKddE2ZZetmQ/videos</t>
  </si>
  <si>
    <t>https://www.youtube.com/user/AMUJugger/videos</t>
  </si>
  <si>
    <t>https://www.youtube.com/channel/UCtqOtj28OGFgvXStCH2WXcw</t>
  </si>
  <si>
    <t>https://www.youtube.com/channel/UCEIawSh9Gw16WCL4PNP5hVw</t>
  </si>
  <si>
    <t>https://www.youtube.com/channel/UCH50YT2n2Vzw3EYr5ForU9Q</t>
  </si>
  <si>
    <t>https://www.youtube.com/channel/UCIbhF_XN4X1HvanbVgozeXA</t>
  </si>
  <si>
    <t>https://www.youtube.com/channel/UCLAPGNLYBU8oEO9qFJhdQIQ</t>
  </si>
  <si>
    <t>https://www.youtube.com/channel/UC1EXd2J8aqwiKC64yvIMKGQ</t>
  </si>
  <si>
    <t>https://www.youtube.com/channel/UC3LwAWYx-sPRvqVS5DdZqDg/videos</t>
  </si>
  <si>
    <r>
      <rPr>
        <u/>
        <sz val="10"/>
        <color rgb="FF1155CC"/>
        <rFont val="Arial"/>
        <family val="2"/>
      </rPr>
      <t>https://www.youtube.com/@leipzigernachtwache9280</t>
    </r>
    <r>
      <rPr>
        <u/>
        <sz val="10"/>
        <color rgb="FF1155CC"/>
        <rFont val="Arial"/>
        <family val="2"/>
      </rPr>
      <t>0</t>
    </r>
  </si>
  <si>
    <t>Tournament Name</t>
  </si>
  <si>
    <t>NEUE EINTRAGUNGEN BITTE DIREKT INS DATA-Andere Videos Sheet!</t>
  </si>
  <si>
    <t>JTR</t>
  </si>
  <si>
    <t>1.8.2015</t>
  </si>
  <si>
    <t>9.1.2016</t>
  </si>
  <si>
    <t>4.1.2016</t>
  </si>
  <si>
    <t>19.11.2015</t>
  </si>
  <si>
    <t>8.11.2015</t>
  </si>
  <si>
    <t>11.7.2015</t>
  </si>
  <si>
    <t>18.11.2015</t>
  </si>
  <si>
    <t>16.9.2015</t>
  </si>
  <si>
    <t>7.8.2015</t>
  </si>
  <si>
    <t>25.1.2016</t>
  </si>
  <si>
    <t>10.9.2015</t>
  </si>
  <si>
    <t>22.8.2015</t>
  </si>
  <si>
    <t>26.8.2015</t>
  </si>
  <si>
    <t>25.7.2015</t>
  </si>
  <si>
    <t>2.5.2015</t>
  </si>
  <si>
    <t>30.5.2015</t>
  </si>
  <si>
    <t>9.5.2015</t>
  </si>
  <si>
    <t>20.6.2015</t>
  </si>
  <si>
    <t>18.4.2015</t>
  </si>
  <si>
    <t>28.2.2015</t>
  </si>
  <si>
    <t>11.10.2014</t>
  </si>
  <si>
    <t>17.5.2014</t>
  </si>
  <si>
    <t>5.7.2014</t>
  </si>
  <si>
    <t>3.8.2014</t>
  </si>
  <si>
    <t>10.5.2014</t>
  </si>
  <si>
    <t>6.7.2013</t>
  </si>
  <si>
    <t>21.02.2016</t>
  </si>
  <si>
    <t>28.05.2016</t>
  </si>
  <si>
    <t>20.06.2015</t>
  </si>
  <si>
    <t>23.07.2016</t>
  </si>
  <si>
    <t>12.02.2017</t>
  </si>
  <si>
    <t>11.08.2018</t>
  </si>
  <si>
    <t>12.09.2009</t>
  </si>
  <si>
    <t>10./11.8.2013</t>
  </si>
  <si>
    <t>10.9.2017</t>
  </si>
  <si>
    <t>6.8.2017</t>
  </si>
  <si>
    <t>30.7.2017</t>
  </si>
  <si>
    <t>16.7.2017</t>
  </si>
  <si>
    <t>25.6.2017</t>
  </si>
  <si>
    <t>14.5.2017</t>
  </si>
  <si>
    <t>4.9.2016</t>
  </si>
  <si>
    <t>23.7.2016</t>
  </si>
  <si>
    <t>24.7.2016</t>
  </si>
  <si>
    <t>10.7.2016</t>
  </si>
  <si>
    <t>26.6.2016</t>
  </si>
  <si>
    <t>12.6.2016</t>
  </si>
  <si>
    <t>5.6.2016</t>
  </si>
  <si>
    <t>20.12.2015</t>
  </si>
  <si>
    <t>10.1.2016</t>
  </si>
  <si>
    <t>NEUE EINTRAGUNGEN BITTE DIREKT INS DATA-Spielvideos Sheet!</t>
  </si>
  <si>
    <r>
      <rPr>
        <u/>
        <sz val="10"/>
        <color rgb="FF1155CC"/>
        <rFont val="Arial"/>
        <family val="2"/>
      </rPr>
      <t>TuGeNy Jugger tournament software</t>
    </r>
    <r>
      <rPr>
        <u/>
        <sz val="10"/>
        <color rgb="FF000000"/>
        <rFont val="Arial"/>
        <family val="2"/>
      </rPr>
      <t>: Turnierplanungs-tutorial</t>
    </r>
  </si>
  <si>
    <r>
      <t xml:space="preserve">Kurzfassung ohne Wiederholungen: </t>
    </r>
    <r>
      <rPr>
        <u/>
        <sz val="10"/>
        <color rgb="FF1155CC"/>
        <rFont val="Arial"/>
        <family val="2"/>
      </rPr>
      <t>https://www.youtube.com/watch?v=nB5DkqrpNqU</t>
    </r>
  </si>
  <si>
    <t>Beschreibung</t>
  </si>
  <si>
    <t>Staffel</t>
  </si>
  <si>
    <t>Episode</t>
  </si>
  <si>
    <t>Eberhardt und das Geheimnis der verschwundenen Pompfe</t>
  </si>
  <si>
    <t>Intro</t>
  </si>
  <si>
    <t>Part 1</t>
  </si>
  <si>
    <t>Part 2</t>
  </si>
  <si>
    <t>Part 3</t>
  </si>
  <si>
    <t>Part 4</t>
  </si>
  <si>
    <t>Part 5</t>
  </si>
  <si>
    <t>Part 6</t>
  </si>
  <si>
    <t>Part 7</t>
  </si>
  <si>
    <t xml:space="preserve">Eberhardt und die Spur der Pompfendiebe </t>
  </si>
  <si>
    <t>Channel/Quelle</t>
  </si>
  <si>
    <t>Sprecher*innen</t>
  </si>
  <si>
    <t>Anmerkungen</t>
  </si>
  <si>
    <t>CustomUrl</t>
  </si>
  <si>
    <t>NLGJugger</t>
  </si>
  <si>
    <t>Jugger-wuppertalDe</t>
  </si>
  <si>
    <t>Krusesensei</t>
  </si>
  <si>
    <t>SetantaJuggerClub</t>
  </si>
  <si>
    <t>AzaMalle</t>
  </si>
  <si>
    <t>slothmachinejugger9016</t>
  </si>
  <si>
    <t>sonnenwendejugger5268</t>
  </si>
  <si>
    <t>thomashaase5982</t>
  </si>
  <si>
    <t>Jugger_Coach</t>
  </si>
  <si>
    <t>verstortezernichter-jugger6141</t>
  </si>
  <si>
    <t>crossingwalls</t>
  </si>
  <si>
    <t>felixsuperbike3874</t>
  </si>
  <si>
    <t>CervisiaUltima</t>
  </si>
  <si>
    <t>semtext44</t>
  </si>
  <si>
    <t>jugglersjugg5366</t>
  </si>
  <si>
    <t>RigorMortisJugger</t>
  </si>
  <si>
    <t>heidelberghobbiz2974</t>
  </si>
  <si>
    <t>oldenburgerkeiler6683</t>
  </si>
  <si>
    <t>ffmmtklkf</t>
  </si>
  <si>
    <t>PlayJugger</t>
  </si>
  <si>
    <t>juggeraustralis3776</t>
  </si>
  <si>
    <t>petersanzen4106</t>
  </si>
  <si>
    <t>Rdg18</t>
  </si>
  <si>
    <t>camaitz</t>
  </si>
  <si>
    <t>teamhunter.jugger5728</t>
  </si>
  <si>
    <t>juggermurciavideos9734</t>
  </si>
  <si>
    <t>barcelonajuggerclub8109</t>
  </si>
  <si>
    <t>CDJuggerMurcia</t>
  </si>
  <si>
    <t>indiwi8283</t>
  </si>
  <si>
    <t>sassysunbirdproductions6454</t>
  </si>
  <si>
    <t>juggerclips383</t>
  </si>
  <si>
    <t>yps6475</t>
  </si>
  <si>
    <t>JuggerParis</t>
  </si>
  <si>
    <t>WatchJUGGER</t>
  </si>
  <si>
    <t>karlshorsterkollektiv6559</t>
  </si>
  <si>
    <t>leipzigernachtwache9280</t>
  </si>
  <si>
    <t>aehochzweiaehochdrei</t>
  </si>
  <si>
    <t>AnimaEquorumJugger</t>
  </si>
  <si>
    <t>bavariascouts7713</t>
  </si>
  <si>
    <t>DerDodoDerUeberlebte</t>
  </si>
  <si>
    <t>eikemangelmann8874</t>
  </si>
  <si>
    <t>juggerbasel</t>
  </si>
  <si>
    <t>juggerbonn2578</t>
  </si>
  <si>
    <t>JuggereV</t>
  </si>
  <si>
    <t>juggerheldenbamberg</t>
  </si>
  <si>
    <t>juggervienna9667</t>
  </si>
  <si>
    <t>JuggerMasterclass</t>
  </si>
  <si>
    <t>PetersPawns</t>
  </si>
  <si>
    <t>linussmid3621</t>
  </si>
  <si>
    <t>kuhdorfvereinigung5680</t>
  </si>
  <si>
    <t>kjggoldbach5714</t>
  </si>
  <si>
    <t>EvomSports</t>
  </si>
  <si>
    <t>Daniel Danger als Jugger-Spieler | 1LIVE https://youtu.be/f27SC622NvE</t>
  </si>
  <si>
    <t>Jugger: 2. Winterliga- Einladungsturnier: Pink Pain - Avengers https://youtu.be/5mXzgI1OW4E</t>
  </si>
  <si>
    <t>Jugger: Finale 1. Rheinhessischer Rauf- und Saufcup: Pink Pain - Flying Juggmen https://youtu.be/-pVELypGuPw</t>
  </si>
  <si>
    <t>Jugger: 5. Fränkische Meisterschaft: Pink Pain - Gossenhauer https://youtu.be/ZqvyXub9axU</t>
  </si>
  <si>
    <t>Jugger: 5 Fränkische Meisterschaft: Pink Pain - Next Level Graveyard https://youtu.be/abloXptMuBg</t>
  </si>
  <si>
    <t>Jugger: 5. Fränkische Meisterschaft: Pink Pain - Munich Monks 2 https://youtu.be/Lseq5rdNLdw</t>
  </si>
  <si>
    <t>Jugger: Pömmeltreff Karlsruhe: Gossenhauer - Walross-Kollektiv https://youtu.be/Cik4-JU5yS0</t>
  </si>
  <si>
    <t>Jugger: Pömmeltreff Karlsruhe: Basilisken - Mainzer Marodeure https://youtu.be/9vfkYbMLpQA</t>
  </si>
  <si>
    <t>Jugger: Pömmeltreff Karlsruhe: Mainzer Marodeure - Auenländer Tierschutzpartei https://youtu.be/xzk_CnVSOTE</t>
  </si>
  <si>
    <t>Jugger: Pömmeltreff Karlsruhe: Jugger Basilisken - Mixie-Pixie https://youtu.be/qgIMNinXKFk</t>
  </si>
  <si>
    <t>Jugger: Pömmeltreff Karlsruhe: Mainzer Marodeure - Problemkinder https://youtu.be/gPC3vYK5Azo</t>
  </si>
  <si>
    <t>Jugger: Pömmeltreff Karlsruhe: Mainzer Marodeure - Sloth Machine https://youtu.be/caW9eLZ_s-k</t>
  </si>
  <si>
    <t>Jugger: Pömmeltreff Karlsruhe: Problemkinder - Walross-Kollektiv  https://youtu.be/DZ3hiI7Af6U</t>
  </si>
  <si>
    <t>Jugger: 16. Badische Meisterschaft: Pink Pain - Next Level Graveyard https://youtu.be/clVpYrNewrM</t>
  </si>
  <si>
    <t>Jugger: 16. Badische Meisterschaft: Pink Pain - Gossenhauer (Halbfinale) https://youtu.be/Qrc2QoZZoYk</t>
  </si>
  <si>
    <t>Jugger: 16. Badische Meisterschaft: Gossenhauer - Jugger Helden (Spiel um Platz 3) https://youtu.be/sjwnda-zbUc</t>
  </si>
  <si>
    <t>Jugger: 16. Badische Meisterschaft: Pink Pain - Munich Monks (Finale) https://youtu.be/i1ivz2Swg5A</t>
  </si>
  <si>
    <t>Jugger: Catch the Fish: Falco Jugger - Pink Pain https://youtu.be/d4QrZlET7UM</t>
  </si>
  <si>
    <t>Jugger: 20. Deutsche Meisterschaft: Zonenkinder - Pink Pain (low quality!) https://youtu.be/aZtFCNty7Z0</t>
  </si>
  <si>
    <t>Jugger: 20. Deutsche Meisterschaft: HaWu AllstarZ - Pink Pain https://youtu.be/APSp23daoGs</t>
  </si>
  <si>
    <t>Jugger: 20. Deutsche Meisterschaft: Rigor Mortis - Pink Pain (Ausschnitte) https://youtu.be/SaVyF6hCGLw</t>
  </si>
  <si>
    <t>Jugger: 20. Deutsche Meisterschaft: Victim - Pink Pain https://youtu.be/p-8N4eyzd3A</t>
  </si>
  <si>
    <t>Jugger: 3. Rheinland-Pfälzische Meisterschaft: Flying Juggmen - Pink Pain https://youtu.be/2cUBA_xD3K4</t>
  </si>
  <si>
    <t>Jugger: 3. Rheinland-Pfälzische Meisterschaft: Flying Hugmen - Pink Pain https://youtu.be/NEM8kiky_Ao</t>
  </si>
  <si>
    <t>Jugger: 3. Rheinland-Pfälzische Meisterschaft: Pink Pain - HLU (K.O.-Phase) https://youtu.be/89WhvVgBSXg</t>
  </si>
  <si>
    <t>Jugger: 3. Rheinland-Pfälzische Meisterschaft: Pink Pain - HLU (Gruppenphase) https://youtu.be/AZ77zwiQv9s</t>
  </si>
  <si>
    <t>Jugger: 3. Rheinland-Pfälzische Meisterschaft: Pink Pain - Gossenhauer https://youtu.be/SUj_cYe8e9Y</t>
  </si>
  <si>
    <t>Jugger: 3. Rheinland-Pfälzische Meisterschaft: Pink Brain - Mainzer Marodeure https://youtu.be/DUTeiV1i1f4</t>
  </si>
  <si>
    <t>Jugger: 1. Darmstädter Meisterschaft: Pink Saint - Schädelschwenker (Ausschnitte) https://youtu.be/qo3fm4eeU4k</t>
  </si>
  <si>
    <t>Jugger: 1. Darmstädter Meisterschaft: Pink Brain - Dead Rabbits (Ausschnitte) https://youtu.be/FSdHexaNkMo</t>
  </si>
  <si>
    <t>Jugger: 1. Darmstädter Meisterschaft, Finale: HaWu AllstarZ - Pink Pain (Aufname 2) https://youtu.be/a2DMd9GQERg</t>
  </si>
  <si>
    <t>Jugger: 1. Darmstädter Meisterschaft, Finale: HaWu AllstarZ - Pink Pain (Aufname 1) https://youtu.be/0wiB6B82RSA</t>
  </si>
  <si>
    <t>Jugger: 1. Darmstädter Meisterschaft: Juggernauts - Pink Pain https://youtu.be/u1SIduAJwAw</t>
  </si>
  <si>
    <t>Jugger: 1. Darmstädter Meisterschaft: Problemkinder - Pink Pain https://youtu.be/BFh_Q9jTT6A</t>
  </si>
  <si>
    <t>Jugger: 1. Darmstädter Meisterschaft, Ausschnitte: Pink Brain - Pink Saint https://youtu.be/u2IVQflMTHk</t>
  </si>
  <si>
    <t>Jugger: 9. Hessische Meisterschaft: Pink Pain - Mainzer Marodeure https://youtu.be/P24_s6q5Hms</t>
  </si>
  <si>
    <t>Jugger: 4. Südwest Regionalturnier, Finale: Ruby Rabauken - Pinke Maronauten https://youtu.be/CEd_UxTxOuk</t>
  </si>
  <si>
    <t>Jugger: OJL Finals 2016: Mainzer Marodeure - Pink Pain https://youtu.be/QR_D_UyQc0Y</t>
  </si>
  <si>
    <t>Jugger: 16. Bayerische Meisterschaft, Finale: Hobbiz - Silver Horde https://youtu.be/i3mkNqcmhEw</t>
  </si>
  <si>
    <t>Jugger: Holt euch die Banane! 2016. Finale: TackleTiger - Orange Juggernauts https://youtu.be/joDxUD6vmqk</t>
  </si>
  <si>
    <t>Jugger: 2. Rheinland-Pfälzische Meisterschaft: Pink Pain - Jugger Haufen Bochum https://youtu.be/9qOSK9T1XZc</t>
  </si>
  <si>
    <t>Jugger: 14. Badische Meisterschaft, Finale: TackleTiger - Mainzer Marodeure (Ausschnitte) https://youtu.be/qjBbyFhOhfg</t>
  </si>
  <si>
    <t>Jugger: 14. Badische Meisterschaft: Pink Pain - Orange Juggernauts https://youtu.be/K_qXB8w5GhQ</t>
  </si>
  <si>
    <t>Jugger: 14. Badische Meisterschaft: Pink Brain - Flying Juggmen https://youtu.be/MMOjEXuYnuM</t>
  </si>
  <si>
    <t>Jugger: 14. Badische Meisterschaft: Pink Pain - TackleTiger https://youtu.be/qx4BKp5Smh0</t>
  </si>
  <si>
    <t>Jugger: 3. Südwest Regionalturnier: Assis unter Palmen - Ruby Rabauken https://youtu.be/GHgqwKYlUFY</t>
  </si>
  <si>
    <t>Jugger: 3. Südwest Regionalturnier: Ruby Rabauken - TackleTiger https://youtu.be/otj4T1mEamQ</t>
  </si>
  <si>
    <t>Jugger: 3. Südwest Regionalturnier: Assis unter Palmen - Pinke Patrolleure https://youtu.be/CD6-YGtIReA</t>
  </si>
  <si>
    <t>Jugger: 3. Südwest Regionalturnier: Ruby Rabauken - Lahnveilchen Gießen https://youtu.be/PdCeR3BnGlA</t>
  </si>
  <si>
    <t>Jugger: ojl-Finals 2015: Pink Pain - TackleTiger https://youtu.be/UQg6mwKOiKo</t>
  </si>
  <si>
    <t>Jugger: ojl-Finals 2015: Pink Pain - Gossenhauer https://youtu.be/AF47bcCdrBI</t>
  </si>
  <si>
    <t>Jugger: ojl-Finals 2015: Hobbiz - Gossenhauer https://youtu.be/YoGz8humuzc</t>
  </si>
  <si>
    <t>Jugger: GJL Playoffs 2015: Pink Pain - Jugger Haufen Bochum https://youtu.be/Ksp7KsMMxOI</t>
  </si>
  <si>
    <t>Jugger: GJL Playoffs 2015: Pink Pain - Mad Monkeys https://youtu.be/AXoygO-3vb0</t>
  </si>
  <si>
    <t>Jugger: GJL Playoffs 2015: Pink Pain - Rigor Mortis 3 https://youtu.be/0Bs1yihvWT0</t>
  </si>
  <si>
    <t>Jugger: GJL Playoffs 2015: Pink Pain - Ahle Säcke https://youtu.be/1BC4Hq_j6p0</t>
  </si>
  <si>
    <t>Jugger: 18. Deutsche Meisterschaft: Pink Brain - Sonnenwende (Sonntag) https://youtu.be/VXvqtvdW8nA</t>
  </si>
  <si>
    <t>Jugger: 18. Deutsche Meisterschaft: Pink Brain - Sonnenwende (Samstag) https://youtu.be/fhWTU-xj_F0</t>
  </si>
  <si>
    <t>Jugger: 18. Deutsche Meisterschaft: Pink Brain - Leipziger Nachtwache (Ausschnitte) https://youtu.be/1GQviK9syyg</t>
  </si>
  <si>
    <t>Jugger: 18. Deutsche Meisterschaft: Pink Pain . Anima Equorum https://youtu.be/OS7NaQ0zgB8</t>
  </si>
  <si>
    <t>Jugger: 18. Deutsche Meisterschaft: Pink Pain - Problemkinder https://youtu.be/PuWrG_xKVwA</t>
  </si>
  <si>
    <t>Jugger: 18. Deutsche Meisterschaft: Pink Pain - Orange Juggernauts https://youtu.be/8pCfvtuQtjA</t>
  </si>
  <si>
    <t>Jugger: 18. Deutsche Meisterschaft: Pink Pain - Kamikaze Eulen https://youtu.be/jnTsCNl5fAY</t>
  </si>
  <si>
    <t>Jugger: 18. Deutsche Meisterschaft: Pink Pain - Federvieh https://youtu.be/z8jwyMVvVck</t>
  </si>
  <si>
    <t>Jugger: 2. Karlsruher Pömmelturnier: Pink Pain - Keulen Eulen https://youtu.be/d-JtzV_oDNg</t>
  </si>
  <si>
    <t>Jugger: 2. Karlsruher Pömmelturnier: Pink Pain - Beulen Eulen (Ausschnitte) https://youtu.be/Z3hLl69V-Uo</t>
  </si>
  <si>
    <t>Jugger: 2. Karlsruher Pömmelturnier, Finale: TackleTiger - Hobbiz https://youtu.be/ANWHNK9voYA</t>
  </si>
  <si>
    <t>18. Jugger DM Pink Brain VS Munich Monks https://youtu.be/jix35-Oa6SE</t>
  </si>
  <si>
    <t>18. Jugger DM Pink Brain VS Affen mit Waffen https://youtu.be/5nm2RIc3o6Y</t>
  </si>
  <si>
    <t>Jugger: 1. Rheinland-Pfälzische Meisterschaft: Pink Pain - Gossenhauer https://youtu.be/mbRqXJHaC9k</t>
  </si>
  <si>
    <t>Jugger: 1. Rheinland-Pfälzische Meisterschaft: Pink Pain - Hobbiz https://youtu.be/1wWWjfZHW_8</t>
  </si>
  <si>
    <t>Jugger: 1. Rheinland-Pfälzische Meisterschaft: Pink Saint - Problemkinder https://youtu.be/OA_Omrht_IU</t>
  </si>
  <si>
    <t>Jugger: 1. Rheinland-Pfälzische Meisterschaft: Pink Saint - JUKKIER https://youtu.be/2GdP6ubYNlk</t>
  </si>
  <si>
    <t>Jugger: 1. Rheinland-Pfälzische Meisterschaft: Pink Saint - Pink Prain https://youtu.be/pSUt2-Jd-6g</t>
  </si>
  <si>
    <t>Jugger: 1. Rheinland-Pfälzische Meisterschaft: Pink Saint - Orange Juggernauts https://youtu.be/eTsY_eZWwf8</t>
  </si>
  <si>
    <t>Jugger: 1. Rheinland-Pfälzische Meisterschaft: Pink Saint - Mainzer Marodeure https://youtu.be/1uEbrlN-F5w</t>
  </si>
  <si>
    <t>Jugger: 15. Bayerische Meisterschaft: Pink Pain - S.P.A.T. https://youtu.be/qw4coaJm-Y8</t>
  </si>
  <si>
    <t>Jugger: 15. Bayerische Meisterschaft: Pink Pain - Zonenkinder https://youtu.be/Yt7jBvTcjI0</t>
  </si>
  <si>
    <t>Jugger: 15. Bayerische Meisterschaft: Gossenpinkler - Affen mit Waffen https://youtu.be/AVnDdp0M4V8</t>
  </si>
  <si>
    <t>Jugger: 15. Bayerische Meisterschaft: Pink Pain - Hobbiz https://youtu.be/dEVOhLHPGTI</t>
  </si>
  <si>
    <t>Jugger: 2. Frängsche Meisterschaft: Pink Pain - Hobbiz (Ausschnitte) https://youtu.be/yZAFltwoOZc</t>
  </si>
  <si>
    <t>Jugger: 2. Frängsche Meisterschaft: Flying Hugmen - Jugger Helden Bamberg https://youtu.be/9J27UO1FGnk</t>
  </si>
  <si>
    <t>Jugger: 2. Frängsche Meisterschaft: Pink Pain - Orange Juggernauts https://youtu.be/_N7MB6hSzno</t>
  </si>
  <si>
    <t>Jugger: 2. Frängsche Meisterschaft: Juggernauts - Jugger Schurken Bamberg (Ausschnitte) https://youtu.be/MjyzF-VlaXo</t>
  </si>
  <si>
    <t>Jugger: 2. Frängsche Meisterschaft: Pink Pain - Zonenkinder https://youtu.be/59oaBamyvis</t>
  </si>
  <si>
    <t>Jugger: 2. Frängsche Meisterschaft, Finale: TackleTiger - Zonenkinder https://youtu.be/RKRJB7XH76A</t>
  </si>
  <si>
    <t>Jugger: 7. Hessische Meisterschaft: Pink Brain - Orange Juggernauts (Ausschnitte) https://youtu.be/Ym0olhTMur0</t>
  </si>
  <si>
    <t>Jugger: 7. Hessische Meisterschaft: Pink Saint - Die Kuhdorf-Vereinigung https://youtu.be/aVnBiRK0qZ0</t>
  </si>
  <si>
    <t>Jugger: 7. Hessische Meisterschaft: Pink Saint - Freilos https://youtu.be/9mbErcex3H8</t>
  </si>
  <si>
    <t>Jugger: 7. Hessische Meisterschaft: Pink name - Pink Brain https://youtu.be/N_YZgoyJF2w</t>
  </si>
  <si>
    <t>Jugger: 7. Hessische Meisterschaft: Pink Pain - Mainzer Deserteure https://youtu.be/mCOSHNUSBQE</t>
  </si>
  <si>
    <t>Jugger: 7. Hessische Meisterschaft: Pink Pain - Orange Juggernauts (Ausschnitte) https://youtu.be/YqcPmOFmu3o</t>
  </si>
  <si>
    <t>Jugger: 7. Hessische Meisterschaft, Finale: Pink Pain - TackleTiger https://youtu.be/0fFtC6JNddM</t>
  </si>
  <si>
    <t>Jugger: 15. Bayerische Meisterschaft, Finale: Pink Pain - OrangeJuggernauts https://youtu.be/gZrrWLMmoDw</t>
  </si>
  <si>
    <t>Jugger: 1. Juggerturnier am Hohen Ufer: Pink Pain - Rigor Mortis https://youtu.be/BnJ6M2ClhCw</t>
  </si>
  <si>
    <t>Jugger: 2. Südwest Regionalturnier: Pink Brain - Hobbiz (GoPro-Aufnahme) https://youtu.be/Ou0u777JydI</t>
  </si>
  <si>
    <t>Jugger: 2. Südwest Regionalturnier: Pink Pain - Mainzer Marodeure https://youtu.be/1A0yDQAal0o</t>
  </si>
  <si>
    <t>Jugger: 9. Saarländische Meisterschaft, Spiel um Platz drei: TackleTiger - Lahnveilchen Gießen https://youtu.be/mClRgro3DpM</t>
  </si>
  <si>
    <t>Jugger: 9. Saarländische Meisterschaft: Hornets Butzbach - Die Kuhdorf-Vereinigung (Ausschnitte) https://youtu.be/_DLiP9o7zcE</t>
  </si>
  <si>
    <t>Jugger: 9. Saarländische Meisterschaft, Halbfinale: Pink Pain - Schädelschwenker https://youtu.be/OrvnMwXIhUI</t>
  </si>
  <si>
    <t>Jugger: 9. Saarländische Meisterschaft, Halbfinale: Pink Pain - TackleTiger https://youtu.be/9JELFpUzEYg</t>
  </si>
  <si>
    <t>Jugger: 9. Saarländische Meisterschaft, Halbfinale: Mainzer Marodeure - Lahnveilchen Gießen https://youtu.be/e4wcAFdAIMA</t>
  </si>
  <si>
    <t>Jugger: 9. Saarländische Meisterschaft, Finale: Mainzer Marodeure - Pink Pain https://youtu.be/oTdDL7n8EU0</t>
  </si>
  <si>
    <t>Jugger: 13. Badische Meisterschaft: Pink Prain - Schädelschwenker https://youtu.be/13oOe-8aE-c</t>
  </si>
  <si>
    <t>Jugger: 13. Badische Meisterschaft: Pink Brain - S.P.A.T. https://youtu.be/hqZmm8gj5tM</t>
  </si>
  <si>
    <t>Jugger: 13. Badische Meisterschaft: Pink Pain - Kuschelkätzchen https://youtu.be/6GUZxwkDZF4</t>
  </si>
  <si>
    <t>Jugger: 13. Badische Meisterschaft: Pink Pain - Orange Juggernauts (Ausschnitte) https://youtu.be/VuJsmPqXvJk</t>
  </si>
  <si>
    <t>Jugger: 13. Badische Meisterschaft, Halbfinale: Pink Pain - Ahle Säcke https://youtu.be/17DT_aGNY1w</t>
  </si>
  <si>
    <t>Jugger: 13. Badische Meisterschaft: Pink Prain - Ahle Säcke https://youtu.be/szFKyfS9Syg</t>
  </si>
  <si>
    <t>Jugger: 2. Südwest Regionalturnier: Pink Brain - Juggpot https://youtu.be/sBOgopW1voA</t>
  </si>
  <si>
    <t>Jugger: 2. Südwest Regionalturnier: Pink Prain - Flossenhauer https://youtu.be/UoRV8245iL8</t>
  </si>
  <si>
    <t>Jugger: 2. Südwest Regionalturnier: Pink Brain - Mainzer Marodeure https://youtu.be/WTiOjlhEE4g</t>
  </si>
  <si>
    <t>Jugger: 2. Südwest Regionalturnier: Pink Pain - Mainzer Marodeure https://youtu.be/UwKEhp3QdoA</t>
  </si>
  <si>
    <t>Jugger: 2. Südwest Regionalturnier: Pink Prain - Lahnveilchen Gießen https://youtu.be/soW6h1t-hek</t>
  </si>
  <si>
    <t>Jugger: Holt euch die Banane! 2015: Pink Pain - Affeln mit Waffen https://youtu.be/FY2ChuHhHxc</t>
  </si>
  <si>
    <t>Jugger: Holt euch die Banane! 2015: Lahnveilchen Gießen - Affen mit Waffen (Ausschnitte) https://youtu.be/bBV9hf9Jln0</t>
  </si>
  <si>
    <t>Jugger: Holt euch die Banane! 2015: Pink Pain - Gossenhauer https://youtu.be/Dc3HPRu2Ro4</t>
  </si>
  <si>
    <t>Jugger: 2. Südwest Regionalturnier: Pink Pain - Hobbiz https://youtu.be/YDSaacOYWmg</t>
  </si>
  <si>
    <t>Jugger: 2. Südwest Regionalturnier: Pink Pain - Pink Brain https://youtu.be/_WjAu-PsMv4</t>
  </si>
  <si>
    <t>Jugger: 2. Südwest Regionalturnier: Pink Pain - Orange Juggernauts https://youtu.be/t2B6lBeovUs</t>
  </si>
  <si>
    <t>Jugger: 1. Karlsruher Pömmelturnier: Pink Pain - Affen mit Waffeln https://youtu.be/hXRW4auAyR0</t>
  </si>
  <si>
    <t>Jugger: 1. Karlsruher Pömmelturnier: Pink Pain - Jugger Helden Bamberg https://youtu.be/ss_Ssiagg6s</t>
  </si>
  <si>
    <t>Jugger: 1. Karlsruher Pömmelturnier: Pink Pain - Gossenhauer https://youtu.be/iEDal6MKBDw</t>
  </si>
  <si>
    <t>Jugger: 1. Karlsruher Pömmelturnier: Pink Pain - TackleTiger https://youtu.be/oRtSvN3NPMI</t>
  </si>
  <si>
    <t>Jugger: 1. Karlsruher Pömmelturnier: Pink Pain - Hobbiz https://youtu.be/6OoAilEUDlY</t>
  </si>
  <si>
    <t>Jugger: 1. Karlsruher Pömmelturnier: Pink Pain - Mainzer Marodeure (1. Halbzeit) https://youtu.be/FDq_MLDR_ts</t>
  </si>
  <si>
    <t>Ausschnitte 3. Göttinger Winterturnier https://youtu.be/hBp_J7DMC-4</t>
  </si>
  <si>
    <t>open Jugger League (ojl) Finale: Gossenhauer - Pink Pain https://youtu.be/Mzwog59QxzU</t>
  </si>
  <si>
    <t>Jugger: 7. Thüringer Meisterschaft - Pink Pain - Grünanlage Guerilla https://youtu.be/qWxQ0YNNyYk</t>
  </si>
  <si>
    <t>Jugger: 7. Thüringer Meisterschaft - Pink Pain - Falco Jugger (Ausschnitte) https://youtu.be/5yc2KV4K4Ds</t>
  </si>
  <si>
    <t>Jugger: 7. Thüringer Meisterschaft - Schergen von Monasteria - Sturmwölfe (Ausschnitte) https://youtu.be/GWEevul6ghY</t>
  </si>
  <si>
    <t>Jugger: 7. Thüringer Meisterschaft - Pink Pain - Die Maximalkonsistente Teilklasse https://youtu.be/vrhsgVpwGWg</t>
  </si>
  <si>
    <t>Jugger: 7. Thüringer Meisterschaft - Rigor Mortis 3 - Keiler (Ausschnitt) https://youtu.be/olzpCKpPXTU</t>
  </si>
  <si>
    <t>Jugger: 7. Thüringer Meisterschaft - Pink Pain - Amazonenkinder https://youtu.be/Auxcfd7m7M0</t>
  </si>
  <si>
    <t>Jugger: 7. Thüringer Meisterschaft - Jugg the Ripper - Amazonenkinder (Ausschnitte) https://youtu.be/yE71USS6cPc</t>
  </si>
  <si>
    <t>Jugger 6. Hessische Meisterschaft Pink Pain - JUKKIER (Ausschnitte) https://youtu.be/R-X_xrF2lbk</t>
  </si>
  <si>
    <t>Jugger 6. Hessische Meisterschaft Pink Pain - Mainzer Deserteure (Ausschnitte) https://youtu.be/pXbxorroubk</t>
  </si>
  <si>
    <t>Jugger 6. Hessische Meisterschaft Pink Pain - Hobbiz (Ausschnitte) https://youtu.be/TmTdeKBoYsM</t>
  </si>
  <si>
    <t>Jugger 6. Hessische Meisterschaft Pink Pain - Ahle Säcke (Ausschnitte) https://youtu.be/10Ervqgpc_M</t>
  </si>
  <si>
    <t>Jugger: Finale 2. Bergische Meisterschaft: Mainzer Marodeure - Zonenkinder https://youtu.be/AfmN-ElLyhA</t>
  </si>
  <si>
    <t>Jugger 6. Hessische Meisterschaft - Spiele von Pink Prain (Ausschnitte) https://youtu.be/lXqegRoBB4w</t>
  </si>
  <si>
    <t>Jugger 6. Hessische Meisterschaft Finale - Pink Pain - Mainzer Marodeure (Ausschnitte) https://youtu.be/oY7rqmaneaE</t>
  </si>
  <si>
    <t>Jugger 12. Badische Meisterschaft - einzelne Spielzüge https://youtu.be/eo-NXWjiuNo</t>
  </si>
  <si>
    <t>Jugger 12. Badische Meisterschaft Pink Pain - Schädelschwenker https://youtu.be/DewyXf2u_zs</t>
  </si>
  <si>
    <t>Jugger 12. Badische Meisterschaft Pink Pain - Tackle Tiger https://youtu.be/STj0Ck8udEA</t>
  </si>
  <si>
    <t>Jugger 12. Badische Meisterschaft Pink Brain https://youtu.be/DioxP6y9btk</t>
  </si>
  <si>
    <t>Jugger 12. Badische Meisterschaft Pink Pain - Hobbiz https://youtu.be/H4lnfJ0jKpk</t>
  </si>
  <si>
    <t>Jugger 5. Hessische Meisterschaft: Pink Pain - Mainzer Marodeure https://youtu.be/d9wsoHq-R58</t>
  </si>
  <si>
    <t>Anima Equorum - Wintertraining https://youtu.be/xP7GHVkQ0kE</t>
  </si>
  <si>
    <t>Offenes Training - 10.11.2013 https://youtu.be/SuBxoRjN5uM</t>
  </si>
  <si>
    <t>Gemeinsames Training mit MDR-Filmteam von Anima Equorum &amp; Jugglers Jugg https://youtu.be/_ZDl1CzvuT0</t>
  </si>
  <si>
    <t>Anima Equorum . 8. Berliner Juggerpokal &amp; 7. Thüringer Meisterschaft https://youtu.be/39VdxV4jRT4</t>
  </si>
  <si>
    <t>Anima Equorum vs. Leipziger Nachtwache - 1. Mitteldeutsche Meisterschaft - 26.7.2014 https://youtu.be/MTP1ZD3v-gU</t>
  </si>
  <si>
    <t>Anima Equorum vs. Jugglers Jugg - 1. Mitteldeutsche Meisterschaft  - 26.7.2014 https://youtu.be/5MBYClp5l4o</t>
  </si>
  <si>
    <t>Anima Equorum vs. Rigor Mortis 1 -1. Mitteldeutsche Meisterschaft - 27.7.2014 https://youtu.be/Bx855_QXY1s</t>
  </si>
  <si>
    <t>Anima Equorum vs. GaG -1. Mitteldeutsche Meisterschaft - 27.7.2014 https://youtu.be/LI5VG8Zof7k</t>
  </si>
  <si>
    <t>Anima Equorum vs. Sonnenwende -1. Mitteldeutsche Meisterschaft - 27.7.2014 https://youtu.be/EGCixz1qO6A</t>
  </si>
  <si>
    <t>Anima Equorum vs. Zonenkinder -1. Mitteldeutsche Meisterschaft - 27.7.2014 https://youtu.be/VcNGjTTcF8I</t>
  </si>
  <si>
    <t>Anima Equorum vs. Affen mit Waffeln -1. Mitteldeutsche Meisterschaft - 27.7.2014 https://youtu.be/dcV5ZIRf9m4</t>
  </si>
  <si>
    <t>Anima Equorum vs. Hannoveraner Haumichblau -1. Mitteldeutsche Meisterschaft - 27.7.2014 https://youtu.be/ZIAWJS0aIfM</t>
  </si>
  <si>
    <t>Anima Equorum vs. Rigor Mortis 2 -1. Mitteldeutsche Meisterschaft - 27.7.2014 https://youtu.be/QH2ic_uOG_0</t>
  </si>
  <si>
    <t>Rigor Mortis vs. Zonenkinder -1. Mitteldeutsche Meisterschaft - 26.7.2014 https://youtu.be/UPmIBtE7--w</t>
  </si>
  <si>
    <t>3. Berlin Masters - Knautschzonenkinder vs. Anima Equorum - 16.8.2014 https://youtu.be/wWACjGpzwrc</t>
  </si>
  <si>
    <t>3. Berlin Masters - Rigor Mortis 1 vs. Anima Equorum - 16.8.2014 https://youtu.be/U9unLTp7s4s</t>
  </si>
  <si>
    <t>3. Berlin Masters - CVJM Coswig vs. Anima Equorum - 16.8.2014 https://youtu.be/DvEFUx2dprA</t>
  </si>
  <si>
    <t>3. Berlin Masters -Falco Jugger Berlin vs. Anima Equorum - 16.8.2014 https://youtu.be/NEqCRc0pgmQ</t>
  </si>
  <si>
    <t>3. Berlin Masters - Jugglers Jugg vs. Anima Equorum - 16.8.2014 https://youtu.be/xesRyIcaSJ0</t>
  </si>
  <si>
    <t>3. Berlin Masters - Leipziger Nachtwache vs. Anima Equorum - 16.8.2014 https://youtu.be/zgZB3LjwJTY</t>
  </si>
  <si>
    <t>3. Berlin Masters - Sonnenwende vs. Anima Equorum - 17.8.2014 https://youtu.be/HnqE08qYe38</t>
  </si>
  <si>
    <t>Leipziger Nachtwache vs. Anima Equorum - 1. OWL Spieltag in Leipzig am 13.12.2014 https://youtu.be/WN3WSDCDJmU</t>
  </si>
  <si>
    <t>Rigor Mortis vs. Anima Equorum - 1. OWL Spieltag in Leipzig am 13.12.2015 https://youtu.be/obuCsRsziew</t>
  </si>
  <si>
    <t>Leere Menge vs. Anima Equorum - 1. OWL Spieltag in Leipzig am 13.12.2016 https://youtu.be/KJfsXWbPJMI</t>
  </si>
  <si>
    <t>Leipziger Nachtleben vs. Anima Equorum - 1. OWL Spieltag in Leipzig am 13.12.2017 https://youtu.be/iBMHGbkTeek</t>
  </si>
  <si>
    <t>Zonenkinder vs. Anima Equorum - 2. OWL Spieltag in Jena am 3.1.2015 https://youtu.be/MUTp3Glonz8</t>
  </si>
  <si>
    <t>Juggernauts vs. Anima Equorum - 2. OWL Spieltag in Jena am 3.1.2015 https://youtu.be/Cki9blfVl1g</t>
  </si>
  <si>
    <t>Knautschzonenkinder vs. Anima Equorum - 2. OWL Spieltag in Jena am 3.1.2015 https://youtu.be/PylCAsMhS78</t>
  </si>
  <si>
    <t>Hannover Living Undeads vs. Anima Equorum - 2. OWL Spieltag in Jena am 3.1.2015 https://youtu.be/NkOLsfiOXvk</t>
  </si>
  <si>
    <t>Amazonenkinder vs. Anima Equorum - 2. OWL Spieltag in Jena am 3.1.2015 https://youtu.be/EwJ6473yxK8</t>
  </si>
  <si>
    <t>Leipziger Nachtwache vs. Anima Equorum - MDJL Spiel in Halle (Saale) am 22.3.2015 https://youtu.be/ywyKOHZtPkE</t>
  </si>
  <si>
    <t>DIY Pompfe Q-Tip https://youtu.be/dT5tVpt1Ih0</t>
  </si>
  <si>
    <t>Deutsche Jugger-Meisterschaft in der Oberpfalz | BR24 https://www.youtube.com/watch?v=01WllASUWxg</t>
  </si>
  <si>
    <t>Jugger - ein Sport mit Schädel und Pompfen - Campus TV Uni Bielefeld (Folge 85) https://youtu.be/DlSZARkui3s</t>
  </si>
  <si>
    <t>Chain: Lesson one, control the angle of the chain, vertical to horizontal (Teil 1 von 21) https://www.youtube.com/watch?v=p8Itogi_HO0&amp;list=PLQE3-dafu5g9EGjvcPBNL7zOX7qd6WX0S</t>
  </si>
  <si>
    <t>Jugger Vienna Wintertraining https://youtu.be/eWKb4M6CrsE</t>
  </si>
  <si>
    <t>FPV Jugger No. 49 - Variabler Läufer (als Kurzpompfer) https://youtu.be/qghkwssCEpk</t>
  </si>
  <si>
    <t>First Person Jugger - Sneaky Qwik is sneaky https://youtu.be/s4Yf4Kjpg0U</t>
  </si>
  <si>
    <t>Jugger No. 46 - Speedy Gonzales auf der Donauinsel https://youtu.be/MHhRjoSYDnk</t>
  </si>
  <si>
    <t>Jugger No. 43 - Dodo als Trainer https://youtu.be/E9x6NJknNxg</t>
  </si>
  <si>
    <t>Jugger No. 40  https://youtu.be/-atRZFzYLHc</t>
  </si>
  <si>
    <t>Jugger, 15. Deutsche Meisterschaft HLU vs. Schergen von Monasteria https://youtu.be/7Rz5njhd3lA</t>
  </si>
  <si>
    <t>GAG vs. Schergen von Monasteria https://youtu.be/5rLtVSb_Or8</t>
  </si>
  <si>
    <t>Black Dragons vs. Schergen von Monasteria 15. Deutsche Meisterschaft https://youtu.be/Z9VtrwfueS8</t>
  </si>
  <si>
    <t>JUGGER: Jenaer Zonenkinder in Cottbus https://youtu.be/ezkoprZfTfk</t>
  </si>
  <si>
    <t>Leben mit Action: JUGGER - Fechten beim Rugby?! https://youtu.be/lOCa3Pm0N28</t>
  </si>
  <si>
    <t>2011 BM - Die Leere Menge vs. !llukS https://www.youtube.com/watch?v=B00tebzGT0U</t>
  </si>
  <si>
    <t>2011 BM - Die Leere Menge vs. Zonenkinder https://www.youtube.com/watch?v=AtzFydFZSRg</t>
  </si>
  <si>
    <t>2011 BM - Die Leere Menge vs. RaP https://www.youtube.com/watch?v=Bvn0crF16uw</t>
  </si>
  <si>
    <t>2011 BM - Die Leere Menge vs. Rigor Mortis https://www.youtube.com/watch?v=lg_IrLKNPyk</t>
  </si>
  <si>
    <t>2011 BM - Die Leere Menge vs. Spalter https://www.youtube.com/watch?v=a_rB9i_PgFQ</t>
  </si>
  <si>
    <t>2011 Oldenburg - Die Leere Menge vs. Kampf Keiler.wmv https://www.youtube.com/watch?v=oK8ShK0DfJc</t>
  </si>
  <si>
    <t>2011 Oldenburg - Die Leere Menge vs. J-Team Lippstadt https://www.youtube.com/watch?v=beXHuEsaI7M</t>
  </si>
  <si>
    <t>2011 Oldenburg - Die Leere Menge vs. Kolibri https://www.youtube.com/watch?v=rRr959IqNOc</t>
  </si>
  <si>
    <t>2011 Oldenburg - Die Leere Menge vs. Torpedo Gorn https://www.youtube.com/watch?v=DxG2DtppFCw</t>
  </si>
  <si>
    <t>2012 Bad Oldesloe - Awesome Pirates vs. Die Leere Menge https://www.youtube.com/watch?v=R_8ivCO3rk0</t>
  </si>
  <si>
    <t>2012 Bad Oldesloe - Die Leere Menge vs. Without Rules https://www.youtube.com/watch?v=NZMTucOHMo0</t>
  </si>
  <si>
    <t>2012 Bad Oldesloe - Die Leere Menge vs. Kampf Keiler https://www.youtube.com/watch?v=zlhLGmmLMWM</t>
  </si>
  <si>
    <t>2012 Bad Oldesloe - Die Leere Menge vs. Hannover Living Undeads https://www.youtube.com/watch?v=wejIQVXj7i8</t>
  </si>
  <si>
    <t>2012 Bad Oldesloe - Die Leere Menge vs. Last Man Standing https://www.youtube.com/watch?v=IPhaVX2F4Ew</t>
  </si>
  <si>
    <t>2012 Bad Oldesloe Final - Die Leere Menge vs. Hannover Living Undeads https://www.youtube.com/watch?v=a6tRNshXeuM</t>
  </si>
  <si>
    <t>2012 BJP - GAG vs. Zonenkinder https://www.youtube.com/watch?v=dRYkaoPwxUM</t>
  </si>
  <si>
    <t>2012 BJP - Gott AG vs. Jugg Norris 2 https://www.youtube.com/watch?v=xJwti-xPrqM</t>
  </si>
  <si>
    <t>2012 BJP - Die Leere Menge vs. Gott AG https://www.youtube.com/watch?v=P6v-OycFv9I</t>
  </si>
  <si>
    <t>2012 BJP - Die Leere Menge vs. Juggernauts https://www.youtube.com/watch?v=ErGUQLs3108</t>
  </si>
  <si>
    <t>2012 BJP - Die Leere Menge vs. Skull! https://www.youtube.com/watch?v=P6v4KR1IO7A</t>
  </si>
  <si>
    <t>2012 BJP - Die Leere Menge vs. Rigor Mortis https://www.youtube.com/watch?v=GcwIQjb-334</t>
  </si>
  <si>
    <t>2012 BJP - Die Leere Menge vs. Zonenkinder https://www.youtube.com/watch?v=GDnM0N2Gw7w</t>
  </si>
  <si>
    <t>2012 BJP Semifinal - Die Leere Menge vs. Falco Jugger https://www.youtube.com/watch?v=jm-gFLEzbkA</t>
  </si>
  <si>
    <t>2012 Deutsche Meisterschaft - Die Leere Menge vs. Elements https://www.youtube.com/watch?v=5j6qdMLzqzw</t>
  </si>
  <si>
    <t>2012 Deutsche Meisterschaft - Die Leere Menge vs. Jugglers Jugg https://www.youtube.com/watch?v=ZIxKat8gcF8</t>
  </si>
  <si>
    <t>2012 Deutsche Meisterschaft - Die Leere Menge vs. Jugglers Jugg https://www.youtube.com/watch?v=iy0vNyPx81o</t>
  </si>
  <si>
    <t>2012 Deutsche Meisterschaft - Die Leere Menge vs. Without Rules https://www.youtube.com/watch?v=gk8R07K-Jh0</t>
  </si>
  <si>
    <t>2012 Deutsche Meisterschaft - Die Leere Menge vs. Murcia jugger selection https://www.youtube.com/watch?v=jfjg5-cIA800</t>
  </si>
  <si>
    <t>2012 Deutsche Meisterschaft - Die Leere Menge vs. Torpedo Bääm! https://www.youtube.com/watch?v=eMhExBS0sSQ</t>
  </si>
  <si>
    <t>2012 Deutsche Meisterschaft - Blackout vs. Die Leere Menge https://www.youtube.com/watch?v=wBnAXTaNBqM</t>
  </si>
  <si>
    <t>2012 Jena - Die Leere Menge vs. Falco Jugger https://www.youtube.com/watch?v=UzvUkZ7jWy0</t>
  </si>
  <si>
    <t>2012 Jena - Die Leere Menge vs. GAG https://www.youtube.com/watch?v=Uu-QrayeaEU</t>
  </si>
  <si>
    <t>2012 Jena - Die Leere Menge vs. Hannover Living Undeads https://www.youtube.com/watch?v=Uu-QrayeaEU</t>
  </si>
  <si>
    <t>2012 Jena - Awesome Pirates vs. Die Leere Menge https://www.youtube.com/watch?v=xYEw5sHiTgo</t>
  </si>
  <si>
    <t>2012 Jena - Amazonenkinder vs. Die Leere Menge https://www.youtube.com/watch?v=U_R6OQW2XS8</t>
  </si>
  <si>
    <t>OWL 2012 Die Leere Menge vs. GAG Teil 1 https://www.youtube.com/watch?v=Ow32SisZBzs</t>
  </si>
  <si>
    <t>OWL 2012 Die Leere Menge vs. GAG Teil 2 https://www.youtube.com/watch?v=7asCle7rCso</t>
  </si>
  <si>
    <t>2013 BJP - Die Leere Menge vs. Rigor Mortis https://www.youtube.com/watch?v=dgMMsNCMcuA</t>
  </si>
  <si>
    <t>2013 BJP - Die Leere Menge vs. Zonenkinder https://www.youtube.com/watch?v=ZnwMIHMLkXM</t>
  </si>
  <si>
    <t>2013 BJP - Die Leere Menge vs. GAG https://www.youtube.com/watch?v=a_t-LtplhJU</t>
  </si>
  <si>
    <t>2013 BJP - Die Leere Menge vs. Skull! https://www.youtube.com/watch?v=hXXD1WfUk1I</t>
  </si>
  <si>
    <t>2013 Lübeck - Die Leere Menge vs. GAG https://www.youtube.com/watch?v=dj0AQSGPiAY</t>
  </si>
  <si>
    <t>2013 Lübeck - Die Leere Menge vs. LMS https://www.youtube.com/watch?v=kJMTVh8Lp8c</t>
  </si>
  <si>
    <t>2013 Lübeck Finale - Die Leere Menge vs. GAG https://www.youtube.com/watch?v=HEt_ApFB5Go</t>
  </si>
  <si>
    <t>2013 Lübeck Halbfinale - Die Leere Menge vs. LMS https://www.youtube.com/watch?v=BpF0uUZHgNE</t>
  </si>
  <si>
    <t>Bad Oldesloe - Die Leere Menge vs. GAG https://www.youtube.com/watch?v=Shea236Etx8</t>
  </si>
  <si>
    <t>Bad Oldesloe 2013 - Die Leere Menge vs. Spaßbremsen https://www.youtube.com/watch?v=kiO4lhXQoxk</t>
  </si>
  <si>
    <t>Bad Oldesloe 2013 - Die Leere Menge vs. Torpedo Bääm! https://www.youtube.com/watch?v=-O29jov6d9U</t>
  </si>
  <si>
    <t>Bad Oldesloe 2013 - Die Leere Menge vs. Last Man Standing https://www.youtube.com/watch?v=Ks8KCktZ50s</t>
  </si>
  <si>
    <t>Bad Oldesloe 2013 - Die Leere Menge vs. Hannover Living Undeads https://www.youtube.com/watch?v=qNQDhtglYX4</t>
  </si>
  <si>
    <t>Bad Oldesloe 2013 Finale - Die Leere Menge vs. Last Man Standing https://www.youtube.com/watch?v=kPxZd6FWy8k</t>
  </si>
  <si>
    <t>Berlin Masters 2013 - Die Leere Menge vs. Die Maximalkonsistente Teilklasse https://www.youtube.com/watch?v=3b71QfwJ1N8</t>
  </si>
  <si>
    <t>Berlin Masters 2013 - Mengenleere vs. Spalter https://www.youtube.com/watch?v=rJ6AxSbPk90</t>
  </si>
  <si>
    <t>Berlin Masters 2013 - Chimera Brunsviga vs. Die Maximalkonsistente Teilklasse https://www.youtube.com/watch?v=_8Vt-97K9WE</t>
  </si>
  <si>
    <t>BJP 2014 - Die Leere Menge vs. Rigor Mortis https://www.youtube.com/watch?v=NEKmfeix97I</t>
  </si>
  <si>
    <t>BJP 2014 - Die Leere Menge vs. Falco Jugger https://www.youtube.com/watch?v=f_5R6TG2tMw</t>
  </si>
  <si>
    <t>Halle 2013 - Die Leere Menge vs. Zonenkinder https://www.youtube.com/watch?v=A8PS1whVWe0</t>
  </si>
  <si>
    <t>Halle 2013 - Die Leere Menge vs. Rigor Mortis https://www.youtube.com/watch?v=oGMjp_0RT6s</t>
  </si>
  <si>
    <t>Halle 2013 - Die Leere Menge vs. GAG https://www.youtube.com/watch?v=XN6TLx3P29M</t>
  </si>
  <si>
    <t>Halle 2013 - Die Leere Menge vs. Hallesche Doppelsöldner https://www.youtube.com/watch?v=4NKYM8eVluo</t>
  </si>
  <si>
    <t>Halle 2013 - Die Leere Menge vs. Juggernauts https://www.youtube.com/watch?v=yoRmX8naic4</t>
  </si>
  <si>
    <t>Halle 2013 - Die Maximalkonsistente Teilklasse vs. Jugglers Jugg https://www.youtube.com/watch?v=s8WGnoHAcjo</t>
  </si>
  <si>
    <t>Halle 2013 - Chimera Brunsviga vs. Die Maximalkonsistente Teilklasse https://www.youtube.com/watch?v=DZyx-sKhAFI</t>
  </si>
  <si>
    <t>Halle 2013 - Die Maximalkonsistente Teilklasse vs. Konditionssteine https://www.youtube.com/watch?v=E6_HUB83X9w</t>
  </si>
  <si>
    <t>Halle 2013 - Die Maximalkonsistente Teilklasse vs. Juggernauts https://www.youtube.com/watch?v=Hkz8CgZOKRg</t>
  </si>
  <si>
    <t>Halle 2013 - Die Maximalkonsistente Teilklasse vs. Sonnenwende https://www.youtube.com/watch?v=zZXNCGxR6N4</t>
  </si>
  <si>
    <t>Halle 2013 - Die Maximalkonsistente Teilklasse vs. Chimera Brunsviga https://www.youtube.com/watch?v=Ca2T8Gxu7oA</t>
  </si>
  <si>
    <t>Halle 2013 - Die Maximalkonsistente Teilklasse vs. Hallesche Sportsteinschwalben https://www.youtube.com/watch?v=jZ7bmanibtc</t>
  </si>
  <si>
    <t>Halle 2013 Halbfinale - Die Leere Menge vs. GAG https://www.youtube.com/watch?v=zWGOrLlxF5A</t>
  </si>
  <si>
    <t>Halle 2013 Semifinal - Die Leere Menge vs. Jugglers Jugg https://www.youtube.com/watch?v=PKO3QbfSFUI</t>
  </si>
  <si>
    <t>Hamburg 2013 - Die Leere Menge vs. Torpedo Tortuga https://www.youtube.com/watch?v=Jxsq6JvA4Ec</t>
  </si>
  <si>
    <t>Hamburg 2013 - Die Leere Menge vs. Torpedo Bääm! https://www.youtube.com/watch?v=HW4EleCulbQ</t>
  </si>
  <si>
    <t>Hamburg 2013 - Die Leere Menge vs. Spalter https://www.youtube.com/watch?v=Rs70xGOSF6s</t>
  </si>
  <si>
    <t>Hamburg 2013 - Torpedo Tortuga vs. Die Leere Menge https://www.youtube.com/watch?v=Arb6qO1GfFo</t>
  </si>
  <si>
    <t>Hamburg 2013 - Die Maximalkonsistente Teilklasse vs. Team Lüneburg https://www.youtube.com/watch?v=AsGaoxCtSsQ</t>
  </si>
  <si>
    <t>Hamburg 2013 - Awesome Pirates vs. Pompfenjäger https://www.youtube.com/watch?v=EWPWpyjVfRo</t>
  </si>
  <si>
    <t>Hamburg 2013 - Pompfenjäger vs. Team Lüneburg https://www.youtube.com/watch?v=TpooEy4Dc3Y</t>
  </si>
  <si>
    <t>Hamburg 2013 Finale - Die Leere Menge vs. Skull! (feat. Plan-B) https://www.youtube.com/watch?v=YerfftEGbKE</t>
  </si>
  <si>
    <t>2013 Jena - Die Leere Menge vs. Zonenkinder https://www.youtube.com/watch?v=Q14VAcPLb-E</t>
  </si>
  <si>
    <t>2013 Jena - Die Leere Menge vs. Skull! https://www.youtube.com/watch?v=OiqYz60L2s4</t>
  </si>
  <si>
    <t>Jena 2013 - Die Leere Menge vs. Rigor Mortis 2 https://www.youtube.com/watch?v=P01UpjYpJFk</t>
  </si>
  <si>
    <t>Jena 2013 - Die Maximalkonsistente Teilklasse vs. Chimera Brunsviga https://www.youtube.com/watch?v=m1_Iunzkwu8</t>
  </si>
  <si>
    <t>Jena 2013 - Die Maximalkonsitente Teilklasse vs. Sonnenwende https://www.youtube.com/watch?v=HeWLDT7hihY</t>
  </si>
  <si>
    <t>Jena 2013 - Die Leere Menge vs. Chimera Brunsviga https://www.youtube.com/watch?v=wPB7KzIxJq0</t>
  </si>
  <si>
    <t>Jena 2013 - Die Leere Menge vs. GAG https://www.youtube.com/watch?v=1tcSUHfN_lA</t>
  </si>
  <si>
    <t>Jena 2013 Semifinal - Die Leere Menge vs. GAG https://www.youtube.com/watch?v=cMdNu6YQi_c</t>
  </si>
  <si>
    <t>Jena 2013 Viertelfinale - Die Leere Menge vs. Zonenkinder https://www.youtube.com/watch?v=nkIYo6pdmuM</t>
  </si>
  <si>
    <t>OWL 2012/13 - Die Leere Menge vs. Zonenkinder https://www.youtube.com/watch?v=jaeQKB_OlhM</t>
  </si>
  <si>
    <t>OWL 2013/14 - Die Leere Menge vs. Zonenkinder https://www.youtube.com/watch?v=v1XdRHhw8-U</t>
  </si>
  <si>
    <t>OWL 2013/14 - Die Leere Menge vs. Rigor Mortis https://www.youtube.com/watch?v=knnDOdPOzG8</t>
  </si>
  <si>
    <t>Jugger im Hochschulsport Göttingen https://www.youtube.com/watch?v=6QLVWgiVVkY</t>
  </si>
  <si>
    <t>I am Jugger - Full Movie ENG https://www.youtube.com/watch?v=kPf9szr_1S0</t>
  </si>
  <si>
    <t>QWIK FIGHT Ep. 1 Jugger Video Podcast https://www.youtube.com/watch?v=gsmK1FBXzRg</t>
  </si>
  <si>
    <t>Jugger - Trainingsmatch Oldenburger Keiler (Tollwut Edition) https://youtu.be/kRi64Q9Y3Pc</t>
  </si>
  <si>
    <t>Jugger - Trainingsmatch Oldenburger Keiler https://youtu.be/_fiihMQEhTM</t>
  </si>
  <si>
    <t>Jugger Basilisken Basel vs Slothmachine | 3. Stuttgarter Kessel-Cup Spiel um Platz 11. | [Jugger] https://www.youtube.com/watch?v=e1RPit3t4_s</t>
  </si>
  <si>
    <t>Jugger Basilisken Basel vs Gossenjugend | 3. Stuttgarter Kessel-Cup | [Jugger] https://www.youtube.com/watch?v=gyxpo88-MYU</t>
  </si>
  <si>
    <t>Jugger Basilisken Basel vs Gossenhauer | 3. Stuttgarter Kessel-Cup | [Jugger]
 https://www.youtube.com/watch?v=sWb31vHy5Q8</t>
  </si>
  <si>
    <t>Jugger Basilisken Basel vs Hobbiz | 3. Württemberg-Cup Playoffs | Lauffen am Neckar [Jugger] https://www.youtube.com/watch?v=QHQNs4J0930</t>
  </si>
  <si>
    <t>Jugger Basilisken Basel vs Juggernauts | 3. Württemberg-Cup | Lauffen am Neckar [Jugger] https://www.youtube.com/watch?v=DY5dTiv_q_Q</t>
  </si>
  <si>
    <t>Jugger Basilisken Basel vs nlg | 3. Württemberg-Cup | Lauffen am Neckar [Jugger] https://www.youtube.com/watch?v=DWcMNRxB_l4&amp;t</t>
  </si>
  <si>
    <t>Jugger Basilisken Basel vs Hobbiz | 3. Württemberg-Cup Gruppenphase | Lauffen am Neckar [Jugger]
 https://www.youtube.com/watch?v=7Im0UBl0g3g&amp;t</t>
  </si>
  <si>
    <t>The Flying Juggmen vs. Die Kurzen (Finale) https://youtu.be/nc4io3bgsPU</t>
  </si>
  <si>
    <t>Rampage vs Juggerhaufen Bochum https://youtu.be/JhGLcmsLpo8</t>
  </si>
  <si>
    <t>The Flying Juggmen vs. Lahnpinkchen https://youtu.be/Cf-Bzjb2V8A</t>
  </si>
  <si>
    <t>Flying Juggmen vs Pink Pain https://youtu.be/mTXmWCgjNe4</t>
  </si>
  <si>
    <t>Der Beginn - Flying Juggmen vs. Kuschelkätzchen https://youtu.be/s_OA2nHM_Rs</t>
  </si>
  <si>
    <t>Flying Juggmen vs Affen mit Waffen https://youtu.be/LeCAKSUZ1Eg</t>
  </si>
  <si>
    <t>Flying Juggmen vs Waldmeister https://youtu.be/lKMSP305jPk</t>
  </si>
  <si>
    <t>The Flying Juggmen vs. Rigor Mortis II https://youtu.be/UuQntuon5pA</t>
  </si>
  <si>
    <t>Rampage vs. HaWu Allstarz (Finale) https://youtu.be/_Au8j1IaNBo</t>
  </si>
  <si>
    <t>Flying Juggmen vs. Schergen von Monasteria (Kleines Finale) https://www.youtube.com/watch?v=SPhU3D45RZ0</t>
  </si>
  <si>
    <t>Flying Juggmen vs. Schergen von Monasteria 1/2 @ 4. Bonner Wintercup 2020 https://www.youtube.com/watch?v=WTQnGPo2Ftk</t>
  </si>
  <si>
    <t>Pink Pain vs. Jumping Juggmen 2/2 @ 4. Bonner Wintercup https://www.youtube.com/watch?v=ziMImt662Fk</t>
  </si>
  <si>
    <t>Pink Pain vs. Jumping Juggmen 1/2 @ 4. Bonner Wintercup https://www.youtube.com/watch?v=ZDnSKto9WU8</t>
  </si>
  <si>
    <t>Jugger Vienna vs. Savage 3/3 @ 4. Bonner Wintercup 2020 https://youtu.be/RjG5TY-Gz7E</t>
  </si>
  <si>
    <t>Jugger Vienna vs. Savage 2/3 @ 4. Bonner Wintercup 2020 https://www.youtube.com/watch?v=Oiv_wCZFdw0</t>
  </si>
  <si>
    <t>Jugger Vienna vs. Savage 1/3 @ 4. Bonner Wintercup 2020 https://www.youtube.com/watch?v=GOuZWuHP_y8</t>
  </si>
  <si>
    <t>Pink Pain vs. Flying Juggmen Bonn (nicht komplett) @ 4. Bonner Wintercup 2020 https://www.youtube.com/watch?v=HKT1qIZ9fSA</t>
  </si>
  <si>
    <t>Jugger Vienna vs. Schergen von Monasteria 3/3 @ 4. Bonner Wintercup  https://www.youtube.com/watch?v=pzz17gvJlVE</t>
  </si>
  <si>
    <t>Jugger Vienna vs. Schergen von Monasteria 2/3 @ 4. Bonner Wintercup  https://www.youtube.com/watch?v=MMticGduZbI</t>
  </si>
  <si>
    <t>Jugger Vienna vs. Schergen von Monasteria 1/3 @ 4. Bonner Wintercup  https://www.youtube.com/watch?v=Lh_apujErIc</t>
  </si>
  <si>
    <t>Flying Juggmen vs. Schergen von Monasteria 2/2 @ 4. Bonner Wintercup 2020 https://www.youtube.com/watch?v=jLHEtE2NV9k</t>
  </si>
  <si>
    <t>Schergen von Monasteria vs. Seven Sins 2/2 @ 4. Bonner Wintercup 2020 https://www.youtube.com/watch?v=D2htnPkdJVE&amp;t=435s</t>
  </si>
  <si>
    <t>Schergen von Monasteria vs. Seven Sins 1/2 @ 4. Bonner Wintercup 2020 https://www.youtube.com/watch?v=rU6CHq55cEs</t>
  </si>
  <si>
    <t>Seven Sins vs. Jumping Juggmen 3/3 @ 4. Bonner Wintercup 2020 https://www.youtube.com/watch?v=QxX3xRY56_k</t>
  </si>
  <si>
    <t>Seven Sins vs. Jumping Juggmen 2/3 @ 4. Bonner Wintercup 2020 https://www.youtube.com/watch?v=xKxsJp4bPQk</t>
  </si>
  <si>
    <t>Seven Sins vs. Jumping Juggmen 1/3 @ 4. Bonner Wintercup 2020 https://www.youtube.com/watch?v=MyI1G2aENU8</t>
  </si>
  <si>
    <t>Jugger Vienna vs. Seven Sins 2/2 @ 4. Bonner Wintercup 2020 https://www.youtube.com/watch?v=RsYkAJ2YWyM</t>
  </si>
  <si>
    <t>Jugger Vienna vs. Seven Sins 1/2 @ 4. Bonner Wintercup 2020 https://www.youtube.com/watch?v=HN1tp-O-Lhk</t>
  </si>
  <si>
    <t>Jumping Juggmen vs. Schergen von Monasteria 2/2 @ 4. Bonner Wintercup 2020 https://www.youtube.com/watch?v=P9RSmZSnfgU</t>
  </si>
  <si>
    <t>Jumping Juggmen vs. Schergen von Monasteria 1/2 @ 4. Bonner Wintercup 2020 https://www.youtube.com/watch?v=P5X40_RaUt4</t>
  </si>
  <si>
    <t>Finale Savage vs. Flying Juggmen @ 4. Bonner Wintercup https://www.youtube.com/watch?v=ND5Yy45Ogo4</t>
  </si>
  <si>
    <t>Seven Sins vs. Schergen von Monasteria @ 4. Bonner Wintercup 2020 https://www.youtube.com/watch?v=L2IOtdMHkR0</t>
  </si>
  <si>
    <t>Rampage vs Jumping Juggmen @ 4. Bonner Wintercup 2020 https://www.youtube.com/watch?v=qviQTHH-TIk</t>
  </si>
  <si>
    <t>Pink Pain vs Jugger Vienna @ 4. Bonner Wintercup 2020 https://www.youtube.com/watch?v=GoJQmH2LUZk</t>
  </si>
  <si>
    <t>A Pint A Day vs. Jugg Sparrows 2/2 @ Drake´s Landrattenregatta 2020 https://www.youtube.com/watch?v=3Mq9t_LvjZk</t>
  </si>
  <si>
    <t>A Pint A Day vs. Jugg Sparrows 1/2 @ Drake´s Landrattenregatta 2020 https://www.youtube.com/watch?v=neurHnXHa5Q</t>
  </si>
  <si>
    <t>Cologne Raptors vs. Flying Juggmen 4/4 @ Drake´s Landrattenregatta 2020 https://www.youtube.com/watch?v=3D2P6GZKndU</t>
  </si>
  <si>
    <t>Cologne Raptors vs. Flying Juggmen 3/4 @ Drake´s Landrattenregatta 2020 https://youtu.be/GEI3wXHZ_so</t>
  </si>
  <si>
    <t>Cologne Raptors vs. Flying Juggmen 2/4 @ Drake´s Landrattenregatta 2020 https://www.youtube.com/watch?v=JSrzNv10BQk</t>
  </si>
  <si>
    <t>Cologne Raptors vs. Flying Juggmen 1/4 @ Drake´s Landrattenregatta 2020 https://www.youtube.com/watch?v=fl4AhdGvVjA</t>
  </si>
  <si>
    <t>A Pint a Day vs. Jugger Vienna 2/2 @ Drake´s Landrattenregatta 2020 https://www.youtube.com/watch?v=dMnGuhbZIqs</t>
  </si>
  <si>
    <t>A Pint a Day vs. Jugger Vienna 1/2 @ Drake´s Landrattenregatta 2020 https://youtu.be/-rwVQiyVKdY</t>
  </si>
  <si>
    <t>A Pint a Day vs. Jumping Juggmen 1/2 @ Drake´s Landrattenregatta 2020 https://www.youtube.com/watch?v=-VA94QawUtY</t>
  </si>
  <si>
    <t>Jugg Sparrows vs. Jumping Juggmen 2/2 @ Drake´s Landrattenregatta 2020 https://www.youtube.com/watch?v=8kIqtNXnwqg</t>
  </si>
  <si>
    <t>Jugg Sparrows vs. Jumping Juggmen 1/2@ Drake´s Landrattenregatta 2020 https://www.youtube.com/watch?v=qDldC-rMxAE</t>
  </si>
  <si>
    <t>Jugger Vienna vs. Jugg Sparrows 2/2 @ Drake´s Landrattenregatta 2020 https://www.youtube.com/watch?v=ybrnqVDRe48</t>
  </si>
  <si>
    <t>Jugger Vienna vs. Jugg Sparrows 1/2 @ Drake´s Landrattenregatta 2020 https://www.youtube.com/watch?v=tMmV1iZdeOo</t>
  </si>
  <si>
    <t>Meca´Fouine vs. Flying Juggmen (2nd half only) @ Drake´s Landrattenregatta 2020 https://www.youtube.com/watch?v=IIh5Z-LDHmQ</t>
  </si>
  <si>
    <t>Meca´Fouine vs. Jugg Sparrows 2/2 @ Drake´s Landrattenregatta 2020 https://www.youtube.com/watch?v=jmUxZCiivME</t>
  </si>
  <si>
    <t>Meca´Fouine vs. Jugg Sparrows 1/2 @ Drake´s Landrattenregatta 2020 https://www.youtube.com/watch?v=buO1j9iUcik</t>
  </si>
  <si>
    <t>Jugg Sparrows vs. Flying Juggmen 3/3 @ Drake´s Landrattenregatta 2020 https://www.youtube.com/watch?v=IyYxbGyT6Dc</t>
  </si>
  <si>
    <t>Jugg Sparrows vs. Flying Juggmen 2/3 @ Drake´s Landrattenregatta 2020 https://www.youtube.com/watch?v=eJkK3Kg-F20</t>
  </si>
  <si>
    <t>Jugg Sparrows vs. Flying Juggmen 1/3 @ Drake´s Landrattenregatta 2020 https://www.youtube.com/watch?v=-EQPKicy0aI</t>
  </si>
  <si>
    <t>Hofheimer Hoffnung vs. Jugger Vienna @ Drake´s Landrattenregatta 2020 https://www.youtube.com/watch?v=9F1XLKNhTIg</t>
  </si>
  <si>
    <t>Flying Juggmen vs. Jumping Juggmen @ Drake´s Landratteregatta 2020 https://www.youtube.com/watch?v=iRfmMn4UJxE</t>
  </si>
  <si>
    <t>Hofheimer Hoffnung vs. Jumping Juggmen 2/2 @ Drake´s Landrattenregatta 2020 https://www.youtube.com/watch?v=4m7_21BBEu4</t>
  </si>
  <si>
    <t>Hofheimer Hoffnung vs. Jumping Juggmen 1/2 @ Drake´s Landrattenregatta 2020 https://www.youtube.com/watch?v=hSXCTQeEtIQ</t>
  </si>
  <si>
    <t>Jugg Sparrows vs. A Pint A Day Finalspiel@Drake´s Landrattenregatta 2020 https://www.youtube.com/watch?v=EAv3_q1fO0c</t>
  </si>
  <si>
    <t>Flying Juggmen vs. Keine Ahnung https://youtu.be/eKUMMJTsGP4</t>
  </si>
  <si>
    <t>Flying Juggmen vs Avengers https://www.youtube.com/watch?v=o_3zEURyJc8</t>
  </si>
  <si>
    <t>Flying Juggmen vs Jugger Haufen Bochum https://www.youtube.com/watch?v=OLFHTCtFpQs</t>
  </si>
  <si>
    <t>Flying Juggmen vs Lokomotive Black Ninja https://youtu.be/i7kIEPg--tA</t>
  </si>
  <si>
    <t>Flying Juggmen vs Die verstörten Zernichter https://youtu.be/KTo_rgDZclI</t>
  </si>
  <si>
    <t>JUGGER: 1. Bonner Hafenderby - Blaubeerenbande vs White Walkers https://youtu.be/zW5yMjshuSY</t>
  </si>
  <si>
    <t>JUGGER: 1. Bonner Hafenderby - Quackbummenten vs Rotbarts Rächer https://youtu.be/HNzuYiBCTRM</t>
  </si>
  <si>
    <t>JUGGER: 1. Bonner Hafenderby - Rotbarts Rächer vs White Walkers https://youtu.be/2dctgZaUqDk</t>
  </si>
  <si>
    <t>JUGGER: 1. Bonner Hafenderby - Blaubeerenbande vs Quackbummenten https://youtu.be/usmwis_E3aQ</t>
  </si>
  <si>
    <t>JUGGER: 1. Bonner Hafenderby: Blaubeerenbande vs Rotbarts Rächer https://youtu.be/As4jkw-TOQA</t>
  </si>
  <si>
    <t>JUGGER: 1. Bonner Hafenderby: White Walkers vs Quackbummenten https://youtu.be/f7i44WRevzE</t>
  </si>
  <si>
    <t>The Flying Juggmen vs. Juggerhaufen Bochum https://youtu.be/4nlPG1lbyKs</t>
  </si>
  <si>
    <t>Jugger Bonn - Bericht Mai 2017 https://www.youtube.com/watch?v=bEx4H5-OPLQ&amp;t=14s</t>
  </si>
  <si>
    <t>Flying Juggmen Bonn in der WDR Lokalzeit (2013) https://www.youtube.com/watch?v=PPlk_ACfacA&amp;t=10s</t>
  </si>
  <si>
    <t>Jugger Bonn - Doku 2017 https://www.youtube.com/watch?v=pYKCbm3Qlh8&amp;t=2s</t>
  </si>
  <si>
    <t>Klopapierchallenge der Flying Juggmen https://www.youtube.com/watch?v=_vejRiNqTEg</t>
  </si>
  <si>
    <t>Mannequin-Challenge https://www.youtube.com/watch?v=P3zUJMrot4w</t>
  </si>
  <si>
    <t>Zonenkinder vs Rigor Mortis - Berliner Juggerpokal 2016 - 360 SlowMo https://youtu.be/z3Tm-V6n9D0</t>
  </si>
  <si>
    <t>Rigor Mortis vs HaWu AllstarZ - Finale Berliner Juggerpokal 2016 - 360 SlowMo https://youtu.be/Ir1N-L_jJL4</t>
  </si>
  <si>
    <t>BJP 2016 - Torpedo Bääm! vs Zonenkinder - 180° https://youtu.be/FTiXq2znNZY</t>
  </si>
  <si>
    <t>2018 05 05 BJP Gruppe GAG vs Schergen von Monasteria https://youtu.be/04rIdv3WSvA</t>
  </si>
  <si>
    <t>2018 05 06 BJP Gruppe Gruenanlagen Guerilla vs FKK https://youtu.be/Jkq0qHChL_o</t>
  </si>
  <si>
    <t>2018 05 06 BJP "Halbfinale Mitte" Gruenanlagen Guerilla vs Anima Equorum https://youtu.be/3OxT6pvN4g4</t>
  </si>
  <si>
    <t>2018 05 06 12 Berliner Jugger Pokal Viertelfinale Rigor Mortis vs Falco Jugger https://youtu.be/7Ofv7-IDM-M</t>
  </si>
  <si>
    <t>2018 05 06 Berliner Jugger Pokal Finale Rigor Mortis vs HaWu Allstarz https://youtu.be/qBsT7TptqMU</t>
  </si>
  <si>
    <t>2018 05 05 BJP Gruppe Gruenanalagen Guerilla vs Falco Jugger https://youtu.be/ycVWRAQcG48</t>
  </si>
  <si>
    <t>2018 05 06 BJP Gruppe Falco Jugger vs FKK https://youtu.be/KDTXkREPYmU</t>
  </si>
  <si>
    <t>2018 05 05 BJP Gruppe Gruenanalagen Guerilla vs Amazonenkinder https://youtu.be/0cfAlabUQ-o</t>
  </si>
  <si>
    <t>BJP18 Skull vs Anima Equorum Zwischengruppe https://youtu.be/R9AY_fiYwcc</t>
  </si>
  <si>
    <t>2018 05 12 Berlin Masters Grünanlagen Guerilla vs Blue Fangs https://youtu.be/LDbhlC4etwQ</t>
  </si>
  <si>
    <t>2018 05 12 Berlin Masters Falco Jugger vs Rigor Mortis https://youtu.be/mowFDN9XTBQ</t>
  </si>
  <si>
    <t>2018 05 12 Berlin Masters Grünanlagen Guerilla vs Die Leere Menge https://youtu.be/Lmzi0dsxEy8</t>
  </si>
  <si>
    <t>2018 05 12 Berlin Masters Grünanlagen Guerilla vs Rigor Mortis https://youtu.be/stikKb-UDjs</t>
  </si>
  <si>
    <t>2018 05 12 Berlin Masters Falco Jugger vs Blue Fangs https://youtu.be/7EIsy_vs-gM</t>
  </si>
  <si>
    <t>2018 05 19 TM Grünanlagen Guerilla vs Leipziger Nachtwache https://youtu.be/GRvu0snSikg</t>
  </si>
  <si>
    <t>2018 05 19 TM Grünanlagen Guerilla vs Rigor Mortis https://youtu.be/J_-4wyjJQFI</t>
  </si>
  <si>
    <t>2018 05 20 TM Falco Jugger vs Pink Pain https://youtu.be/NUalFXpqH5Y</t>
  </si>
  <si>
    <t>2018 05 19 TM Grünanlagen Guerilla vs Amazonenkinder https://youtu.be/pjUGraptV2g</t>
  </si>
  <si>
    <t>TM18 Finale Rigor Mortis vs HaWu Allstarz https://youtu.be/6O-ho1Fi03s</t>
  </si>
  <si>
    <t>TM18 Grünanlagen Guerilla vs Flying JUGGmen https://youtu.be/yRy8nyWKrbg</t>
  </si>
  <si>
    <t>TM18 Grünanlagen Guerilla vs Gossenhauer https://youtu.be/HpGXEVaFrTo</t>
  </si>
  <si>
    <t>TM18 Grünanlagen Guerilla vs Die Verstörten Zernichter https://youtu.be/EFmHh-djwrs</t>
  </si>
  <si>
    <t>TM18 Falco Jugger vs Leipziger Nachtwache https://youtu.be/rZzt3sojNac</t>
  </si>
  <si>
    <t>TM18 Grünanlagen Guerilla vs Calzonekinder https://youtu.be/gTN2HjHgDTs</t>
  </si>
  <si>
    <t>Likedeeler vs GAG @Rethwisch18 Group Stage https://youtu.be/qamg7QZSrO8</t>
  </si>
  <si>
    <t>Die Leere Menge vs GAG @Rethwisch18 Lower Placements https://youtu.be/ZsZaR9_P8Yo</t>
  </si>
  <si>
    <t>Torpedo Bääm vs Peters Pawns @Rethwisch18 Match for Rank 3 https://youtu.be/bHHKpxd8j8k</t>
  </si>
  <si>
    <t>Likedeeler vs GAG @Rethwisch18 Lower Placements https://youtu.be/lX5z7ievwjY</t>
  </si>
  <si>
    <t>FKK vs GAG -BAD QUALITY- @Rethwisch18 Group Stage https://youtu.be/SnRCEQzAT_s</t>
  </si>
  <si>
    <t>FKK vs Victim @Rethwisch18 Group Stage https://youtu.be/B9CtnhYSSUk</t>
  </si>
  <si>
    <t>FKK2 vs GAG @Rethwisch18 Group Stage https://youtu.be/JG3E1uBVImI</t>
  </si>
  <si>
    <t>Victim vs FKK FINALE @ Rethwisch18 - Jugger Match https://youtu.be/fBAjVKj34mk</t>
  </si>
  <si>
    <t>FKK2 vs Likedeeler @Rethwisch18 Lower Placements https://youtu.be/baHHFOm3cXo</t>
  </si>
  <si>
    <t>Victim vs GAG -BAD QUALITY- @Rethwisch18 Group Stage https://youtu.be/g5ipadVXDqY</t>
  </si>
  <si>
    <t>Lokomotive Black Ninja vs GAG -BAD QUALITY :C - @Rethwisch18 Group Stage https://youtu.be/BF9FMUKEvcU</t>
  </si>
  <si>
    <t>FKK vs Blutgrätsche @Rethwisch18 Group Stage https://youtu.be/fed33RRWXQQ</t>
  </si>
  <si>
    <t>Rigor Mortis vs Skull! @Halle18 - Group Stage - Jugger Match https://youtu.be/XJKJT0b6PXE</t>
  </si>
  <si>
    <t>Flying Juggmen vs GAG @Halle18 - Group Stage - Jugger Match https://youtu.be/lBn6xZwZFnE</t>
  </si>
  <si>
    <t>Rigor Mortis vs Jugglers Juegg @Halle18 - Match for Rank 3 - Jugger Match https://youtu.be/vSdX2jg0Dws</t>
  </si>
  <si>
    <t>RIgor Mortis vs Zonenkinder @Halle18 - Semifinal - Jugger Match https://youtu.be/VgS_n0v98R8</t>
  </si>
  <si>
    <t>GAG vs Skull! @Halle18 - Group Stage - Jugger Match https://youtu.be/RUYEpVcCLd8</t>
  </si>
  <si>
    <t>GAG vs Rigor Mortis @Halle18 Group Stage - Jugger Match https://youtu.be/oCj2JSw-AH8</t>
  </si>
  <si>
    <t>Falco Jugger vs Anima Equorum @Halle18 - Group Stage - Jugger Match https://youtu.be/Z_lhTPAIvuM</t>
  </si>
  <si>
    <t>GAG vs Blue Fangs @Halle18 - Group Stage - Jugger Match https://youtu.be/uGxST_XtDRQ</t>
  </si>
  <si>
    <t>Falco Jugger vs Jugglers Jugg @Halle18 - Group Stage - Jugger Match https://youtu.be/xZvWdt5o4gk</t>
  </si>
  <si>
    <t>Jugglers Jugg Academy vs GAG @Halle18 - Relegation - Jugger Match https://youtu.be/rnQZaA-RRww</t>
  </si>
  <si>
    <t>Jugglers Tusk vs Amazonenkinder @ Halle18 - Relegation - Jugger Match https://youtu.be/tP2cS349DhI</t>
  </si>
  <si>
    <t>Falco vs HaWu AllstarZ @ Halle18 - Double KO Phase - Jugger Match https://youtu.be/jmrfGMV1FP4</t>
  </si>
  <si>
    <t>Jugglers Jugg vs GAG @ Halle18 - Double KO Phase - Jugger Match https://youtu.be/SRdjo0pJR28</t>
  </si>
  <si>
    <t>Anima Equorum vs GAG@ Halle18 - Double KO Phase - Jugger Match https://youtu.be/qDH16LVvcx0</t>
  </si>
  <si>
    <t>GAG vs 7 Sins @ Halle 18 - Match for Rank 7 - Jugger Match https://youtu.be/em8qhMQ8WE8</t>
  </si>
  <si>
    <t>GAG vs Tropedo Bääm @ Hamburg18 - Relegation - Jugger Match https://youtu.be/adQsLqKOhTY</t>
  </si>
  <si>
    <t>Falco Jugger vs Lokomotive Black Ninja @ Hamburg18 - KO Stage - Jugger Match https://youtu.be/ev8gsdvfRcI</t>
  </si>
  <si>
    <t>Final Victim vs Savage @ Hamburg18 Jugger Match https://youtu.be/QRYOSLXlV3w</t>
  </si>
  <si>
    <t>Skull vs GAG @ Hamburg18 - KO Phase - Jugger Match https://youtu.be/lLOYrDIt3o8</t>
  </si>
  <si>
    <t>Skull! vs Lokomotive Black Ninja @ Hamburg18 - KO Phase - Jugger Match https://youtu.be/UeHuO_HWv18</t>
  </si>
  <si>
    <t>GAG vs Falco Jugger @Sommerturnier I Jugger Match https://youtu.be/Uxx0wMF0OIo</t>
  </si>
  <si>
    <t>Sommerturnier Blue Fangs vs GAG @Sommerturnier I Jugger Match https://youtu.be/EbOcoFj8Tos</t>
  </si>
  <si>
    <t>Sommerturnier Agustiner vs Rosa Lux @Sommerturnier I Jugger Match https://youtu.be/Yhs5DWzwAHs</t>
  </si>
  <si>
    <t>Sommerturnier Blue Fangs vs Falco @Sommerturnier I Jugger Match https://youtu.be/oA7wfJpBrLE</t>
  </si>
  <si>
    <t>2018 09 02 DM18 Finale RM vs Zonis https://youtu.be/examqtUuwM0</t>
  </si>
  <si>
    <t>2018 09 02 DM18 Group Anima vs Victim https://youtu.be/e8c-v2Zg2_E</t>
  </si>
  <si>
    <t>2018 09 02 DM18 Group FKK vs GAG https://youtu.be/NcpdxEmJLmU</t>
  </si>
  <si>
    <t>2018 09 02 DM18 Group Rasenschach vs GAG https://youtu.be/9unyQ1Gt7X0</t>
  </si>
  <si>
    <t>2018 09 02 DM18 Group Rasenschach vs Hobbiz Kekse https://youtu.be/hQNfETzFC3w</t>
  </si>
  <si>
    <t>2018 09 02 DM18 Group Victim vs FKK https://youtu.be/ClBEjcm2MHM</t>
  </si>
  <si>
    <t>2018 09 02 DM18 KO GAG vs FKK https://youtu.be/cNEsrqFirdM</t>
  </si>
  <si>
    <t>GAG vs NSA @DM18 I KO Stage I Jugger Match https://youtu.be/YIVlrRL0SWw</t>
  </si>
  <si>
    <t>Goldene Reiter vs Verstörte Zernichter @DM18 I KO Phase I Jugger Match https://youtu.be/Xqh7F8hNDsQ</t>
  </si>
  <si>
    <t>2018 09 02 DM18 KO HaWu vs Victim https://youtu.be/LgMJCt_pdhQ</t>
  </si>
  <si>
    <t>2018 09 02 DM18 KO Nachtwache vs FKK https://youtu.be/34oP0YfTmm0</t>
  </si>
  <si>
    <t>Hobbiz Kekse vs GAG @GC18 I Group Stage I Jugger Match https://youtu.be/fhmp_QUnvWs</t>
  </si>
  <si>
    <t>Anima vs GAG @GC18 I Group Stage I Jugger Match https://youtu.be/xSSqzSL6vxY</t>
  </si>
  <si>
    <t>Victim vs GAG @GC18 I Group Stage I Jugger Match https://youtu.be/FEjWdWTnYNI</t>
  </si>
  <si>
    <t>HaWu vs GAG @GC18 I Double KO Stage I Jugger Match https://youtu.be/TKtaZfUf6cQ</t>
  </si>
  <si>
    <t>GAG vs Falco @ Rigor Winter Liga https://youtu.be/1soJR7tOQe0</t>
  </si>
  <si>
    <t>GAG vs Jugglers Jugg @ Rigor Winter Liga https://youtu.be/xcqiOyEPFA4</t>
  </si>
  <si>
    <t>GAG vs Leere Menge @ Rigor Winter Liga https://youtu.be/v_CWEzE7Gu4</t>
  </si>
  <si>
    <t>GAG vs Nachtwache @ Rigor Winter Liga https://youtu.be/SxJoP1XQ_YE</t>
  </si>
  <si>
    <t>GAG vs Rigor Mortis @ Rigor Winter Liga https://youtu.be/QLzNew3a_NE</t>
  </si>
  <si>
    <t>Jugglers Jugg vs Falco @ Rigor Winter Liga https://youtu.be/T1fVxm-F5y0</t>
  </si>
  <si>
    <t>Jugglers Jugg vs Leere Menge @ Rigor Winter Liga https://youtu.be/JOxH2aEm12o</t>
  </si>
  <si>
    <t>Jugglers Jugg vs Rigor Mortis @ Rigor Winter Liga https://youtu.be/cO7v8qBE8_I</t>
  </si>
  <si>
    <t>Leere Menge vs Falco @ Rigor Winter Liga https://youtu.be/GcX35YZIqGM</t>
  </si>
  <si>
    <t>Leere Menge vs Nachtwache @ Rigor Winter Liga https://youtu.be/k2nYZ9CYEBs</t>
  </si>
  <si>
    <t>Leere Menge vs Rigor Mortis @ Rigor Winter Liga https://youtu.be/Ck4CNCx9ZX4</t>
  </si>
  <si>
    <t>Nachtwache vs Jugglers Jugg @ Rigor Winter Liga https://youtu.be/AclhtmuY_GE</t>
  </si>
  <si>
    <t>Nachtwache vs Rigor Mortis @ Rigor Winter Liga https://youtu.be/ycmYzKbeoNY</t>
  </si>
  <si>
    <t>Falco vs Rigor Mortis @ Rigor Winter Liga https://youtu.be/XCiLoQVeAbw</t>
  </si>
  <si>
    <t>GAG vs Falco - Potsdam 2020 https://youtu.be/VZJu1_pd2ks</t>
  </si>
  <si>
    <t>GAG vs Nachtwache Potsdam 2020 https://youtu.be/Y-0nSoPc9_c</t>
  </si>
  <si>
    <t>GAG vs Blue Fangs Potsdam 2020 https://youtu.be/eAlvg3Cvb64</t>
  </si>
  <si>
    <t>GAG vs { } Potsdam 2020 https://youtu.be/r9OYhBMZOBc</t>
  </si>
  <si>
    <t>GAG vs Piranhas Potsdam 2020 https://youtu.be/QOUDBVR-h7c</t>
  </si>
  <si>
    <t>Radar vs. Nachtwache https://youtu.be/1JxWPpBmPes</t>
  </si>
  <si>
    <t>Reiter vs. Radar https://youtu.be/hvGxvLK7KxI</t>
  </si>
  <si>
    <t>Blutgruppe Nord vs Schergen von Monasteria I Rethwisch 2019 https://youtu.be/beY9zMZg8Bk</t>
  </si>
  <si>
    <t>Blutgruppe Nord vs Rethwisch Rethwisch 2019 https://youtu.be/y2_HeJVaXhA</t>
  </si>
  <si>
    <t>GRAND FINAL - Rigor Mortis vs Zonenkinder @WCC18 Darmstadt I Jugger Match https://youtu.be/Vqp7uUPZwh8</t>
  </si>
  <si>
    <t>GaG vs Falco Jugger @WCC18 I Group Stage I Jugger Match https://youtu.be/WqUMs7rkspc</t>
  </si>
  <si>
    <t>Rampage vs Falco Jugger @WCC18 I Group Stage I Jugger Match https://youtu.be/no9K2Uzpjvk</t>
  </si>
  <si>
    <t>Gossenhauer vs Falco Jugger @WCC18 I Group Stage I Jugger Match https://youtu.be/QihVk76JLhk</t>
  </si>
  <si>
    <t>Gossenhauer vs GaG @WCC18 I Group Stage I Jugger Match https://youtu.be/qOR6a3OOVp0</t>
  </si>
  <si>
    <t>Rampage vs Gossenhauer @WCC18 I Group Stage I Jugger Match https://youtu.be/kTwXZPpXs74</t>
  </si>
  <si>
    <t>Rampage vs GaG @WCC18 I Group Stage I Jugger Match https://youtu.be/iKuh3ehAq_I</t>
  </si>
  <si>
    <t>Falco Jugger vs Amazonenkinder @WCC18 I KO-Trench 17th - 24th I Jugger Match https://youtu.be/2EZ7-mmvBQM</t>
  </si>
  <si>
    <t>Amazonenkinder vs Hobbiz @WCC18 I KO-Trench 17th - 24th I Jugger Match https://youtu.be/Dy9-1G2I0pQ</t>
  </si>
  <si>
    <t>Chimaera vs GaG @WCC18 I KO-Trench 17th - 24th I Jugger Match https://youtu.be/KGqkuqByxNg</t>
  </si>
  <si>
    <t>Hobbiz vs GaG @WCC18 I KO-Trench 17th - 24th I Jugger Match https://youtu.be/6hQ0D-cKfQM</t>
  </si>
  <si>
    <t>Lahnveilchen vs GaG @WCC18 I KO-Trench 17th - 24th I Jugger Match https://youtu.be/_Y9PpVpYLRw</t>
  </si>
  <si>
    <t>Flying Juggmen vs GaG @WCC18 I Top Relegation Group I Jugger Match https://youtu.be/i7OvPgC3dBc</t>
  </si>
  <si>
    <t>Setanta vs GaG @WCC18 I Top Relegation Group I Jugger Match https://youtu.be/R5BMKVDmksc</t>
  </si>
  <si>
    <t>Flying Juggmen vs Setanta @WCC18 I Top Relegation Group I Jugger Match https://youtu.be/fdV55I6Hs48</t>
  </si>
  <si>
    <t>Zonenkinder vs GaG @WCC18 I Top Relegation Group I Jugger Match https://youtu.be/XHFp8m5J3Cs</t>
  </si>
  <si>
    <t>Zonenkinder vs Flying Juggmen @WCC18 I Top Relegation Group I Jugger Match https://youtu.be/TuIFaFx-bN8</t>
  </si>
  <si>
    <t>Zonenkinder vs Setanta @WCC18 I Top Relegation Group I Jugger Match https://youtu.be/ourP03sMuYQ</t>
  </si>
  <si>
    <t>2019 04 28 Kiel Torpedo Bäm vs Bob https://youtu.be/edt378KKcRw</t>
  </si>
  <si>
    <t>2019 04 28 Kiel Torpedo Bäm vs Lahnveilchen https://youtu.be/me5sQPSuLMc</t>
  </si>
  <si>
    <t>2019 05 09 Alle bei Rigor yayy Training vor BJP https://youtu.be/2n7qWn0bky4</t>
  </si>
  <si>
    <t>2019 05 11 BJP Rele GAG vs Blue Fangs https://youtu.be/PYlsVYjkPAs</t>
  </si>
  <si>
    <t>2019 05 11 BJP Die Abenteuer der GAG in der Gruppe D https://youtu.be/CZuPQH6H6Sc</t>
  </si>
  <si>
    <t>2019 05 11 BJP Die Abenteuer der GAG in der Gruppe D https://youtu.be/CZuPQH6H6Sc?t=345</t>
  </si>
  <si>
    <t>2019 05 11 BJP Die Abenteuer der GAG in der Gruppe D https://youtu.be/CZuPQH6H6Sc?t=601</t>
  </si>
  <si>
    <t>2019 05 11 BJP Die Abenteuer der GAG in der Gruppe D https://youtu.be/CZuPQH6H6Sc?t=814</t>
  </si>
  <si>
    <t>2019 05 11 BJP Top2TeamsRele GAG vs Schergen von Monasteria https://youtu.be/RZOUvypPSKw</t>
  </si>
  <si>
    <t>2019 05 11 BJP Top2TeamsRele GAG vs 7 Sins https://youtu.be/bcBr5QqZ42c</t>
  </si>
  <si>
    <t>Berlin Masters - der ganze Samstag aus Sicht der GAG! https://youtu.be/yuvrsiTNNcY</t>
  </si>
  <si>
    <t>Berlin Masters - der ganze Samstag aus Sicht der GAG! https://youtu.be/yuvrsiTNNcY?t=151</t>
  </si>
  <si>
    <t>Berlin Masters - der ganze Samstag aus Sicht der GAG! https://youtu.be/yuvrsiTNNcY?t=600</t>
  </si>
  <si>
    <t>Berlin Masters - der ganze Samstag aus Sicht der GAG! https://youtu.be/yuvrsiTNNcY?t=999</t>
  </si>
  <si>
    <t>Berlin Masters - der ganze Samstag aus Sicht der GAG! https://youtu.be/yuvrsiTNNcY?t=1333</t>
  </si>
  <si>
    <t>Berlin Masters - der ganze Samstag aus Sicht der GAG! https://youtu.be/yuvrsiTNNcY?t=1807</t>
  </si>
  <si>
    <t>Berlin Masters - der ganze Samstag aus Sicht der GAG! https://youtu.be/yuvrsiTNNcY?t=2194</t>
  </si>
  <si>
    <t>Berlin Masters - der ganze Samstag aus Sicht der GAG! https://youtu.be/yuvrsiTNNcY?t=2261</t>
  </si>
  <si>
    <t>Berlin Masters - der ganze Samstag aus Sicht der GAG! https://youtu.be/yuvrsiTNNcY?t=2492</t>
  </si>
  <si>
    <t>Berlin Masters - der ganze Samstag aus Sicht der GAG! https://youtu.be/yuvrsiTNNcY?t=2965</t>
  </si>
  <si>
    <t>Berlin Masters - der ganze Samstag aus Sicht der GAG! https://youtu.be/yuvrsiTNNcY?t=3658</t>
  </si>
  <si>
    <t>Black Jack vs Grünanlagen Guerilla BM2020 https://youtu.be/M5nqndBCnfY</t>
  </si>
  <si>
    <t>Piranhas vs Grünanlagen Guerilla Spiel um Platz 9 BM2020 https://youtu.be/-LCs0006Yqg</t>
  </si>
  <si>
    <t>Leipziger Nachtwache vs Grünanlagen Guerilla BM2020 https://youtu.be/Ia9f1PzZzLA</t>
  </si>
  <si>
    <t>Blue Fangs vs Grünanlagen Guerilla BM2020 https://youtu.be/EGTVgifURDY</t>
  </si>
  <si>
    <t>Amazonenkinder vs Grünanlagen Guerilla BM2020 https://youtu.be/OwooRBRUUZM</t>
  </si>
  <si>
    <t>NSA vs Grünanlagen Guerilla BM2020 https://youtu.be/2n18eSXNJRY</t>
  </si>
  <si>
    <t>ProblemMachine vs Grünanlagen Guerilla BM2020 https://youtu.be/dbTNBcR6mxI</t>
  </si>
  <si>
    <t>Piranhas vs Grünanlagen Guerilla BM2020 https://youtu.be/OmCDwa9Chew</t>
  </si>
  <si>
    <t>Jugger: Waldmeister Lollar gegen Nachwuchshelden Bamberg https://www.youtube.com/watch?v=biYawR5thAE</t>
  </si>
  <si>
    <t>Jugger: Jugg Warriors Rotenburg gegen Nachwuchshelden Bamberg https://www.youtube.com/watch?v=7ClUYA9GMPo&amp;t=92s</t>
  </si>
  <si>
    <t>Jugger: Juggernauts gegen Jugger Schurken Bamberg https://www.youtube.com/watch?v=RIBn4ntQsyc&amp;t=2s</t>
  </si>
  <si>
    <t>Holt euch die Banane! 'Jugger Helden Bamberg' vs 'S.P.A.T.' - Spielzug https://www.youtube.com/watch?v=JGkL-_Alw1M</t>
  </si>
  <si>
    <t>Holt euch die Banane! 'Jugger Helden Bamberg' vs 'Affen mit Waffen' - Spielzug https://www.youtube.com/watch?v=yzg_nJr2Pfw</t>
  </si>
  <si>
    <t>Juggalagga vs Kuschelkätzchen Spielzug https://www.youtube.com/watch?v=nDIkKzNq7qQ</t>
  </si>
  <si>
    <t>Jugger: Hobbiz Heidelberg gegen Jugger Helden Bamberg https://www.youtube.com/watch?v=xnQ19t64lmc</t>
  </si>
  <si>
    <t>Jugger: Flossenhauer Freiburg gegen Jugger Schurken Bamberg https://www.youtube.com/watch?v=YNVb29I0_mg</t>
  </si>
  <si>
    <t>Jugger Helden Bamberg vs Jugg Life - Jugendturnier Rotenburg a.d. Fulda https://www.youtube.com/watch?v=PEMU6bGDPA0</t>
  </si>
  <si>
    <t>Jugger Helden Bamberg vs Jugg Hunter - Jugendturnier Rotenburg a.d. Fulda https://www.youtube.com/watch?v=QFRlJskcrMI&amp;t=59s</t>
  </si>
  <si>
    <t>Jugger Schurken Bamberg vs Jugg Hunter - Jugendturnier Rotenburg a.d. Fulda https://www.youtube.com/watch?v=-LqpCh6offc</t>
  </si>
  <si>
    <t>Finale: Jugger Helden Bamberg vs. Die Verstörten Zernichter - 4. Bamberger Jugger Turnier https://www.youtube.com/watch?v=32zpBlJiZxI</t>
  </si>
  <si>
    <t>1. Jugger-Verein Bamberg e.V. Bericht in der Frankenschau aktuell (BR) https://www.youtube.com/watch?v=8xvQADvi5lo</t>
  </si>
  <si>
    <t>2. Bericht des BR über Jugger https://www.youtube.com/watch?v=zne14pKg1Hw&amp;t=2s</t>
  </si>
  <si>
    <t>Kettenspringen im Training bei den Jugger Helden Bamberg https://www.youtube.com/watch?v=JOeyC-s_FKY</t>
  </si>
  <si>
    <t>Eindrücke aus dem Training | 1. Jugger Verein Bamberg https://turniere.jugger.org/tournament.php?id=432</t>
  </si>
  <si>
    <t>Gemeinsames Training https://youtu.be/-t4_szgKcho</t>
  </si>
  <si>
    <t>Die Kurzen vs Mad Fritz - NRW Winterliga 2015/2016 2. Spieltag https://youtu.be/vcsY1Fe3pqI</t>
  </si>
  <si>
    <t>Dropkick Cologne vs Cervisia Ultima - 2. NRW Winterligaspieltag https://youtu.be/nFN48AuvwvI</t>
  </si>
  <si>
    <t>Dropkick vs Jugger Haufen Bochum - 3. NRW Winterligaspieltag https://youtu.be/tj_c-wqilvk</t>
  </si>
  <si>
    <t>Dropkick Cologne vs Cervisia Ultima - 3. NRW Winterligaspieltag https://youtu.be/-eL7VIC9-oI</t>
  </si>
  <si>
    <t>Dropkick Cologne vs Keine Ahnung - 3. NRW Winterligaspieltag https://youtu.be/cyJUz2KQTKQ</t>
  </si>
  <si>
    <t>Dropkick vs Jugg the Ripper - 3. NRW Winterligaspieltag https://youtu.be/RSznSp4TTTA</t>
  </si>
  <si>
    <t>Dropkick Cologne vs Die Kurze - 3. NRW Winterligaspieltag https://youtu.be/zbJ0gHzSFx4</t>
  </si>
  <si>
    <t>FINAL: Zonenkinder vs Rigor Mortis @ Thüringer Meisterschaft 2019 I Slow Motion! https://www.youtube.com/watch?v=7T2pBLrgu8A</t>
  </si>
  <si>
    <t>FINAL: HaWu AllstarZ vs Rigor Mortis @ Berliner Juggerpokal 2019 I Slow Motion! https://www.youtube.com/watch?v=r3oASWN2Wm0</t>
  </si>
  <si>
    <t>GERMAN CHAMPIONSHIP 2019 GRAND FINAL - Rigor Mortis vs Zonenkinder - Commentary! Slowmos! https://www.youtube.com/watch?v=-vrGai9Rz0s</t>
  </si>
  <si>
    <t>FINAL: Bob Jugger vs Rigor Mortis @ Hamburg 2019 I Slow Motion! https://www.youtube.com/watch?v=83ORxudmOhY</t>
  </si>
  <si>
    <t>Peters Pawns vs Zonenkinder TICKET TO THE FINALS @ Berlin Masters 2019 I Jugger Match https://www.youtube.com/watch?v=5gJcksBN9YQ</t>
  </si>
  <si>
    <t>FINAL: Zonenkinder vs Rigor Mortis @ Berlin Masters 2019 I Slow Motion! https://www.youtube.com/watch?v=AxnuDOHek50</t>
  </si>
  <si>
    <t>HaWu AllstarZ vs Zonenkinder @ Berlin Masters 2019 I Jugger Match https://www.youtube.com/watch?v=6dplDgjrlfs</t>
  </si>
  <si>
    <t>Peters Pawns vs Rigor Mortis @ Berlin Masters 2019 I Jugger Match https://www.youtube.com/watch?v=eAOMkuN9Who</t>
  </si>
  <si>
    <t>FINAL: Seven Sins vs Gurkentruppe @ Järnsvenskan 2019 I Slow Motion! https://www.youtube.com/watch?v=MqmNGHtnwPs</t>
  </si>
  <si>
    <t>FKK vs Cranium ex Machina MATCH FOR 3RD PLACE @ Järnsvenskan 2019 I Jugger https://www.youtube.com/watch?v=jb0gdreCyH4</t>
  </si>
  <si>
    <t>FINAL: Victim vs Rigor Mortis @ Kieler Nordderby 2019 I Slow Motion! https://www.youtube.com/watch?v=dmA657KNm1o</t>
  </si>
  <si>
    <t>Jugger Masterlass 2019 Slowmotion Highlights https://www.youtube.com/watch?v=8r2ZVE_cX7o</t>
  </si>
  <si>
    <t>Jugger - DODGING METEOR HAMMERS - Chain Blocks https://www.youtube.com/watch?v=PogrXH3leYc</t>
  </si>
  <si>
    <t>Jugger EXPLAINED in 45 seconds - what is Jugger? https://www.youtube.com/watch?v=H5KGov_Sajs</t>
  </si>
  <si>
    <t>Jugger Q-Tip-Tutorial mit Seamus (Rampage Jugger) https://www.youtube.com/watch?v=DsbLQVDx6FQ</t>
  </si>
  <si>
    <t>2011-BM-RaP-LeereMenge.mov https://www.youtube.com/watch?v=Qq7GE63kmLc</t>
  </si>
  <si>
    <t>2011-BM-Spalter-LeereMenge.mov https://www.youtube.com/watch?v=VVXU680PP6s</t>
  </si>
  <si>
    <t>2011-BM-FalcoJugger-Skull.mov https://www.youtube.com/watch?v=wemI8c5-vRQ</t>
  </si>
  <si>
    <t>2011-BM-RigorMortis-J-TeamLippstadt.mov https://www.youtube.com/watch?v=U-hBCS7vk6s</t>
  </si>
  <si>
    <t>2011-DM-Zonenkinder-RigorMortis.mov https://www.youtube.com/watch?v=v4puZ4uYOnc</t>
  </si>
  <si>
    <t>2011-BM-Trailer.mp4 https://www.youtube.com/watch?v=Pf1DtRIZlmc</t>
  </si>
  <si>
    <t>2011-DM-Finale-RigorMortis-GAG-unvollst.mov https://www.youtube.com/watch?v=eOk54nh9DGA</t>
  </si>
  <si>
    <t>Jugger-200-Jahre-Turnen-Gala-2011.mov https://www.youtube.com/watch?v=5GEf3YhEkrY</t>
  </si>
  <si>
    <t>2012-FWS-RigorMortis-Skull.mov https://www.youtube.com/watch?v=mbxkKIxna14</t>
  </si>
  <si>
    <t>2012-FWS-CottbusKlatscher-JugglersJugg.mov https://www.youtube.com/watch?v=wlFz-CFr74Y</t>
  </si>
  <si>
    <t>2012-FWS-Sonnenwende-Spalter.mov https://www.youtube.com/watch?v=1t3xN0Ote6k</t>
  </si>
  <si>
    <t>2012-FWS-Skull-FalcoJugger.mov https://www.youtube.com/watch?v=JUlGhYsYJKQ</t>
  </si>
  <si>
    <t>2012-FWS-GaG-Doppelsoeldner.mov https://www.youtube.com/watch?v=e8oRU75URcw</t>
  </si>
  <si>
    <t>2012-FWS-HLU-Skull.mov https://www.youtube.com/watch?v=1gWg3vHr2-w</t>
  </si>
  <si>
    <t>2012-FWS-Sonnenwende-CottbusKlatscher.mov https://www.youtube.com/watch?v=NtVmgkuEMRU</t>
  </si>
  <si>
    <t>2012-FWS-RigorMortis-GottAG.mov https://www.youtube.com/watch?v=tlxRfcx80og</t>
  </si>
  <si>
    <t>2012-FWS-Skull-JugglersJugg.mov https://www.youtube.com/watch?v=JpZ-5k609MU</t>
  </si>
  <si>
    <t>2012-FWS-JugglersJugg-FalcoJugger.mov https://www.youtube.com/watch?v=xcMzBxA2O3Y</t>
  </si>
  <si>
    <t>2012-FWS-GaG-Skull.mov https://www.youtube.com/watch?v=IyUOX6rhWkw</t>
  </si>
  <si>
    <t>2012-FWS-Blutgraetsche-Skull.mov https://www.youtube.com/watch?v=F-ESM-TCjy8</t>
  </si>
  <si>
    <t>2012-FWS-Finale-RigorMortis-HLU.mov https://www.youtube.com/watch?v=7T3ZJRpimPI</t>
  </si>
  <si>
    <t>2012-BJP-Finale-Kinder-TheFighters-Atoxera.mov https://www.youtube.com/watch?v=0rG7e4LWwfE</t>
  </si>
  <si>
    <t>2011-BM-Padabears-Manoeverkritik.mov https://www.youtube.com/watch?v=fQult5E1bMc</t>
  </si>
  <si>
    <t>2011-BM-Falco-Blackout.mov https://www.youtube.com/watch?v=yFMWgbJB_VU</t>
  </si>
  <si>
    <t>2011-BM-JTeam-RaP.mov https://www.youtube.com/watch?v=wAcc9NqWWaE</t>
  </si>
  <si>
    <t>2011-BM-Skull-Zonenkinder.mov https://www.youtube.com/watch?v=SpzrgqVLx_Y</t>
  </si>
  <si>
    <t>2011-BM-Rigor-LeereMenge.mov https://www.youtube.com/watch?v=W_k_0n5HEug</t>
  </si>
  <si>
    <t>2011-BM-KampfKeiler-Blackout.mov https://www.youtube.com/watch?v=uIxYqYZlJ3w</t>
  </si>
  <si>
    <t>jugger-bjp2007-falco-vs-ksj.mov https://www.youtube.com/watch?v=8HFVbQFZy4M</t>
  </si>
  <si>
    <t>jugger-dm2010-wwsaj-vs-skull-04.mov https://www.youtube.com/watch?v=4GTkrGFbM_4</t>
  </si>
  <si>
    <t>dm2010-finale-rigor-vs-gag-unvollst.mov https://www.youtube.com/watch?v=jznKG-ziB64</t>
  </si>
  <si>
    <t>jugger-dm2010-RigorMortis-vs-GAG.mov https://www.youtube.com/watch?v=LbrsDNJy_is</t>
  </si>
  <si>
    <t>jugger-dm2010-skull!-vs-gag.mov https://www.youtube.com/watch?v=zP2fCDxdrQE</t>
  </si>
  <si>
    <t>jugger-dm2010-!Lluks-vs-Redbacks.mov https://www.youtube.com/watch?v=c3VUDNwGLa0</t>
  </si>
  <si>
    <t>jugger-bjp2011-doppelsoeldner2-vs-leere-menge.mov https://www.youtube.com/watch?v=_n5nwFAP4aw</t>
  </si>
  <si>
    <t>jugger-bjp2011-Zonenkinder-vs-Skull.mov https://www.youtube.com/watch?v=8C_WZbmyhyk</t>
  </si>
  <si>
    <t>jugger-bjp2011-GaG-vs-Falco-Jugger.mov https://www.youtube.com/watch?v=ViFPFz4V-Rw</t>
  </si>
  <si>
    <t>jugger-bjp2011-HLU-vs-RaP.mov https://www.youtube.com/watch?v=0nJPHzddEMM</t>
  </si>
  <si>
    <t>jugger-bjp2011-GaG-vs-Zonenkinder.mov https://www.youtube.com/watch?v=cBNGpTenMO8</t>
  </si>
  <si>
    <t>jugger-bjp2011-rigor-mortis-vs-skull.mov https://www.youtube.com/watch?v=KiozK3jov6M</t>
  </si>
  <si>
    <t>jugger-bjp2011-j-team-falco-jugger.mov https://www.youtube.com/watch?v=rhTz7_JWU9Y</t>
  </si>
  <si>
    <t>jugger-bjp2011-GaG-vs-Rigor.mov https://www.youtube.com/watch?v=sWdJjK6F5vI</t>
  </si>
  <si>
    <t>jugger-bjp2011-Rigor-Mortis-vs-HLU.mov https://www.youtube.com/watch?v=J_Xq8JtNbp8</t>
  </si>
  <si>
    <t>2012-BJP-Doppelsoeldner-Lluks.mov https://youtu.be/-HoOp7EKHmY</t>
  </si>
  <si>
    <t>2012-BJP-Skull-GottAG.mov https://youtu.be/5TE76NBW6RY</t>
  </si>
  <si>
    <t>2012-BJP-Skull-Rigor2.mov https://youtu.be/HZ1UudiuTqc</t>
  </si>
  <si>
    <t>2012 BJP DieLeereMenge Skul https://youtu.be/NGptp_-6Ky8</t>
  </si>
  <si>
    <t>2012 BJP Sonnenwende Myrmidonen https://youtu.be/H1nZ7rnaSRQ</t>
  </si>
  <si>
    <t>2012 BJP Lluks Spalter https://youtu.be/wpiA4YI0bhs</t>
  </si>
  <si>
    <t>2012 BJP DieLeereMenge Falco https://youtu.be/vlv0idk9cwo</t>
  </si>
  <si>
    <t>2012 BJP Finale RigorMortis GAG https://youtu.be/DwSa7OLJd0E</t>
  </si>
  <si>
    <t>2012 DM HLU vs Frankespavos.mov https://youtu.be/48L4uk8J8ZY</t>
  </si>
  <si>
    <t>Frankespavos de Kiev https://youtu.be/7b0bisMssI0</t>
  </si>
  <si>
    <t>2012 DM RigorMortis vs BlackDragons https://youtu.be/M5UOf_VhCyY</t>
  </si>
  <si>
    <t>2012 DM Spalter vs Rehalluks https://youtu.be/7k5VLR_mblg</t>
  </si>
  <si>
    <t>2012 DM HLU vs Skull https://youtu.be/GwWvbS9jgv8</t>
  </si>
  <si>
    <t>2012 DM RigorMortis vs MurciaJuggerSelection https://youtu.be/OQOWpWq4G5w</t>
  </si>
  <si>
    <t>2012-DM-RigorMortis-vs-Setanta https://youtu.be/Wp7gcA9lGvU</t>
  </si>
  <si>
    <t>2012DM-FINALE-Rigor-vs-Zonenkinder https://youtu.be/GABhEFnvAZQ</t>
  </si>
  <si>
    <t>2012-DM-MurciaJuggerSelection-vs-GAG https://youtu.be/jbEzUMw0C9A</t>
  </si>
  <si>
    <t>2013 BM BestOf https://youtu.be/yJdLxcOE2vM</t>
  </si>
  <si>
    <t>2013 BM Finale Längster Punkt der Juggergeschichte 110 Steine https://youtu.be/dU1aqSgbCUE</t>
  </si>
  <si>
    <t>2013 BM Zonenkinder vs Doppelsöldner https://youtu.be/4jWX-nTRNwg</t>
  </si>
  <si>
    <t>2013 BM RigorMortis vs GAG https://youtu.be/3VkekTvIhLA</t>
  </si>
  <si>
    <t>2013 BM RigorMortis2 vs Mengenleere https://youtu.be/CW5XYnVghKY</t>
  </si>
  <si>
    <t>2013 BM LeereMenge vs GAG https://youtu.be/lgIW1J_5OUw</t>
  </si>
  <si>
    <t>2013 BM PhoenixMarburg vs JugglersJugg https://youtu.be/wz_0lNL9VjM</t>
  </si>
  <si>
    <t>2013 BM ChimaeraBrunsviga vs Amazonenkinder https://youtu.be/kYiym4Nzb5o</t>
  </si>
  <si>
    <t>2013 BM RigorMortis2 vs LeereMenge https://youtu.be/XGD8kiFeC1o</t>
  </si>
  <si>
    <t>2013 BM Zonenkinder vs RigorMortis https://youtu.be/8K8Rxb8Ee0Q</t>
  </si>
  <si>
    <t>2013 BM J TeamLippstadt vs RigorMortis3 https://youtu.be/MN2t3wGxkF4</t>
  </si>
  <si>
    <t>2013 BM RigorMortis2 vs PhoenixMarburg https://youtu.be/vuJQLfJYayg</t>
  </si>
  <si>
    <t>2013 BM LeereMenge vs Zonenkinder https://youtu.be/EinOYbtdCw0</t>
  </si>
  <si>
    <t>2013 BM FINALE RigorMortis2 vs RigorMortis https://youtu.be/BXV4SqYY8sc</t>
  </si>
  <si>
    <t>11. Saarländische Meisterschaft Jugger |Homburg HaWu vs. Pink Pain |Finale 2017 https://youtu.be/5QiTSvzYS1U</t>
  </si>
  <si>
    <t>2.Deutsche Jugger-Meisterschaft Lippstadt Pig Pile vs. Victim Finale 28.06.2015 https://youtu.be/VvKllvLYnao</t>
  </si>
  <si>
    <t>Hawu Allstarz Vs Setanta Finale 2017 23. Hamburger Meisterschaft https://youtu.be/Um-U8-BnxcE</t>
  </si>
  <si>
    <t>NRW Winterliga Jugger Hagen Turnier Pomfritz vs Jugger Haufen 2014 https://youtu.be/AVJUP55uUCw</t>
  </si>
  <si>
    <t>NRW-Winterliga Jugger Hagen Turnier PaderBears vs. Sturmwölfe https://youtu.be/K6_ZM03z1o8</t>
  </si>
  <si>
    <t>NRW Winterliga Jugger Hagen Turnier 2014 Mad Monkeys vs Jugg the Ripper https://youtu.be/WAPRVYBjT9E</t>
  </si>
  <si>
    <t>Torneo internacional da espana 2017 HaJeWu Vs. Midnight Fighters https://youtu.be/fbfnHdX1nkE</t>
  </si>
  <si>
    <t>Juggertutorial Pompfenworkshop Langpompfe Bau https://youtu.be/YG8CpYLLb1s</t>
  </si>
  <si>
    <t>1.Hagener Jugger-Cup 2012 https://youtu.be/ikBRvjL68cc</t>
  </si>
  <si>
    <t>ARD Sportschau - Jugger - moderner Gladiatorenkampf https://youtu.be/pw2YeBRlDUE</t>
  </si>
  <si>
    <t>1 Jugger Club Hagen e V im MOMA https://youtu.be/ZsCrGTWrjuM</t>
  </si>
  <si>
    <t>So funktioniert die Sportart "Jugger" https://youtu.be/9-uwEiebNPI</t>
  </si>
  <si>
    <t>Neue Sportart Jugger Sat.1 vom 05.03.2015 https://youtu.be/O5B-pR1x6RU</t>
  </si>
  <si>
    <t>Jugger in Oldenburg eins 22.03.2017 https://youtu.be/8gSYVJ8unAs</t>
  </si>
  <si>
    <t>1.Jugger-Club Hagen e.V. 16. Deutsche Meisterschaft Highlights https://youtu.be/FQf3dqtcgIA</t>
  </si>
  <si>
    <t>Jugger-DasBrettspiel https://youtu.be/tD8DAHRQ7es</t>
  </si>
  <si>
    <t>Jugger Playbook: Positionswechsel beim Spielaufbau https://youtu.be/JIJG9paGQQI</t>
  </si>
  <si>
    <t>Jugger Playbook: Formation 2-2 https://youtu.be/0sAu3T1sOa0</t>
  </si>
  <si>
    <t>Jugger Playbook: Formation 3-1 https://youtu.be/Fv0KUOfQqY8</t>
  </si>
  <si>
    <t>Jugger Playbook: Formation 3-2 https://youtu.be/xQxC1xOOmhw</t>
  </si>
  <si>
    <t>Pompfenbau-Tutorial: Kette https://youtu.be/fCIoYYdgcs4</t>
  </si>
  <si>
    <t>Pompfenbau-Tutorial: Material für den Schildbau https://youtu.be/gpszsbLAN-o</t>
  </si>
  <si>
    <t>Pompfenbau-Tutorial: Schild https://youtu.be/qDj0FWJrn5U</t>
  </si>
  <si>
    <t>Pompfenbau-Tutorial: Kurzpompfe https://youtu.be/hXYSCzx_KkA</t>
  </si>
  <si>
    <t>Pompfenbau-Tutorial: Langpompfe https://youtu.be/ximqrDcHucI</t>
  </si>
  <si>
    <t>Pompfenbau-Tutorial: Q-Tip https://youtu.be/vwez0gNkwVY</t>
  </si>
  <si>
    <t>Pompfenbau-Tutorial: Stab https://youtu.be/Ku_gss8b4yo</t>
  </si>
  <si>
    <t>Jugger Basics: " Was ist Jugger?" https://youtu.be/bDOmHeby_Wk</t>
  </si>
  <si>
    <t>Basics: "Was sind Pompfen?" https://youtu.be/2SPakpDeIac</t>
  </si>
  <si>
    <t>Jugger Basics: Wie läuft ein Jugger Spiel ab? https://youtu.be/cHsoXWYZiXA</t>
  </si>
  <si>
    <t>Basics: Langpompfe - Einsteigertraining https://youtu.be/Y_3k54QVbOA</t>
  </si>
  <si>
    <t>Basics: Q-Tip - Einsteigertraining https://youtu.be/-pB821hfNB4</t>
  </si>
  <si>
    <t>Basics: Stab - Einsteigertraining https://youtu.be/5Ukkc4_wDnY</t>
  </si>
  <si>
    <t>Regelkunde - Intro https://youtu.be/c1-FjTh2G-o</t>
  </si>
  <si>
    <t>Regelkunde - 01 Spielertypen https://youtu.be/esS1xEcy4pI</t>
  </si>
  <si>
    <t>Regelkunde - 02 Teamzusammensetzung https://youtu.be/Yyfi5n7Jaoo</t>
  </si>
  <si>
    <t>Regelkunde - 03 Regelgerechtes Führen der Pompfen https://youtu.be/77PDDdExJ5U</t>
  </si>
  <si>
    <t>Regelkunde - 04 Trefferzonen https://youtu.be/K5wG_mJ9640</t>
  </si>
  <si>
    <t>Regelkunde - 05 Regelgerchte Treffer setzen https://youtu.be/H0dmKpCBhfw</t>
  </si>
  <si>
    <t>Regelkunde - 06 Doppeltreffer https://youtu.be/fuvON5Q6WVc</t>
  </si>
  <si>
    <t>Regelkunde - 07 Knien &amp; Zählen https://youtu.be/CZfD9qftMdo</t>
  </si>
  <si>
    <t>Regelkunde - 08 Pinnen https://youtu.be/xMbZZasE1zs</t>
  </si>
  <si>
    <t>Regelkunde - 09 Umgang mit dem Jugg https://youtu.be/fStdxgb0UKU</t>
  </si>
  <si>
    <t>Regelkunde - 10 Umgang mit dem Mal https://youtu.be/vEbzxcEcS40</t>
  </si>
  <si>
    <t>Regelkunde - 11 Spielbeginn https://youtu.be/4nvkGqoUxQc</t>
  </si>
  <si>
    <t>Regelkunde - 12 Golden Jugg https://youtu.be/6cYIfjXbOyc</t>
  </si>
  <si>
    <t>Regelkunde - 13 Übertriebene Härte https://youtu.be/wvSTli_sUp8</t>
  </si>
  <si>
    <t>Regelkunde - 14 Pompfe werfen https://youtu.be/4er3Nvhz8Fc</t>
  </si>
  <si>
    <t>Regelkunde - 15 Kollisionen https://youtu.be/4PdD3jHWJqs</t>
  </si>
  <si>
    <t>Regelkunde - 16 Pompfe geht kaputt https://youtu.be/bLArOpJYWKI</t>
  </si>
  <si>
    <t>Regelkunde - 17 Aus https://youtu.be/yYO0rO2sF64</t>
  </si>
  <si>
    <t>Basics: Schild &amp; Kurzpompfe - Einsteigertraining https://youtu.be/JPIwOOcn2-c</t>
  </si>
  <si>
    <t>Basics: Kette - Einsteigertraining https://youtu.be/ycE_0wGyfiw</t>
  </si>
  <si>
    <t>Basics Läufer - Einsteigertraining https://youtu.be/Gc74SGUADOM</t>
  </si>
  <si>
    <t>Basics Duelle vs. Kette https://youtu.be/fyfnHWcZ-e0</t>
  </si>
  <si>
    <t>Pompfenbau Tutorial: Social Distancing Langpompfe https://youtu.be/A1qL_Hs2I7M</t>
  </si>
  <si>
    <t>Jugger: PigPile gegen Jugger-Haufen-Bochum NRW Winterliga 2014 https://youtu.be/YmEaO98udz0</t>
  </si>
  <si>
    <t>Jugger: Mighty Juggs gegen Jugger-Haufen-Bochum 4. NRW Turnier https://youtu.be/vYCkfS7PxOc</t>
  </si>
  <si>
    <t>Jugger: Flying JUGGmen Bonn gegen Jugger-Haufen-Bochum 4. NRW Turnier https://youtu.be/755EtTBgc5M</t>
  </si>
  <si>
    <t>Jugger: Mad Monkeys gegen Jugger-Haufen-Bochum 4. NRW Turnier https://youtu.be/Q7oYCC8qRUM</t>
  </si>
  <si>
    <t>Jugger: Sturmwölfe gegen Jugger-Haufen-Bochum 4. NRW Turnier https://youtu.be/y_sKlBQ3CWs</t>
  </si>
  <si>
    <t>Jugger: Pompfritz gegen Jugger-Haufen-Bochum 4. NRW Turnier https://youtu.be/6jpf7vWxjX0</t>
  </si>
  <si>
    <t>Jugger "Torpedo Tortuga VS Cruenta Clava" - Play Off Rank3 - 12thGermanChampionship https://www.youtube.com/watch?v=cVxAS36zCSQ</t>
  </si>
  <si>
    <t>Jugger "RigorMortis vs Hobbiz" Final 1/3 Jugger Championship Germany https://youtu.be/JglZI840Cd0</t>
  </si>
  <si>
    <t>Jugger "RigorMortis vs Hobbiz" Final 2/3 Jugger Championship Germany https://youtu.be/CCvm6oXQ6ZE</t>
  </si>
  <si>
    <t>Jugger "RigorMortis vs Hobbiz" Final 3/3 Jugger Championship Germany https://youtu.be/n4xZu5cYxdQ</t>
  </si>
  <si>
    <t>Jugger "RigorMortis vs FalcoJugger" https://youtu.be/gUZXj4eh48c</t>
  </si>
  <si>
    <t>Jugger "TorpedoTortuga vs Kleintierrevolte" 12th Jugger Championship Berlin https://youtu.be/Y6HDdKHPT74</t>
  </si>
  <si>
    <t>Jugger "CraniumHunters vs LivingUndeads" 12th Jugger Championship Berlin https://youtu.be/osBBPrhMYac</t>
  </si>
  <si>
    <t>Jugger "WWSAJ vs Awesome Pirates" 12th Jugger Championship Berlin https://youtu.be/HGDZEVHuWVs</t>
  </si>
  <si>
    <t>Jugger "Tollwut vs GAG" 12th Jugger Championship Berlin https://youtu.be/5P65QUGjCZE</t>
  </si>
  <si>
    <t>Jugger "Superfreunde vs KTR" 12th Jugger Championship Berlin https://youtu.be/K97kkewEOaI</t>
  </si>
  <si>
    <t>Jugger "Captura vs Skull!" 12th Jugger Championship Berlin https://youtu.be/v6tpkc0gLmA</t>
  </si>
  <si>
    <t>Jugger "Falco Jugger vs Zonenkinder" 12th Jugger Championship Berlin https://youtu.be/bpV_92T4ns8</t>
  </si>
  <si>
    <t>Jugger "Frostwoelfe vs CervisiaUltima" 12th Jugger Championship Berlin https://youtu.be/sXsmsT89svU</t>
  </si>
  <si>
    <t>Jugger "Sturmwölfe vs Cruenta Clava" 12th Jugger Championship Berlin https://youtu.be/SlffOcxQry8</t>
  </si>
  <si>
    <t>Jugger "Cruenta Clava vs Rigor Mortis" 12th Jugger Championship Berlin https://youtu.be/nJYvVEv6RGE</t>
  </si>
  <si>
    <t>Jugger "Trollfaust vs GAG" 12th Jugger Championship Berlin https://youtu.be/1OoqQbsej-0</t>
  </si>
  <si>
    <t>Jugger "Last Man Standing vs Zonenkinder" 12th Jugger Championship Berlin https://youtu.be/tUTmKVxOu20</t>
  </si>
  <si>
    <t>Jugger "Torpedo Tortuga VS Cruenta Clava" - Play Off Rank3 - 12thGermanChampionship https://youtu.be/cVxAS36zCSQ</t>
  </si>
  <si>
    <t>"GAG VS Rigor Mortis" Jugger Final 12. Deutsche Meisterschaft - Juggerliga https://youtu.be/qkWhMks2w34</t>
  </si>
  <si>
    <t>Jugger "Tribute2Qwik" Slomo Jugger Shots https://youtu.be/4cfexSSkwwA</t>
  </si>
  <si>
    <t>Jugglers Jugg - Übung Nr. 9: Pompfaerobic https://youtu.be/9Bh_ejcrcMY</t>
  </si>
  <si>
    <t>17. Deutsche Meisterschaft - Jugglers Jugg vs Mainzer Marodeure https://youtu.be/03XZW_KvzI8</t>
  </si>
  <si>
    <t>17. Deutsche Meisterschaft - Jugglers Jugg vs Affen mit Waffeln https://youtu.be/n8okpIwRwws</t>
  </si>
  <si>
    <t>17. Deutsche Meisterschaft - Jugglers Jugg vs Mad Monkeys https://youtu.be/qtCisc1FGgE</t>
  </si>
  <si>
    <t>17. Deutsche Meisterschaft - Jugglers Jugg vs Pompfritz https://youtu.be/glK8Gp586_s</t>
  </si>
  <si>
    <t>17. Deutsche Meisterschaft - Jugglers Jugg vs Affen mit Waffen https://youtu.be/jxdAbyplecE</t>
  </si>
  <si>
    <t>OWL 2014 - Jugglers Jugg vs Die Leere Menge https://youtu.be/ZIyZ6BcoWI4</t>
  </si>
  <si>
    <t>German Jugger League 2015 (TEASER) https://youtu.be/UmWEV0sTrqk</t>
  </si>
  <si>
    <t>9. Berliner Juggerpokal - .N.O.X. vs Jugglers Jugg https://youtu.be/2OqXcroceTw</t>
  </si>
  <si>
    <t>9. Berliner Juggerpokal - Jugglers Jugg vs Blue Fangs https://youtu.be/J5hTFjXmzSQ</t>
  </si>
  <si>
    <t>9. Berliner Juggerpokal - Jugglers Jugg vs Sonnenwende https://youtu.be/yqAswzau9wU</t>
  </si>
  <si>
    <t>9. Berliner Juggerpokal - Jugglers Jugg vs Leipziger Nachtwache https://youtu.be/7DDaOksIY_s</t>
  </si>
  <si>
    <t>9. Berliner Juggerpokal - Hannover Living Undeads vs Jugglers Jugg https://youtu.be/1YVtAaadIYo</t>
  </si>
  <si>
    <t>9. Berliner Juggerpokal - Kamikaze Eulen vs Jugglers Jugg https://youtu.be/ZeBp9lgnMCg</t>
  </si>
  <si>
    <t>Graf-Bernhard-Pokal 2016 - Schergen von Monasteria vs Weserkraken https://youtu.be/IFNJRSCjNbU</t>
  </si>
  <si>
    <t>Graf-Bernhard-Pokal 2016 - Schergen von Monasteria vs Jugger Haufen Bochum https://youtu.be/haBUxj-ws9Q</t>
  </si>
  <si>
    <t>Graf-Bernhard-Pokal 2016 - HaWu AllstarZ vs Schergen von Monasteria https://youtu.be/3dxhYFa58qo</t>
  </si>
  <si>
    <t>Graf-Bernhard-Pokal 2016 - Schergen von Monasteria vs Paderbears https://youtu.be/FaIsvyO_jxw</t>
  </si>
  <si>
    <t>20. Deutsche Meisterschaft - Schergen von Monasteria vs Nordische Sport Amateure https://youtu.be/UVlVDl1vy6s</t>
  </si>
  <si>
    <t>Flying JUGGmen Bonn vs Schergen von Monasteria - Winter Spieltag Hagen https://youtu.be/1F8hqmapuPw</t>
  </si>
  <si>
    <t>LachsBoyZ vs Schergen von Monasteria - Winter Spieltag Hagen https://youtu.be/QO0ASZBe-1Y</t>
  </si>
  <si>
    <t>Schergen von Monasteria vs HaWu AllstarZ - Winter Spieltag Hagen https://youtu.be/sguxnlzyGeg</t>
  </si>
  <si>
    <t>Schergen von Monasteria vs Flying JUGGmen Bonn [NRW Winterliga 2017/18 - 1. Spieltag] https://youtu.be/O0M2zwus7-0</t>
  </si>
  <si>
    <t>Schergen von Monasteria vs LachsBoyz [NRW Winterliga 2017/18 - 1. Spieltag] https://youtu.be/nvFs7qABnE0</t>
  </si>
  <si>
    <t>Jugger in Slow Motion https://youtu.be/QHKyepF0Tzc</t>
  </si>
  <si>
    <t>Jugger B&amp;W https://vimeo.com/99737147</t>
  </si>
  <si>
    <t>A game of Jugger https://vimeo.com/56562874</t>
  </si>
  <si>
    <t>OhrenMUS Folge 6: Jugger https://deutschepodcasts.de/podcast/ohrenmus/folge-6-jugger</t>
  </si>
  <si>
    <t>Hobbykeller - Fo. 1 "Jugger" https://www.youtube.com/watch?v=ivusRY1ByQM</t>
  </si>
  <si>
    <t>JUGGER, EIN FILM WIRD ZUM SPORT. https://meinsportpodcast.de/mixed-sport/biginsports-podcast/jugger-ein-film-wird-zum-sport/</t>
  </si>
  <si>
    <t>3. Westfälische Meisterschaft Lippstadt - Rigor Mortis - Cervisia Ultima 1 https://youtu.be/OVG3TrdjQNU</t>
  </si>
  <si>
    <t>Nerdzig bei den Leipziger Jugger Nächten https://www.youtube.com/watch?v=f8dTW0bSTOI</t>
  </si>
  <si>
    <t>Niko bewegt sich - Pilot, Folge 1 https://youtu.be/gRcr7tZPsP8</t>
  </si>
  <si>
    <t>Rigor Mortis gegen Fischkoppkrieger | 3. Kesselcup Stuttgart 2020 [Jugger] https://youtu.be/nOTEXWdgZIg</t>
  </si>
  <si>
    <t>NLG gegen Jugger Basilisken Basel | 3. Kesselcup Stuttgart 2020 [Jugger] https://youtu.be/w11FeOOdeIA</t>
  </si>
  <si>
    <t>Pink Pain vs NLG (1. Lauffener Grabsteinturnier 2019) [Jugger] https://www.youtube.com/watch?v=S2pC45EL3qc&amp;t=1s</t>
  </si>
  <si>
    <t>Gossenhauer vs Hobbiz (1.Lauffener Grabsteinturnier 2019) [Jugger] https://www.youtube.com/watch?v=MLOt6Togaec</t>
  </si>
  <si>
    <t>NLG vs Hobbiz (1. Lauffener Grabsteinturnier 2019) [Jugger] https://www.youtube.com/watch?v=xwl8O_acNUY</t>
  </si>
  <si>
    <t>Gossenhauer vs Jugger Basilisken Basel (1. Lauffener Grabsteinturnier 2019) [Jugger] https://www.youtube.com/watch?v=KI4_mX1Hgv4</t>
  </si>
  <si>
    <t>Problemkinder  vs Gossenhauer (Halbfinale 1. Lauffener Grabsteinturnier 2019] [Jugger] https://www.youtube.com/watch?v=aumJN402CDo</t>
  </si>
  <si>
    <t>Walross Kollektiv vs Schädelschwenker (1. Lauffener Grabsteinturnier 2019) [Jugger] https://www.youtube.com/watch?v=eczzVZhRbs8&amp;t=141s</t>
  </si>
  <si>
    <t>Problemkinder vs Jugger Basilisken Basel (1. Lauffener Grabsteinturnier 2019) [Jugger] https://www.youtube.com/watch?v=2TPMMDqwVo8&amp;t=487s</t>
  </si>
  <si>
    <t>Problemkinder vs Pink Pain (1. Lauffener Grabsteinturnier 2019) [Jugger] https://www.youtube.com/watch?v=F1_VA5M1aJM</t>
  </si>
  <si>
    <t>Munich Monks vs Jugger Basilisken Basel (1. Lauffener Grabsteinturnier 2019) [Jugger] https://www.youtube.com/watch?v=O99ztQT6XWE&amp;t=91s</t>
  </si>
  <si>
    <t>nlg vs Jugger Basilisken Basel (1. Lauffener Grabsteinturnier 2019) [Jugger] https://www.youtube.com/watch?v=k__DBKtqmfM</t>
  </si>
  <si>
    <t>Jugger Basilisken Basen gegen Nülg | 1. Lauffener Grabsteinturnier 2019 [Jugger] https://www.youtube.com/watch?v=a1DfoG04e5M&amp;t=2s</t>
  </si>
  <si>
    <t>Gossenhauer vs Nülg | 1. Lauffener Grabsteinturnier 2019 [Jugger] https://www.youtube.com/watch?v=L4xh5XqTbr0</t>
  </si>
  <si>
    <t>NLG gegen n l g | 1. NLG Spieltag 2020 [Jugger] https://www.youtube.com/watch?v=J1qZgWOn6uE</t>
  </si>
  <si>
    <t>n l g gegen Sloth Machine | 1. NLG Spieltag 2020 [Jugger] https://www.youtube.com/watch?v=fVBhRQyUObE</t>
  </si>
  <si>
    <t>n l g gegen Problemkinder | 1. NLG Spieltag 2020 [Jugger] https://www.youtube.com/watch?v=mxkv4QFmlyk</t>
  </si>
  <si>
    <t>n l g gegen Gummibärchen | 1. NLG Spieltag 2020 [Jugger] https://www.youtube.com/watch?v=NVfY1ycfhIk</t>
  </si>
  <si>
    <t>Sloth Machine gegen Gummibärchen | 1. NLG Spieltag 2020 [Jugger] https://www.youtube.com/watch?v=Va8kAjqbgaM&amp;t=480s</t>
  </si>
  <si>
    <t>NLG gegen Problemkinder | 1. NLG Spieltag 2020 [Jugger] https://www.youtube.com/watch?v=duZ5q8m3XHk</t>
  </si>
  <si>
    <t>NLG gegen Sloth Machine | 1. NLG Spieltag 2020 [Jugger] https://www.youtube.com/watch?v=VQRLcB6RhVo</t>
  </si>
  <si>
    <t>Problemkinder gegen Sloth Machine | 1. NLG Spieltag 2020 [Jugger] https://www.youtube.com/watch?v=LPsUW9IMxCg</t>
  </si>
  <si>
    <t>NLG vs Pink Pain (11. Hessische Meisterschaft 2019) [Jugger] https://www.youtube.com/watch?v=yXbzxjVVdNs&amp;t=1s</t>
  </si>
  <si>
    <t>NLG vs Jugger Helden Bamberg (11. Hessische Meisterschaft 2019) [Jugger] https://www.youtube.com/watch?v=ad1T1wjlQfE</t>
  </si>
  <si>
    <t>NLG vs Gossenhauer (11. Hessische Meisterschaft 2019) [Jugger] https://www.youtube.com/watch?v=3g2M00yPjxE</t>
  </si>
  <si>
    <t>NLG vs Pink Brain (11. Hessische Meisterschaft 2019) [Jugger] https://www.youtube.com/watch?v=5aKNwEc_OBk</t>
  </si>
  <si>
    <t>NLG vs Nightfox Bonn (11. Hessische Meisterschaft 2019) [Jugger] https://www.youtube.com/watch?v=wBbXhGFnIlw</t>
  </si>
  <si>
    <t>NLG vs Problemkinder (11. Hessische Meisterschaft 2019) [Jugger] https://www.youtube.com/watch?v=7H7E2A38SD0</t>
  </si>
  <si>
    <t>NLG vs Sloth Machine (11. Hessische Meisterschaft 2019) [Jugger] https://www.youtube.com/watch?v=gO8EW2234C0</t>
  </si>
  <si>
    <t>Jugger Helden Bamberg vs Munich Monks (Finale 18. Bayerische Meisterschaft) [Jugger] https://www.youtube.com/watch?v=jjGEITsmVOE&amp;t=63s</t>
  </si>
  <si>
    <t>Hobbiz vs Keulen Eulen (2. SaarJuggerCup 2020) [Jugger] https://www.youtube.com/watch?v=hI0APYb6ZRs</t>
  </si>
  <si>
    <t>Hobbiz vs Ehrengarde (2. SaarJuggerCup 2020) [Jugger] https://www.youtube.com/watch?v=T2lNCqJVveY</t>
  </si>
  <si>
    <t>Hobbiz vs Schädelschwenker (2. SaarJuggerCup 2020) [Jugger] https://www.youtube.com/watch?v=jSTKxLX_bIs</t>
  </si>
  <si>
    <t>Hobbiz vs Sloth Machine | 2. SaarJuggerCup 2020 [Jugger] https://www.youtube.com/watch?v=i2H2aMmeNeI&amp;t=137s</t>
  </si>
  <si>
    <t>Hobbiz vs Seven Sins | 2. SaarJuggerCup 2020 [Jugger] https://www.youtube.com/watch?v=cuT0U7oWfos</t>
  </si>
  <si>
    <t>Seven Sins vs Sloth Machine | 2. SaarJuggerCup 2020 [Jugger] https://www.youtube.com/watch?v=niqLFRoJy-I</t>
  </si>
  <si>
    <t>Sloth Machine vs Schädelschwenker | 2. SaarJuggerCup 2020 [Jugger] https://www.youtube.com/watch?v=LDzUSfp1jxU</t>
  </si>
  <si>
    <t>Sloth Machine vs Ehrengarde | 2. SaarJuggerCup 2020 [Jugger] https://www.youtube.com/watch?v=Q1emwu6WVjs</t>
  </si>
  <si>
    <t>Seven Sins vs Ehrengarde | 2. SaarJuggerCup 2020 [Jugger] https://www.youtube.com/watch?v=HNk62_Il-m0&amp;t=17s</t>
  </si>
  <si>
    <t>NLG vs Hobbiz Trailerpark (Halbfinale 2. Württemberg Cup 2019) [Jugger] https://www.youtube.com/watch?v=tx5JpYQKEzw&amp;t=72s</t>
  </si>
  <si>
    <t>Ehrengarde vs Gossenhauer (2. Württemberg Cup 2019) [Jugger] https://www.youtube.com/watch?v=74xMz3tSBkw</t>
  </si>
  <si>
    <t>NLG vs Juggernauts (2. Württemberg Cup 2019) [Jugger] https://www.youtube.com/watch?v=Usqp5VsfxAk</t>
  </si>
  <si>
    <t>NLG vs Problemkinder (2. Württemberg Cup 2019) [Jugger] https://www.youtube.com/watch?v=2MRvvBghlY4</t>
  </si>
  <si>
    <t>Problemkinder  vs Gossenhauer (2. Württemberg Cup 2019] [Jugger] https://www.youtube.com/watch?v=ckUaC83z9ek</t>
  </si>
  <si>
    <t>NLG vs Seven Sins (Finale 2. Württemberg Cup 2019) [Jugger] https://www.youtube.com/watch?v=Eq52KX76JOs</t>
  </si>
  <si>
    <t>Rigor Mortis gegen Sloth Machine | 3. Kessel Cup Stuttgart [Jugger] https://www.youtube.com/watch?v=ggtKHzFuKu0</t>
  </si>
  <si>
    <t>NLG gegen Rigor Mortis | Halbfinale 3. Kesselcup Stuttgart 2020 [Jugger] https://www.youtube.com/watch?v=1iLwR1d2JKE&amp;t=2s</t>
  </si>
  <si>
    <t>NLG gegen Schergen von Monasteria | 3. Kesselcup Stuttgart 2020 [Jugger] https://www.youtube.com/watch?v=Gw1dzMrXIRg</t>
  </si>
  <si>
    <t>NLG gegen HaWu AllstarZ | 3. Kesselcup Stuttgart 2020 [Jugger] https://www.youtube.com/watch?v=FAN2IS2czAo&amp;t=1s</t>
  </si>
  <si>
    <t>Keulen Eulen gegen Jugger Basilisken Basel | 3. Kesselcup Stuttgart 2020 [Jugger] https://www.youtube.com/watch?v=OYxQIZVniY8</t>
  </si>
  <si>
    <t>HaWu AllstarZ gegen Gossenhauer | 3. Kesselcup 2020 [Jugger] https://www.youtube.com/watch?v=IWnwQ1nb7hM</t>
  </si>
  <si>
    <t>NLG gegen Fischkoppkrieger | Kleines Finale 3. Kesselcup Stuttgart 2020 [Jugger] https://www.youtube.com/watch?v=u94Nford9Xg&amp;t=269s</t>
  </si>
  <si>
    <t>Hans Peters Pawns gegen HaWu AllstarZ  | 2. Gruppenphase 3. Kesselcup Stuttgart 2020 [Jugger] https://www.youtube.com/watch?v=4mNvYwhN2ko</t>
  </si>
  <si>
    <t>NLG gegen Gossenhauer | 3. Stuttgarter Kessel-Cup 2020 [Jugger] https://www.youtube.com/watch?v=AnZzV8lLvm4</t>
  </si>
  <si>
    <t>Seven Sins gegen Schergen von Monasteria | 3. Stuttgarter Kesselcup 2020 [Jugger] https://www.youtube.com/watch?v=68tWlTpcckY&amp;t=78s</t>
  </si>
  <si>
    <t>Keulen Eulen gegen Problemeltern| 3. Kesselcup Stuttgart 2020 [Jugger] https://www.youtube.com/watch?v=WjigblRW5ew</t>
  </si>
  <si>
    <t>HaWu AllstarZ gegen Seven Sins | 3. Stuttgarter Kessel-Cup 2020 [Jugger] https://www.youtube.com/watch?v=JYetvkIkUrk</t>
  </si>
  <si>
    <t>HaWu AllstarZ gegen FKK | 3. Kesselcup Stuttgart 2020 [Jugger] https://www.youtube.com/watch?v=4iDH1yoJGnk</t>
  </si>
  <si>
    <t>FKK gegen Sloth Machine | 3. Kesselcup Stuttgart 2020 [Jugger] https://www.youtube.com/watch?v=B-Rpl1C9U50</t>
  </si>
  <si>
    <t>NLG gegen Seven Sins | 3. Stuttgarter Kessel-Cup 2020 [Jugger] Rise of NLG https://www.youtube.com/watch?v=fTNpIC6Z44I</t>
  </si>
  <si>
    <t>nlg gegen Hobbiz | 3. Württemberg Cup 2020 [Jugger] https://www.youtube.com/watch?v=OO_zHauJNl4&amp;t=20s</t>
  </si>
  <si>
    <t>nlg gegen Gossenhauer | 3. Württemberg Cup 2020 [Jugger] https://www.youtube.com/watch?v=PAz71C0my4o</t>
  </si>
  <si>
    <t>n l g gegen Juggernauts | 3. Württemberg Cup 2020 [Jugger] https://www.youtube.com/watch?v=ZUUZKc6o4Io</t>
  </si>
  <si>
    <t>Swinging Balls vs Pink Pain (5. Frankische Meisterschaft 19) [Jugger] https://www.youtube.com/watch?v=AXqMlzTFYsc&amp;t=4s</t>
  </si>
  <si>
    <t>NLG vs Blutgrätsche (5. Fränkische Meisterschaft 2019) [Jugger] https://www.youtube.com/watch?v=NtcLQh0KTyA</t>
  </si>
  <si>
    <t>NLG vs Juggernauts (5. Frankische Meisterschaft 2019) [Jugger] https://www.youtube.com/watch?v=lZnW_KyX8g0</t>
  </si>
  <si>
    <t>Rigor Mortis gegen Zonenkinder | 9. Berlin Masters 2020 [Jugger] https://www.youtube.com/watch?v=5o3g6iIZtt8</t>
  </si>
  <si>
    <t>Seven Sins gegen Zonenkinder | 9. Berlin Masters 2020 [Jugger] https://www.youtube.com/watch?v=XFByrjS5x-0</t>
  </si>
  <si>
    <t>NLG gegen Blue Fangs | DKJM 2019 [Jugger] https://www.youtube.com/watch?v=pU3oiZMHIwM</t>
  </si>
  <si>
    <t>NLG gegen Pompfenbrecher | DKJM 2019 [Jugger] https://www.youtube.com/watch?v=pAYB97N-t40</t>
  </si>
  <si>
    <t>Zonenkinder vs Seven Sins (OWL Jena 2020) [Jugger] https://www.youtube.com/watch?v=aUJO64ODppQ&amp;t=432s</t>
  </si>
  <si>
    <t>Keulen Eulen gegen Gossenjugend | 3. Kesselcup Stuttgart 2020 [Jugger] https://www.youtube.com/watch?v=jM-rs7fSNBg</t>
  </si>
  <si>
    <t>NLG gegen Problemkinder | Top Relegation 3. Kesselcup Stuttgart 2020 [Jugger] https://www.youtube.com/watch?v=UGx_SBYprFA</t>
  </si>
  <si>
    <t>Rigor Mortis gegen Fischkoppkrieger | 3. Kesselcup Stuttgart 2020 [Jugger] https://www.youtube.com/watch?v=nOTEXWdgZIg</t>
  </si>
  <si>
    <t>Seven Sins gegen Blue Fangs | 9. Berlin Masters 2020 [Jugger] https://youtu.be/t9K3bd5Vweo</t>
  </si>
  <si>
    <t>Fischkoppkrieger gegen Problemkinder | 3. Kesselcup Stuttgart 2020 [Jugger] https://youtu.be/RZwXDwZZ-eA</t>
  </si>
  <si>
    <t>Fischkoppkrieger gegen Hans Peters Pawns | 3. Kesselcup Stuttgart 2020 [Jugger] https://youtu.be/Lj73DN53PQI</t>
  </si>
  <si>
    <t>Blickfang: Jugger, Bouldern, Deutsches Sportabzeichen https://www.youtube.com/user/JuggerBerlin</t>
  </si>
  <si>
    <t>Bob Jugger gegen Cranium Ex Machina| 25. Hamburger Meisterschaft | Jugger https://youtu.be/kfR6ffYSU_U</t>
  </si>
  <si>
    <t>Cranium Ex Machina gegen Gurkentruppe | Järnsvenskan 2019 (Halbfinale) | Jugger https://youtu.be/qV4BrwB4ezU</t>
  </si>
  <si>
    <t>Peters Pawns gegen Cranium Ex Machina | 6. Kieler Nordderby | Jugger https://youtu.be/gf_JYlAvYeM</t>
  </si>
  <si>
    <t>1 Hour Bauer AUA (Ask Us Anything) - Livestream https://youtu.be/uaa8_e_8Ofs</t>
  </si>
  <si>
    <t>Erst kündigen sie ein AUA an, seht was dann passiert! | PAWNS REACT https://youtu.be/O_bFSJWVypc</t>
  </si>
  <si>
    <t>Cranium Ex Machina gegen Victim | 4. Flensburger Nordstern Turnier | Jugger Finale https://youtu.be/y_bmOJnBmY0</t>
  </si>
  <si>
    <t>Highlight Reel - International Womens Day | Juggerschau Clip https://youtu.be/WFlh7JDt5dc</t>
  </si>
  <si>
    <t>Die Juggerschau Ep.6 | März 2021 | Jugger-News https://youtu.be/3zBVoGvDfG0</t>
  </si>
  <si>
    <t>Jugger-Trends und Regel-Rants | Abstimmungsbeeinflussung | Jugger https://youtu.be/pKU2IgMnkTE</t>
  </si>
  <si>
    <t>Hand! Treffer! Kopf? Ep.9 - Regelvorschläge des AG-Systems | Jugger-Podcast https://youtu.be/oVXurs96byo</t>
  </si>
  <si>
    <t>Die Juggerschau Ep.5 | Februar 2021 | Jugger-News https://youtu.be/98iGr0-jbrQ</t>
  </si>
  <si>
    <t>Mein Carbon (Mein Ruin - Tocotronic) | Jugger-Song https://youtu.be/qrDkzWDsGFE</t>
  </si>
  <si>
    <t>Hand! Treffer! Kopf? Ep.8 - Jahresrückblick 2020| Jugger-Podcast https://youtu.be/9sdW9UP8Kok</t>
  </si>
  <si>
    <t>Die Juggerschau Ep.3 | Dezember 2020 | Jugger-News https://youtu.be/YccJUSgvZ6g</t>
  </si>
  <si>
    <t>Die Juggerschau Ep.2 | November 2020 | Jugger-News https://youtu.be/Nejoru-EWdc</t>
  </si>
  <si>
    <t>Rigor Mortis gegen Zonenkinder | 9. Berlin Masters | kommentiertes Multicam-Finale | Jugger https://youtu.be/zJJNQhKbTSA</t>
  </si>
  <si>
    <t>Peters Pawns gegen Seven Sins | 9. Berlin Masters | Jugger https://youtu.be/DsZy_JarlVU</t>
  </si>
  <si>
    <t>Peters Pawns gegen Problem Machine | 9. Berlin Masters | Jugger https://youtu.be/ZoyHp_cILH4</t>
  </si>
  <si>
    <t>Hand! Treffer! Kopf? Ep.7 - Juggervideos | Jugger-Podcast https://youtu.be/UA5kqBsFjhA</t>
  </si>
  <si>
    <t>Peters Pawns gegen Zonenkinder | 9. Berlin Masters | Jugger https://youtu.be/TnD7-yQgoyE</t>
  </si>
  <si>
    <t>NSA gegen Amazonenkinder | 9. Berlin Masters | Jugger https://youtu.be/E4uK5IgrTX4</t>
  </si>
  <si>
    <t>Peters Pawns gegen Rigor Mortis | 9. Berlin Masters | Jugger https://youtu.be/I3GmWgmCRZw</t>
  </si>
  <si>
    <t>Kommentiert: Peters Pawns gegen Seven Sins | 9. Berlin Masters | Spiel um Platz 3 https://youtu.be/Siykok0pzwg</t>
  </si>
  <si>
    <t>N.Bess gegen Black Jack | 9. Berlin Masters | Jugger https://youtu.be/ufHtTge0wK4</t>
  </si>
  <si>
    <t>Zonenkinder gegen Seven Sins | 9. Berlin Masters | Halbfinale Jugger https://youtu.be/2MDyasdQYSQ</t>
  </si>
  <si>
    <t>Peters Pawns gegen Seven Sins | 9. Berlin Masters | Spiel um Platz 3 https://youtu.be/KVhoV97zev0</t>
  </si>
  <si>
    <t>Jugger Vienna gegen Amazonenkinder | 9. Berlin Masters | Jugger https://youtu.be/7ERjzYJnHEU</t>
  </si>
  <si>
    <t>Falco Jugger gegen ProblemMashine | 9. Berlin Masters | Jugger https://youtu.be/VtobJqujWv8</t>
  </si>
  <si>
    <t>Rigor Mortis gegen Seven Sins | 3. Stuttgarter Kessel-Cup | Jugger https://youtu.be/SkyVhyH8L9U</t>
  </si>
  <si>
    <t>Rigor Mortis gegen Schergen von Monasteria | 3. Stuttgarter Kessel-Cup | Jugger https://youtu.be/7ThNNoxADeE</t>
  </si>
  <si>
    <t>Peters Pawns gegen Leipziger Nachtwache | 9. Berlin Masters | Jugger https://youtu.be/PmgEzoO1U60</t>
  </si>
  <si>
    <t>Peters Pawns gegen Hans-Peters Pawns | 3. Stuttgarter Kessel-Cup | Jugger https://youtu.be/bj6PAoc2omk</t>
  </si>
  <si>
    <t>Die Juggerschau Ep.1 | Oktober 2020 | Jugger-News https://youtu.be/zj9q2D75y2E</t>
  </si>
  <si>
    <t>Peters Pawns gegen HaWu AllstarZ | 3. Stuttgarter Kessel-Cup | Jugger https://youtu.be/guSEIkCDnm8</t>
  </si>
  <si>
    <t>Peters Pawns gegen FKK | 3. Stuttgarter Kessel-Cup | Jugger https://youtu.be/JkGV1b-27vg</t>
  </si>
  <si>
    <t>Peters Pawns gegen Hans-Peters Pawns | 3. Stuttgarter Kessel-Cup | Jugger https://youtu.be/5SEcJB1nWWY</t>
  </si>
  <si>
    <t>Hawu AllstarZ gegen FKK | 3. Stuttgarter Kessel-Cup | Jugger https://youtu.be/CL8OVKS4VDE</t>
  </si>
  <si>
    <t>Rigor Mortis gegen NLG | 3. Stuttgarter Kessel-Cup | Jugger https://youtu.be/5HllXez9uRQ</t>
  </si>
  <si>
    <t>Rigor Mortis gegen HaWu AllstarZ | Finale 3. Stuttgarter Kessel-Cup | Jugger https://youtu.be/KyCXYg2BOd0</t>
  </si>
  <si>
    <t>Rigor Mortis gegen HaWu AllstarZ - Extended | Finale 3. Stuttgarter Kessel-Cup | Jugger https://youtu.be/5RRFEmEPlyg</t>
  </si>
  <si>
    <t>Zug um Zug 02: Seven Sins gegen Rigor Mortis (Finale Münster '19) | Jugger-Analyse https://youtu.be/des8lFrGS3A</t>
  </si>
  <si>
    <t>Unterstütz das Jugger Media Collective! | Crowdfunding Ankündigung https://youtu.be/XENWY24zi4U</t>
  </si>
  <si>
    <t>Auf einem weiten Feld irgendwo im Westen. https://youtu.be/83fgSMAy0r0</t>
  </si>
  <si>
    <t>Jugger Skribbl mit Gästen https://youtu.be/lvp_u7eob9k</t>
  </si>
  <si>
    <t>Zug um Zug 01: Seven Sins gegen Rigor Mortis (Finale Münster '19) | Jugger-Analyse https://youtu.be/R1vbxD1YKzo</t>
  </si>
  <si>
    <t>Peters Pawns gegen Bäuerchen | Paderborner Winterspieltag 19/20 | Jugger https://youtu.be/dR_2o3Tbdic</t>
  </si>
  <si>
    <t>Hand! Treffer! Kopf? Ep.6 - Das Ligagremium: Aufgaben und Historie | Jugger-Podcast https://youtu.be/f1tge1Cx4uU</t>
  </si>
  <si>
    <t>Peters Pawns gegen Radar Love | Paderborner Winterspieltag 19/20 https://youtu.be/T4gd7brQMc8</t>
  </si>
  <si>
    <t>Bäuerchen gegen Radar Love | Paderborner Winterspieltag 19/20 | Jugger https://youtu.be/brrUBfm2I94</t>
  </si>
  <si>
    <t>Seven Sins gegen Bäuerchen | Paderborner Winterspieltag 19/20 | Jugger https://youtu.be/7CRXxxk8sgE</t>
  </si>
  <si>
    <t>Peters Pawns gegen Pink Pain | Paderborner Winterspieltag 19/20 | Jugger https://youtu.be/oHMYJnKBg_I</t>
  </si>
  <si>
    <t>Pink Pain gegen Bäuerchen | Paderborner Winterspieltag 19/20 | Jugger https://youtu.be/LrowXH5jshI</t>
  </si>
  <si>
    <t>Peters Pawns gegen Seven Sins | Paderborner Winterspieltag 19/20 | Jugger https://youtu.be/IJ49B5lsqys</t>
  </si>
  <si>
    <t>Peters Pawns gegen Jugg - the Ripper | Wuppertal WL-Spieltag 2019/20 | Jugger https://youtu.be/kFB6t06f17U</t>
  </si>
  <si>
    <t>Peters Pawns gegen Cologne Raptors | Wuppertal WL-Spieltag 2019/20 | Jugger https://youtu.be/-EtntJzRkPA</t>
  </si>
  <si>
    <t>Peters Pawns gegen Pompfritz | Wuppertal WL-Spieltag 2019/20 | Jugger https://youtu.be/S9eL-w_umig</t>
  </si>
  <si>
    <t>Peters Pawns gegen the Avengers | Wuppertal WL-Spieltag 2019/20 | Jugger https://youtu.be/RxElS-wXOlQ</t>
  </si>
  <si>
    <t>Peters Pawns gegen Schergen von Monasteria | Wuppertal WL-Spieltag 2019/20 | Jugger https://youtu.be/1X8z14hNW1k</t>
  </si>
  <si>
    <t>Jugger Mönchengladbach gegen Bäuerchen | 2. Hagener WL-Einladungsturnier | Jugger https://youtu.be/SU-7qoJEL4g</t>
  </si>
  <si>
    <t>Avengers gegen Bäuerchen | 2. Hagener WL-Einladungsturnier | Jugger https://youtu.be/K7EKzdIlwmM</t>
  </si>
  <si>
    <t>Bäuerchen gegen Pink Pain | 2. Hagener WL-Einladungsturnier | Jugger https://youtu.be/io9agk3xWv8</t>
  </si>
  <si>
    <t>Rigor Mortis gegen HaWu AllstarZ | Halbfinale 22. Deutsche Meisterschaft | Jugger https://www.youtube.com/watch?v=XHp4K82T3PQ&amp;</t>
  </si>
  <si>
    <t>Seven Sins gegen Jugg - the Ripper | 2020 Winterliga-Spieltag Münster | Jugger https://youtu.be/sWa9pZ1nFhQ</t>
  </si>
  <si>
    <t>Seven Sins gegen Schergen von Monasteria | Winterliga-Spieltag Münster 2020 | Jugger https://youtu.be/i_8JFB9ij-8</t>
  </si>
  <si>
    <t>Seven Sins gegen Flying Juggmen Bonn | Winterliga-Spieltag Münster 2020 | Jugger https://youtu.be/hiVP61_e6fg</t>
  </si>
  <si>
    <t>Flying JUGGmen Bonn gegen Schergen von Monasteria | Winterliga-Spieltag Münster 2020 | Jugger https://youtu.be/-uY8C6FkS-w</t>
  </si>
  <si>
    <t>Seven Sins gegen Avengers | Winterliga-Spieltag Münster 2020 | Jugge https://youtu.be/NWitEtenfOE</t>
  </si>
  <si>
    <t>Seven Sins gegen The Avangers | Zoff im Pott im Winter | Jugger https://youtu.be/sc88IfdeOKs</t>
  </si>
  <si>
    <t>Bäuerchen gegen Seven Sins | Zoff im Pott im Winter | Jugger https://youtu.be/UQ_QTlH2ZiA</t>
  </si>
  <si>
    <t>Bäuerchen gegen Keiler | Zoff im Pott im Winter | Jugger https://youtu.be/OILqpKgHkCE</t>
  </si>
  <si>
    <t>Bäuerchen gegen Radar Love | Zoff im Pott im Winter | Jugger https://youtu.be/BeoB-8tugaw</t>
  </si>
  <si>
    <t>Hand! Treffer! Kopf? Ep.3 - Saisonrückblick 2019 Teil 3 | Jugger-Podcast https://youtu.be/M5Pj7jQH2vc</t>
  </si>
  <si>
    <t>Peters Pawns gegen Jugger-Haufen-Bochum | Die Besten im Westen 2019 https://youtu.be/ant18fNJOFc</t>
  </si>
  <si>
    <t>Peteres Pawns gegen Lahnveilchen Gießen | Die Besten im Westen 2019 | Jugger https://youtu.be/TT_Zge1t8uU</t>
  </si>
  <si>
    <t>HaWu AllstarZ gegen Schergen von Monasteria | Die Besten im Westen 2019 | Jugger https://youtu.be/UZJpjDfR6Rw</t>
  </si>
  <si>
    <t>Peters Pawns gegen HaWu AllstarZ | Die Besten im Westen 2019 | Jugger https://youtu.be/CM_SsVxEDfs</t>
  </si>
  <si>
    <t>Peters Pawns gegen Flying JUGGmen Bonn | Die Besten im Westen 2019 | Jugger https://youtu.be/Jww-maz19mU</t>
  </si>
  <si>
    <t>Peters Pawns gegen Schergen von Monasteria | Die Besten im Westen 2019 | Jugger https://youtu.be/8NMzQxb4okA</t>
  </si>
  <si>
    <t>Hand! Treffer! Kopf? Ep.2 - Saisonrückblick 2019 Teil 2 | Jugger-Podcast https://youtu.be/igoj0gzTb6k</t>
  </si>
  <si>
    <t>Hand! Treffer! Kopf? Ep.1 - Saisonrückblick 2019 Teil 1 | Jugger-Podcast https://youtu.be/AcGItYwU5Is</t>
  </si>
  <si>
    <t>Peters Pawns gegen Leipziger Nachtwache | 22. Deutsche Meisterschaft | Jugger https://youtu.be/xCc2tzOfbtw</t>
  </si>
  <si>
    <t>Der Königsweg 02 - Angriffe | Jugger-Tutorial https://youtu.be/cXPgl5-OELg</t>
  </si>
  <si>
    <t>Peters Pawns gegen Falco | 5. Juggerturnier am Hohen Ufer | Jugger https://youtu.be/jE0LelGNqOQ</t>
  </si>
  <si>
    <t>Bäuerchen gegen Lokomotive Black Ninja | 5. Turnier zu Münster | Jugger https://youtu.be/gfYqXYe1Iuo</t>
  </si>
  <si>
    <t>Peters Pawns gegen Zonenkinder | Halbfinale 22. Deutsche Meisterschaft | Jugger https://www.youtube.com/watch?v=XHp4K82T3PQ&amp;</t>
  </si>
  <si>
    <t>Der Königsweg 01 - Haltung | Jugger-Tutorial https://youtu.be/2aESv5qZhtU</t>
  </si>
  <si>
    <t>Keine Ketten https://youtu.be/h20zaEYPACk</t>
  </si>
  <si>
    <t>Peters Pawns gegen Schergen von Monasteria | Viertelfinale 22. Deutsche Meisterschaft | Jugger https://youtu.be/t5WRWgnIyKU</t>
  </si>
  <si>
    <t>Peters Pawns gegen Pink Pain | Halbfinale Zoff im Pott | Jugger https://youtu.be/nqH_YkacZyU</t>
  </si>
  <si>
    <t>Peters Pawns gegen HaWu AllstarZ | Finale Zoff im Pott | Jugger https://youtu.be/ODEH491F0XI</t>
  </si>
  <si>
    <t>Peters Pawns gegen Hannover Living Undeads | 5. Juggerturnier am Hohen Ufer | Jugger https://youtu.be/GUdJVbyejHA</t>
  </si>
  <si>
    <t>Peters Pawns gegen Flying JUGGmen Bonn | 5. Turnier zu Münster | Jugger https://youtu.be/kIhbMqxP91A</t>
  </si>
  <si>
    <t>Rigor Mortis gegen Seven Sins | Finale 5. Turnier zu Münster | Jugger https://youtu.be/L7m5uKNY8bI</t>
  </si>
  <si>
    <t>Peters Pawns gegen Flying JUGGmen Bonn | 6. Bergische Meisterschaft | Jugger https://youtu.be/Te9qd2JZKUQ</t>
  </si>
  <si>
    <t>Peters Pawns gegen Juggerhaufen Bochum | 6. Bergische Meisterschaft | Jugger https://youtu.be/4EXG8I9YZrg</t>
  </si>
  <si>
    <t>Peters Pawns gegen Schergen von Monasteria | 6. Bergische Meisterschaft | Jugger https://youtu.be/2x_CxDm-gto</t>
  </si>
  <si>
    <t>Peters Pawns gegen Falco Jugger | 5. Juggerturnier am Hohen Ufer | Jugger https://youtu.be/8F5Duamk7I8</t>
  </si>
  <si>
    <t>Peters Pawns gegen Bob Jugger | 5. Juggerturnier am Hohen Ufer | Jugger https://youtu.be/aYdyvhvOkY0</t>
  </si>
  <si>
    <t>Peters Pawns gegen Seven Sins | 5. Juggerturnier am Hohen Ufer | Jugger https://youtu.be/amCXqyzCpkc</t>
  </si>
  <si>
    <t>Peters Pawns gegen FKK | 5. Juggerturnier am Hohen Ufer | Jugger https://youtu.be/jE0LelGNqOQ</t>
  </si>
  <si>
    <t>Peters Pawns gegen Seven Sins im Zeitraffer | 12. Thüringer Meisterschaft https://youtu.be/C3XqizenKa0</t>
  </si>
  <si>
    <t>Peters Pawns gegen Gossenhauer | 12. Thüringer Meisterschaft | Jugger https://youtu.be/erlz6zGBkeE</t>
  </si>
  <si>
    <t>Bäuerchen gegen AA Dorf | Kölner Sommerfest 2019 | Jugger https://youtu.be/l5JA-7XYNJA</t>
  </si>
  <si>
    <t>Bäuerchen gegen Flying JUGGmen Bonn | Kölner Sommerfest 2019 | Jugger https://youtu.be/nKXuW1mLTcw</t>
  </si>
  <si>
    <t>Bäuerchen gegen Schergen von Monasteria | Kölner Sommerfest 2019 | Jugger https://youtu.be/T6ysiPkZ1vg</t>
  </si>
  <si>
    <t>Peters Pawns gegen Münster Hombung 2019 beide Spiele https://youtu.be/4AQEptZROp8</t>
  </si>
  <si>
    <t>Peters Pawns gegen Gossenhauer | 13. Saarländische Meisterschaft | Jugger https://youtu.be/xluswonyASQ</t>
  </si>
  <si>
    <t>Peters Pawns gegen Kuhdorf-Vereinigung | 13. Saarländische Meisterschaft | Jugger https://youtu.be/iqChfNvjexw</t>
  </si>
  <si>
    <t>Pink Pain gegen Verstörte Zernichter | 13. Saarländische Meisterschaft | Jugger https://youtu.be/HD6ir6KKRM8</t>
  </si>
  <si>
    <t>Peters Pawns gegen Bob Jugger | 13. Saarländische Meisterschaft [Finale] | Jugger https://youtu.be/KUbe7JPM_DY</t>
  </si>
  <si>
    <t>Munich Monks gegen Bob Jugger | 13. Saarländische Meisterschaft [Halbfinale] | Jugger https://youtu.be/Dsd5IFxKFiM</t>
  </si>
  <si>
    <t>Peters Pawns gegen HaWu AllstarZ | 8. Berlin Masters 2019 | Jugger https://youtu.be/2FXLKHASdW0</t>
  </si>
  <si>
    <t>Peters Pawns gegen Munich Monks | 8. Berlin Masters 2019 | Jugger https://youtu.be/jjQjaGQMBeQ</t>
  </si>
  <si>
    <t>Peters Pawns gegen Anima Equorum | 8. Berlin Masters 2019 | Jugger https://youtu.be/lIyqUiEgxJU</t>
  </si>
  <si>
    <t>Rigor Mortis gegen Schergen von Monasteria | 5½ Bergische Meisterschaft | Jugger https://youtu.be/NNjithByUTs</t>
  </si>
  <si>
    <t>Bauer (Junge - Die Ärzte) | Jugger-Song https://youtu.be/c9IkihEv1S4</t>
  </si>
  <si>
    <t>Peters Pawns gegen Schergen von Monasteria | 2. Paderborner WL-Spieltag 18/19 | Jugger https://youtu.be/ZLVh5Ri0gfA</t>
  </si>
  <si>
    <t>Bäuerchen gegen Jugg the Ripper | 2. Paderborner WL-Spieltag 18/19 | Jugger https://youtu.be/dpPiRwtbagY</t>
  </si>
  <si>
    <t>Peters Pawns gegen Seven Sins | 2. Paderborner WL-Spieltag 18/19 | Jugger https://youtu.be/Ct58aP5ccfY</t>
  </si>
  <si>
    <t>Bäuerchen gegen Seven Sins | 2. Paderborner WL-Spieltag 18/19 | Jugger https://youtu.be/2SB_usoTjWU</t>
  </si>
  <si>
    <t>Peters Pawns gegen Bäuerchen | 2. Paderborner WL-Spieltag 18/19 | Jugger https://youtu.be/VKBnso_Guos</t>
  </si>
  <si>
    <t>Bäuerchen gegen Schergen von Monasteria | 2. Paderborner WL-Spieltag 18/19 | Jugger https://youtu.be/6N03om3Cs5Y</t>
  </si>
  <si>
    <t>Peters Pawns gegen Jugg - the Ripper | 2. Paderborner WL-Spieltag 18/19 | Jugger https://youtu.be/hy2Xqtc8dqY</t>
  </si>
  <si>
    <t>Peters Pawns gegen HaWu AllstarZ | Winterspieltag '19 in Wuppertal | Jugger https://youtu.be/KjThCAT2-e4</t>
  </si>
  <si>
    <t>Peters Pawns gegen Seven Sins | Winterspieltag '19 in Wuppertal | Jugger https://youtu.be/vY1HxWpghG0</t>
  </si>
  <si>
    <t>Peters Pawns gegen Barbarenbarbaras | Winterspieltag '19 in Wuppertal | Jugger https://youtu.be/GjQ7QDS1t9s</t>
  </si>
  <si>
    <t>Hand! Treffer! Kopf? Ep.5 - Das Regelwerk, seine Historie und Hüter | Jugger-Podcast https://youtu.be/J4HSc_PQM7E</t>
  </si>
  <si>
    <t>Hand! Treffer! Kopf? Ep.4 - Saisonrückblick 2019 Teil 4 | Jugger-Podcast https://youtu.be/Rz47zx9jk50</t>
  </si>
  <si>
    <t>Peters Pawns gegen Bäuerchen | 1. Paderborner WL-Spieltag 18/19 | Jugger https://youtu.be/0BfMbuhC_NI</t>
  </si>
  <si>
    <t>Peters Pawns gegen Aixcalibur | 1. Paderborner WL-Spieltag 18/19 | Jugger https://youtu.be/cegj7reRb6s</t>
  </si>
  <si>
    <t>Bäuerchen gegen Aixcalibur | 1. Paderborner WL-Spieltag 18/19 | Jugger https://youtu.be/BtvybTaKKaE</t>
  </si>
  <si>
    <t>Peters Pawns gegen Seven Sins | 1. Paderborner WL-Spieltag 18/19 | Jugger https://youtu.be/NdbKWtLrI4c</t>
  </si>
  <si>
    <t>Peters Pawns gegen Weserkraken | 1. Ostrhauderfehner Juggerturnier | Jugger https://youtu.be/vmyjoT6oHD4</t>
  </si>
  <si>
    <t>Peters Pawns gegen WuHa YoungstarZ | 1. Paderborner WL-Spieltag 18/19 | Jugger https://youtu.be/AN1cBm0_81M</t>
  </si>
  <si>
    <t>Peters Pawns gegen Osterfehner Wölfe | 1. Ostrhauderfehner Juggerturnier | Jugger https://youtu.be/HAr8RmaxyFM</t>
  </si>
  <si>
    <t>Peters Pawns gegen Fischkoppkrieger | 1. Ostrhauderfehner Juggerturnier | Jugger https://youtu.be/L4h0Bohgp2E</t>
  </si>
  <si>
    <t>Peters Pawns gegen Oldenburger Keiler | 1. Ostrhauderfehner Juggerturnier | Jugger https://youtu.be/PZycyxQF9oM</t>
  </si>
  <si>
    <t>Peters Pawns vs ZoNiZ Allztarz | Finale 15. Badische Meisterschaft | Jugger https://youtu.be/Pe_kh6zJuA8</t>
  </si>
  <si>
    <t>Peters Pawns gegen Fischsalat | NRW Winterliga 17/18 3. Spieltag | Jugger https://youtu.be/7x_zeampJOI</t>
  </si>
  <si>
    <t>Peters Pawns gegen Keine Ahnung? | NRW Winterliga 17/18 3. Spieltag | Jugger https://youtu.be/7x_zeampJOI</t>
  </si>
  <si>
    <t>Peters Pawns gegen Blackthorn | NRW Winterliga 17/18 3. Spieltag | Jugger https://youtu.be/Xv5EwEFcfbE</t>
  </si>
  <si>
    <t>Peters Pawns gegen Juggerhaufen Bochum | Winterspieltag '19 in Wuppertal | Jugger https://youtu.be/VW2MGX02dbM</t>
  </si>
  <si>
    <t>Peters Pawns gegen Flying JUGGmen Bonn | NRW Winterliga 17/18 3. Spieltag | Jugger https://youtu.be/2QQGgrW9lX8</t>
  </si>
  <si>
    <t>Peters Pawns gegen Jugg - the Ripper | 21.01.2018 Hagen | Jugger https://youtu.be/4e9mHb6Ykb0</t>
  </si>
  <si>
    <t>Peters Pawns gegen Pig Pile | 21.01.2018 Hagen | Jugger https://youtu.be/PE4bPj1tvOU</t>
  </si>
  <si>
    <t>Peters Pawns gegen HaWu Allstarz | 21.01.2018 Finale Hagen | Jugger https://youtu.be/8ca68mLTQGA</t>
  </si>
  <si>
    <t>Peters Pawns gegen Schergen von Monasteria | 21.01.2018 Hagen | Jugger https://youtu.be/cLD8pj4Ibss</t>
  </si>
  <si>
    <t>Peters Pawns gegen FlyingJUGGmen | 21.01.2018 Hagen | Jugger https://youtu.be/6m73RtRBbaw</t>
  </si>
  <si>
    <t>Trailer 20. Deutsche Meisterschaft Darmstadt https://www.facebook.com/498708653551726/videos/1484067265015855/</t>
  </si>
  <si>
    <t>5 1/2 Bergische Meisterschaft I #Livestream Jugger https://youtu.be/G47ncVnmEcI</t>
  </si>
  <si>
    <t>Rigor Mortis vs Zonenkinder I World Club Championship 2018 I FINALE I Jugger HD https://youtu.be/cvpjzrd_dn4</t>
  </si>
  <si>
    <t>World Club Championship 2018 I #Livestream Jugger https://youtu.be/FYi50ZpiLnU</t>
  </si>
  <si>
    <t>World Club Championship 2018 I #Livestream Jugger https://youtu.be/FYi50ZpiLnU?t=3577</t>
  </si>
  <si>
    <t>World Club Championship 2018 I #Livestream Jugger https://youtu.be/vWMXPjEGOWg</t>
  </si>
  <si>
    <t>World Club Championship 2018 I #Livestream Jugger https://youtu.be/vWMXPjEGOWg?t=1875</t>
  </si>
  <si>
    <t>World Club Championship 2018 I #Livestream Jugger https://youtu.be/vWMXPjEGOWg?t=6062</t>
  </si>
  <si>
    <t>World Club Championship 2018 I #Livestream Jugger https://youtu.be/vWMXPjEGOWg?t=6967</t>
  </si>
  <si>
    <t>World Club Championship 2018 I #Livestream Jugger https://youtu.be/vWMXPjEGOWg?t=10507</t>
  </si>
  <si>
    <t>World Club Championship 2018 I #Livestream Jugger https://youtu.be/vWMXPjEGOWg?t=12388</t>
  </si>
  <si>
    <t>HaWu AllstarZ vs Peters Pawns I 4. Juggerturnier am Hohen Ufer I Jugger HD https://youtu.be/obAEDQIKPAk</t>
  </si>
  <si>
    <t>4. Juggerturnier am Hohen Ufer I FINALE I #Livestream Jugger https://youtu.be/cO6Is5NO9f0</t>
  </si>
  <si>
    <t>5. Mitteldeutsche Meisterschaft I Tag 2 I #Livestream Jugger https://youtu.be/6IqrAg330fE</t>
  </si>
  <si>
    <t>5. Mitteldeutsche Meisterschaft I Tag 2 I #Livestream Jugger https://youtu.be/6IqrAg330fE?t=3462</t>
  </si>
  <si>
    <t>5. Mitteldeutsche Meisterschaft I Tag 2 I #Livestream Jugger https://youtu.be/jegDt5sOBF8</t>
  </si>
  <si>
    <t>5. Mitteldeutsche Meisterschaft I Tag 2 I #Livestream Jugger https://youtu.be/jegDt5sOBF8?t=3800</t>
  </si>
  <si>
    <t>5. Mitteldeutsche Meisterschaft I Tag 2 I #Livestream Jugger https://youtu.be/jegDt5sOBF8?t=6156</t>
  </si>
  <si>
    <t>5. Mitteldeutsche Meisterschaft I Tag 2 I #Livestream Jugger https://youtu.be/jegDt5sOBF8?t=9433</t>
  </si>
  <si>
    <t>5. Mitteldeutsche Meisterschaft I Tag 2 I #Livestream Jugger https://youtu.be/jegDt5sOBF8?t=10421</t>
  </si>
  <si>
    <t>5. Mitteldeutsche Meisterschaft I Tag 2 I #Livestream Jugger https://youtu.be/jegDt5sOBF8?t=12971</t>
  </si>
  <si>
    <t>5. Mitteldeutsche Meisterschaft I Tag 1 I #Livestream Jugger https://youtu.be/9lRHkrLlqmE</t>
  </si>
  <si>
    <t>5. Mitteldeutsche Meisterschaft I Tag 1 I #Livestream Jugger https://youtu.be/jI3EEFo89PM</t>
  </si>
  <si>
    <t>5. Mitteldeutsche Meisterschaft I Tag 1 I #Livestream Jugger https://youtu.be/jI3EEFo89PM?t=2136</t>
  </si>
  <si>
    <t>5. Mitteldeutsche Meisterschaft I Tag 1 I #Livestream Jugger https://youtu.be/jI3EEFo89PM?t=4200</t>
  </si>
  <si>
    <t>5. Mitteldeutsche Meisterschaft I Tag 1 I #Livestream Jugger https://youtu.be/jI3EEFo89PM?t=6720</t>
  </si>
  <si>
    <t>5. Mitteldeutsche Meisterschaft I Tag 1 I #Livestream Jugger https://youtu.be/jI3EEFo89PM?t=8154</t>
  </si>
  <si>
    <t>5. Mitteldeutsche Meisterschaft I Tag 1 I #Livestream Jugger https://youtu.be/jI3EEFo89PM?t=11690</t>
  </si>
  <si>
    <t>5. Mitteldeutsche Meisterschaft I Tag 1 I #Livestream Jugger https://youtu.be/jI3EEFo89PM?t=13625</t>
  </si>
  <si>
    <t>11. Thüringer Meisterschaft I Tag 2.2 I #Livestream Jugger https://youtu.be/weZq3HVy2Dk</t>
  </si>
  <si>
    <t>11. Thüringer Meisterschaft I Tag 2.2 I #Livestream Jugger https://youtu.be/weZq3HVy2Dk?t=1860</t>
  </si>
  <si>
    <t>11. Thüringer Meisterschaft I Tag 2.2 I #Livestream Jugger https://youtu.be/weZq3HVy2Dk?t=4860</t>
  </si>
  <si>
    <t>11. Thüringer Meisterschaft I Tag 2.2 I #Livestream Jugger https://youtu.be/weZq3HVy2Dk?t=6840</t>
  </si>
  <si>
    <t>11. Thüringer Meisterschaft I Tag 2.2 I #Livestream Jugger https://youtu.be/weZq3HVy2Dk?t=8460</t>
  </si>
  <si>
    <t>11. Thüringer Meisterschaft I Tag 2.2 I #Livestream Jugger https://youtu.be/weZq3HVy2Dk?t=11015</t>
  </si>
  <si>
    <t>11. Thüringer Meisterschaft I Tag 2.2 I #Livestream Jugger https://youtu.be/weZq3HVy2Dk?t=14038</t>
  </si>
  <si>
    <t>11. Thüringer Meisterschaft I Tag 2.1 I #Livestream Jugger https://youtu.be/RKtcI8VGZug</t>
  </si>
  <si>
    <t>11. Thüringer Meisterschaft I Tag 2.1 I #Livestream Jugger https://youtu.be/RKtcI8VGZug?t=2938</t>
  </si>
  <si>
    <t>11. Thüringer Meisterschaft I Tag 2.1 I #Livestream Jugger https://youtu.be/RKtcI8VGZug?t=4318</t>
  </si>
  <si>
    <t>11. Thüringer Meisterschaft I Tag 2.1 I #Livestream Jugger https://youtu.be/RKtcI8VGZug?t=6081</t>
  </si>
  <si>
    <t>11. Thüringer Meisterschaft I Tag 2.1 I #Livestream Jugger https://youtu.be/RKtcI8VGZug?t=6862</t>
  </si>
  <si>
    <t>11. Thüringer Meisterschaft I Tag 1 I #Livestream Jugger https://youtu.be/daHc81251Bw</t>
  </si>
  <si>
    <t>11. Thüringer Meisterschaft I Tag 1 I #Livestream Jugger https://youtu.be/daHc81251Bw?t=3361</t>
  </si>
  <si>
    <t>11. Thüringer Meisterschaft I Tag 1 I #Livestream Jugger https://youtu.be/daHc81251Bw?t=5101</t>
  </si>
  <si>
    <t>11. Thüringer Meisterschaft I Tag 1 I #Livestream Jugger https://youtu.be/daHc81251Bw?t=7261</t>
  </si>
  <si>
    <t>11. Thüringer Meisterschaft I Tag 1 I #Livestream Jugger https://youtu.be/daHc81251Bw?t=8543</t>
  </si>
  <si>
    <t>11. Thüringer Meisterschaft I Tag 1 I #Livestream Jugger https://youtu.be/daHc81251Bw?t=8711</t>
  </si>
  <si>
    <t>11. Thüringer Meisterschaft I Tag 1 I #Livestream Jugger https://youtu.be/daHc81251Bw?t=10801</t>
  </si>
  <si>
    <t>11. Thüringer Meisterschaft I Tag 1 I #Livestream Jugger https://youtu.be/daHc81251Bw?t=13621</t>
  </si>
  <si>
    <t>11. Thüringer Meisterschaft I Tag 1 I #Livestream Jugger https://youtu.be/daHc81251Bw?t=15158</t>
  </si>
  <si>
    <t>12. Berliner Jugger Pokal I Tag 2 I #Livestream Jugger https://youtu.be/r8kA4mhTsVA</t>
  </si>
  <si>
    <t>12. Berliner Jugger Pokal I Tag 2 I #Livestream Jugger https://youtu.be/r8kA4mhTsVA?t=2420</t>
  </si>
  <si>
    <t>12. Berliner Jugger Pokal I Tag 2 I #Livestream Jugger https://youtu.be/r8kA4mhTsVA?t=4275</t>
  </si>
  <si>
    <t>12. Berliner Jugger Pokal I Tag 2 I #Livestream Jugger https://youtu.be/r8kA4mhTsVA?t=5641</t>
  </si>
  <si>
    <t>12. Berliner Jugger Pokal I Tag 2 I #Livestream Jugger https://youtu.be/r8kA4mhTsVA?t=7621</t>
  </si>
  <si>
    <t>12. Berliner Jugger Pokal I Tag 2 I #Livestream Jugger https://youtu.be/r8kA4mhTsVA?t=13157</t>
  </si>
  <si>
    <t>12. Berliner Jugger Pokal I Tag 2 I #Livestream Jugger https://youtu.be/r8kA4mhTsVA?t=14821</t>
  </si>
  <si>
    <t>12. Berliner Jugger Pokal I Tag 2 I #Livestream Jugger https://youtu.be/r8kA4mhTsVA?t=19801</t>
  </si>
  <si>
    <t>5. Kieler Nordderby I Tag 2 I #Livestream Jugger https://youtu.be/SAg4JUV4IhI</t>
  </si>
  <si>
    <t>5. Kieler Nordderby I Tag 2 I #Livestream Jugger https://youtu.be/SAg4JUV4IhI?t=1557</t>
  </si>
  <si>
    <t>5. Kieler Nordderby I Tag 2 I #Livestream Jugger https://youtu.be/SAg4JUV4IhI?t=6001</t>
  </si>
  <si>
    <t>5. Kieler Nordderby I Tag 2 I #Livestream Jugger https://youtu.be/SAg4JUV4IhI?t=8035</t>
  </si>
  <si>
    <t>5. Kieler Nordderby I Tag 2 I #Livestream Jugger https://youtu.be/SAg4JUV4IhI?t=10201</t>
  </si>
  <si>
    <t>5. Kieler Nordderby I Tag 2 I #Livestream Jugger https://youtu.be/SAg4JUV4IhI?t=19344</t>
  </si>
  <si>
    <t>5. Kieler Nordderby I Tag 2 I #Livestream Jugger https://youtu.be/SAg4JUV4IhI?t=3601</t>
  </si>
  <si>
    <t>5. Kieler Nordderby I Tag 2 I #Livestream Jugger https://youtu.be/SAg4JUV4IhI?t=9308</t>
  </si>
  <si>
    <t>5. Kieler Nordderby I Tag 2 I #Livestream Jugger https://youtu.be/SAg4JUV4IhI?t=9159</t>
  </si>
  <si>
    <t>5. Kieler Nordderby I Tag 2 I #Livestream Jugger https://youtu.be/SAg4JUV4IhI?t=19347</t>
  </si>
  <si>
    <t>5. Kieler Nordderby I Tag 2 I #Livestream Jugger https://youtu.be/SAg4JUV4IhI?t=14480</t>
  </si>
  <si>
    <t>5. Kieler Nordderby I Tag 2 I #Livestream Jugger https://youtu.be/SAg4JUV4IhI?t=16189</t>
  </si>
  <si>
    <t>5. Kieler Nordderby I Tag 2 I #Livestream Jugger https://youtu.be/SAg4JUV4IhI?t=16718</t>
  </si>
  <si>
    <t>5. Kieler Nordderby I Tag 2 I #Livestream Jugger https://youtu.be/SAg4JUV4IhI?t=16853</t>
  </si>
  <si>
    <t>5. Kieler Nordderby I Tag 1 I #Livestream Jugger https://youtu.be/Hb7LikH3Q2w</t>
  </si>
  <si>
    <t>5. Kieler Nordderby I Tag 1 I #Livestream Jugger https://youtu.be/Hb7LikH3Q2w?t=1859</t>
  </si>
  <si>
    <t>5. Kieler Nordderby I Tag 1 I #Livestream Jugger https://youtu.be/Hb7LikH3Q2w?t=3450</t>
  </si>
  <si>
    <t>5. Kieler Nordderby I Tag 1 I #Livestream Jugger https://youtu.be/Hb7LikH3Q2w?t=6721</t>
  </si>
  <si>
    <t>5. Kieler Nordderby I Tag 1 I #Livestream Jugger https://youtu.be/Hb7LikH3Q2w?t=9593</t>
  </si>
  <si>
    <t>5. Kieler Nordderby I Tag 1 I #Livestream Jugger https://youtu.be/Hb7LikH3Q2w?t=12401</t>
  </si>
  <si>
    <t>5. Kieler Nordderby I Tag 1 I #Livestream Jugger https://youtu.be/Hb7LikH3Q2w?t=15241</t>
  </si>
  <si>
    <t>5. Kieler Nordderby I Tag 1 I #Livestream Jugger https://youtu.be/Hb7LikH3Q2w?t=3361</t>
  </si>
  <si>
    <t>5. Kieler Nordderby I Tag 1 I #Livestream Jugger https://youtu.be/Hb7LikH3Q2w?t=9421</t>
  </si>
  <si>
    <t>3. Hallenturnier zu Oldenburg I Tag 2 I #Livestream Jugger https://youtu.be/nFayIIOHHlg</t>
  </si>
  <si>
    <t>3. Hallenturnier zu Oldenburg I Tag 2 I #Livestream Jugger https://youtu.be/nFayIIOHHlg?t=3303</t>
  </si>
  <si>
    <t>3. Hallenturnier zu Oldenburg I Tag 2 I #Livestream Jugger https://youtu.be/nFayIIOHHlg?t=6046</t>
  </si>
  <si>
    <t>3. Hallenturnier zu Oldenburg I Tag 2 I #Livestream Jugger https://youtu.be/nFayIIOHHlg?t=7681</t>
  </si>
  <si>
    <t>3. Hallenturnier zu Oldenburg I Tag 2 I #Livestream Jugger https://youtu.be/nFayIIOHHlg?t=9281</t>
  </si>
  <si>
    <t>3. Hallenturnier zu Oldenburg I Tag 2 I #Livestream Jugger https://youtu.be/nFayIIOHHlg?t=10981</t>
  </si>
  <si>
    <t>3. Hallenturnier zu Oldenburg I Tag 2 I #Livestream Jugger https://youtu.be/nFayIIOHHlg?t=12558</t>
  </si>
  <si>
    <t>3. Hallenturnier zu Oldenburg I Tag 2 I #Livestream Jugger https://youtu.be/nFayIIOHHlg?t=13491</t>
  </si>
  <si>
    <t>3. Hallenturnier zu Oldenburg I Tag 2 I #Livestream Jugger https://youtu.be/nFayIIOHHlg?t=15074</t>
  </si>
  <si>
    <t>3. Hallenturnier zu Oldenburg I Tag 2 I #Livestream Jugger https://youtu.be/nFayIIOHHlg?t=16589</t>
  </si>
  <si>
    <t>3. Hallenturnier zu Oldenburg I Tag 2 I #Livestream Jugger https://youtu.be/nFayIIOHHlg?t=18182</t>
  </si>
  <si>
    <t>3. Hallenturnier zu Oldenburg I Tag 2 I #Livestream Jugger https://youtu.be/nFayIIOHHlg?t=21001</t>
  </si>
  <si>
    <t>3. Hallenturnier zu Oldenburg I Tag 2 I #Livestream Jugger https://youtu.be/nFayIIOHHlg?t=23101</t>
  </si>
  <si>
    <t>3. Hallenturnier zu Oldenburg I Tag 2 I #Livestream Jugger https://youtu.be/nFayIIOHHlg?t=25023</t>
  </si>
  <si>
    <t>3. Hallenturnier zu Oldenburg I Tag 1.2 I #Livestream Jugger https://youtu.be/OKpGczrwAF0</t>
  </si>
  <si>
    <t>3. Hallenturnier zu Oldenburg I Tag 1.2 I #Livestream Jugger https://youtu.be/OKpGczrwAF0?t=260</t>
  </si>
  <si>
    <t>3. Hallenturnier zu Oldenburg I Tag 1.2 I #Livestream Jugger https://youtu.be/OKpGczrwAF0?t=1107</t>
  </si>
  <si>
    <t>3. Hallenturnier zu Oldenburg I Tag 1.2 I #Livestream Jugger https://youtu.be/OKpGczrwAF0?t=2102</t>
  </si>
  <si>
    <t>3. Hallenturnier zu Oldenburg I Tag 1.2 I #Livestream Jugger https://youtu.be/OKpGczrwAF0?t=3479</t>
  </si>
  <si>
    <t>3. Hallenturnier zu Oldenburg I Tag 1.2 I #Livestream Jugger https://youtu.be/OKpGczrwAF0?t=5847</t>
  </si>
  <si>
    <t>3. Hallenturnier zu Oldenburg I Tag 1.2 I #Livestream Jugger https://youtu.be/OKpGczrwAF0?t=6961</t>
  </si>
  <si>
    <t>3. Hallenturnier zu Oldenburg I Tag 1.2 I #Livestream Jugger https://youtu.be/OKpGczrwAF0?t=8161</t>
  </si>
  <si>
    <t>3. Hallenturnier zu Oldenburg I Tag 1.2 I #Livestream Jugger https://youtu.be/OKpGczrwAF0?t=9301</t>
  </si>
  <si>
    <t>3. Hallenturnier zu Oldenburg I Tag 1.2 I #Livestream Jugger https://youtu.be/OKpGczrwAF0?t=10441</t>
  </si>
  <si>
    <t>3. Hallenturnier zu Oldenburg I Tag 1.2 I #Livestream Jugger https://youtu.be/OKpGczrwAF0?t=11808</t>
  </si>
  <si>
    <t>3. Hallenturnier zu Oldenburg I Tag 1.2 I #Livestream Jugger https://youtu.be/OKpGczrwAF0?t=12953</t>
  </si>
  <si>
    <t>3. Hallenturnier zu Oldenburg I Tag 1.1 I #Livestream Jugger https://youtu.be/57PzerI_u2o</t>
  </si>
  <si>
    <t>3. Hallenturnier zu Oldenburg I Tag 1.1 I #Livestream Jugger https://youtu.be/57PzerI_u2o?t=872</t>
  </si>
  <si>
    <t>3. Hallenturnier zu Oldenburg I Tag 1.1 I #Livestream Jugger https://youtu.be/57PzerI_u2o?t=2199</t>
  </si>
  <si>
    <t>3. Hallenturnier zu Oldenburg I Tag 1.1 I #Livestream Jugger https://youtu.be/57PzerI_u2o?t=3109</t>
  </si>
  <si>
    <t>3. Hallenturnier zu Oldenburg I Tag 1.1 I #Livestream Jugger https://youtu.be/57PzerI_u2o?t=4344</t>
  </si>
  <si>
    <t>3. Hallenturnier zu Oldenburg I Tag 1.1 I #Livestream Jugger https://youtu.be/57PzerI_u2o?t=5928</t>
  </si>
  <si>
    <t>3. Hallenturnier zu Oldenburg I Tag 1.1 I #Livestream Jugger https://youtu.be/57PzerI_u2o?t=6936</t>
  </si>
  <si>
    <t>3. Hallenturnier zu Oldenburg I Tag 1.1 I #Livestream Jugger https://youtu.be/57PzerI_u2o?t=8024</t>
  </si>
  <si>
    <t>3. Hallenturnier zu Oldenburg I Tag 1.1 I #Livestream Jugger https://youtu.be/57PzerI_u2o?t=9446</t>
  </si>
  <si>
    <t>3. Hallenturnier zu Oldenburg I Tag 1.1 I #Livestream Jugger https://youtu.be/57PzerI_u2o?t=10596</t>
  </si>
  <si>
    <t>3. Hallenturnier zu Oldenburg I Tag 1.1 I #Livestream Jugger https://youtu.be/57PzerI_u2o?t=11961</t>
  </si>
  <si>
    <t>3. Hallenturnier zu Oldenburg I Tag 1.1 I #Livestream Jugger https://youtu.be/57PzerI_u2o?t=13550</t>
  </si>
  <si>
    <t>4. Winterspieltag Paderborn #Livestream Jugger https://youtu.be/Y_zA7EDSjXM</t>
  </si>
  <si>
    <t>4. Winterspieltag Paderborn #Livestream Jugger https://youtu.be/Y_zA7EDSjXM?t=2268</t>
  </si>
  <si>
    <t>4. Winterspieltag Paderborn #Livestream Jugger https://youtu.be/Y_zA7EDSjXM?t=4005</t>
  </si>
  <si>
    <t>4. Winterspieltag Paderborn #Livestream Jugger https://youtu.be/Y_zA7EDSjXM?t=5794</t>
  </si>
  <si>
    <t>4. Winterspieltag Paderborn #Livestream Jugger https://youtu.be/Y_zA7EDSjXM?t=7235</t>
  </si>
  <si>
    <t>4. Winterspieltag Paderborn #Livestream Jugger https://youtu.be/Y_zA7EDSjXM?t=8220</t>
  </si>
  <si>
    <t>4. Winterspieltag Paderborn #Livestream Jugger https://youtu.be/Y_zA7EDSjXM?t=9651</t>
  </si>
  <si>
    <t>4. Winterspieltag Paderborn #Livestream Jugger https://youtu.be/Y_zA7EDSjXM?t=11364</t>
  </si>
  <si>
    <t>4. Winterspieltag Paderborn #Livestream Jugger https://youtu.be/Y_zA7EDSjXM?t=12401</t>
  </si>
  <si>
    <t>4. Winterspieltag Paderborn #Livestream Jugger https://youtu.be/Y_zA7EDSjXM?t=13840</t>
  </si>
  <si>
    <t>4. Winterspieltag Paderborn #Livestream Jugger https://youtu.be/Y_zA7EDSjXM?t=15395</t>
  </si>
  <si>
    <t>4. Winterspieltag Paderborn #Livestream Jugger https://youtu.be/Y_zA7EDSjXM?t=16242</t>
  </si>
  <si>
    <t>4. Winterspieltag Paderborn #Livestream Jugger https://youtu.be/Y_zA7EDSjXM?t=17850</t>
  </si>
  <si>
    <t>4. Winterspieltag Paderborn #Livestream Jugger https://youtu.be/Y_zA7EDSjXM?t=19434</t>
  </si>
  <si>
    <t>4. Winterspieltag Paderborn #Livestream Jugger https://youtu.be/Y_zA7EDSjXM?t=21068</t>
  </si>
  <si>
    <t>HaWu AllstarZ vs Peters Pawns I Einladungsturnier Hagen I Finale HD https://youtu.be/hHFM2PPn4-Y</t>
  </si>
  <si>
    <t>Setanta vs Goldene Reiter I Catch the Fish - Kiel International Tournament I HD https://youtu.be/sZ8MAqn-L4w</t>
  </si>
  <si>
    <t>HaWu AllstarZ vs Zonenkinder I Catch the Fish - Kiel International Tournament I HD https://youtu.be/XfkXvkyQKTg</t>
  </si>
  <si>
    <t>HaWu AllstarZ vs Falco Jugger I Catch the Fish - Kiel International Tournament I HD https://youtu.be/gWaKaAYTs24</t>
  </si>
  <si>
    <t>Pink Pain vs The Flying Juggmen Bonn I Catch the Fish - Kiel International Tournament I HD https://youtu.be/I9KXY3id5RY</t>
  </si>
  <si>
    <t>VfL Rethwisch Jugger vs Götter I Catch the Fish - Kiel International Tournament I HD https://youtu.be/Te9RyRHehX8</t>
  </si>
  <si>
    <t>Rigor vs Zonenkinder I Catch the Fish - Kiel International Tournament I Kleine Finale HD https://youtu.be/gkeAiDe5vEY</t>
  </si>
  <si>
    <t>HaWu AllstarZ vs Götter I Catch the Fish - Kiel International Tournament i HD https://youtu.be/AU2XQqMKDJE</t>
  </si>
  <si>
    <t>Verracos vs Zonenkinder I Catch the Fish - Kiel International Tournament I Semifinal HD https://youtu.be/Jr3xc3FwM14</t>
  </si>
  <si>
    <t>Rigor vs Juggermeister I Catch the Fish - Kiel International Tournament I Semifinal HD https://youtu.be/lYD7zwL_WH8</t>
  </si>
  <si>
    <t>Verracos vs Juggermeister I Catch the Fish - Kiel International Tournament I Final HD https://youtu.be/6m0mupKf98Q</t>
  </si>
  <si>
    <t>3: Rheinland-Pfälzische Meisterschaft I HLU vs. The Flying Juggmen Bonn I HD https://youtu.be/dh3g6H5iiiQ</t>
  </si>
  <si>
    <t>3. Rheinland-Pfälzische Meisterschaft I Pompfritz vs The Flying Juggmen Bonn I HD https://youtu.be/GIYcKE_o6a8</t>
  </si>
  <si>
    <t>3. Rheinland-Pfälzische Meisterschaft I Jugger Haufen Bochum vs Pompfritz I HD https://youtu.be/3jK7vvxv4ZU</t>
  </si>
  <si>
    <t>3. Rheinland- Pfälzische Meisterschaft I HaWu AllstarZ vs Mainz I Final HD https://youtu.be/y18OyKIntfQ</t>
  </si>
  <si>
    <t>20. Deutsche Meisterschaft Jugger I HaWu AllstarZ vs Rigor Mortis I Halbfinal HD https://youtu.be/BAAHGxh7GzM</t>
  </si>
  <si>
    <t>20. Deutsche Meisterschaft Jugger I HaWu AllstarZ vs Zonenkinder I Final HD https://youtu.be/puOm9uuZR64</t>
  </si>
  <si>
    <t>5. Bergische Meisterschaft I Pompfritz vs Jugger Haufen Bochum I HD https://youtu.be/DcL3Xb1tRuo</t>
  </si>
  <si>
    <t>5. Bergische Meisterschaft I HaWu AllstarZ vs Bob Jugger I HD https://youtu.be/Mq3-8RJJsIk</t>
  </si>
  <si>
    <t>5. Bergische Meisterschaft I Pompfritz vs Ketchup I HD https://youtu.be/GutIhz-8Z9g</t>
  </si>
  <si>
    <t>5. Bergische Meisterschaft I Zonenkinder vs Schergen von Monasteria I Halbfinale https://youtu.be/BpnuEnZ7MMQ</t>
  </si>
  <si>
    <t>5. Bergische Meisterschaft I Peters Pawns vs HaWu AllstarZ I Halbfinale https://youtu.be/wNN8w9bl5d0</t>
  </si>
  <si>
    <t>5. Bergische Meisterschaft I HaWu AllstarZ vs Zonenkinder I Finale https://youtu.be/_ORhUWjYAoc</t>
  </si>
  <si>
    <t>2. Flensburger Nordstern Turnier I HaWu AllstarZ vs FischKoppKrieger Kiel I Finale https://youtu.be/YQJfLmF3Ngw</t>
  </si>
  <si>
    <t>1. Rheinische Meisterschaft I HaWu AllstarZ vs The Flying Juggmen Bonn I kleines Finale https://youtu.be/DHjCK8ndt2Q</t>
  </si>
  <si>
    <t>1. Rheinische Meisterschaft I Pompfritz vs Jugglers Jugg I Finale https://youtu.be/LTvhtaVEW-E</t>
  </si>
  <si>
    <t>1. Rheinische Meisterschaft I HaWu AllstarZ vs Jugglers Jugg I Halbfinale https://youtu.be/plo7CQuMAU4</t>
  </si>
  <si>
    <t>1. Rheinische Meisterschaft I Pompfritz vs The Flying Juggmen Bonn I Halbfinale https://youtu.be/-byiNI_Sb4o</t>
  </si>
  <si>
    <t>1. Rheinische Meisterschaft I Pompfritz vs HaWu AllstarZ I Gruppenphase https://youtu.be/AaKlk2-Fd8o</t>
  </si>
  <si>
    <t>19. Deutsche Meisterschaft Jugger Waidhaus I Zusammenfassung I Drohne 4k https://youtu.be/HzZlPFgNHZ0</t>
  </si>
  <si>
    <t>19. Deutsche Meisterschaft Jugger I Verracos vs Zonenkinder I Achtelfinale 2016 https://youtu.be/-EVhMVWmdUw</t>
  </si>
  <si>
    <t>19. Deutsche Meisterschaft Jugger I Rigor Mortis vs Rigor Mortis I Achtelfinale 2016 https://youtu.be/ftwlhdfjb0Q</t>
  </si>
  <si>
    <t>19. Deutsche Meisterschaft Jugger I HaWu AllstarZ vs Grünanlagen Guerilla I Kleines Finale 2016 https://youtu.be/IppxQgyAnkk</t>
  </si>
  <si>
    <t>19. Deutsche Meisterschaft Jugger I HaWu AllstarZ vs Jugger Haufen Bochum I Gruppenphase 2016 https://youtu.be/lcNGqiEMcBw</t>
  </si>
  <si>
    <t>19. Deutsche Meisterschaft Jugger I HaWu AllstarZ vs Rigor Mortis I Viertel Finale 2016 https://youtu.be/knTjHL1lKQ0</t>
  </si>
  <si>
    <t>19. Deutsche Meisterschaft Jugger I Tackle Tiger vs Magnethopollos Jugger I Semi Finale 2016 https://youtu.be/UNMztrKQNVU</t>
  </si>
  <si>
    <t>19. Deutsche Meisterschaft Jugger I Verracos vs HaWu AllstarZ I Semi Finale 2016 https://youtu.be/u7ILHf5hRiw</t>
  </si>
  <si>
    <t>19. Deutsche Meisterschaft Jugger I Verracos vs Setanta I Finale 2016 https://youtu.be/X-497lsNlb8</t>
  </si>
  <si>
    <t>GAG vs Rigor Mortis I 2. Juggerturnier am Hohen Ufer I Gruppenphase https://youtu.be/Ltcd6RIo2bA</t>
  </si>
  <si>
    <t>Pompfritz vs SpVgg Rasenschach I 2. Juggerturnier am Hohen Ufer I Gruppenphase https://youtu.be/kcwWIFNmGgw</t>
  </si>
  <si>
    <t>HaWu AllstarZ vs Rigor Mortis I 2. Juggerturnier am Hohen Ufer I KO-Runde https://youtu.be/3ajOJPPlP6A</t>
  </si>
  <si>
    <t>Rigor Mortis vs Zonenkinder I 2. Juggerturnier am Hohen Ufer I Finale https://youtu.be/9es5ml89sYk</t>
  </si>
  <si>
    <t>Pompfritz vs Hobbiz I 4. Bergische Meisterschaft I Platz 9-12 https://youtu.be/T8zVMCxT4WU</t>
  </si>
  <si>
    <t>HaWu AllstarZ vs Tackle Tiger I 4. Bergische Meisterschaft I Viertelfinale https://youtu.be/u4hwEWfQQic</t>
  </si>
  <si>
    <t>4. Bergische Meisterschaft I Zusammenfassung I Drohne 4k https://youtu.be/yU2WpT27w9U</t>
  </si>
  <si>
    <t>HaWu AllstarZ vs Paderbears I 4. Bergische Meisterschaft I Platz 3 und 4 https://youtu.be/U0HjuMJ8eNU</t>
  </si>
  <si>
    <t>Pompfritz vs Pink Pain I 4. Bergische Meisterschaft I Platz 9 und 10 https://youtu.be/vE7AZkhyV2g</t>
  </si>
  <si>
    <t>Zonenkinder vs HaWu AllstarZ I 4. Bergische Meisterschaft I Halbfinale https://youtu.be/FAwuzevrSwQ</t>
  </si>
  <si>
    <t>Zonenkinder vs Jugger Haufen Bochum I 4. Bergische Meisterschaft I Finale https://youtu.be/XIUT3WG97lo</t>
  </si>
  <si>
    <t>Pompfritz vs Jugger Haufen Bochum I 5. Hagener Jugger Cup I Jugger https://youtu.be/0Ixb1Uww1P0</t>
  </si>
  <si>
    <t>HaWu AllstarZ vs Schergen von Monasteria I 5. Hagener Jugger Cup https://youtu.be/TqX6c3xmVUE</t>
  </si>
  <si>
    <t>Pompfritz vs Lahnveilchen I 5. Hagener Jugger Cup I 2016 https://youtu.be/GFGToVYCcEs</t>
  </si>
  <si>
    <t>HaWu AllstarZ vs VfL Rethwisch Jugger (Mix Team) I 5. Hagener Jugger Cup I Finale https://youtu.be/rkfwfMAARlo</t>
  </si>
  <si>
    <t>Pompfritz vs VfL Rethwisch Jugger (Mix Team) I 5. Hagener Jugger Cup I Hagen https://youtu.be/-6d_P4tZWrA</t>
  </si>
  <si>
    <t>HaWu AllstarZ vs PaderBears I Graf-Bernhard-Pokal 2016 I Lippstadt https://youtu.be/VBlRIQg2CWk</t>
  </si>
  <si>
    <t>HaWu AllstarZ vs GAG I Graf-Bernhard-Pokal 2016 I Lippstadt https://youtu.be/e7Yqik_SoQQ</t>
  </si>
  <si>
    <t>Jugger Haufen Bochum vs Hobbiz I 2. Rheinland-Pfälzische Meisterschaft I https://youtu.be/fs1cP3drw5I</t>
  </si>
  <si>
    <t>Pompfritz vs Mainer Marodeure I 2. Rheinland-Pfälzische Meisterschaft I Kleines Finale https://youtu.be/WEhfvAB-7zM</t>
  </si>
  <si>
    <t>Pompfritz vs HaWu AllstarZ I Rheinland-Pfälzische Meisterschaft I Halbfinale https://youtu.be/o03iOm6pZgA</t>
  </si>
  <si>
    <t>HaWu AllstarZ vs Tackle Tiger I 2. Rheinland-Pfälzische Meisterschaft I Finale https://youtu.be/LdMP_GLSglM</t>
  </si>
  <si>
    <t>1. Juggerturnier am Hohen Ufer I Pompfritz vs Victim https://youtu.be/bJMye7nPmC0</t>
  </si>
  <si>
    <t>1. Juggerturnier am Hohen Ufer I Rigor Mortis vs Victim https://youtu.be/y51x_mtzN2M</t>
  </si>
  <si>
    <t>1. Juggerturnier am Hohen Ufer I Pompfritz vs Falko Jugger (HD) https://youtu.be/6mlEmsy2Fvg</t>
  </si>
  <si>
    <t>1. Juggerturnier am Hohen Ufer I Finale Rigor Mortis vs Hanover Living Undeads https://www.youtube.com/watch?v=INqowDTKBKg</t>
  </si>
  <si>
    <t>Siegerehrung 1. Juggerturnier am Hohen Ufer https://www.youtube.com/watch?v=KUri_rT0w1E</t>
  </si>
  <si>
    <t>Die Kurzen vs Keine Ahnung I Winterliga 2015/16 I Tag 1 https://youtu.be/Xkdn3t11pUA</t>
  </si>
  <si>
    <t>Dropkick Cologne vs Jugg the Ripper I Winterliga 2015/16 I Tag 1 https://youtu.be/poNfQSZBgkA</t>
  </si>
  <si>
    <t>Dropkick Cologne vs Paderbears I Winterliga 2015/16 I Tag 1 https://youtu.be/bJq-s38bGSo</t>
  </si>
  <si>
    <t>Die Kurzen vs Paderbears I Winterliga 2015/16 I Tag 1 https://youtu.be/FPlRKMIop6o</t>
  </si>
  <si>
    <t>Dropkick Cologne vs Jugger Ahaus I Winterliga 2015/16 https://youtu.be/WXPziofZHas</t>
  </si>
  <si>
    <t>Die Kurzen vs Jugger Ahaus I Winterliga 2015/16 https://youtu.be/qpKRKCfvghU</t>
  </si>
  <si>
    <t>Die Kurzen vs Jugg the Ripper I Winterliga 2015/16 https://youtu.be/CP8ZFXiU1o8</t>
  </si>
  <si>
    <t>Die Kurzen vs Dropkick Cologne I Winterliga 2015/16 https://youtu.be/61SkOZ0a6xU</t>
  </si>
  <si>
    <t>17 Deutsche Meisterschaft Jugglers Jugg vs. Pompfritz https://www.youtube.com/watch?v=ni0E0CIlXVg</t>
  </si>
  <si>
    <t>18. Deutsche Meisterschaft I Bildungsurlaub vs Pompfritz (HD) https://youtu.be/lKFmmlZaIf0</t>
  </si>
  <si>
    <t>18. Deutsche Meisterschaft I Ketchup vs Sturmwölfe (HD) https://youtu.be/MwA_NAzJrwg</t>
  </si>
  <si>
    <t>18. Deutsche Meisterschaft I Pompfritz vs Gossenhauer (HD) https://youtu.be/bVeA2uOHMHY</t>
  </si>
  <si>
    <t>18. Deutsche Meisterschaft Pompfritz vs Verracos https://youtu.be/4H7Dwuwtyjo</t>
  </si>
  <si>
    <t>18. Deutsche Meisterschaft I Pompfritz vs Munich Monks https://youtu.be/1h6yVDK7le0</t>
  </si>
  <si>
    <t>18. Deutsche Meisterschaft I Ketchup vs Amazonenkinder (HD) https://youtu.be/PR6y76i1euk</t>
  </si>
  <si>
    <t>18. Deutsche Meisterschaft I Pompfritz vs Skull (HD) https://youtu.be/nPRxqO6KdHE</t>
  </si>
  <si>
    <t>18. Deutsche Meisterschaft I Ketchup vs Zonenzwerfe (HD) https://youtu.be/sQ4rV3iGil8</t>
  </si>
  <si>
    <t>18. Deutsche Meisterschaft I Pompfritz vs Jugglers Jugg (HD) https://youtu.be/2KzMcxm3L0g</t>
  </si>
  <si>
    <t>18. Deutsche Meisterschaft I Verracos vs Magnethopollos Jugger Finale (HD) https://youtu.be/Bz64NI6Qu_g</t>
  </si>
  <si>
    <t>3. Bergische Meisterschaft I Ketchup vs Zonenkinder (HD) https://youtu.be/g0rVg_HgFi8</t>
  </si>
  <si>
    <t>3. Bergische Meisterschaft I Pompfritz vs Mad Monkey Halbfinale (HD) https://youtu.be/DMqtug-h8kU</t>
  </si>
  <si>
    <t>3. Bergische Meisterschaft I Pompfritz vs Mad Monkey (HD) https://youtu.be/J1Jsovq9RbQ</t>
  </si>
  <si>
    <t>3. Bergische Meisterschaft I Mad Monkey vs Bochum kleines Finale (HD) https://youtu.be/Rci00x0aiZ4</t>
  </si>
  <si>
    <t>3. Bergische Meisterschaft I Pompfritz vs Ahle Säcke (HD) https://youtu.be/n5xYk-hFObI</t>
  </si>
  <si>
    <t>3 Bergische Meisterschaft I Pompfritz vs Zonenkinder Finale (HD) https://youtu.be/yvcg28n8VW0</t>
  </si>
  <si>
    <t>4. Hagener Jugger Cup I Pompfritz vs Mad Monkey FINALE (HD) https://www.youtube.com/watch?v=TBNyRL28ORI</t>
  </si>
  <si>
    <t>Siegerehrung 4. Hagener Jugger Cup https://www.youtube.com/watch?v=K7RpEDhLRzo</t>
  </si>
  <si>
    <t>8. Thüringer Meisterschaft I Pompfritz vs Skull HD https://www.youtube.com/watch?v=FNSOm5OwY9E</t>
  </si>
  <si>
    <t>8. Thüringer Meisterschaft I Pompfritz vs Falco Jugger (HD) https://www.youtube.com/watch?v=bGyLYmN3Kq4</t>
  </si>
  <si>
    <t>8. Thüringer Meisterschaft I Pompfritz vs Hobbitz (HD) https://www.youtube.com/watch?v=aBUqQ6BmCBk</t>
  </si>
  <si>
    <t>8.Thüringer Meisterschaft I Pompfritz vs Zonenzwerge (HD) https://www.youtube.com/watch?v=6UOp-Pvl1LA</t>
  </si>
  <si>
    <t>Die Kurzen vs Dropkick Cologne I Winterliga 2015/16 I Tag 3 https://youtu.be/Sj8fcgykJ3c</t>
  </si>
  <si>
    <t>Pompfritz vs Die Kurzen I Winterliga 2015/16 I Tag 3 https://youtu.be/8WEcVDLzH74</t>
  </si>
  <si>
    <t>Pompfritz vs Jugg the Ripper I Winterliga 2015/16 I Tag 3 https://youtu.be/09TqxBhnvFo</t>
  </si>
  <si>
    <t>Die Kurzen vs Mad Fritz I Winterliga 2015/16 I Tag 2 Finale https://youtu.be/C0PfDJhdA-Q</t>
  </si>
  <si>
    <t>Die Kurzen vs Dropkick Cologne I Winterliga 2015/16 I Tag 2 https://youtu.be/Jkk8CfDh-1I</t>
  </si>
  <si>
    <t>Ketchup vs Mix Team in Wuppertal https://www.youtube.com/watch?v=K18PJVcAYnU</t>
  </si>
  <si>
    <t>Pompfritz vs Jugg the Ripper Winterliga 2014 https://www.youtube.com/watch?v=RNCK1tYx3g0</t>
  </si>
  <si>
    <t>Pompfritz vs. Sturmwölfe Winterliga 2014 https://www.youtube.com/watch?v=DUmKSkzc8qs</t>
  </si>
  <si>
    <t>Wuppertal Hagen Winterliga 2014 https://www.youtube.com/watch?v=v6A3xTXFaYY</t>
  </si>
  <si>
    <t>Pompfritz vs Lippstadt Leverets Winterliga 2014/2015 (HD) https://www.youtube.com/watch?v=Cob7STMXZ3Q</t>
  </si>
  <si>
    <t>Hagen vs Lippstadt Winterliga 2014/15 (HD) https://www.youtube.com/watch?v=rrdvDhsNpRY</t>
  </si>
  <si>
    <t>Pompfritz vs Cervisia Ultima Winterliga 2014/15 https://www.youtube.com/watch?v=Q31uXaOk0IY</t>
  </si>
  <si>
    <t>Pompfritz vs Jugger Haufen Bochum Winterliga 2014/15 https://www.youtube.com/watch?v=_5d-ZIhywS0</t>
  </si>
  <si>
    <t>Pompfritz vs Mad Monkeys Winterliga 2014/15 (HD) https://www.youtube.com/watch?v=ytB0Q5kNJVE</t>
  </si>
  <si>
    <t>Zonenkinder vs FalcoJugger https://youtu.be/jiplz9pj7hc</t>
  </si>
  <si>
    <t>Staff 101 Ep. 1 - Basic Rules (Teil 1 von 4) https://www.youtube.com/watch?v=p8GzetmxJ9g</t>
  </si>
  <si>
    <t>12. Berliner Juggerpokal: Leipziger Nachtwache vs. Zonenkinder https://www.youtube.com/watch?v=4Hr_AZqBGto</t>
  </si>
  <si>
    <t>22. Deutsche Meisterschaft: Leipziger Nachtwache vs Zonenkinder (kurzer Ausschnitt) https://www.youtube.com/watch?v=BNLoXreAC00</t>
  </si>
  <si>
    <t>22. Deutsche Meisterschaft: Leipziger Nachtwache vs. HaWu AllstarZ https://www.youtube.com/watch?v=56Ddqb54vLk</t>
  </si>
  <si>
    <t>Eberhardt und das Geheimnis der verschwundenen Pompfe - Intro https://www.youtube.com/watch?v=Nd5ciRdpbm8&amp;list=PLwB6_54Im7ZWFVUR5KThWB3BisoBbcqRo&amp;index=1</t>
  </si>
  <si>
    <t>Eberhardt und das Geheimnis der verschwundenen Pompfe - Part 1 https://www.youtube.com/watch?v=3Fr-intbZ5w&amp;list=PLwB6_54Im7ZWFVUR5KThWB3BisoBbcqRo&amp;index=2</t>
  </si>
  <si>
    <t>Eberhardt und das Geheimnis der verschwundenen Pompfe - Part 2 https://www.youtube.com/watch?v=tA1XRjk4KpU&amp;list=PLwB6_54Im7ZWFVUR5KThWB3BisoBbcqRo&amp;index=3</t>
  </si>
  <si>
    <t>Eberhardt und das Geheimnis der verschwundenen Pompfe - Part 3 https://www.youtube.com/watch?v=8k4wS7KeDmk&amp;list=PLwB6_54Im7ZWFVUR5KThWB3BisoBbcqRo&amp;index=4</t>
  </si>
  <si>
    <t>Eberhardt und das Geheimnis der verschwundenen Pompfe - Part 4 https://www.youtube.com/watch?v=jE3EC69sp0Y&amp;list=PLwB6_54Im7ZWFVUR5KThWB3BisoBbcqRo&amp;index=5</t>
  </si>
  <si>
    <t>Eberhardt und das Geheimnis der verschwundenen Pompfe - Part 5 https://www.youtube.com/watch?v=Qf5EObldtJY&amp;list=PLwB6_54Im7ZWFVUR5KThWB3BisoBbcqRo&amp;index=6</t>
  </si>
  <si>
    <t>Eberhardt und das Geheimnis der verschwundenen Pompfe - Part 6 https://www.youtube.com/watch?v=6OpmW_75HIg&amp;list=PLwB6_54Im7ZWFVUR5KThWB3BisoBbcqRo&amp;index=7</t>
  </si>
  <si>
    <t>Eberhardt und das Geheimnis der verschwundenen Pompfe - Part 7 https://www.youtube.com/watch?v=kOaUK7twIJA&amp;list=PLwB6_54Im7ZWFVUR5KThWB3BisoBbcqRo&amp;index=8</t>
  </si>
  <si>
    <t>Eberhardt und das Geheimnis der verschwundenen Pompfe - Finale  https://www.youtube.com/watch?v=kOaUK7twIJA&amp;list=PLwB6_54Im7ZWFVUR5KThWB3BisoBbcqRo&amp;index=8</t>
  </si>
  <si>
    <t>Eberhardt und die Spur der Pompfendiebe  - Intro https://www.youtube.com/watch?v=nRxDjjcilvQ&amp;list=PLwB6_54Im7ZWe4vHZYwuLrdxUGQoGpRRA</t>
  </si>
  <si>
    <t>Eberhardt und die Spur der Pompfendiebe  - Part 1 https://www.youtube.com/watch?v=l89kD5nIn9M&amp;list=PLwB6_54Im7ZWe4vHZYwuLrdxUGQoGpRRA&amp;index=2</t>
  </si>
  <si>
    <t>Eberhardt und die Spur der Pompfendiebe  - Part 2 https://www.youtube.com/watch?v=l89kD5nIn9M&amp;list=PLwB6_54Im7ZWe4vHZYwuLrdxUGQoGpRRA&amp;index=2</t>
  </si>
  <si>
    <t>Eberhardt und die Spur der Pompfendiebe  - Part 3 https://www.youtube.com/watch?v=httBYApi5gQ&amp;feature=youtu.be</t>
  </si>
  <si>
    <t>Sonnenwende vs Hallesche Doppelsöldner Berlin Masters 2013 https://youtu.be/IV0LZeYqG9c</t>
  </si>
  <si>
    <t>Sonnenwende vs Mengenleere Berlin Masters 2013 https://youtu.be/2il1XVJnpnU</t>
  </si>
  <si>
    <t>Sonnenwende vs Corvus Irish International Tournament 2014 https://youtu.be/xZ7rhsS-AgA</t>
  </si>
  <si>
    <t>Sonnenwende vs Setanta 2 Irish International Tournament 2014 https://youtu.be/6MCFnBuG_EI</t>
  </si>
  <si>
    <t>Sonnenwende vs Setanta 3 Irish International Tournament 2014 https://youtu.be/31iWmPaF-HM</t>
  </si>
  <si>
    <t>Sonnenwende vs Pompfritz Irish International Tournament https://youtu.be/xcHbjjA_zPU</t>
  </si>
  <si>
    <t>Sonnenwende vs Flying Juggmen Irish International Tournament 2014 https://youtu.be/xoJMZAz8fwQ</t>
  </si>
  <si>
    <t>Sonnenwende vs Tackle Tiger Irish International Tournament 2014 https://youtu.be/adIqPd6mHzE</t>
  </si>
  <si>
    <t>Single Competitions Irish International Tournament 2014 https://youtu.be/1E7UFWEeJmk</t>
  </si>
  <si>
    <t>GAG vs Skull! Irish International Tournament 2014 https://youtu.be/C0O0aeuIrFA</t>
  </si>
  <si>
    <t>GAG vs Bavaria Plus Irish International Tournament 2014 https://youtu.be/Zsqwklt-zlQ</t>
  </si>
  <si>
    <t>Juggermeister vs Mengenleere Irish International Tournament 2014 https://youtu.be/qlzd6kv9ndo</t>
  </si>
  <si>
    <t>Skull vs Bavaria Plus Irish International Tournament 2014 https://youtu.be/76VTmEFwj58</t>
  </si>
  <si>
    <t>Skull vs Torpedo Tortuga Irish International Tournament 2014 https://youtu.be/uCJoLpcDDN0</t>
  </si>
  <si>
    <t>Sonnenwende vs Skull 17. DM https://youtu.be/Mnb5y6sD92s</t>
  </si>
  <si>
    <t>Sonnenwende vs Juggerhaufen Bochum 17. DM https://youtu.be/2A3aja7d_pE</t>
  </si>
  <si>
    <t>Skull vs Mad Monkeys 17. DM https://youtu.be/a3aCA9-y87k</t>
  </si>
  <si>
    <t>Sonnenwende vs Tackle Tiger 17. DM https://youtu.be/hpsNh9xOpqc</t>
  </si>
  <si>
    <t>Sonnenwende vs Hannover Living Undeads https://youtu.be/t_HWi2l9fmg</t>
  </si>
  <si>
    <t>3. Göttinger Winterturnier Zusammenschnitt https://youtu.be/8EiBliq5r2g</t>
  </si>
  <si>
    <t>Sonnenwende vs. Pink Pain https://youtu.be/da29RqSLNV4</t>
  </si>
  <si>
    <t>Sonnenwende vs Spalter https://youtu.be/NN5tGkuYjZ0</t>
  </si>
  <si>
    <t>Sonnenwende vs Paderbears https://youtu.be/6mR3xVUPFJs</t>
  </si>
  <si>
    <t>Sonnenwende vs Zonenkinder BJP 2015 https://youtu.be/B1lOvQlD29k</t>
  </si>
  <si>
    <t>Sonnenwende vs Falco Jugger BJP 2015 https://youtu.be/WwccfOgfSJ0</t>
  </si>
  <si>
    <t>Sonnenwende vs Knautschzonenkinder BJP 2015 https://youtu.be/zqFSN2lzgGU</t>
  </si>
  <si>
    <t>Sonnenwende vs Maximalkonsistente Teilklasse BJP 2015 https://youtu.be/xC1BjEm4SnI</t>
  </si>
  <si>
    <t>Sonnenwende vs Falco Jugger Spiel 2 BJP 2015 https://youtu.be/XadYCSte2GQ</t>
  </si>
  <si>
    <t>Maximal Mortis vs Leipziger Nachtwache BJP 2015 https://youtu.be/vf3YnbWTi-M</t>
  </si>
  <si>
    <t>Falco Jugger vs Torpedo Bääm BJP 2015 https://youtu.be/MLnQkXhCMgY</t>
  </si>
  <si>
    <t>Gallowglass vs Flying Juggmen https://youtu.be/QOmeHnN4nBM</t>
  </si>
  <si>
    <t>Wild Geese vs Gallowglass https://youtu.be/UNmK1-Px2eM</t>
  </si>
  <si>
    <t>Wild Geese vs Dropbears https://youtu.be/KgH3DAU5Bw0</t>
  </si>
  <si>
    <t>Gallowglass vs Eure Lieblingsberliner https://youtu.be/zkrJ4eTTy7A</t>
  </si>
  <si>
    <t>Zonenkinder vs Eure Lieblingsberliner https://youtu.be/HnH79oti6rc</t>
  </si>
  <si>
    <t>Järnsvenskan 2015 - Scenes from incomplete games https://youtu.be/RdWo9WXz-tw</t>
  </si>
  <si>
    <t>Wild Geese vs Järnfälkar https://youtu.be/lsRTIvTj8IY</t>
  </si>
  <si>
    <t>Gallowglass vs Dropbears https://youtu.be/Kxjv-E-UiCQ</t>
  </si>
  <si>
    <t>Dropbears vs Flying Juggmen https://youtu.be/9kw1SLf29Nk</t>
  </si>
  <si>
    <t>Wild Geese vs Eure Lieblingsberliner https://youtu.be/bzqUK4pBy8k</t>
  </si>
  <si>
    <t>Pinke Zone vs Blue Fangs https://youtu.be/yxxYM-1d_0I</t>
  </si>
  <si>
    <t>Pinke Zone vs Leipziger Nachtwache https://youtu.be/hraEirGvm6U</t>
  </si>
  <si>
    <t>Lieblingsberliner vs Falco Jugger https://youtu.be/2GFdfsnapUE</t>
  </si>
  <si>
    <t>Lieblingsberliner vs Blue Fangs https://youtu.be/Ypuai0PHk3E</t>
  </si>
  <si>
    <t>Sonnenwende vs Die Leere Menge https://youtu.be/eB_FeVh0LMA</t>
  </si>
  <si>
    <t>Sonnenwende vs Rigor Mortis 1 https://youtu.be/RrgBQ_Ms0Ww</t>
  </si>
  <si>
    <t>Sonnenwende vs UniKorn https://youtu.be/heZqyTlQxBc</t>
  </si>
  <si>
    <t>Grünanlagen Guerilla vs Die Leere Menge https://youtu.be/Rf5yKcY7M0A</t>
  </si>
  <si>
    <t>Sonnenwende vs Rigor Mortis 2 https://youtu.be/Tbf1fAG4Jgw</t>
  </si>
  <si>
    <t>Sonnenwende vs Grunanlagen Guerilla https://youtu.be/74rlp3m8ABM</t>
  </si>
  <si>
    <t>Sonnenwende vs Maximalkonsistente Teilklasse https://youtu.be/k_OHgD7N7MY</t>
  </si>
  <si>
    <t>Sonnenwende vs Falco Jugger https://youtu.be/O67LvWBThq8</t>
  </si>
  <si>
    <t>Hannover Living Undeads vs Kamikaze Eulen BJP 2015 https://youtu.be/AWzPT1C-sGw</t>
  </si>
  <si>
    <t>Falco Jugger vs Rigor Mortis https://youtu.be/RzlWWEnBOKo</t>
  </si>
  <si>
    <t>Grünanlagen Guerilla vs Zonenkinder https://youtu.be/hwfxSj5bSe4</t>
  </si>
  <si>
    <t>Grünanlagen Guerilla vs Juggernauts https://youtu.be/iMBhXD_ry-E</t>
  </si>
  <si>
    <t>Grünanlagen Guerilla vs Leipziger Nachtwache https://youtu.be/-umKn94Lfdo</t>
  </si>
  <si>
    <t>Falco Jugger vs Grünanlagen Guerilla https://youtu.be/6hEQkC1bXew</t>
  </si>
  <si>
    <t>Zonenkinder vs Rigor Mortis (Finale) https://youtu.be/f0Em1qmEmsQ</t>
  </si>
  <si>
    <t>Grünanlagen Guerilla vs Amazonenkinder https://youtu.be/SElp3PI7sl8</t>
  </si>
  <si>
    <t>Falco Jugger vs Amazonenkinder https://youtu.be/Osrl-Dh8FZY</t>
  </si>
  <si>
    <t>Sonnenveilchenunikornnauts vs Affen mit Waffen https://youtu.be/gaPuSIaiQWA</t>
  </si>
  <si>
    <t>Sonnenveilchenunikornnauts vs Jugglers Jugg https://youtu.be/79yPqgEFGR8</t>
  </si>
  <si>
    <t>Sonnenveilchenunikornnauts vs Falco Jugger https://youtu.be/dxewvAtW8AM</t>
  </si>
  <si>
    <t>Sonnenwende vs Juggerhaufen Bochum https://youtu.be/ExVSAN0Ayq0</t>
  </si>
  <si>
    <t>Sonnenwende vs Mighty Juggs https://youtu.be/047C5gIxp6o</t>
  </si>
  <si>
    <t>Sonnenwende vs Leipziger Nachtwache https://youtu.be/apBT2JXYK0g</t>
  </si>
  <si>
    <t>Sonnenwende vs Hannover Living Undeads https://youtu.be/IdAav4KKi64</t>
  </si>
  <si>
    <t>Sonnenwende vs Las Nueve Ciudades https://youtu.be/D-zvBZbviWE</t>
  </si>
  <si>
    <t>Sonnenwende vs Die 8 Lustigen 6 https://youtu.be/608R8g2u_zU</t>
  </si>
  <si>
    <t>Sonnenwende vs Drachenblut https://youtu.be/Are-ZJJePNQ</t>
  </si>
  <si>
    <t>Sonnenwende vs Rasenschach https://youtu.be/dzPQFKktcdc</t>
  </si>
  <si>
    <t>Sonnenwende vs Die Leere Menge https://youtu.be/5GFpYG8bkFY</t>
  </si>
  <si>
    <t>Sonnenwende vs Zonenkinder  https://youtu.be/UbKszZrh7jk</t>
  </si>
  <si>
    <t>Die Leere Menge vs Zonenkinder https://youtu.be/kOpPRaHZZ_E</t>
  </si>
  <si>
    <t>Rigor Mortis 3 vs Lahnveilchen Gießen https://youtu.be/COTkEg_LjLk</t>
  </si>
  <si>
    <t>Ahle Säcke vs Pink Pain https://youtu.be/py0SO9W30D4</t>
  </si>
  <si>
    <t>Ahle Säcke vs Jugglers Jugg https://youtu.be/bLfQNIYYwuM</t>
  </si>
  <si>
    <t>Juggerhaufen Bochum vs Fischkoppkrieger Kiel https://youtu.be/aC3g4z_Kf6w</t>
  </si>
  <si>
    <t>Ahle Säcke vs Juggernauts https://youtu.be/zcfWTzobeHA</t>
  </si>
  <si>
    <t>Ahle Säcke vs Victim https://youtu.be/fl5tjPk9Tn8</t>
  </si>
  <si>
    <t>Grünanlagen Guerilla vs Leipziger Nachtwache https://youtu.be/OaKRZswlIyc</t>
  </si>
  <si>
    <t>Skull! vs Leipziger Partyhände https://youtu.be/94InZrjUiQY</t>
  </si>
  <si>
    <t>Juggernauts vs Partyhände https://youtu.be/LJMZIgO-8ZA</t>
  </si>
  <si>
    <t>Sonnenwende vs Amazonenkinder https://youtu.be/09hPmVWz5pg</t>
  </si>
  <si>
    <t>Sonnenwende vs Skull! https://youtu.be/DE1FqPXx5nw</t>
  </si>
  <si>
    <t>Sonnenwende vs Juggernauts https://youtu.be/I-dsb7nm2Kg</t>
  </si>
  <si>
    <t>Sonnenwende vs Leipziger Partyhände https://youtu.be/SPFlGwORoNU</t>
  </si>
  <si>
    <t>Juggernauts vs HLU https://youtu.be/15sfSAAsyFQ</t>
  </si>
  <si>
    <t>Amazonenkinder vs Juggernauts https://youtu.be/TG5apOVseXs</t>
  </si>
  <si>
    <t>Sonnenwende vs Rigor Mortis https://youtu.be/uuF0TecObJ4</t>
  </si>
  <si>
    <t>Sonnenwende vs Rigor Mortis Trainingsspiel https://youtu.be/nZO5yeoaHyo</t>
  </si>
  <si>
    <t>Blue Fangs vs Grey Paws https://youtu.be/08XlgS9gPss</t>
  </si>
  <si>
    <t>Mixteam vs Rigor Mortis 2 https://youtu.be/4cvDHWqaUiY</t>
  </si>
  <si>
    <t>Blue Fangs vs Leipziger Nachtwache https://youtu.be/zAIqWNCy3zw</t>
  </si>
  <si>
    <t>Sonnenwende vs Leipziger Nachtwache https://youtu.be/xn4l-3yB9q4</t>
  </si>
  <si>
    <t>Rigor Mortis 1 vs Rigor Mortis 2 https://youtu.be/UqKZhfGX82k</t>
  </si>
  <si>
    <t>Rigor Mortis 1 vs Mixteam https://youtu.be/qs6elFbmGkE</t>
  </si>
  <si>
    <t>Leipziger Nachtwache vs Rigor Mortis 2 https://youtu.be/RZtoOVPRWm4</t>
  </si>
  <si>
    <t>Sonnenwende vs Rigor Mortis 2 https://youtu.be/GVjZL74laSg</t>
  </si>
  <si>
    <t>Blue Fangs vs Rigor Mortis 2 https://youtu.be/KbFj6bCUtoI</t>
  </si>
  <si>
    <t>Rigor Mortis 1 vs Blue Fangs https://youtu.be/vWxw5woQLME</t>
  </si>
  <si>
    <t>Rigor Mortis 1 vs Leipziger Nachtwache https://youtu.be/W7t84zdDKVw</t>
  </si>
  <si>
    <t>Sonnenwende vs Mixteam https://youtu.be/KwOntpNeNxM</t>
  </si>
  <si>
    <t>Sonnenwende vs Blue Fangs https://youtu.be/0psulCWKgeM</t>
  </si>
  <si>
    <t>Mixteam vs Blue Fangs https://youtu.be/AhLOmtldZnI</t>
  </si>
  <si>
    <t>Mixteam vs Leipziger Nachtwache https://youtu.be/XxZYyF9GJgY</t>
  </si>
  <si>
    <t>Sonnenwende vs Rigor Mortis 1 https://youtu.be/CbAhn7TFxS8</t>
  </si>
  <si>
    <t>Trendsport Jugger: Pompfe trifft auf Hundeschädel - SPIEGEL TV https://www.youtube.com/watch?v=bnCy4W-HYwY</t>
  </si>
  <si>
    <t>KAMPF UM EINEN HUNDESCHÄDEL: Die seltsamste Sportart Deutschlands | taff | ProSieben https://youtu.be/HSTvQ3DKs0Q</t>
  </si>
  <si>
    <t>Immer Hauen https://soundcloud.com/trashcore1/immer-hauen</t>
  </si>
  <si>
    <t>Kessel - Loop - Prev https://soundcloud.com/trashcore1/kessel-loop-prev</t>
  </si>
  <si>
    <t>5größer9 https://soundcloud.com/trashcore1/5groser9</t>
  </si>
  <si>
    <t>Problemmachine https://soundcloud.com/trashcore1/problemmachine</t>
  </si>
  <si>
    <t>Jugger Coach: 21 Trainingsmodule zur gezielten Verbesserung des Teams https://www.youtube.com/watch?v=b08kFk22j4g</t>
  </si>
  <si>
    <t>Pompfen aus Golfschlägern [Jugger Pompfenbau] https://www.youtube.com/watch?v=ru2CCSfVg-U</t>
  </si>
  <si>
    <t>Jugger-Stab DIY: Moderne, verbesserte Leichtbau-Pompfe in 45-90 Minuten https://youtu.be/mpt80bBlO7k</t>
  </si>
  <si>
    <t>Spar (Pompfen) making, step by step https://www.youtube.com/watch?v=ZT3lyHxyvE8</t>
  </si>
  <si>
    <t>Shield making, step by step: Strap and boss grip, heavy and light  https://www.youtube.com/watch?v=2A5QY_pmPzU</t>
  </si>
  <si>
    <t>JUGGER REGELN in 5 Minuten https://youtu.be/Lq2BzTlGoD8</t>
  </si>
  <si>
    <t>JUGGER: Was ist das? Der Sport mit Kette, Läufer und Pompfen https://youtu.be/DcgTKWWUE7w</t>
  </si>
  <si>
    <t>Blood of Heroes/Salute of the Jugger [film analysis / behind the scenes] https://www.youtube.com/watch?v=7LyRFmzNLgE</t>
  </si>
  <si>
    <t>KOMPLETTES Jugger-Training: Schnelldurchlauf  https://youtu.be/IXp6QMwJXrI</t>
  </si>
  <si>
    <t>Jugger Coach: How to Train Your Team. A Complete Training Session https://youtu.be/iqSIv1MQuCY</t>
  </si>
  <si>
    <t>Learn Jugger Chain Class #1 (1 von 3 Teilen) https://youtu.be/kDwG85Y1514</t>
  </si>
  <si>
    <t>Jugger Chain Tricks Compilation: International https://youtu.be/i7CHxjHwJ64</t>
  </si>
  <si>
    <t>Jugger-FECHTEN: 5 häufigste FEHLER https://www.youtube.com/watch?v=_Zm6SE9wa3w</t>
  </si>
  <si>
    <t>6 häufigste FEHLER der Jugger -- Beinarbeit und Kampfhaltung  https://www.youtube.com/watch?v=jeW0CILyXjU</t>
  </si>
  <si>
    <t>Jugger-Stab im Test: Von der ultra-schweren zur ultra-leichten Pompfe  https://www.youtube.com/watch?v=prTLt0lZKpw</t>
  </si>
  <si>
    <t>The BEST #Jugger spar or Pompfe ... evar?  https://www.youtube.com/watch?v=2yd8deC_ddk</t>
  </si>
  <si>
    <t>Training basics, ladder drills, warm-up, Uhus Jugger Tutorials #8 https://www.youtube.com/watch?v=VSHIy_l-7-M</t>
  </si>
  <si>
    <t>Duelling skills, distance keeping, fighting awareness, Uhus Jugger Tutorials #9 https://www.youtube.com/watch?v=0mQzVNke3A0</t>
  </si>
  <si>
    <t>TuGeNy Jugger tournament software: Turnierplanungs-tutorial https://www.youtube.com/watch?v=0me1UNqzmOg</t>
  </si>
  <si>
    <t>10 Minutes Basic HOME WORKOUT, No Equipment [for Jugger #1] (Teil 1 von 3) https://www.youtube.com/watch?v=1PJ58UeQ-Fw</t>
  </si>
  <si>
    <t>HOME JUGGER Fencing Footwork &amp; Attack Drills  https://www.youtube.com/watch?v=blDIimKr2VY</t>
  </si>
  <si>
    <t>Want to play the Jugger shield? 9 things to consider https://www.youtube.com/watch?v=lnOTqyCV7A4</t>
  </si>
  <si>
    <t>Fencing Footwork: The Stance  https://www.youtube.com/watch?v=2KGYT6B9I38</t>
  </si>
  <si>
    <t>Uhus Jugger Tutorials (Hauptreihe): Stand, Schildspiel https://www.youtube.com/watch?v=tNJ-L8F6mcs</t>
  </si>
  <si>
    <t>Training basics, ladder drills, warm-up (Uhus Jugger Tutorials #8) https://www.youtube.com/watch?v=VSHIy_l-7-M</t>
  </si>
  <si>
    <t>Duelling skills, distance keeping, fighting awareness  (Uhus Jugger Tutorials #9) https://www.youtube.com/watch?v=0mQzVNke3A0</t>
  </si>
  <si>
    <t>Jugger: Pompfritz auf den Wuppertaler Hardtwiesen https://youtu.be/6EmnHcxegQw</t>
  </si>
  <si>
    <t>Jugger - 6. Thüringer Meisterschaft 2013: Amazonenkinder - Mengenleere https://www.youtube.com/watch?v=riP3mnQQn1k</t>
  </si>
  <si>
    <t>Jugger - 7. Berliner Jugger Pokal BJP 2013: Zonenkinder - Rigor Mortis (Finale) https://www.youtube.com/watch?v=1-6mdOO50h4</t>
  </si>
  <si>
    <t>2. Hallesche Stadtbalgerei Amazonenkinder vs. Juggernauts https://www.youtube.com/watch?v=pn__1vlO-9w</t>
  </si>
  <si>
    <t>2. Hallesche Stadtbalgerei Amazonenkinder vs. Tollwut https://www.youtube.com/watch?v=vZC_JhFdb0o</t>
  </si>
  <si>
    <t>2. Hallesche Stadtbalgerei Finale Zonenkinder vs GAG https://www.youtube.com/watch?v=vL1q-IXf9d4</t>
  </si>
  <si>
    <t>Finale 5. Hessische Meisterschaft Ahle Säcke vs. Mad Monkeys Hagen https://www.youtube.com/watch?v=fHaSgSS6WtQ</t>
  </si>
  <si>
    <t>Ausschnitte der 5. Hessischen Meisterschaft https://www.youtube.com/watch?v=T_qlC6Ai55g</t>
  </si>
  <si>
    <t>1. Bergische Meisterschaft 2013 Zonenkinder vs. J-Team Lippstadt Finale https://www.youtube.com/watch?v=B9jcgAE0w5o</t>
  </si>
  <si>
    <t>1. Bergische Meisterschaft 2013 Zonenkinder vs. Pompfritz Halbfinale https://www.youtube.com/watch?v=7hXDfDVJSis</t>
  </si>
  <si>
    <t>16. Deutsche Jugger Meisterschaft Berlin, Zonenkinder vs. Die Leere Menge, Spiel um Platz 7 https://www.youtube.com/watch?v=paxMrOUFkbM</t>
  </si>
  <si>
    <t>16. Deutsche Jugger Meisterschaft Berlin, Knautschzonenzwerge vs. Torpedo Gorn https://www.youtube.com/watch?v=vL_PKKxjFhM</t>
  </si>
  <si>
    <t>16. Deutsche Jugger Meisterschaft Berlin, Amazonenkinder vs. Mainzer Marodeure Platzierungsrunde https://www.youtube.com/watch?v=DpkiOE9N4-E</t>
  </si>
  <si>
    <t>16. Deutsche Jugger Meisterschaft Berlin, Amazonenkinder vs. Pompfritz Spiel um Platz 19 https://www.youtube.com/watch?v=_k_ApAAwmF8</t>
  </si>
  <si>
    <t>16. Deutsche Jugger Meisterschaft Berlin, Amazonenkinder vs. HLU Platzierungsrunde https://www.youtube.com/watch?v=f1t9J5kwEnk</t>
  </si>
  <si>
    <t>3. Hallenturnier Göttingen: Zonenkinder vs. HLU Finale https://www.youtube.com/watch?v=GSJf9W6Rp8o</t>
  </si>
  <si>
    <t>Online-Trainings: Jugger-Podcast mit Jonas https://www.youtube.com/watch?v=pylaWfUc7d8</t>
  </si>
  <si>
    <t>Start Your Own JUGGER TEAM [How to] https://www.youtube.com/watch?v=YUux9tX0g8A</t>
  </si>
  <si>
    <t>¿Que és PlayJugger? | Intro del canal https://www.youtube.com/watch?v=10OJNwmriNk&amp;ab_channel=PlayJugger</t>
  </si>
  <si>
    <t>TUTORIAL MANDOBLE 🗡 | Cómo hacer sticks de JUGGER https://www.youtube.com/watch?v=T81tvywshfY&amp;ab_channel=PlayJugger</t>
  </si>
  <si>
    <t>TUTORIAL BASTON (o STAB) 📐 | Cómo hacer sticks de JUGGER https://www.youtube.com/watch?v=BV_bf7AmchA&amp;ab_channel=PlayJugger</t>
  </si>
  <si>
    <t>🔝10 DIFERENCIAS de reglamentos JUGGER (AAJ /FEJ /Alemania/Irlanda) | PlayJugger https://www.youtube.com/watch?v=_Kx7zJ88f0Q</t>
  </si>
  <si>
    <t>TUTORIAL Q-TIP 🛠 | Cómo hacer sticks de JUGGER https://www.youtube.com/watch?v=Z3zQ6IoZKNc&amp;ab_channel=PlayJugger</t>
  </si>
  <si>
    <t>🛑 ¿Cómo parar CADENAS/KETTES? Tutorial | Play Jugger https://www.youtube.com/watch?v=i3OCID-jByQ&amp;ab_channel=PlayJugger</t>
  </si>
  <si>
    <t>TUTORIAL ESCUDO 🛡️ | Cómo hacer sticks de JUGGER https://www.youtube.com/watch?v=2AZN6Je7d4U&amp;ab_channel=PlayJugger</t>
  </si>
  <si>
    <t>TUTORIAL CADENA/KETTE BASICO ⛓️ - Cómo hacer sticks de JUGGER https://www.youtube.com/watch?v=vNZithJV4Gw&amp;ab_channel=PlayJugger</t>
  </si>
  <si>
    <t>⏱ CONTADOR de INTERVALOS (piedras) | JUGGER STONE TIMER | 30min https://www.youtube.com/watch?v=nMpKkrvtBhE&amp;ab_channel=PlayJugger</t>
  </si>
  <si>
    <t>⏱ CONTADOR de INTERVALOS (piedras) | JUGGER STONE TIMER | 60min https://www.youtube.com/watch?v=vLIqrx-WFLM&amp;ab_channel=PlayJugger</t>
  </si>
  <si>
    <t>¿Qué es el JUGGER? 🤔 Y porqué deberías probarlo | Nuevos deportes alternativos | PlayJugger https://www.youtube.com/watch?v=fTr4Y921_Uc&amp;ab_channel=PlayJugger</t>
  </si>
  <si>
    <t>Cómo NO hacer DEPORTE ❌ (10 Consejos PRO) | PlayJugger https://www.youtube.com/watch?v=ZKeOErF7gyI</t>
  </si>
  <si>
    <t>🔝 TOP 10 Differences of JUGGER RULES【UPDATED】 (AAJ / FEJ / Germany / Ireland) | PlayJugger https://www.youtube.com/watch?v=2AO8dtuJqbo&amp;ab_channel=PlayJugger</t>
  </si>
  <si>
    <t>📸 PROYECTO: Material GRÁFICO de Jugger [GRATIS] | PlayJugger https://www.youtube.com/watch?v=mO_sRnGpWUY</t>
  </si>
  <si>
    <t>¿Cómo GANAR (casi) SIEMPRE las palancas?🤺⚖️ El control de filo | PlayJugger https://www.youtube.com/watch?v=E6C47oqB_us</t>
  </si>
  <si>
    <t>▶︎ 50 Consejos ◀︎ 🚀 TODO lo que necesitas saber de JUGGER en 2 min | PlayJugger https://www.youtube.com/watch?v=_suDbcXsa90&amp;ab_channel=PlayJugger</t>
  </si>
  <si>
    <t>DEPORTES ALTERNATIVOS en instituto | 🚀 Caso real de cómo impulsar el JUGGER: PIEE Blecua (Zaragoza) https://www.youtube.com/watch?v=5xvYdEBE-eo&amp;ab_channel=PlayJugger</t>
  </si>
  <si>
    <t>TUTORIAL de cómo (NO⛔) hacer un JUGG | Play Jugger https://www.youtube.com/watch?v=J_jbjdzrMT8&amp;ab_channel=PlayJugger</t>
  </si>
  <si>
    <t>🛡️ GUÍA de ESCUDO by Yulia Barrera | Consejos BÁSICOS de cómo jugar a JUGGER https://www.youtube.com/watch?v=JCuJGuw1cUM&amp;ab_channel=PlayJugger</t>
  </si>
  <si>
    <t>📝 Cómo organizar un EVENTO deportivo - 8 pasos para el ÉXITO de tu torneo o liga | Play Jugger https://www.youtube.com/watch?v=CFg3_8s91ug&amp;ab_channel=PlayJugger</t>
  </si>
  <si>
    <t>Cómo TESTEAR sticks de jugger 🔍 (Para que tu palo pueda usarse en torneos) | PlayJugger https://www.youtube.com/watch?v=eq4IQE9s-7A&amp;ab_channel=PlayJugger</t>
  </si>
  <si>
    <t>Cómo hacer un ESCUDO PRO 🔝 paso a paso (ft. @dani_projects_) | Play Jugger I+D https://www.youtube.com/watch?v=P3tEeWVm7OI&amp;ab_channel=PlayJugger</t>
  </si>
  <si>
    <t>Schergen von Monasteria vs Rigor Mortis | FINALE | 14. Saarländische Meisterschaft | [Jugger] https://www.youtube.com/watch?v=cySixziH49g</t>
  </si>
  <si>
    <t>Jugger Basilisken Basel vs Keulen Eulen | 14. Saarländische Meisterschaft | [Jugger] https://www.youtube.com/watch?v=dBWz_x0bFeI</t>
  </si>
  <si>
    <t>Hobbiz vs Jugger Basilisken Basel | 14. Saarländische Meisterschaft | [Jugger] https://www.youtube.com/watch?v=0uZWWgqn9Rw</t>
  </si>
  <si>
    <t>Jugger Basilisken Basel vs Jugger Schurken Bamberg | WCC2020+ | [Jugger] https://www.youtube.com/watch?v=V_dT2xag5AA</t>
  </si>
  <si>
    <t>Jugger Basilisken Basel vs Grünanlagen Guerilla | WCC2020+ | [Jugger] https://www.youtube.com/watch?v=WywUZtIC6iI</t>
  </si>
  <si>
    <t>Grimm Racoons vs Jugger Basilisken Basel | WCC2020+ | [Jugger] https://www.youtube.com/watch?v=vhTU_Xgp1IQ</t>
  </si>
  <si>
    <t>Jugger Basilisken Basel vs Blutgrätsche | WCC2020+ | [Jugger] https://www.youtube.com/watch?v=yAyuNQwpDmo</t>
  </si>
  <si>
    <t>Jugger Vienna vs Jugger Basilisken Basel | WCC2020+ | [Jugger] https://www.youtube.com/watch?v=Cbt9I81jaXk</t>
  </si>
  <si>
    <t>Jugger Basilisken Basel vs Schergen von Monasteria 2 | WCC2020+ | [Jugger] https://www.youtube.com/watch?v=teeng4gHbhE</t>
  </si>
  <si>
    <t>Cologne Raptors vs Lahnveilchen - ANNE BONNY'S LANDRATTEN REGATTA https://www.youtube.com/watch?v=CXbZSC5gBLw</t>
  </si>
  <si>
    <t>Two towers Vs NSA | 14. Berliner Jugger Pokal https://youtu.be/VVytZfzyEVA</t>
  </si>
  <si>
    <t xml:space="preserve"> GAG Vs Two Towers | 14. Berliner Jugger Pokal  https://www.youtube.com/watch?v=jHi4uaxwcfQ</t>
  </si>
  <si>
    <t>3. Westfälische Meisterschaft Lippstadt - Rigor Mortis - Cervisia Ultima 2 https://youtu.be/yDCN7VLvAog</t>
  </si>
  <si>
    <t>3. Westfälische Meisterschaft Lippstadt - Rigor Mortis - GAG 1 https://youtu.be/L1mkc8rfUN4</t>
  </si>
  <si>
    <t>3. Westfälische Meisterschaft Lippstadt - Rigor Mortis - GAG 2 https://youtu.be/2LXkusyP514</t>
  </si>
  <si>
    <t>3. Westfälische Meisterschaft Lippstadt - Rigor Mortis - GAG 3 https://youtu.be/R7bsYVukD6o</t>
  </si>
  <si>
    <t>3. Westfälische Meisterschaft Lippstadt - Rigor Mortis - GAG 4 https://youtu.be/bN-IdRQuUuI</t>
  </si>
  <si>
    <t>3. Westfälische Meisterschaft Lippstadt - Rigor Mortis - GAG 5 https://youtu.be/USIiQsTcEVs</t>
  </si>
  <si>
    <t>3. Westfälische Meisterschaft Lippstadt - Rigor Mortis - GAG 6 https://youtu.be/FBtVAoph7yk</t>
  </si>
  <si>
    <t>3. Westfälische Meisterschaft Lippstadt - Rigor Mortis - GAG 7 https://youtu.be/DVAUxSSARLg</t>
  </si>
  <si>
    <t>3. Westfälische Meisterschaft Lippstadt - Rigor Mortis - GAG 8 https://youtu.be/s_FrZk3Buv8</t>
  </si>
  <si>
    <t>3. Westfälische Meisterschaft Lippstadt - Rigor Mortis - GAG 9 https://youtu.be/ojTGoKb_BGU</t>
  </si>
  <si>
    <t>3. Westfälische Meisterschaft Lippstadt - Rigor Mortis - GAG 10 https://youtu.be/FXpZJ0DcWRo</t>
  </si>
  <si>
    <t>3. Westfälische Meisterschaft Lippstadt - Rigor Mortis - GAG 11 https://youtu.be/L-blH-XXthc</t>
  </si>
  <si>
    <t>3. Westfälische Meisterschaft Lippstadt - Rigor Mortis - GAG 12 https://youtu.be/3u1zdYkPkAw</t>
  </si>
  <si>
    <t>3. Westfälische Meisterschaft Lippstadt - Rigor Mortis - GAG 13 https://youtu.be/vkFXe2ZuoUw</t>
  </si>
  <si>
    <t>Jugger - Chimaera Brunsviga - RaP https://youtu.be/jEDCistry4Q</t>
  </si>
  <si>
    <t>Jugger - Chimaera Brunsviga - Egestas Ratio https://youtu.be/gAcqoquMA7M</t>
  </si>
  <si>
    <t>Jugger - Chimaera Brunsviga - Falco Jugger https://youtu.be/Cjq911uBY7M</t>
  </si>
  <si>
    <t>Jugger - Chimaera Brunsviga - Krüppelkeiler https://youtu.be/QqxeUJJZ7wQ</t>
  </si>
  <si>
    <t>Jugger - Chimaera Brunsviga - Mad Monkeys https://youtu.be/ced_eAlTVcs</t>
  </si>
  <si>
    <t>Jugger - Chimaera Brunsviga - Tollwut https://youtu.be/ZzqoWxH5oxA</t>
  </si>
  <si>
    <t>Jugger - Chimaera Brunsviga - Zonenkinder https://youtu.be/Dkvw7RTrP14</t>
  </si>
  <si>
    <t>Beff vs. Datschy https://youtu.be/-2Xi-TFV5tw</t>
  </si>
  <si>
    <t>Jugger - Zonenkinder - Falco Jugger https://youtu.be/E2fORQtkXXQ</t>
  </si>
  <si>
    <t>Jugger Deutsche Meisterschaft 2010 Siegerehrung https://youtu.be/XqIcem2boKY</t>
  </si>
  <si>
    <t>Jugger - Cranium Hunters - Redbacks I https://youtu.be/0tJYXx8aJ4A</t>
  </si>
  <si>
    <t>Jugger - Fischkoppkrieger - RaP https://youtu.be/hU7pnJjyCrs</t>
  </si>
  <si>
    <t>Jugger - Zonenkinder - Redbacks II https://youtu.be/lNYXiJBRY-8</t>
  </si>
  <si>
    <t>Jugger - Chimaera Brunsviga - Setanta Dublin https://youtu.be/ExLo0eeJX1c</t>
  </si>
  <si>
    <t>Jugger - Zonenkinder - PaderBears https://youtu.be/heaSskjrxCU</t>
  </si>
  <si>
    <t>Jugger - Fischkoppkrieger gegen Lüneburg https://youtu.be/D2gu0cJvFNI</t>
  </si>
  <si>
    <t>Jugger: Fischkoppkrieger gegen Braunschweig https://youtu.be/Y5O9lvKiR7k</t>
  </si>
  <si>
    <t>Jugger - Zonenkinder - Rigor Mortis https://youtu.be/KAAYh6hDuqM</t>
  </si>
  <si>
    <t>Jugger: Hannover Living Undeads - Berlin Oldstarz https://youtu.be/Bws1gEfsUEc</t>
  </si>
  <si>
    <t>Jugger: Hannover Living Undeads - RaP https://youtu.be/DHGNOCX9jxs</t>
  </si>
  <si>
    <t>Jugger: Berlin Oldstarz - Tollwut https://youtu.be/8lokxvC3I9w</t>
  </si>
  <si>
    <t>Jugger - W.W.S.A.J. - Skull! https://youtu.be/RgdWavB4YzI</t>
  </si>
  <si>
    <t>Jugger - Chimaera Brunsviga - Fenneck https://youtu.be/0eJN-CZwRcw</t>
  </si>
  <si>
    <t>Jugger: Rigor Mortis - GAG https://youtu.be/Hl-hj0L8Zws</t>
  </si>
  <si>
    <t>Jugger: Rigor Mortis - Cervisia Ultima https://youtu.be/yGsXehWG7Q0</t>
  </si>
  <si>
    <t>Jugger, Göttinger Hallencup: Blackout - Awesome Pirates https://youtu.be/95aqjbnrAQc</t>
  </si>
  <si>
    <t>Jugger, Göttinger Hallencup: Hannover Living Undeads - Mixteam https://youtu.be/FJu3zHXTjaY</t>
  </si>
  <si>
    <t>Jugger, Göttinger Juggercup: Zonenkinder - Tollwut https://youtu.be/9vpqdB4Y8wA</t>
  </si>
  <si>
    <t>Jugger, Göttinger Hallencup: Awesome Pirates - Mixteam https://youtu.be/7nO8VyNhEMg</t>
  </si>
  <si>
    <t>Jugger, Göttinger Hallencup: Blackout - Hannover Living Undeads https://youtu.be/XsjAphLhyP8</t>
  </si>
  <si>
    <t>Jugger, Göttinger Hallencup: Hannover Living Undeads - Awesome Pirates https://youtu.be/GF9BwNbnozE</t>
  </si>
  <si>
    <t>Jugger, Göttinger Hallencup: Spalter - Tollwut https://youtu.be/YGVWDZFFU3M</t>
  </si>
  <si>
    <t>Jugger, Göttinger Hallencup: Spalter - Mixteam https://youtu.be/BaQlxxxWeuU</t>
  </si>
  <si>
    <t>Jugger, Göttinger Hallencup: Blackout - Zonenkinder https://youtu.be/sowJHfVP58I</t>
  </si>
  <si>
    <t>Jugger, 1. Hagener Jugger Cup: Chimaera Brunsviga - Jugger Haufen Bochum https://youtu.be/2N-KaS0o6Io</t>
  </si>
  <si>
    <t>Jugger, 1. Hagener Jugger Cup: Pink Pain - Pompfritz https://youtu.be/Y8eKxfT4mPE</t>
  </si>
  <si>
    <t>Jugger, 1. Hagener Jugger Cup: Pompfritz - Tollwut https://youtu.be/DaajXWWMRok</t>
  </si>
  <si>
    <t>Jugger, 1. Hagener Jugger Cup: Chimaera Brunsviga - J-Team Lippstadt https://youtu.be/EzLRGtyxshQ</t>
  </si>
  <si>
    <t>Jugger, 1. Hagener Jugger Cup: Tollwut - Schergen von Monasteria https://youtu.be/IxgRsrYW8J0</t>
  </si>
  <si>
    <t>Jugger, 1. Hagener Jugger Cup: Chimaera Brunsviga - Jugg, the Ripper https://youtu.be/cfpsXVb2Uuk</t>
  </si>
  <si>
    <t>Jugger Training in Bremen 24.05.2012 https://youtu.be/F1_G29SYufo</t>
  </si>
  <si>
    <t>Jugger, 5. Westfälische Meisterschaft: Chimaera Brunsviga - Phoenix Marburg https://youtu.be/0Kz5TGTZj7k</t>
  </si>
  <si>
    <t>Jugger, 5. Westfälische Meisterschaft: Rigor Mortis - Phoenix Marburg https://youtu.be/hUDfabznic8</t>
  </si>
  <si>
    <t>Jugger, 5. Westfälische Meisterschaft: Chimaera Brunsviga - Schergen von Monasteria https://youtu.be/9NvYOMkAZKw</t>
  </si>
  <si>
    <t>Jugger, 5. Westfälische Meisterschaft: Zonenkinder - Cervisia Ultima https://youtu.be/OK6W1PkxiEg</t>
  </si>
  <si>
    <t>Jugger, 5. Westfälische Meisterschaft: Chimaera Brunsviga - GAG https://youtu.be/BaS7MSl9LaM</t>
  </si>
  <si>
    <t>Jugger, 5. Westfälische Meisterschaft: Cervisia Ultima - Heidelberg Nord https://youtu.be/1euuN9YNM3A</t>
  </si>
  <si>
    <t>Jugger, 5. Westfälische Meisterschaft: J-Team Lippstadt - GAG https://youtu.be/Fa6n4pSprGA</t>
  </si>
  <si>
    <t>Jugger, 5. Westfälische Meisterschaft: J-Team Lippstadt - Schergen von Monasteria https://youtu.be/Fwbw951llEw</t>
  </si>
  <si>
    <t>Jugger, 5. Westfälische Meisterschaft: J-Team Lippstadt - Heidelberg Nord https://youtu.be/P6sas3YYUUo</t>
  </si>
  <si>
    <t>Jugger, 5. Westfälische Meisterschaft: Chimaera Brunsviga - Cervisia Ultima https://youtu.be/21Ig2KldAUo</t>
  </si>
  <si>
    <t>Jugger, 5. Westfälische Meisterschaft: Cervisia Ultima - Ketchup https://youtu.be/2dnZp-pcMVI</t>
  </si>
  <si>
    <t>Jugger, 5. Westfälische Meisterschaft: Chimaera Brunsviga - Ketchup https://youtu.be/YeKq-2qNOb8</t>
  </si>
  <si>
    <t>Jugger, 5. Westfälische Meisterschaft: Blackout - GAG https://youtu.be/xSW3Fd0R39Q</t>
  </si>
  <si>
    <t>Jugger Training Bremen 12.07.12 https://youtu.be/MGcXL2OYXr0</t>
  </si>
  <si>
    <t>Jugger, 15. Deutsche Meisterschaft: Ein Zusammenschnitt https://youtu.be/V9Tr2GeV9Gk</t>
  </si>
  <si>
    <t>Jugger, 15. Deutsche Meisterschaft: Jugglers Jugg - Sturmwölfe https://youtu.be/cdonaQr08B4</t>
  </si>
  <si>
    <t>Jugger, 15. Deutsche Meisterschaft: Chimaera Brunsviga II - Die Leere Menge https://youtu.be/q7FmfbLv-9Q</t>
  </si>
  <si>
    <t>Jugger, 15. Deutsche Meisterschaft: Chimaera Brunsviga II - Rigor Mortis 2 https://youtu.be/KO4lBtTRuXs</t>
  </si>
  <si>
    <t>Jugger, 15. Deutsche Meisterschaft: Chimaera Brunsviga - Hallesche Doppelsöldner https://youtu.be/Q7saMZ7yvGw</t>
  </si>
  <si>
    <t>Jugger, 15. Deutsche Meisterschaft: Chimaera Brunsviga - Sonnenwende https://youtu.be/ZhO-m4yoCmQ</t>
  </si>
  <si>
    <t>Jugger, 15. Deutsche Meisterschaft: Chimaera Brunsviga - Redbacks II https://youtu.be/pQGKzUTsX-A</t>
  </si>
  <si>
    <t>Jugger, 15. Deutsche Meisterschaft: Chimaera Brunsviga II - Jugglers Jugg https://youtu.be/lteyOlH6KvY</t>
  </si>
  <si>
    <t>Jugger, 15. Deutsche Meisterschaft: Chimaera Brunsviga - Blackout https://youtu.be/UvNuwdX12_Y</t>
  </si>
  <si>
    <t>Jugger, 15. Deutsche Meisterschaft: Chimaera Brunsviga II - Die Maximalkonsistente Teilklasse https://youtu.be/nGNd8FxkLTs</t>
  </si>
  <si>
    <t>Jugger, 15. Deutsche Meisterschaft: Chimaera Brunsviga - Rigor Mortis 2 https://youtu.be/6KlFg1MsUYo</t>
  </si>
  <si>
    <t>Jugger, 15. Deutsche Meisterschaft: Jugglers Luck - Rigor Mortis 3 https://youtu.be/OgIn3aA-vDc</t>
  </si>
  <si>
    <t>Jugger, 15. Deutsche Meisterschaft: Amazonenkinder - Jugglers Luck https://youtu.be/xkhCW3dzT-o</t>
  </si>
  <si>
    <t>Jugger, 15. Deutsche Meisterschaft: Tollwut - J-Team Lippstadt https://youtu.be/uGHlrWSDYGI</t>
  </si>
  <si>
    <t>Jugger, 15. Deutsche Meisterschaft: Chimaera Brunsviga - Phoenix Marburg https://youtu.be/ioZa2OvA7uk</t>
  </si>
  <si>
    <t>Jugger: Training in Bremen 30.09.2012 https://youtu.be/SBPeVrSLeLY</t>
  </si>
  <si>
    <t>Jugger Training Bremen 25.11.2012 https://youtu.be/_1ITaqNbdI4</t>
  </si>
  <si>
    <t>Jugger, 2. Hagener Jugger Cup: Weserkraken - Chimaera Brunsviga https://youtu.be/fgplbKK_6D0</t>
  </si>
  <si>
    <t>Jugger, 2. Hagener Jugger Cup: Pink Pain - Jugger Haufen Bochum https://youtu.be/PJ8_ygFqg6w</t>
  </si>
  <si>
    <t>Jugger, 2. Hagener Jugger Cup: Tollwut - Weserkraken https://youtu.be/-wGfz_lNaSQ</t>
  </si>
  <si>
    <t>Jugger, 2. Hagener Jugger Cup: Mad Monkeys - Weserkraken https://youtu.be/qTBGqLZlM4Y</t>
  </si>
  <si>
    <t>Jugger, 2. Hagener Jugger Cup: Schergen von Monasteria - Pink Pain https://youtu.be/cM43sxDer9Q</t>
  </si>
  <si>
    <t>Jugger, 2. Hagener Jugger Cup: Weserkraken - Hannover Hau mich blau https://youtu.be/N8UbUJT24GA</t>
  </si>
  <si>
    <t>Jugger, 2. Hagener Jugger Cup: Ein Zusammenschnitt https://youtu.be/hQsWRE4OP5w</t>
  </si>
  <si>
    <t>Jugger, 6. Thüringer Meisterschaft: Finale Zonenkinder - Rigor Mortis https://youtu.be/ws2tqw3mek0</t>
  </si>
  <si>
    <t>Jugger, 6. Thüringer Meisterschaft: Living Undeads - Weserkraken https://youtu.be/7a9B-wTf5QA</t>
  </si>
  <si>
    <t>Jugger, 6. Thüringer Meisterschaft: Amazonenkinder - Julia &amp; die Räuber https://youtu.be/jWSHXt3c8wc</t>
  </si>
  <si>
    <t>Jugger, 6. Thüringer Meisterschaft: Hannover Haumichblau - Juggler's Jugg https://youtu.be/3k5oEqg393g</t>
  </si>
  <si>
    <t>Jugger, 6. Thüringer Meisterschaft: Amazonenkinder - Living Undeads https://youtu.be/pccaUvkSbrI</t>
  </si>
  <si>
    <t>Jugger, 6. Thüringer Meisterschaft: J-Team - Falco Jugger https://youtu.be/2msYpr59rFE</t>
  </si>
  <si>
    <t>Jugger, 6. Thüringer Meisterschaft: Living Undeads - Julia &amp; die Räuber https://youtu.be/l3yGh9vnc_w</t>
  </si>
  <si>
    <t>Jugger, 6. Thüringer Meisterschaft: GAG - Juggler's Jugg https://youtu.be/nFpVlz9SlZw</t>
  </si>
  <si>
    <t>Jugger, 6. Thüringer Meisterschaft: Weserkraken - Amazonenkinder https://youtu.be/SKMIlJymblY</t>
  </si>
  <si>
    <t>Jugger, 6. Thüringer Meisterschaft: Weserkraken - Julia &amp; die Räuber https://youtu.be/a_da0UXnoDI</t>
  </si>
  <si>
    <t>Jugger, 6. Thüringer Meisterschaft: Julia &amp; die Räuber - GAG https://youtu.be/qBasqYI91eM</t>
  </si>
  <si>
    <t>Jugger, 6. Thüringer Meisterschaft: Skull! - Phoenix Marburg https://youtu.be/fL7C-eqJRSw</t>
  </si>
  <si>
    <t>Jugger, 6. Thüringer Meisterschaft: Falco Jugger - Weserkraken https://youtu.be/oz4lfppEW-U</t>
  </si>
  <si>
    <t>Jugger, 6. Thüringer Meisterschaft: Rigor Mortis - Zonenkinder https://youtu.be/R0lF92TGwuc</t>
  </si>
  <si>
    <t>Jugger, 6. Thüringer Meisterschaft: Kampfkeiler - Weserkraken https://youtu.be/Pfs-Zu-N4Ug</t>
  </si>
  <si>
    <t>Jugger, 6. Thüringer Meisterschaft: Weserkraken - Chimaera Brunsviga II https://youtu.be/l-ddX5KEw3g</t>
  </si>
  <si>
    <t>Jugger, 6. Thüringer Meisterschaft: Chimaera Brunsviga - Amazonenkinder https://youtu.be/etQHw-5NJwE</t>
  </si>
  <si>
    <t>Jugger, 6. Thüringer Meisterschaft: Weserkraken - Haumichblau https://youtu.be/a7pebK-sFHk</t>
  </si>
  <si>
    <t>Jugger, 6. Thüringer Meisterschaft: Jugger-Haufen-Bochum - J-Team https://youtu.be/GSwZVCJW0R4</t>
  </si>
  <si>
    <t>Jugger, 3. Oldenburger Kreismeisterschaft: Torpedo Astra - Weserkraken https://youtu.be/RC54o2Iv9Mk</t>
  </si>
  <si>
    <t>Jugger, 3. Oldenburger Kreismeisterschaft: WWSAJ - Sturmwölfe https://youtu.be/UgBYY8iu38s</t>
  </si>
  <si>
    <t>Jugger, 3. Oldenburger Kreismeisterschaft: Schnitzel Pommes - Tollwut https://youtu.be/CwTD_6rkTT0</t>
  </si>
  <si>
    <t>Jugger, 3. Oldenburger Kreismeisterschaft: Spalter - Sturmwölfe https://youtu.be/SddMI76zz-U</t>
  </si>
  <si>
    <t>Jugger, 3. Oldenburger Kreismeisterschaft: Torpedo Astra - Sturmwölfe https://youtu.be/jEH0ySUkjzc</t>
  </si>
  <si>
    <t>Jugger, 3. Oldenburger Kreismeisterschaft: Spalter - Weserkraken https://youtu.be/5OyB_UYJfHM</t>
  </si>
  <si>
    <t>Jugger, 3. Oldenburger Kreismeisterschaft: Tollwut - Without Rules https://youtu.be/Ah0Y_WiuJhM</t>
  </si>
  <si>
    <t>Jugger, 3. Oldenburger Kreismeisterschaft: WWSAJ - Spalter https://youtu.be/f6007Yb4hPI</t>
  </si>
  <si>
    <t>Jugger, 3. Oldenburger Kreismeisterschaft: Weserkraken - Sturmwölfe https://youtu.be/v2jblBqCRQE</t>
  </si>
  <si>
    <t>Jugger, 3. Oldenburger Kreismeisterschaft: Torpedo Astra - Without Rules https://youtu.be/Xj09nZpmn10</t>
  </si>
  <si>
    <t>Jugger, 3. Oldenburger Kreismeisterschaft: Weserkraken - Tollwut https://youtu.be/CFEHBAEcmUc</t>
  </si>
  <si>
    <t>Jugger, 3. Oldenburger Kreismeisterschaft: Sturmwölfe - Schnitzel Pommes https://youtu.be/I7oLveSWnrY</t>
  </si>
  <si>
    <t>Jugger, 3. Oldenburger Kreismeisterschaft: Flying JUGGmen - WWSAJ https://youtu.be/GJg8axbroOI</t>
  </si>
  <si>
    <t>Jugger, 3. Oldenburger Kreismeisterschaft: Schnitzel Pommes - Torpedo Astra https://youtu.be/P1cFnPHy4cI</t>
  </si>
  <si>
    <t>Jugger, 3. Oldenburger Kreismeisterschaft: Without Rules - Weserkraken https://youtu.be/4FeEAfnp0Jk</t>
  </si>
  <si>
    <t>Jugger, 3. Oldenburger Kreismeisterschaft: Kampf Keiler - Spalter https://youtu.be/deXjZD6sWJo</t>
  </si>
  <si>
    <t>Jugger, 3. Oldenburger Kreismeisterschaft: Without Rules - Sturmwölfe https://youtu.be/N8_M3HSAtXY</t>
  </si>
  <si>
    <t>Jugger, 3. Oldenburger Kreismeisterschaft: Weserkraken - Kampf Keiler https://youtu.be/F_5aNa_UwcI</t>
  </si>
  <si>
    <t>Jugger, 3. Oldenburger Kreismeisterschaft: Without Rules - Kampf Keiler https://youtu.be/Y3c3yLFlRAY</t>
  </si>
  <si>
    <t>Jugger, 3. Oldenburger Kreismeisterschaft: Sturmwölfe - Weserkraken https://youtu.be/0LmJBvBgsiU</t>
  </si>
  <si>
    <t>Jugger, 3. Oldenburger Kreismeisterschaft: WWSAJ - Schnitzel Pommes https://youtu.be/EVLzSf9oAsk</t>
  </si>
  <si>
    <t>Jugger, 3. Oldenburger Kreismeisterschaft: Without Rules - Spalter https://youtu.be/smTk_buQ6oU</t>
  </si>
  <si>
    <t>Jugger, 3. Oldenburger Kreismeisterschaft: Flying JUGGmen - Tollwut https://youtu.be/UXI1iTcvcBc</t>
  </si>
  <si>
    <t>Jugger, 3. Oldenburger Kreismeisterschaft: Ein Zusammenschnitt https://youtu.be/_ZRfoM9Iydo</t>
  </si>
  <si>
    <t>Jugger: Die Leere Menge - Last Man Standing (Finale 8. Schleswig-Holstein Meisterschaft) https://youtu.be/wWp2t9VRg-A</t>
  </si>
  <si>
    <t>Jugger: Fischkoppkrieger - Spalter (8. Schleswig-Holstein Meisterschaft) https://youtu.be/ipjGlSBwulk</t>
  </si>
  <si>
    <t>Jugger: Spaßbremsen - Victim (8. Schleswig-Holstein Meisterschaft) https://youtu.be/ZPwL55qrXgQ</t>
  </si>
  <si>
    <t>Jugger: Kamikaze Eulen - Without Rules (8. Schleswig-Holstein Meisterschaft) https://youtu.be/jsnLc7yYl0I</t>
  </si>
  <si>
    <t>Jugger: Pompfenjäger - GAG (8. Schleswig-Holstein Meisterschaft) https://youtu.be/ZpP4_MjabQI</t>
  </si>
  <si>
    <t>Jugger: Blutgrätsche - Awesome Pirates (8. Schleswig-Holstein Meisterschaft) https://youtu.be/Yj2Zbf5hwm4</t>
  </si>
  <si>
    <t>Jugger: Weserkraken - Last Man Standing (8. Schleswig-Holstein Meisterschaft) https://youtu.be/i2YToXq3fpI</t>
  </si>
  <si>
    <t>Jugger: Blutgrätsche - Torpedo Bääm! (8. Schleswig-Holstein Meisterschaft) https://youtu.be/bQ3pQ-YSHac</t>
  </si>
  <si>
    <t>Jugger: Weserkraken - Pompfenjäger (8. Schleswig-Holstein Meisterschaft) https://youtu.be/7_R5fL_OO9Q</t>
  </si>
  <si>
    <t>Jugger: Kamikaze Eulen - Mixteam (8. Schleswig-Holstein Meisterschaft) https://youtu.be/4UiFaG4Or9I</t>
  </si>
  <si>
    <t>Jugger: Living Undeads - Last Man Standing (8. Schleswig-Holstein Meisterschaft) https://youtu.be/8povlm73y5w</t>
  </si>
  <si>
    <t>Jugger: GAG - Spaßbremsen (8. Schleswig-Holstein Meisterschaft) https://youtu.be/rMmoVbRsZmY</t>
  </si>
  <si>
    <t>Jugger: Spalter - Victim (8. Schleswig-Holstein Meisterschaft) https://youtu.be/FMxCDDsMiUE</t>
  </si>
  <si>
    <t>Jugger: Kamikaze Eulen - Weserkraken (8. Schleswig-Holstein Meisterschaft) https://youtu.be/Ee6FjeTe4v4</t>
  </si>
  <si>
    <t>Jugger: Last Man Standing - Die Leere Menge (8. Schleswig-Holstein Meisterschaft) https://youtu.be/6ulMx7K4VqM</t>
  </si>
  <si>
    <t>Jugger: Pompfenjäger - Mixteam (8. Schleswig-Holstein Meisterschaft) https://youtu.be/cquguYmIM8c</t>
  </si>
  <si>
    <t>Jugger: Fischkoppkrieger - Pompfenjäger (8. Schleswig-Holstein Meisterschaft) https://youtu.be/yH8xOYvxD2I</t>
  </si>
  <si>
    <t>Jugger: GAG - Die Leere Menge (8. Schleswig-Holstein Meisterschaft) https://youtu.be/4xxX4Prg-1U</t>
  </si>
  <si>
    <t>Jugger: Kampf Keiler - Without Rules (8. Schleswig-Holstein Meisterschaft) https://youtu.be/0EQIpuhwsUE</t>
  </si>
  <si>
    <t>Jugger: Weserkraken - Mixteam (8. Schleswig-Holstein Meisterschaft) https://youtu.be/vUCDeoV_Sf4</t>
  </si>
  <si>
    <t>Jugger: Spaßbremsen - Living Undeads (8. Schleswig-Holstein Meisterschaf https://youtu.be/QabZ0HpDyko</t>
  </si>
  <si>
    <t>Jugger: Victim - Fischkoppkrieger (8. Schleswig-Holstein Meisterschaft) https://youtu.be/4yJoiI_b9Wg</t>
  </si>
  <si>
    <t>Jugger: Weserkraken - Kampf Keiler (8. Schleswig-Holstein Meisterschaft) https://youtu.be/WxtqmXKAEBA</t>
  </si>
  <si>
    <t>Jugger: Blutgrätsche - GAG (8. Schleswig-Holstein Meisterschaft) https://youtu.be/y5EZSw-lAxE</t>
  </si>
  <si>
    <t>Jugger: Without Rules - Mixteam (8. Schleswig-Holstein Meisterschaft) https://youtu.be/v2q0-rUqAkI</t>
  </si>
  <si>
    <t>Jugger: Fischkoppkrieger - Weserkraken (8. Schleswig-Holstein Meisterschaft) https://youtu.be/iVGuIQuot3g</t>
  </si>
  <si>
    <t>Jugger: Spaßbremsen - Mixteam (8. Schleswig-Holstein Meisterschaft) https://youtu.be/l1Ys5mPhlD4</t>
  </si>
  <si>
    <t>Jugger: Living Undeads - GAG (8. Schleswig-Holstein Meisterschaft) https://youtu.be/zLFn-oOz8rk</t>
  </si>
  <si>
    <t>Jugger: Chimaera Brunsviga - Mad Monkeys (1. Bergische Meisterschaft) https://youtu.be/1sIizawgNpQ</t>
  </si>
  <si>
    <t>Jugger: Zonenkinder - Schergen von Monasteria (1. Bergische Meisterschaft) https://youtu.be/wIuYvJ1bFh0</t>
  </si>
  <si>
    <t>Jugger: Weserkraken - J-Team (1. Bergische Meisterschaft) https://youtu.be/-7GQun8AxKk</t>
  </si>
  <si>
    <t>Jugger: Zonenkinder - J-Team (Finale 1. Bergische Meisterschaft) https://youtu.be/L95tizUTS7w</t>
  </si>
  <si>
    <t>Jugger: Zonenkinder - Pompfritz (1. Bergische Meisterschaft) https://youtu.be/txYAuX3Poe0</t>
  </si>
  <si>
    <t>Jugger: Mad Monkeys - Pig Pile (1. Bergische Meisterschaft) https://youtu.be/0iq-Z7LfwWk</t>
  </si>
  <si>
    <t>Jugger: Weserkraken - Mainzer Marodeure (1. Bergische Meisterschaft) https://youtu.be/y4zSHUV7mvc</t>
  </si>
  <si>
    <t>Jugger: Jugger Haufen Bochum - Zonenkinder (1. Bergische Meisterschaft) https://youtu.be/NmGQBNddb_s</t>
  </si>
  <si>
    <t>Jugger: Amsteljugger - Flying JUGGmen (1. Bergische Meisterschaft) https://youtu.be/qPTXflvKis8</t>
  </si>
  <si>
    <t>Jugger: Mad Monkeys - Weserkraken (1. Bergische Meisterschaft) https://youtu.be/9bRoIG9pF0k</t>
  </si>
  <si>
    <t>Jugger: J-Team - Chimaera Brunsviga (1. Bergische Meisterschaft) https://youtu.be/QfmpW_SkN7I</t>
  </si>
  <si>
    <t>Jugger: Schergen von Monasteria - Flying JUGGmen (1. Bergische Meisterschaft) https://youtu.be/hrUYbjEU4lQ</t>
  </si>
  <si>
    <t>Flying JUGGmen - Weserkraken (Freundschaftsspiel/Zukunftsjugger) https://youtu.be/BFdah9Hu6Tc</t>
  </si>
  <si>
    <t>Pool-Jugger (1. Bergische Meisterschaft) https://youtu.be/5e3LsoMePkI</t>
  </si>
  <si>
    <t>Jugger: Zonenkinder - Mad Monkeys (1. Bergische Meisterschaft) https://youtu.be/lpYy4hEJHYk</t>
  </si>
  <si>
    <t>Jugger: Jugger Haufen Bochum - J-Team (1. Bergische Meisterschaft) https://youtu.be/yzqJp04li1I</t>
  </si>
  <si>
    <t>Jugger: Weserkraken - Amsteljugger (1. Bergische Meisterschaft) https://youtu.be/SRPY9UPMPOc</t>
  </si>
  <si>
    <t>Jugger: Pompfritz - Zonenkinder (1. Bergische Meisterschaft) https://youtu.be/flkOyVYGleI</t>
  </si>
  <si>
    <t>Jugger: Cervisia Ultima - Weserkraken (1. Bergische Meisterschaft) https://youtu.be/gHIa_AhNMww</t>
  </si>
  <si>
    <t>Jugger: Pink Pain - Flying JUGGmen (1. Bergische Meisterschaft) https://youtu.be/J0VJgJ9Kvxo</t>
  </si>
  <si>
    <t>Jugger: Weserkraken - Pink Pain (1. Bergische Meisterschaft) https://youtu.be/j2Tv-x5YRXA</t>
  </si>
  <si>
    <t>Jugger: S.P.A.T. - Schergen von Monasteria (1. Bergische Meisterschaft) https://youtu.be/-EjieInBE5A</t>
  </si>
  <si>
    <t>Jugger: Mad Monkeys - Jugger Haufen Bochum (1. Bergische Meisterschaft) https://youtu.be/QNA0HmSSyWk</t>
  </si>
  <si>
    <t>Jugger: Mainzer Marodeure - Pompfritz (1. Bergische Meisterschaft) https://youtu.be/JFtfTSKQ350</t>
  </si>
  <si>
    <t>Jugger: Ein Zusammenschnitt (1. Bergische Meisterschaft) https://youtu.be/CPdOZ_SeE5w</t>
  </si>
  <si>
    <t>Einzelne Jugger Spielzüge https://youtu.be/9V-55xkGe24</t>
  </si>
  <si>
    <t>Jugger Regelwerk https://youtu.be/TTayn2aJyD0</t>
  </si>
  <si>
    <t>Was ist Jugger? https://youtu.be/4FUxKwKryz8</t>
  </si>
  <si>
    <t>Juggerabenteuer von PRISM I Schweden 2018 https://youtu.be/SrTeNW9yay0</t>
  </si>
  <si>
    <t>5. Frängsche Meisterschaft | Munich Monks 2 vs Next Level: Graveyard https://youtu.be/lUNZUuTqZ8E</t>
  </si>
  <si>
    <t>Winterliga Wuppertal 2019 I HaWu AllstarZ vs 7 Sins https://youtu.be/03B3uYesAJE</t>
  </si>
  <si>
    <t>12. Saarländische Meisterschaft | Jugger Schurken vs Verstörte Zernichter | FullHD https://youtu.be/srCz662s0gI</t>
  </si>
  <si>
    <t>12. Saarländische Meisterschaft | Mainzer Marodeure vs Verstörte Zernichter | FullHD https://youtu.be/B3fneymGrFI</t>
  </si>
  <si>
    <t>2. Dorftunier zur Kerwa | Verstörte Zernichter vs Galgenvögel | FullHD https://youtu.be/Ywws4TAjIUo</t>
  </si>
  <si>
    <t>2. Dorfturnier zu Kerwa I Verstörte Zernichter vs Orange Juggernauts I FullHD https://youtu.be/QcXZZok5gso</t>
  </si>
  <si>
    <t>Jugger Austria Sommercamp: Theorie https://youtu.be/qDx3mBUvq-M</t>
  </si>
  <si>
    <t>Jugger Q-Tip-Tutorial mit Seamus (Rampage Jugger) https://youtu.be/DsbLQVDx6FQ</t>
  </si>
  <si>
    <t>Jugger Vienna Wintertraining https://youtu.be/g5PXMl1JGkk</t>
  </si>
  <si>
    <t>1 JuggerVienna vs Fischkoppkrieger Järnsvenskan2018 https://youtu.be/nUNla2Dfx5w</t>
  </si>
  <si>
    <t>2 JuggerVienna vs Fischkoppkrieger Järnsvenskan2018 https://youtu.be/xULJUt8K8bw</t>
  </si>
  <si>
    <t>3 JuggerVienna vs Fischkoppkrieger Järnsvenskan2018 https://youtu.be/RFZvrI9kIo4</t>
  </si>
  <si>
    <t>4 JuggerVienna vs Fischkoppkrieger Järnsvenskan2018 https://youtu.be/4xAQYXKqCug</t>
  </si>
  <si>
    <t>5 JuggerVienna vs Fischkoppkrieger Järnsvenskan2018 https://youtu.be/sKJg36Fsv9g</t>
  </si>
  <si>
    <t>6 JuggerVienna vs Fischkoppkrieger Järnsvenskan2018 https://youtu.be/ZhH7-IF1hTs</t>
  </si>
  <si>
    <t>7 JuggerVienna vs Fischkoppkrieger Järnsvenskan2018 https://youtu.be/n_G0mG4ZawE</t>
  </si>
  <si>
    <t>8 JuggerVienna vs Fischkoppkrieger Järnsvenskan2018 https://youtu.be/xYPTHQMXAeM</t>
  </si>
  <si>
    <t>9 JuggerVienna vs Fischkoppkrieger Järnsvenskan2018 https://youtu.be/2X6dG5vQuUQ</t>
  </si>
  <si>
    <t>10 JuggerVienna vs Fischkoppkrieger Järnsvenskan2018 https://youtu.be/-i4PMA0-8qc</t>
  </si>
  <si>
    <t>Jugger - Crazy Sports Selbsttest Video https://youtu.be/nhII0oDcvQ4</t>
  </si>
  <si>
    <t>Die Kuhdorf-Vereinigung gegen Torpedo Bääm! https://youtu.be/Q0B1JGLxBdc</t>
  </si>
  <si>
    <t>Die Kuhdorf-Vereinigung gegen die Orange Juggernauts https://youtu.be/FgkRHtavnrA</t>
  </si>
  <si>
    <t>Die Kuhdorf-Vereinigung gegen den Juggerhaufen Bochum https://youtu.be/TyB2PQqobRs</t>
  </si>
  <si>
    <t>Die Kuhdorf-Vereinigung gegen Rigor Mortis 1 https://youtu.be/aPnrVd7krbE</t>
  </si>
  <si>
    <t>Die Kuhdorf-Vereinigung gegen die Lahnveilchen Gießen https://youtu.be/deWm6_eOZF4</t>
  </si>
  <si>
    <t>Rigor Mortis gegen Problemkinder | 3. Kesselcup Stuttgart 2020 [Jugger] https://www.youtube.com/watch?v=QUKgpsa-j3g</t>
  </si>
  <si>
    <t>Fischkoppkrieger gegen Schergen von Monasteria | 3. Kessel-Cup Stuttgart 2020 [Jugger] https://www.youtube.com/watch?v=9wYmbHisPzw&amp;t=108s</t>
  </si>
  <si>
    <t>Problemkinder gegen Sloth Machine | 3. Kesselcup Stuttgart 2020 [Jugger] https://www.youtube.com/watch?v=ciXJ_BC29oQ</t>
  </si>
  <si>
    <t>Munich Monks gegen Pompfenbrecher | Finale 2. NLG Spieltag 2020 [Jugger] https://www.youtube.com/watch?v=vZ193BUpPzo</t>
  </si>
  <si>
    <t>NLG gegen Bembelritter | Relegation 2. NLG Spieltag 2020 [Jugger] https://www.youtube.com/watch?v=F9spYiy8WWQ</t>
  </si>
  <si>
    <t>Munich Monks gegen Bembelritter | Halbfinale 2. NLG Spieltag 2020 [Jugger] https://www.youtube.com/watch?v=ts42fXUjDjQ</t>
  </si>
  <si>
    <t>Imperia gegen Herzpompfer | Gruppenphase 2. NLG Spieltag 2020 [Jugger] https://www.youtube.com/watch?v=rAHqyuUMPQM</t>
  </si>
  <si>
    <t>Munich Monks gegen Problemkinder | 2. NLG Spieltag 2020 [Jugger] https://www.youtube.com/watch?v=ob8edMt_fQw</t>
  </si>
  <si>
    <t>Munich Monks gegen Bembelritter | Gruppenphase 2. NLG Spieltag 2020 [Jugger] https://www.youtube.com/watch?v=bC-4bvFx2Yk</t>
  </si>
  <si>
    <t>NLG gegen Imperia | 2. NLG Spieltag 2020 [Jugger] https://www.youtube.com/watch?v=4sL2Fmg9rvE</t>
  </si>
  <si>
    <t>Pompfenbrecher gegen Herzpompfer | 2. NLG Spieltag 2020 [Jugger] https://www.youtube.com/watch?v=BbhTz7vqCBA</t>
  </si>
  <si>
    <t>NLG gegen Herzpompfer | 2. NLG Spieltag 2020 [Jugger] https://www.youtube.com/watch?v=2hvSXblZ9dQ&amp;t=4s</t>
  </si>
  <si>
    <t>Sloth Machine gegen Pompfenbrecher | Halbfinale 2. NLG Spieltag 2020 [Jugger] https://www.youtube.com/watch?v=mch1HZ5g2Sg</t>
  </si>
  <si>
    <t>Bembelritter gegen Problemkinder | 2. NLG Spieltag 2020 [Jugger] https://www.youtube.com/watch?v=QEn9Y7xwcK0</t>
  </si>
  <si>
    <t>Zonenkinder gegen Fischkoppkrieger | 9. Berlin Masters 2020 [Jugger] https://www.youtube.com/watch?v=V50yGH4bIF8</t>
  </si>
  <si>
    <t>Zonenkinder gegen NSA | 9. Berlin Masters 2020 [Jugger] https://www.youtube.com/watch?v=KHqAulLKFhA</t>
  </si>
  <si>
    <t>Fischkoppkrieger gegen NSA | 9. Berlin Masters 2020 [Jugger] https://www.youtube.com/watch?v=74mVhdWbZFo</t>
  </si>
  <si>
    <t>Seven Sins gegen Rigor Mortis | 9. Berlin Masters 2020 [Jugger] https://www.youtube.com/watch?v=KAu6TcqTPi4</t>
  </si>
  <si>
    <t>Seven Sins gegen Fischkoppkrieger | 9. Berlin Masters 2020 [Jugger] https://www.youtube.com/watch?v=Wz_ONozltEo</t>
  </si>
  <si>
    <t>3. Hallenturnier Göttingen: Zonenkinder vs. HLU Finale https://www.youtube.com/watch?v=GSJf9W6Rp8o&amp;pbjreload=101</t>
  </si>
  <si>
    <t>3. Hallenturnier Göttingen: Zonenkinder vs. Olroburg Mixteam, Viertelfinale https://www.youtube.com/watch?v=0ZSd1h5q-dc</t>
  </si>
  <si>
    <t>OWL 2014 Spieltag Cottbus II: Zonenkinder vs. Leipzig Nachtwache https://www.youtube.com/watch?v=xuEwu8PYops</t>
  </si>
  <si>
    <t>3. Hallenturnier Göttingen: Zonenkinder vs. Moonwalk to Pluto, Gruppenphase https://www.youtube.com/watch?v=tMkk3f09RXk</t>
  </si>
  <si>
    <t>3. Hallenturnier Göttingen: Zonenkinder vs. HLU, Halbfinale https://www.youtube.com/watch?v=yi2VPfLGIrc</t>
  </si>
  <si>
    <t>3. Hallenturnier Göttingen: Chimaera Brunsviga vs. Zonenkinder, Gruppenphase https://www.youtube.com/watch?v=jWN8d2-xXAc</t>
  </si>
  <si>
    <t>2. OWL Spieltag Cottbus: Zonenkinder vs. CVJM Coswig I https://www.youtube.com/watch?v=ZklWesDBpaI</t>
  </si>
  <si>
    <t>3. Hallenturnier Göttingen: Chimaera Brunsviga vs. Zonenkinder, Gruppenphase https://www.youtube.com/watch?v=jWN8d2-xXAc&amp;t=48s</t>
  </si>
  <si>
    <t>2. OWL Spieltag Cottbus: Zonenkinder vs. CVJM Coswig II https://www.youtube.com/watch?v=dmGDBYrU-4o</t>
  </si>
  <si>
    <t>1. Jugger Event Schmalkalden: Zonenkinder vs. Five Finger Death Pompfer https://www.youtube.com/watch?v=3iDJapgR0nk</t>
  </si>
  <si>
    <t>V Torneo Nacional de Zaragoza (TIE / TNZ 2014): Zonenkinder vs. Ragnarok, Groupstage https://www.youtube.com/watch?v=6hMwjMN97ls</t>
  </si>
  <si>
    <t>Jugger: Finale Rigor Mortis 2 - Murcia Jugger Selection (16. Deutsche Meisterschaft) https://youtu.be/kM5_C7tq-ko</t>
  </si>
  <si>
    <t>Jugger: Weserkraken - Juggernauts (16. Deutsche Meisterschaft) https://youtu.be/LrOoSjuSVjA</t>
  </si>
  <si>
    <t>Jugger: Ketchup - Rosa Juggs (16. Deutsche Meisterschaft) https://youtu.be/4xQKJfpY1Qg</t>
  </si>
  <si>
    <t>Jugger: Siesta y fiesta - Chimaera Brunsviga II (16. Deutsche Meisterschaft) https://youtu.be/p5gq-XFi0FU</t>
  </si>
  <si>
    <t>Jugger: Affen mit Waffen - Zonenkinder (16. Deutsche Meisterschaft) https://youtu.be/7zPiTFjIAPg</t>
  </si>
  <si>
    <t>Jugger: Zonenzwerge - Rigor Mortis 4 (16. Deutsche Meisterschaft) https://youtu.be/fdq79_BSbCg</t>
  </si>
  <si>
    <t>Jugger: Awesome Pirates - J-Team (16. Deutsche Meisterschaft) https://youtu.be/mhpXrxRcBZk</t>
  </si>
  <si>
    <t>Jugger: Weserkraken - Sonnenwende (16. Deutsche Meisterschaft) https://youtu.be/V90EKmpQ-9A</t>
  </si>
  <si>
    <t>Jugger: Setanta - Torpedo Bääm! (16. Deutsche Meisterschaft) https://youtu.be/BEd0p4YIFGQ</t>
  </si>
  <si>
    <t>Jugger: Flying JUGGmen - Jugger Haufen Bochum (16. Deutsche Meisterschaft) https://youtu.be/isFII8criM0</t>
  </si>
  <si>
    <t>Jugger: Fläminger Bumchucks - Special Phoenix (16. Deutsche Meisterschaft) https://youtu.be/WlNIpED0ogc</t>
  </si>
  <si>
    <t>Jugger: Setanta - GSG Neun Demmin (16. Deutsche Meisterschaft) https://youtu.be/GERuiEjiPNI</t>
  </si>
  <si>
    <t>Jugger: Zonenkinder - Braunschweig Bier &amp; Brezeln (16. Deutsche Meisterschaft) https://youtu.be/BJKQKBMsTTE</t>
  </si>
  <si>
    <t>Jugger: Special Phoenix - N.O.X. (16. Deutsche Meisterschaft) https://youtu.be/RA2XgHGyBDk</t>
  </si>
  <si>
    <t>Jugger: Die Leere Menge - Amazonenkinder (16. Deutsche Meisterschaft) https://youtu.be/b_gBJQmn_W0</t>
  </si>
  <si>
    <t>Jugger: Weserkraken - Chimaera Brunsviga II (16. Deutsche Meisterschaft) https://youtu.be/LtTpkF6xnIA</t>
  </si>
  <si>
    <t>Jugger: Victim - Weserkraken (16. Deutsche Meisterschaft) https://youtu.be/9KSUc8MsiRI</t>
  </si>
  <si>
    <t>Jugger: Pink Pain - Na Mihc Tire (16. Deutsche Meisterschaft) https://youtu.be/P2U0XPG9qHs</t>
  </si>
  <si>
    <t>Jugger: Braunschweig Bier &amp; Brezeln - Affen mit Waffen (16. Deutsche Meisterschaft) https://youtu.be/01ao4GyqkqU</t>
  </si>
  <si>
    <t>Jugger: Siesta y fiesta - Weserkraken (16. Deutsche Meisterschaft) https://youtu.be/oTfnz1zQdzY</t>
  </si>
  <si>
    <t>Jugger: Spalter - Ketchup (16. Deutsche Meisterschaft) https://youtu.be/H927k90s2_U</t>
  </si>
  <si>
    <t>Jugger: Weserkraken - Without Rules (16. Deutsche Meisterschaft) https://youtu.be/xjXgM7S8CDw</t>
  </si>
  <si>
    <t>Jugger: Sonnenwende - Flying JUGGmen II (16. Deutsche Meisterschaft) https://youtu.be/j8UzzS6zlTs</t>
  </si>
  <si>
    <t>Jugger: Flying JUGGmen II - Weserkraken (16. Deutsche Meisterschaft) https://youtu.be/BSSoaaXZWLI</t>
  </si>
  <si>
    <t>Jugger: Flying JUGGmen II - Chimaera Brunsviga II (16. Deutsche Meisterschaft) https://youtu.be/aoFQ30WR6Ow</t>
  </si>
  <si>
    <t>Jugger: Without Rules - Juggernauts (16.Deutsche Meisterschaft) https://youtu.be/C1eGB9yZ9C8</t>
  </si>
  <si>
    <t>Jugger: Weserkraken - Affen mit Waffen (16. Deutsche Meisterschaft) https://youtu.be/wOfTIU_WqOA</t>
  </si>
  <si>
    <t>Jugger: Zonenkinder - Sonnenwende (16. Deutsche Meisterschaft) https://youtu.be/7M2iRDotV5s</t>
  </si>
  <si>
    <t>Jugger: N.O.X. - Rigor Mortis 4 (16. Deutsche Meisterschaft) https://youtu.be/mAy-Cd75Bsw</t>
  </si>
  <si>
    <t>Jugger: Pink Pain - Special Phoenix (16. Deutsche Meisterschaft) https://youtu.be/yE-80bZHctY</t>
  </si>
  <si>
    <t>Jugger: Rigor Mortis - GAG (16. Deutsche Meisterschaft) https://youtu.be/XLiwe6ESSwU</t>
  </si>
  <si>
    <t>Jugger: Mad Monkeys - Setanta (16. Deutsche Meisterschaft) https://youtu.be/bdeHrxuuA4k</t>
  </si>
  <si>
    <t>Jugger: Weserkraken - Jugger Haufen Bochum (16. Deutsche Meisterschaft) https://youtu.be/OD_wBwGMWsM</t>
  </si>
  <si>
    <t>Jugger: Last Man Standing - Setanta (16. Deutsche Meisterschaft) https://youtu.be/JshxXnIpF-Y</t>
  </si>
  <si>
    <t>Jugger: Living Undeads - Rigor Mortis 2 (16. Deutsche Meisterschaft) https://youtu.be/Cjehu4kyxjo</t>
  </si>
  <si>
    <t>Jugger: GAG - Cú Chulainn (16. Deutsche Meisterschaft) https://youtu.be/8XZJnVbAEPU</t>
  </si>
  <si>
    <t>Jugger: GAG - Zonenkinder (16. Deutsche Meisterschaft) https://youtu.be/EhDDJaxH76I</t>
  </si>
  <si>
    <t>Jugger: Fischkoppkrieger - Weserkraken (16. Deutsche Meisterschaft) https://youtu.be/pZsuOysBYeY</t>
  </si>
  <si>
    <t>Jugger: Living Undeads - Amazonenkinder (16. Deutsche Meisterschaft) https://youtu.be/CuR1bfKDrx4</t>
  </si>
  <si>
    <t>Jugger: Weserkraken - Flying JUGGmen (16. Deutsche Meisterschaft) https://youtu.be/hXbql4mD6eg</t>
  </si>
  <si>
    <t>Jugger: Pompfritz - Amazonenkinder (16. Deutsche Meisterschaft) https://youtu.be/wiKELeMM98o</t>
  </si>
  <si>
    <t>Jugger: Skull! - Rigor Mortis (16. Deutsche Meisterschaft) https://youtu.be/pwseGyqrFUs</t>
  </si>
  <si>
    <t>Jugger: Zusammenschnitt Gruppenphase (16. Deutsche Meisterschaft) https://youtu.be/0NElFD2f_AE</t>
  </si>
  <si>
    <t>Jugger: Zusammenschnitt Platzierungsphase (16. Deutsche Meisterschaft) https://youtu.be/Ey8t7KaqUFg</t>
  </si>
  <si>
    <t>Jugger: Zonenkinder - Rigor Mortis (Finale 7. Thüringer Meisterschaft) https://youtu.be/Ltj3t4UgAHA</t>
  </si>
  <si>
    <t>Jugger: Skull! - Ahle Säcke (7. Thüringer Meisterschaft) https://youtu.be/m_RIDbY8mIA</t>
  </si>
  <si>
    <t>Jugger: Sonnenwende - Mighty Juggs (7. Thüringer Meisterschaft) https://youtu.be/JSKmPBR291g</t>
  </si>
  <si>
    <t>Jugger: Leere Menge - Sonnenwende (7.Thüringer Meisterschaft) https://youtu.be/yr3p-IVfGs4</t>
  </si>
  <si>
    <t>Jugger: Chimaera Brunsviga - Juggernauts (7. Thüringer Meisterschaft) https://youtu.be/qn6hGOaDfOU</t>
  </si>
  <si>
    <t>Jugger: Weserkraken - Paderbears (7. Thüringer Meisterschaft) https://youtu.be/lSv_DIoB6g8</t>
  </si>
  <si>
    <t>Jugger: Jugger Haufen Bochum - Anima Equorum (7. Thüringer Meisterschaft) https://youtu.be/9vgw4c2UVqw</t>
  </si>
  <si>
    <t>Jugger: Falco Jugger - Living Undeads (7. Thüringer Meisterschaft) https://youtu.be/QcPVkFdfFgY</t>
  </si>
  <si>
    <t>Jugger: Weserkraken - Jugger Haufen Bochum (7. Thüringer Meisterschaft) https://youtu.be/pi9G320qW3A</t>
  </si>
  <si>
    <t>Jugger: Weserkraken - Jugg the Ripper (7. Thüringer Meisterschaft) https://youtu.be/J1JlhsjuDXQ</t>
  </si>
  <si>
    <t>Jugger: Zonenkinder - GAG (7. Thüringer Meisterschaft) https://youtu.be/dmTU3EUAs64</t>
  </si>
  <si>
    <t>Jugger: Chimaeserkraken - Mighty Juggs (7. Thüringer Meisterschaft) https://youtu.be/0bcJSIkg5BQ</t>
  </si>
  <si>
    <t>Jugger: Zonenkinder - Amazonenkinder (7. Thüringer Meisterschaft) https://youtu.be/VnUcSJhD4o8</t>
  </si>
  <si>
    <t>Jugger: GAG - Rigor Mortis (7. Thüringer Meisterschaft) https://youtu.be/DYuk4Iw7onM</t>
  </si>
  <si>
    <t>Jugger: Weserkraken - Chimaeserkraken (7. Thüringer Meisterschaft) https://youtu.be/vjAih3J2GqU</t>
  </si>
  <si>
    <t>Jugger: Mighty Juggs - Jugg the Ripper (7. Thüringer Meisterschaft) https://youtu.be/ocwFz5dr_pI</t>
  </si>
  <si>
    <t>Jugger: Chimaera Brunsviga - Juggler's Jugg (7. Thüringer Meisterschaft) https://youtu.be/91TYQ71gD0k</t>
  </si>
  <si>
    <t>Jugger: Rigor Mortis 2 - Juggler's Jugg (7. Thüringer Meisterschaft) https://youtu.be/sQDbSTScY0I</t>
  </si>
  <si>
    <t>Jugger: Weserkraken - Mighty Juggs (7. Thüringer Meisterschaft) https://youtu.be/aChIDbTeXr0</t>
  </si>
  <si>
    <t>Jugger: Zonenembryonen - Leipziger Nachtwache (7. Thüringer Meisterschaft) https://youtu.be/wSN84-Tq_YE</t>
  </si>
  <si>
    <t>Jugger: Chimaera Brunsviga - GAG (7. Thüringer Meisterschaft) https://youtu.be/64fKenMOZos</t>
  </si>
  <si>
    <t>Jugger: Mad Monkeys - Torpedo Bääm! (7. Thüringer Meisterschaft) https://youtu.be/CFEPBnu6qTU</t>
  </si>
  <si>
    <t>Jugger: Zonenkinder - Rigor Mortis 2 (7. Thüringer Meisterschaft) https://youtu.be/lbh-uGIIaL8</t>
  </si>
  <si>
    <t>Jugger: Pink Pain - Juggler´s Jugg (7. Thüringer Meisterschaft) https://youtu.be/NyFtPXBZ6PU</t>
  </si>
  <si>
    <t>Jugger: Weserkraken - Mengenleere (7. Thüringer Meisterschaft) https://youtu.be/bqzv8zgbOKk</t>
  </si>
  <si>
    <t>Jugger: Chimaeserkraken - Jugg the Ripper (7. Thüringer Meisterschaft) https://youtu.be/Hgq4EQQ-ClA</t>
  </si>
  <si>
    <t>Jugger: Weserkraken - Mad Monkeys (7. Thüringer Meisterschaft) https://youtu.be/LiKSVlv2Ru0</t>
  </si>
  <si>
    <t>Jugger: Chimaera Brunsviga - Leipziger Nachtwache (7. Thüringer Meisterschaft) https://youtu.be/5diM1ERGpZo</t>
  </si>
  <si>
    <t>Jugger: Chimaeserkraken - Skull! (7. Thüringer Meisterschaft) https://youtu.be/ZPnO9HS5AaI</t>
  </si>
  <si>
    <t>Jugger: GAG - Rigor Mortis 3 (7. Thüringer Meisterschaft) https://youtu.be/Ysxl2gUSGzg</t>
  </si>
  <si>
    <t>Jugger: Leere Menge - Mighty Juggs (7. Thüringer Meisterschaft) https://youtu.be/OgQMNT57170</t>
  </si>
  <si>
    <t>Jugger: Jugg the Ripper - Mengenleere (7. Thüringer Meisterschaft) https://youtu.be/bd9f6lJnM5M</t>
  </si>
  <si>
    <t>Jugger: Juggernauts - Anima Equorum (7. Thüringer Meisterschaft) https://youtu.be/VPI-HjrPYvw</t>
  </si>
  <si>
    <t>Jugger: Jugger Haufen Bochum - Chimaeserkraken (7. Thüringer Meisterschaft) https://youtu.be/EKTkxi2hlP4</t>
  </si>
  <si>
    <t>Jugger: Ein Zusammenschnitt (7. Thüringer Meisterschaft) https://youtu.be/ru72l3nyTq0</t>
  </si>
  <si>
    <t>Jugger: Mengenleere - Chimaeserkraken (7. Thüringer Meisterschaft) https://youtu.be/bHbTf34m5SM</t>
  </si>
  <si>
    <t>Die Juggerschau Ep.4 | Januar 2021 | Jugger-News https://youtu.be/k-FSU9AQu6g</t>
  </si>
  <si>
    <t>10. Thüringer Meisterschaft: Zonenkinder vs. Juggermeister, Finale https://www.youtube.com/watch?v=7mBpVJ8mElM&amp;t=999s</t>
  </si>
  <si>
    <t>11. Berliner Juggerpokal: Zonenkinder vs. Rigor Mortis, Finale https://www.youtube.com/watch?v=vBYdVF2fjGU</t>
  </si>
  <si>
    <t>3. Frängsche Meisterschaft: Zonenkinder vs. Tackle Tiger, Finale https://www.youtube.com/watch?v=8TrsTQQ0VMU</t>
  </si>
  <si>
    <t>2. Juggerturnier am Hohen Ufer: Amazonenkinder vs. Grünanlagen Guerilla, K.O. Runde https://www.youtube.com/watch?v=psnXYPF2baY</t>
  </si>
  <si>
    <t>2. Juggerturnier am Hohen Ufer: Zonenkinder vs. Falco Jugger, K.O. Runde https://www.youtube.com/watch?v=gz29EmEHNjM</t>
  </si>
  <si>
    <t>2. Juggerturnier am Hohen Ufer: Zonenkinder vs. Paderbears, Gruppenphase https://www.youtube.com/watch?v=Gu35N9wkKH8</t>
  </si>
  <si>
    <t>2. Juggerturnier am Hohen Ufer: Zonenkinder vs. Rigor Mortis, Finale - Gegengerade https://www.youtube.com/watch?v=eLg04J8i6A4</t>
  </si>
  <si>
    <t>2. Juggerturnier am Hohen Ufer: Zonenkinder vs. Mainzer Marodeure, K.O. Runde https://www.youtube.com/watch?v=Yp10brkYnIM</t>
  </si>
  <si>
    <t>2. Juggerturnier am Hohen Ufer: Zonenkinder vs. HaWu AllstarZ, K.O. Runde https://www.youtube.com/watch?v=_27XLiBveQM</t>
  </si>
  <si>
    <t>9. Thüringer Meisterschaft: Zonenkinder vs. Rigor Mortis, Finale https://www.youtube.com/watch?v=sKehaG5ff24</t>
  </si>
  <si>
    <t>3. Mitteldeutsche Juggermeisterschaft: Zonenkinder vs. Grünanlagen Guerilla, Gruppenphase https://www.youtube.com/watch?v=rio2mxZ8M68</t>
  </si>
  <si>
    <t>3. Mitteldeutsche Juggermeisterschaft: Amazonenkinder vs. Jugglers Jugg Academy, Gruppenphase https://www.youtube.com/watch?v=N1xpZK9gt5Q</t>
  </si>
  <si>
    <t>3. Mitteldeutsche Juggermeisterschaft: Zonenkinder vs. Falco Jugger, Gruppenphase https://www.youtube.com/watch?v=cc-EHvABIPc</t>
  </si>
  <si>
    <t>3. Mitteldeutsche Juggermeisterschaft: Zonenkinder vs. Leipziger Nachtwache, Gruppenphase https://www.youtube.com/watch?v=jJ0bvjHGhug</t>
  </si>
  <si>
    <t>3. Mitteldeutsche Juggermeisterschaft: Zonenkinder vs. Jugglers Jugg, Finale https://www.youtube.com/watch?v=XU8DuzyCT50</t>
  </si>
  <si>
    <t>3. Mitteldeutsche Juggermeisterschaft: Zonenkinder vs. Jugglers Jugg, Gruppenphase https://www.youtube.com/watch?v=19w7pK4VoPE</t>
  </si>
  <si>
    <t>OWL 2015/16 Jena: Zonenkinder vs. Knautschzonenkinder, Gruppenphase https://www.youtube.com/watch?v=Tt-Wg6Fayqk</t>
  </si>
  <si>
    <t>OWL 2015/16 Jena: Zonenkinder vs. Jugglers Jugg, Gruppenphase https://www.youtube.com/watch?v=_lDQTrnwcJ4</t>
  </si>
  <si>
    <t>OWL 2015/16 Jena: Zonenkinder vs. Die Leere Menge, Gruppenphase https://www.youtube.com/watch?v=9N23udEi86g</t>
  </si>
  <si>
    <t>OWL 2015/16 Jena: Zonenkinder vs. Anima Equorum, Gruppenphase https://www.youtube.com/watch?v=Z18AlHvqfb8</t>
  </si>
  <si>
    <t>OWL 2015/16 Jena: Knautschzonenkinder vs. GAG, Gruppenphase https://www.youtube.com/watch?v=Kzgs5n1PJ7Y</t>
  </si>
  <si>
    <t>OWL 2015/16 Jena: Amazonenkinder vs. HLU, Gruppenphase https://www.youtube.com/watch?v=Tfu3UOFQUzk</t>
  </si>
  <si>
    <t>18. Deutsche Meisterschaft: Die 6 Symbole vs. Silver Horde, Spiel um Platz 13 https://www.youtube.com/watch?v=5EN7HRDvHZs</t>
  </si>
  <si>
    <t>18. Deutsche Meisterschaft: Rigor Mortis 1 vs. Setanta 1 https://www.youtube.com/watch?v=lU6cJUu9TRM</t>
  </si>
  <si>
    <t>18. Deutsche Meisterschaft: Zonenkinder vs. HLU https://www.youtube.com/watch?v=9vRJ02eCnak</t>
  </si>
  <si>
    <t>18. Deutsche Meisterschaft: Die 6 Symbole vs. Skull! https://www.youtube.com/watch?v=R3_Dcig8rDU</t>
  </si>
  <si>
    <t>18. Deutsche Meisterschaft: Amazonenkinder vs. Setanta 3 https://www.youtube.com/watch?v=_t9SWxMC4HE</t>
  </si>
  <si>
    <t>18. Deutsche Meisterschaft: Zonenkinder vs. Die 6 Symbole, Relegation https://www.youtube.com/watch?v=uuPfD1UVT_4</t>
  </si>
  <si>
    <t>18. Deutsche Meisterschaft: Zonenkinder vs. Verracos, Gruppenphase 2 https://www.youtube.com/watch?v=4rVOfEvWrzs</t>
  </si>
  <si>
    <t>18. Deutsche Meisterschaft: Die 6 Symbole vs. Amazonenkinder, Gruppenphase 2 https://www.youtube.com/watch?v=0d0dA_arub8</t>
  </si>
  <si>
    <t>18. Deutsche Meisterschaft: Zonenkinder vs. Grünanlagen Guerilla https://www.youtube.com/watch?v=r5vFpp6YK_I</t>
  </si>
  <si>
    <t>18. Deutsche Meisterschaft: Amazonenkinder vs. Mad Monkeys, Gruppenphase 2 https://www.youtube.com/watch?v=HnUekQwMeec</t>
  </si>
  <si>
    <t>18. Deutsche Meisterschaft: Zonenkinder vs. Jugglers Jugg, Gruppenphase 1 https://www.youtube.com/watch?v=xCppd5HUbPw</t>
  </si>
  <si>
    <t>18. Deutsche Meisterschaft: Die 6 Symbole vs. Mad Monkeys, Gruppenphase 2 https://www.youtube.com/watch?v=m9Hfqm7R3eo</t>
  </si>
  <si>
    <t>18. Deutsche Meisterschaft: Die 6 Symbole vs. Setanta 1, Gruppenphase 1 https://www.youtube.com/watch?v=94SH5O4gEwA</t>
  </si>
  <si>
    <t>18. Deutsche Meisterschaft: Amazonenkinder vs. Ketchup, Gruppenphase 1 https://www.youtube.com/watch?v=xOmEZ5tyncE</t>
  </si>
  <si>
    <t>18. Deutsche Meisterschaft: Amazonenkinder vs. Maximalkonsistente Teilklasse, Gruppenphase 1 https://www.youtube.com/watch?v=m_NHtppGv4o</t>
  </si>
  <si>
    <t>18. Deutsche Meisterschaft: Die 6 Symbole vs. Falco Jugger, Gruppenphase 1 https://www.youtube.com/watch?v=DQf40PCjfbw</t>
  </si>
  <si>
    <t>3. Bergische Meisterschaft: Zonenkinder vs. Pompfritz, Finale https://www.youtube.com/watch?v=zz_w9T9XdFg</t>
  </si>
  <si>
    <t>3. Bergische Meisterschaft: Zonenkinder vs. Juggerhaufen Bochum, Halbfinale https://www.youtube.com/watch?v=rQ2fxuPmJyI</t>
  </si>
  <si>
    <t>8. Thüringer Meisterschaft: Valar Morghulis vs. Grünanlagen Guerilla, Spiel um Platz 3 https://www.youtube.com/watch?v=tsxumi8l6u4</t>
  </si>
  <si>
    <t>8. Thüringer Meisterschaft: Zonenkinder vs. Juggermeister, Viertelfinale https://www.youtube.com/watch?v=zUmb7XetaiY</t>
  </si>
  <si>
    <t>8 Thüringer Meisterschaft: Zonenkinder vs. Die Leere Menge, Zwischenrunde https://www.youtube.com/watch?v=BIDkNv3b9Ik</t>
  </si>
  <si>
    <t>8. Thüringer Meisterschaft: Valar Morghulis vs. Juggermeister, Halbfinale https://www.youtube.com/watch?v=mCi6Hl6SNps</t>
  </si>
  <si>
    <t>8. Thüringer Meisterschaft: Valar Morghulis vs. Die Leere Menge, Vorrunde https://www.youtube.com/watch?v=nFF702Gh5u4</t>
  </si>
  <si>
    <t>8. Thüringer Meisterschaft: Rigor Mortis vs. Juggermeister, Finale https://www.youtube.com/watch?v=or3nhMOj_Rk</t>
  </si>
  <si>
    <t>8. Thüringer Meisterschaft: Amazonenkinder vs. Without Rules, Vorrunde https://www.youtube.com/watch?v=DKhvgt_cGwc</t>
  </si>
  <si>
    <t>8. Thüringer Meisterschaft: Amazonenkinder vs. Valar Morghulis, Vorrunde https://www.youtube.com/watch?v=N73OXXINZsg</t>
  </si>
  <si>
    <t>8. Thüringer Meisterschaft: Amazonenkinder vs. Keiler, Vorrunde https://www.youtube.com/watch?v=w3Ub7fhTi4M</t>
  </si>
  <si>
    <t>8. Thüringer Meisterschaft: Amazonenkinder vs. Juggerhaufen Bochum 2, Zwischenrunde https://www.youtube.com/watch?v=ypchu1_TJ3s</t>
  </si>
  <si>
    <t>8. Thüringer Meisterschaft: Amazonenkinder vs. Juggerhaufen Bochum 1, Zwischenrunde https://www.youtube.com/watch?v=LciFMoM0yPE</t>
  </si>
  <si>
    <t>8. Thüringer Meisterschaft: Amazonenkinder vs. Falco Jugger, Zwischenrunde https://www.youtube.com/watch?v=Pq6S4ILI_SI</t>
  </si>
  <si>
    <t>8. Thüringer Meisterschaft: Amazonenkinder vs. Die Leere Menge, Vorrunde https://www.youtube.com/watch?v=tz3jQipZOf4</t>
  </si>
  <si>
    <t>9. BJP, 2015: Amazonenkinder vs. HLU, Relegation https://www.youtube.com/watch?v=xforU8_J2JQ</t>
  </si>
  <si>
    <t>9. BJP, 2015: Amazonenkinder vs. Die Leere Menge, Gruppenphase https://www.youtube.com/watch?v=oVgyEDsuEfA</t>
  </si>
  <si>
    <t>9. BJP, 2015: Amazonenkinder vs. Grünanlagen Guerilla, Spiel um Platz 3 https://www.youtube.com/watch?v=ZGlhiMrj3oE</t>
  </si>
  <si>
    <t>TNZ/TIE 2015: FDK vs. Eppot, Groupstage https://www.youtube.com/watch?v=aMJwmbTIqLY</t>
  </si>
  <si>
    <t>TNZ/TIE 2015: FDK vs. Bearserkers, Round of 16 https://www.youtube.com/watch?v=LhDLT_LNJi4</t>
  </si>
  <si>
    <t>TNZ/TIE 2015: Zonenkinder vs. Smoking Huargos, Game for 3rd place https://www.youtube.com/watch?v=p3SlVeAqnSQ</t>
  </si>
  <si>
    <t>TNZ/TIE 2015: Zonenkinder vs. Plan B, Groupstage https://www.youtube.com/watch?v=hBe5EbnKia4</t>
  </si>
  <si>
    <t>TNZ/TIE 2015: Zonenkinder vs. Frankespavos de Kiev, Semifinal https://www.youtube.com/watch?v=eki6RwyadGs</t>
  </si>
  <si>
    <t>V Torneo Nacional de Zaragoza (TIE / TNZ 2014): Zonenkinder vs. FDK, Groupstage https://www.youtube.com/watch?v=GSOjZKFGc5Q</t>
  </si>
  <si>
    <t>V Torneo Nacional de Zaragoza (TIE / TNZ 2014): SPAT vs. Ragnarok, Groupstage https://www.youtube.com/watch?v=wdJrgo4UcpU</t>
  </si>
  <si>
    <t>V Torneo Nacional de Zaragoza (TIE / TNZ 2014): Zonenkinder vs. Verracos, Groupstage https://www.youtube.com/watch?v=UYFWpiKwp8M</t>
  </si>
  <si>
    <t>V Torneo Nacional de Zaragoza (TIE / TNZ 2014): Zonenkinder vs. FDK, Semifinal https://www.youtube.com/watch?v=HZywXKmJbH4&amp;t=328s</t>
  </si>
  <si>
    <t>V Torneo Nacional de Zaragoza (TIE / TNZ 2014): Zonenkinder vs. Verracos, Groupstage (edit) https://www.youtube.com/watch?v=67jL2SAzMbI</t>
  </si>
  <si>
    <t>V Torneo Nacional de Zaragoza (TNZ / TIE 2014) FDK vs. Verracos, Grand Final https://www.youtube.com/watch?v=XZdyvobTYwM</t>
  </si>
  <si>
    <t>8. BJP 2014: Zonenkinder vs. Skull!, Achtelfinale https://www.youtube.com/watch?v=qmQIOPDR-qg</t>
  </si>
  <si>
    <t>8. BJP 2014: Zonenkinder vs. Die Leere Menge, Viertelfinale https://www.youtube.com/watch?v=jx1BAToJzaQ</t>
  </si>
  <si>
    <t>8. BJP 2014: Amazonenkinder vs. Les Calanquiers, Gruppenphase https://www.youtube.com/watch?v=WHL6ccLil-o</t>
  </si>
  <si>
    <t>8. BJP 2014: Knautschzonenkinder vs. Kamikaze Eulen, Gruppenphase https://www.youtube.com/watch?v=Fej5UjkAnm8</t>
  </si>
  <si>
    <t>7. Thüringer Meisterschaft: Zonenkinder vs. Rigor Mortis II, Viertelfinale https://www.youtube.com/watch?v=szQIguvLMdI</t>
  </si>
  <si>
    <t>7. Thüringer Meisterschaft: Zonenkinder vs. Rigor Mortis I, Finale https://www.youtube.com/watch?v=IlyQGMi7k9o</t>
  </si>
  <si>
    <t>7. Thüringer Meisterschaft: Knautschzonenkinder vs. Meengenleere, Vorrunde https://www.youtube.com/watch?v=br9V57DRSek</t>
  </si>
  <si>
    <t>7. Thüringer Meisterschaft: Zonenembryonen vs. Maximalkonsistente Teilklasse, Vorrunde https://www.youtube.com/watch?v=VkE9QLrD0ik</t>
  </si>
  <si>
    <t>7. Thüringer Meisterschaft: Zonenkinder vs. Rigor Mortis I, Vorrunde https://www.youtube.com/watch?v=iskATKaFyPg</t>
  </si>
  <si>
    <t>7. Thüringer Meisterschaft: Zonenkinder vs. Rigor Mortis I, Finale - edit https://www.youtube.com/watch?v=MnJfy2500lI</t>
  </si>
  <si>
    <t>OWL 2014/15 Jena: Zonenkinder vs. Amazonenkinder https://www.youtube.com/watch?v=vb5SxlgFT2Q</t>
  </si>
  <si>
    <t>OWL 2014/15 Jena: Amazonenkinder vs. Anima Equorum https://www.youtube.com/watch?v=1xBxDwwsMvc</t>
  </si>
  <si>
    <t>OWL 2014/15 Jena: Amazonenkinder vs. Leipziger Nachtwache https://www.youtube.com/watch?v=oUjgr-cSAnY</t>
  </si>
  <si>
    <t>OWL 2014/15 Jena: Zonenkinder vs. HLU https://www.youtube.com/watch?v=DX5p_CFmLR4</t>
  </si>
  <si>
    <t>OWL 2014/15 Jena: Zonenkinder vs. Mixteam https://www.youtube.com/watch?v=D-almjtwUq4</t>
  </si>
  <si>
    <t>OWL 2014/15 Jena Zonenkinder vs Juggernauts https://www.youtube.com/watch?v=snFDz_7X-dU</t>
  </si>
  <si>
    <t>OWL Cottbus 2014/15: Amazonenkinder vs. Jugglers Jugg https://www.youtube.com/watch?v=lKGxu9z0J1c</t>
  </si>
  <si>
    <t>OWL Cottbus 2014/15: Zonenkinder vs. Cottbus Klatscher https://www.youtube.com/watch?v=DWhxWAbqjJ0</t>
  </si>
  <si>
    <t>OWL Cottbus 2014/15: Zonenkinder vs. Blue Fangs Frankfurt Oder https://www.youtube.com/watch?v=ed-tIj4p9ls</t>
  </si>
  <si>
    <t>OWL Cottbus 2014/15: Zonenkinder vs. Rigor Mortis II https://www.youtube.com/watch?v=mTPiu5VbP6I</t>
  </si>
  <si>
    <t>OWL Cottbus 2014/15: Amazonenkinder vs. Rigor Mortis I https://www.youtube.com/watch?v=dKk_rFFgyHw</t>
  </si>
  <si>
    <t>OWL Cottbus 2014/15: Amazonenkinder vs. Rigor Mortis II https://www.youtube.com/watch?v=Il1JI-w6tkY</t>
  </si>
  <si>
    <t>OWL 2014/15 Berlin: Zonenkinder vs. Die Leere Menge https://www.youtube.com/watch?v=eLiNDRWFZn4</t>
  </si>
  <si>
    <t>OWL 2014/15 Berlin: Zonenkinder vs. Fischkoppkrieger https://www.youtube.com/watch?v=QSNQPf7jx_U</t>
  </si>
  <si>
    <t>OWL 2014/15 Berlin: Zonenkinder vs. Leipziger Nachtwache https://www.youtube.com/watch?v=QSNQPf7jx_U</t>
  </si>
  <si>
    <t>OWL 2014/15 Berlin: Fischkoppkrieger vs. Leipziger Nachtwache https://www.youtube.com/watch?v=QSNQPf7jx_U</t>
  </si>
  <si>
    <t>OWL 2014/15 Berlin: Die Leere Menge vs. Rigor Mortis 1 https://www.youtube.com/watch?v=JMLvsFuKwF4</t>
  </si>
  <si>
    <t>3. Göttinger Winterturnier: Zonenkinder vs. HLU, Finale https://www.youtube.com/watch?v=nJTiefzVYrg</t>
  </si>
  <si>
    <t>3. Göttinger Winterturnier: Paderbears vs. Moonwalk to Pluto https://www.youtube.com/watch?v=ljTRQ4xhKB4</t>
  </si>
  <si>
    <t>OWL 2014/15, Cottbus II: Zonenkinder vs. GAG https://www.youtube.com/watch?v=7IvfvSSwgHY</t>
  </si>
  <si>
    <t>OWL 2014/15, Cottbus II: Zonenkinder vs. Leipziger Nachtwache https://www.youtube.com/watch?v=aBUK7MpWAMY</t>
  </si>
  <si>
    <t>OWL 2014/15, Cottbus II: Zonenkinder vs Jugguars Coswig https://www.youtube.com/watch?v=UzkQyOh-McQ</t>
  </si>
  <si>
    <t>OWL 2014/15, Cottbus II: Zonenkinder vs. Blue Fangs Frankfurt Oder https://www.youtube.com/watch?v=ZD7Pqn2KB8A</t>
  </si>
  <si>
    <t>OWL 2014/15, Cottbus II: Leipziger Nachtwache vs. Blue Fangs Frankfurt Oder https://www.youtube.com/watch?v=UWLziyrTKY8</t>
  </si>
  <si>
    <t>6. Hessische Meisterschaft Finale Marodeure vs. Pinkies https://www.youtube.com/watch?v=O5IIxaUPExg</t>
  </si>
  <si>
    <t>13. Badische Meisterschaft Jugger Finale Pinke Tigers https://www.youtube.com/watch?v=03ksIWpB_LM</t>
  </si>
  <si>
    <t>2. Südwest Regionalturnier Jugger Finale Mainzer Marodeure vs Tackle Tiger https://www.youtube.com/watch?v=rD0TacgvtyM</t>
  </si>
  <si>
    <t>9. Saarländische Meisterschaft Jugger Deserteure vs Saarkasmus https://www.youtube.com/watch?v=ctXbGqf0pUE</t>
  </si>
  <si>
    <t>Jugger Sulzbach Finale 2015 https://www.youtube.com/watch?v=faKFjZU0MRU</t>
  </si>
  <si>
    <t>Jugger 1. RP Meisterschaft Marodeure vs Juggernauts Finale https://www.youtube.com/watch?v=79wCsQ0WODI</t>
  </si>
  <si>
    <t>Beulen Eulen vs Mainzer Marodeure 10. Saarländische Meisterschaft https://www.youtube.com/watch?v=o-sdQ7pkWsw</t>
  </si>
  <si>
    <t>Juggernauts vs Maizer Marodeure 10. Saarländische Meisterschaft https://www.youtube.com/watch?v=HzxoPY9qzkU</t>
  </si>
  <si>
    <t>Cervisia Ultima vs Mainzer Marodeure 10. Saarländische Meisterschaft https://www.youtube.com/watch?v=cpKH6Jmtk8Y</t>
  </si>
  <si>
    <t>Heidelberger Hobbiz Kekse vs Mainzer Marodeure https://www.youtube.com/watch?v=MCMHQE6nD0M</t>
  </si>
  <si>
    <t>4. RPM im Juggern Finale Pink Pain vs HaWu Allstarz 2018 https://www.youtube.com/watch?v=-5EflIHbDB4</t>
  </si>
  <si>
    <t>NLG gegen Unicorns of Doom | 5. Südwest-Regionalturnier 2018 [Jugger] https://www.youtube.com/watch?v=SJo4rXqv1BI</t>
  </si>
  <si>
    <t>NLG gegen Schädelschwenker | 5. Südwest-Regionalturnier 2018 [Jugger] https://www.youtube.com/watch?v=wpQb7bAhzRE</t>
  </si>
  <si>
    <t>NLG gegen SaarBastion | 5. Südwest-Regionalturnier 2018 [Jugger] https://www.youtube.com/watch?v=HZdB8XLm6ko</t>
  </si>
  <si>
    <t>Seven Sins gegen NSA | 9. Berlin Masters 2020 [Jugger] https://www.youtube.com/watch?v=Y6Yr1P2cvSQ</t>
  </si>
  <si>
    <t>NLG gegen Sloth Machine | 2. NLG Spieltag 2020 [Jugger] https://www.youtube.com/watch?v=oIkfidmlyHg</t>
  </si>
  <si>
    <t>Jugger: Chimaera Brunsviga - AJgD (1. Bremer Landesmeisterschaft) https://youtu.be/gvm5_MLHjQg</t>
  </si>
  <si>
    <t>Jugger: Weserkraken - Fischkoppkrieger (1. Bremer Landesmeisterschaft) https://youtu.be/ot6FDoMEdmA</t>
  </si>
  <si>
    <t>Jugger: Chimaera Brunsviga - Chimaera Brunsviga II (1. Bremer Landesmeisterschaft) https://youtu.be/lwf1Ib9uCAQ</t>
  </si>
  <si>
    <t>Jugger: Darkwing Jugg - Keiler (1. Bremer Landesmeisterschaft) https://youtu.be/XCveECq591s</t>
  </si>
  <si>
    <t>Jugger: AJgD - Leere Menge (1. Bremer Landesmeisterschaft) https://youtu.be/7ALb80C3cmo</t>
  </si>
  <si>
    <t>Jugger: Fischkoppkrieger - Falco jugger (1. Bremer Landesmeisterschaft) https://youtu.be/ktRja332E4k</t>
  </si>
  <si>
    <t>Jugger: Keiler - Mad Monkeys (1. Bremer Landesmeisterschaft) https://youtu.be/r3kpv1rVYHc</t>
  </si>
  <si>
    <t>Jugger: Zonenkinder - Kamikaze Eulen (1. Bremer Landesmeisterschaft) https://youtu.be/juU7yrX5odY</t>
  </si>
  <si>
    <t>Jugger: Leere Menge - Chimaera Brunsviga (1. Bremer Landesmeisterschaft) https://youtu.be/dmy8L9vALNI</t>
  </si>
  <si>
    <t>Jugger: Falco jugger - Weserkraken (1. Bremer Landesmeisterschaft) https://youtu.be/qw86W6Nc3m0</t>
  </si>
  <si>
    <t>Jugger: Without Rules - Zonenkinder (1. Bremer Landesmeisterschaft) https://youtu.be/7gA0zE1UrJA</t>
  </si>
  <si>
    <t>Jugger: Chimaera Brunsviga II - Darkwing Jugg (1. Bremer Landesmeisterschaft) https://youtu.be/NrP9WPDFlzc</t>
  </si>
  <si>
    <t>Jugger: Weserkraken - Kamikaze Eulen (1. Bremer Landesmeisterschaft) https://youtu.be/qQvQk26PJMc</t>
  </si>
  <si>
    <t>Jugger: Gegenvorschlag - AJgD (1. Bremer Landesmeisterschaft) https://youtu.be/acve9m2xfmQ</t>
  </si>
  <si>
    <t>Jugger: Weserkraken - Jugger-Haufen-Bochum (1. Bremer Landesmeisterschaft) https://youtu.be/xEAW4LQhcIA</t>
  </si>
  <si>
    <t>Jugger: Leere Menge - Gegenvorschlag (1. Bremer Landesmeisterschaft) https://youtu.be/sZrDGSk40O0</t>
  </si>
  <si>
    <t>Jugger: Zonenkinder - Fischkoppkrieger (1. Bremer Landesmeisterschaft) https://youtu.be/cUlKcPkOP8o</t>
  </si>
  <si>
    <t>Jugger: Jugger-Haufen-Bochum - Falco Jugger (1. Bremer Landesmeisterschaft) https://youtu.be/MlQQT-1S5aU</t>
  </si>
  <si>
    <t>Jugger: Chimaera Brunsviga - Mad Monkeys (1. Bremer Landesmeisterschaft) https://youtu.be/R9N9FjND93o</t>
  </si>
  <si>
    <t>Jugger: Weserkraken - Zonenkinder (1. Bremer Landesmeisterschaft) https://youtu.be/oIaz769u1Mk</t>
  </si>
  <si>
    <t>Jugger: Mad Monkeys - Weserkraken (1. Bremer Landesmeisterschaft) https://youtu.be/egISxff1hWk</t>
  </si>
  <si>
    <t>Jugger: Gegenvorschlag - Weserkraken (1. Bremer Landesmeisterschaft) https://youtu.be/u4TI4AEDl58</t>
  </si>
  <si>
    <t>Jugger: Leere Menge - Zonenkinder (1. Bremer Landesmeisterschaft) https://youtu.be/Sr8PXJX15Cw</t>
  </si>
  <si>
    <t>Jugger: Falco jugger - Leere Menge (1. Bremer Landesmeisterschaft) https://youtu.be/Ok9Q_MrQ46M</t>
  </si>
  <si>
    <t>Jugger: Mad Monkeys - Without Rules (1. Bremer Landesmeisterschaft) https://youtu.be/fU50uFgn6Ps</t>
  </si>
  <si>
    <t>Jugger: Darkwing Jugg - Weserkraken (1. Bremer Landesmeisterschaft) https://youtu.be/YpUh2BkJ8kc</t>
  </si>
  <si>
    <t>Jugger: Ein Zusammenschnitt (1. Bremer Landesmeisterschaft) https://youtu.be/W18FGGZ-k7g</t>
  </si>
  <si>
    <t>Sloth Machine gegen Imperia | 2. NLG Spieltag 2020 [Jugger] https://www.youtube.com/watch?v=1OFT62kkvdo</t>
  </si>
  <si>
    <t>Munich Monks gegen Pompfenbrecher | Gruppenphase 2. NLG Spieltag 2020 [Jugger] https://www.youtube.com/watch?v=pDnAlHNkffU</t>
  </si>
  <si>
    <t>Sloth Machine gegen Herzpompfer | 2. NLG Spieltag 2020 [Jugger] https://www.youtube.com/watch?v=WrhomtfnV6Q&amp;t=2s</t>
  </si>
  <si>
    <t>NLG gegen Problemkinder | 2. NLG Spieltag 2020 [Jugger] https://www.youtube.com/watch?v=QClh9IU23gI</t>
  </si>
  <si>
    <t>Sloth Machine gegen Bembelritter | Kleines Finale 2. NLG Spieltag 2020 [Jugger] https://www.youtube.com/watch?v=Ikyx_qyujjI</t>
  </si>
  <si>
    <t>Jugger: Flying JUGGmen - Weserkraken (1. Ruhrpott-Pott) https://youtu.be/j5OjaINLwsg</t>
  </si>
  <si>
    <t>Jugger: Weserkraken - Jugger-Haufen-Bochum (1. Ruhrpott-Pott) https://youtu.be/urjQnGEFdb4</t>
  </si>
  <si>
    <t>Jugger: Jugger-Haufen-Bochum - Flying JUGGmen (1. Ruhrpott-Pott) https://youtu.be/ESe-w6nLMC0</t>
  </si>
  <si>
    <t>Jugger: PaderBears - Mighty Juggs (1. Ruhrpott-Pott) https://youtu.be/ZfLcLffrKmo</t>
  </si>
  <si>
    <t>Jugger: Jugg the Ripper - Flying JUGGmen (1. Ruhrpott-Pott) https://youtu.be/wCZDdWBK9jU</t>
  </si>
  <si>
    <t>Jugger: Weserkraken - Mighty Juggs (1. Ruhrpott-Pott) https://youtu.be/It8jDMlJz20</t>
  </si>
  <si>
    <t>Jugger: Jugger-Haufen-Bochum - Jugg the Ripper (1. Ruhrpott-Pott) https://youtu.be/l8wOi8o4m9k</t>
  </si>
  <si>
    <t>Jugger: Mighty Juggs - Flying JUGGmen (1. Ruhrpott-Pott) https://youtu.be/pMzPDwaroM4</t>
  </si>
  <si>
    <t>Jugger: Ein Zusammenschnitt (1. Ruhrpott-Pott) https://youtu.be/bGhs-OCUFs0</t>
  </si>
  <si>
    <t>Jugger: Paderbears - Pig Pile (2. Bergische Meisterschaft) https://youtu.be/23BuOV9LQZE</t>
  </si>
  <si>
    <t>Jugger: Weserkraken - Zonenkinder (2. Bergische Meisterschaft) https://youtu.be/Mi1BB7etcLQ</t>
  </si>
  <si>
    <t>Jugger: Weserkraken - Ketchup (2. Bergische Meisterschaft) https://youtu.be/jGd1OaOTwng</t>
  </si>
  <si>
    <t>Jugger: Paderbears - Pompfritz (2. Bergische Meisterschaft) https://youtu.be/KuGwxtlRXuo</t>
  </si>
  <si>
    <t>Jugger: Weserkraken - Cervisia Ultima (2. Bergische Meisterschaft) https://youtu.be/S18BH8uZ-lA</t>
  </si>
  <si>
    <t>Jugger: Chimaera-Haufen-Brauchum - Pig Pile (2. Bergische Meisterschaft) https://youtu.be/6Qyq9_saJSk</t>
  </si>
  <si>
    <t>Jugger: Weserkraken - Pink Pain (2. Bergische Meisterschaft) https://youtu.be/mOtccvW2ufo</t>
  </si>
  <si>
    <t>Jugger: Pig Pile - Mighty Special Gossenschergen (2. Bergische Meisterschaft) https://youtu.be/kS9WO1tUC2Q</t>
  </si>
  <si>
    <t>Jugger: Weserkraken - Amsteljugger (2. Bergische Meisterschaft) https://youtu.be/boN-vj5Bd-k</t>
  </si>
  <si>
    <t>Jugger: Weserkraken - Chimaera Brunsviga (2. Bergische Meisterschaft) https://youtu.be/lAKc1lt3tJY</t>
  </si>
  <si>
    <t>Jugger: Flying JUGGmen - Pig Pile (2. Bergische Meisterschaft) https://youtu.be/oMDGDeNf5Z4</t>
  </si>
  <si>
    <t>Jugger: Mad Monkeys - Weserkraken (2. Bergische Meisterschaft) https://youtu.be/8QGIOejQ2uc</t>
  </si>
  <si>
    <t>Jugger: Weserkraken - Jugg the Ripper (2. Bergische Meisterschaft) https://youtu.be/tlD55exIUbs</t>
  </si>
  <si>
    <t>Jugger: Chimaera Brunsviga - Mighty Special Gossenschergen (2. Bergische Meisterschaft) https://youtu.be/7NbdTGHjj5k</t>
  </si>
  <si>
    <t>Jugger: Keiler - Sturmwölfe (2. Kampf um die rote Stadt) https://youtu.be/3vCbO3JVYSU</t>
  </si>
  <si>
    <t>Jugger: Lahnveilchen - Fischkoppkrieger (2. Kampf um die rote Stadt) https://youtu.be/DHO7bOEc-Aw</t>
  </si>
  <si>
    <t>Jugger: Torpedo Bääm - Moonwalk to Pluto (2. Kampf um die rote Stadt) https://youtu.be/6o7qoJub030</t>
  </si>
  <si>
    <t>Living Undeads - Torpedo Bääm (2. Kampf um die rote Stadt) https://youtu.be/FTaEPH_gJ2Y</t>
  </si>
  <si>
    <t>Jugger: Weserkraken - Mad Monkeys (2. Kampf um die rote Stadt) https://youtu.be/M7uNZeRxMgQ</t>
  </si>
  <si>
    <t>Jugger: Without Rules - Lahnveilchen (2. Kampf um die rote Stadt) https://youtu.be/OLgq3JWw99E</t>
  </si>
  <si>
    <t>Jugger: Weserkraken - Sturmwölfe (2. Kampf um die rote Stadt) https://youtu.be/d5PSTmURRYQ</t>
  </si>
  <si>
    <t>Jugger: Weserkraken - Fischkoppkrieger (2. Kampf um die rote Stadt) https://youtu.be/vkkLou8p_dI</t>
  </si>
  <si>
    <t>Jugger: Torpedo Bääm - Without Rules (2. Kampf um die rote Stadt) https://youtu.be/IOWbMwwuBk4</t>
  </si>
  <si>
    <t>Jugger: Orange Juggernauts - Sturmwölfe (2. Kampf um die rote Stadt) https://youtu.be/P6fRDC7n_RI</t>
  </si>
  <si>
    <t>Jugger: Weserkraken - Keiler (2. Kampf um die rote Stadt) https://youtu.be/eEBPNr25mdM</t>
  </si>
  <si>
    <t>Jugger: Leere Menge - Without Rules (2. Kampf um die rote Stadt) https://youtu.be/bvSw4MdvskA</t>
  </si>
  <si>
    <t>Jugger: Living Undeads - Mad Monkeys (2. Kampf um die rote Stadt) https://youtu.be/-2AGxEoA3Eg</t>
  </si>
  <si>
    <t>Jugger: Weserkraken - Lahnveilchen (2. Kampf um die rote Stadt) https://youtu.be/bj1Ywu765ec</t>
  </si>
  <si>
    <t>Jugger: Without Rules - Mad Monkeys (2. Kampf um die rote Stadt) https://youtu.be/iofoSwQNIjA</t>
  </si>
  <si>
    <t>Jugger: Living Undeads - Sturmwölfe (2. Kampf um die rote Stadt) https://youtu.be/TzjD-BgJjIg</t>
  </si>
  <si>
    <t>Jugger: Lahnveilchen - Leere Menge (2. Kampf um die rote Stadt) https://youtu.be/jHptytQpU4k</t>
  </si>
  <si>
    <t>Jugger: Living Undeads - Keiler (2. Kampf um die rote Stadt) https://youtu.be/3i76pz-FaKI</t>
  </si>
  <si>
    <t>Jugger: Lahnveilchen - Mad Monkeys (2. Kampf um die rote Stadt) https://youtu.be/pdCc8YZ0NKA</t>
  </si>
  <si>
    <t>Jugger: Moonwalk to Pluto - Orange Juggernauts (2. Kampf um die rote Stadt) https://youtu.be/ssWdMaoVmUY</t>
  </si>
  <si>
    <t>Jugger: Living Undeads - Weserkraken (2. Kampf um die rote Stadt) https://youtu.be/2MG-8f1XYbM</t>
  </si>
  <si>
    <t>Jugger: Lahnveilchen - Moonwalk to Pluto (2. Kampf um die rote Stadt) https://youtu.be/bl5jcgMsS-o</t>
  </si>
  <si>
    <t>Jugger: Without Rules - Weserkraken (2. Kampf um die rote Stadt) https://youtu.be/AjmPoP9GmsE</t>
  </si>
  <si>
    <t>Jugger: Lahnveilchen - Sturmwölfe (2. Kampf um die rote Stadt) https://youtu.be/EVwxbVRpdUk</t>
  </si>
  <si>
    <t>Jugger: Weserkraken - Torpedo Bääm (2. Kampf um die rote Stadt) https://youtu.be/uSVb4H-ZiWw</t>
  </si>
  <si>
    <t>Jugger: Moonwalk to Pluto - Without Rules (2. Kampf um die rote Stadt) https://youtu.be/hG97gpKDcC4</t>
  </si>
  <si>
    <t>Jugger: Leere Menge - Weserkraken (2. Kampf um die rote Stadt) https://youtu.be/aCbPkX7l4qU</t>
  </si>
  <si>
    <t>Jugger: Juggernauts - Torpedo Bääm (2. Kampf um die rote Stadt) https://youtu.be/mkD9kahUSxY</t>
  </si>
  <si>
    <t>Jugger: Weserkraken - Orange Juggernauts (2. Kampf um die rote Stadt) https://youtu.be/ZOfN87TorsQ</t>
  </si>
  <si>
    <t>Jugger: Moonwalk to Pluto - Keiler (2. Kampf um die rote Stadt) https://youtu.be/UNz3rBL-g6A</t>
  </si>
  <si>
    <t>Jugger: Without Rules - Sturmwölfe (2. Kampf um die rote Stadt) https://youtu.be/gb8UwZmf42U</t>
  </si>
  <si>
    <t>Jugger: Weserkraken - Moonwalk to Pluto (2. Kampf um die rote Stadt) https://youtu.be/hKZcyNRkiBM</t>
  </si>
  <si>
    <t>Jugger: Without Rules - Fischkoppkrieger (2. Kampf um die rote Stadt) https://youtu.be/bTmqmQI6WKU</t>
  </si>
  <si>
    <t>Jugger: Ein Zusammenschnitt (2. Kampf um die rote Stadt) https://youtu.be/54dH-3DWuUo</t>
  </si>
  <si>
    <t>TIE 2017 // Final // Verracos VS HaJeWu Allstar$ Ultra https://www.youtube.com/watch?v=ji5dr_VK40U</t>
  </si>
  <si>
    <t>TIE 2017 // SemiFinal // Rigor Mortis VS Verracos https://www.youtube.com/watch?v=Yr-unDrT77o</t>
  </si>
  <si>
    <t>TIE 2017 // SemiFinal // Gotter VS HaJeWu AllStar$ Ultra https://www.youtube.com/watch?v=d5o92cwrpjE</t>
  </si>
  <si>
    <t>TIE 2017 // 4º de Final // Midnight Fighters vs Hajewu AllStar$ Ultra https://www.youtube.com/watch?v=_3-w20srzu8</t>
  </si>
  <si>
    <t>TIE 2017 / 4º de Final // Smuggers vs Verracos https://www.youtube.com/watch?v=e2AkGf5vzI4</t>
  </si>
  <si>
    <t>TIE 2017 // 4º de Final // JuggerMeister vs Rigor Mortis https://www.youtube.com/watch?v=nz6TVhldRQs</t>
  </si>
  <si>
    <t>TIE 2017 // 4º de Final // Homelands vs Gotter https://www.youtube.com/watch?v=A61Sv_VYQ-4</t>
  </si>
  <si>
    <t>TIE 2017 // Fase de Grupos // Smuggers vs JuggerMeister https://www.youtube.com/watch?v=kRc4Yz1fhps</t>
  </si>
  <si>
    <t>JuggerHeister vs Gotter https://www.youtube.com/watch?v=TGRNtMPYffQ</t>
  </si>
  <si>
    <t>TIE 2017 // FASE DE GRUPOS // Midnight Fighters vs Verracos https://www.youtube.com/watch?v=6ogUcWIRNfs&amp;t=8s</t>
  </si>
  <si>
    <t>TIE 2017 // FASE DE GRUPOS // Tribu Mahud vs Homelands https://www.youtube.com/watch?v=GvjpiPvOgic</t>
  </si>
  <si>
    <t>TIE 2017 // FASE DE GRUPOS // CJ vs JuggerMeister https://www.youtube.com/watch?v=y_6mq1um8PQ</t>
  </si>
  <si>
    <t>IVTIE2019 Final Verracos Tercios https://www.youtube.com/watch?v=nnwkbkQvipE</t>
  </si>
  <si>
    <t>IVTIE2019 Semifinal JuggerMeister Tercios https://www.youtube.com/watch?v=LdstkF5yojE</t>
  </si>
  <si>
    <t>IVTIE2019 Semifinal Verracos Magnetopollos https://www.youtube.com/watch?v=YgPLbYOMpU8</t>
  </si>
  <si>
    <t>IVTIE2019 Cuartos de final JuggerMeister vs Gotter https://www.youtube.com/watch?v=Yoi0ZBZ_hB0</t>
  </si>
  <si>
    <t>IVTIE2019 Cuartos de final Pollos vs Feedbacks https://www.youtube.com/watch?v=gJMnoOOCumw</t>
  </si>
  <si>
    <t>IVTIE2019 Cuartos de final Verracos vs JuggerHeister https://www.youtube.com/watch?v=0s1EuefC4kw</t>
  </si>
  <si>
    <t>VTIE2019 Cuartos de final Tercios VS Fillos do Norte https://www.youtube.com/watch?v=8wg9nmhBrnw</t>
  </si>
  <si>
    <t>Botillo Fighters vs Hidras https://www.youtube.com/watch?v=fNKXBiJz2pU</t>
  </si>
  <si>
    <t>Juggerheister vs Pandapaches https://www.youtube.com/watch?v=D-OmC8supM4</t>
  </si>
  <si>
    <t>Hellfish vs Myrtia https://www.youtube.com/watch?v=abDocylRW_w</t>
  </si>
  <si>
    <t>Teaser Juggermeister https://www.youtube.com/watch?v=V1K8OOsYWSI</t>
  </si>
  <si>
    <t>Buitres Negros https://www.youtube.com/watch?v=5sDhnPoUwGs</t>
  </si>
  <si>
    <t>Teaser Buitres Negros https://www.youtube.com/watch?v=hbBb1FHQi5w</t>
  </si>
  <si>
    <t>Black Dragons vs Gasteizko Gorgonak https://www.youtube.com/watch?v=cS5fv_MkI-g</t>
  </si>
  <si>
    <t>Juggermeister https://www.youtube.com/watch?v=Xn36bzXpylk</t>
  </si>
  <si>
    <t>Felices Fiestas https://www.youtube.com/watch?v=kqiMZqWkAw0</t>
  </si>
  <si>
    <t>Jugger #8M FEJ https://www.youtube.com/watch?v=DOSMbxY73eY</t>
  </si>
  <si>
    <t>¿Qué es el jugger? https://www.youtube.com/watch?v=vm3EXYati1s</t>
  </si>
  <si>
    <t>Pokerbuster VS BlackDragons (TIE) https://www.youtube.com/watch?v=on6ebp4mD9U</t>
  </si>
  <si>
    <t>La Haka Juggernauts (TIE) youtube.com/watch?v=O2ushdTlWr4</t>
  </si>
  <si>
    <t>Pokerbuster-VS-FDK (TIE) https://www.youtube.com/watch?v=hluz2PQsoOU</t>
  </si>
  <si>
    <t>Pokerbuster VS Spat (TIE) https://www.youtube.com/watch?v=Shyn5ouHlBc&amp;t=113s</t>
  </si>
  <si>
    <t>Pokerbuster VS Juggernauts (TIE) https://www.youtube.com/watch?v=WqhP-0IztbY</t>
  </si>
  <si>
    <t>Jugger telemadrid (II Atun Cup) https://www.youtube.com/watch?v=DDkT-4h9Y7k</t>
  </si>
  <si>
    <t>Team Hunter vs FocaMonjes (Amistoso) https://www.youtube.com/watch?v=EwONVUs4xsA</t>
  </si>
  <si>
    <t>Midnight Fighter vs Team Hunter ( I Regional Alicantino) https://www.youtube.com/watch?v=N9-eREHKmk4</t>
  </si>
  <si>
    <t>Elements vs Team Hunter ( I Regional Alicantino) https://www.youtube.com/watch?v=x5uAokcmXKY</t>
  </si>
  <si>
    <t>FocaMonjes vs Team Hunter ( I Regional Alicantino) https://www.youtube.com/watch?v=0q17F0fJXBs</t>
  </si>
  <si>
    <t>MFB vs Team Hunter ( I Regional Alicantino) https://www.youtube.com/watch?v=Ubgn6n9-yn4</t>
  </si>
  <si>
    <t>Dragon´s Storm vs Team Hunter (V Jornada IV Liga Alicantina de Jugger) https://www.youtube.com/watch?v=Wgh5BhKgZ20</t>
  </si>
  <si>
    <t>X Open Murcia | Verracos VS Ninjas https://www.youtube.com/watch?v=cDK2aui4XCM</t>
  </si>
  <si>
    <t>V Liga Murciana | 1ª Jornada | Ciponejos VS Hellsing https://www.youtube.com/watch?v=mwDT3V1SMgc</t>
  </si>
  <si>
    <t>V Liga Murciana | 1ª Jornada | Midnight Fighters VS Hellsing https://www.youtube.com/watch?v=_wjWQB94rhI</t>
  </si>
  <si>
    <t>V Liga Murciana | 2ª Jornada | Verracos VS Soul Breakers https://www.youtube.com/watch?v=4DO3PzoKRlo</t>
  </si>
  <si>
    <t>V Liga Murciana | 2ª Jornada | Verracos VS Hellfire https://www.youtube.com/watch?v=DOhss927-HQ</t>
  </si>
  <si>
    <t>V Liga Murciana | 2ª Jornada | Götter VS Tsuruchi Samurais https://www.youtube.com/watch?v=cZ2Pygtmxeg</t>
  </si>
  <si>
    <t>Barcelona Jugger Club A vs Gasteizko Gorgonak | III TIE https://www.youtube.com/watch?v=d-Ll3FqR784</t>
  </si>
  <si>
    <t>ATUN CUP MADRID - ELEMENTS VS JUGGER ZARAGOZA https://www.youtube.com/watch?v=3msp0GGswgc</t>
  </si>
  <si>
    <t>ATUN CUP MADRID - ELEMENTS VS CIPONEJOS HARDCORE https://www.youtube.com/watch?v=I5KvgHZVnsc</t>
  </si>
  <si>
    <t>LVJ - ELEMENTS VS MUGIWARA https://www.youtube.com/watch?v=IOdCujfRMwk</t>
  </si>
  <si>
    <t>TORNEO JUGGER CROMEL 2011 - OVERLORDS VS BLACK DRAGONS https://www.youtube.com/watch?v=u1ZlK5YvOos</t>
  </si>
  <si>
    <t>Juggerslam - Overlords vs White Wolves https://www.youtube.com/watch?v=wzG8FjYZ2FA</t>
  </si>
  <si>
    <t>Juggerslam - Overlords vs Black Dragons https://www.youtube.com/watch?v=pTTSFrCP1as</t>
  </si>
  <si>
    <t>FINAL II SUMMER CUP VALENCIA: EKIPO FALANG VS OVERLORDS https://www.youtube.com/watch?v=-mDsyWTgic4</t>
  </si>
  <si>
    <t>II ATUN CUP - OVERLORDS VS POKERBUSTERS https://www.youtube.com/watch?v=UrR9NY2qdRU</t>
  </si>
  <si>
    <t>II ATUN CUP - OVERLORDS VS SPUGGERS https://www.youtube.com/watch?v=yz7IJQWxSXM&amp;t=5s</t>
  </si>
  <si>
    <t>FINAL II TORNEO FUTURE - OVERLORDS VS FDK https://www.youtube.com/watch?v=AQLqa6W3eMM</t>
  </si>
  <si>
    <t>LVR - OVERLORDS VS LA GUARDIA DE ACERO https://www.youtube.com/watch?v=oEZW15_Dnto</t>
  </si>
  <si>
    <t>Overlords VS Ravens [III LV] https://www.youtube.com/watch?v=d2-RBIB0ZWU</t>
  </si>
  <si>
    <t>Entrenamiento AVJ 21/09/2014 https://www.youtube.com/watch?v=zwg5JBKbLLs</t>
  </si>
  <si>
    <t>Bonus Track Entrenamiento 21/09/2014 AVJ https://www.youtube.com/watch?v=LBSihCngiyE</t>
  </si>
  <si>
    <t>2020 BM RigorMortis vs PetersPawns https://www.youtube.com/watch?v=w_eHWibhm9g</t>
  </si>
  <si>
    <t>2020 BM SevenSins vs Zonenkinder https://www.youtube.com/watch?v=pggi9Sn5628</t>
  </si>
  <si>
    <t>2020 BM Platz 3 PetersPawns vs SevenSins https://www.youtube.com/watch?v=wvv7dsbiNBc</t>
  </si>
  <si>
    <t>2020 BM Finale RigorMortis vs Zonenkinder https://www.youtube.com/watch?v=CCXV5l0Kh-w&amp;t=27s</t>
  </si>
  <si>
    <t>2019 DM FalcoJugger vs Zonenkinder https://www.youtube.com/watch?v=E7fXXwq--WQ&amp;t=6s</t>
  </si>
  <si>
    <t>2019 DM RigorMortis vs HaWuAllstarZ https://www.youtube.com/watch?v=ErzV1-wObLw</t>
  </si>
  <si>
    <t>2019 DM Finale RigorMortis vs Zonenkinder https://www.youtube.com/watch?v=7EwuIW56G_o</t>
  </si>
  <si>
    <t>2019 DKJM Finale Kinder Mikado vs GreenPanthers https://www.youtube.com/watch?v=RML4mHVJRFM</t>
  </si>
  <si>
    <t>2019 DKJM Finale Jugend OutOfOrder vs NLG https://www.youtube.com/watch?v=D62XT593Rek</t>
  </si>
  <si>
    <t>2019 BM HaWuAllstarZ vs Zonenkinder https://www.youtube.com/watch?v=6-eZ1F-Ksb0</t>
  </si>
  <si>
    <t>2019 BM RigorMortis vs PetersPawns https://www.youtube.com/watch?v=wkOKMR0fqlA</t>
  </si>
  <si>
    <t>2019 BJP RigorMortis vs Zonenkinder https://www.youtube.com/watch?v=fee_w-0Rlxk</t>
  </si>
  <si>
    <t>2019 BJP RigorMortis2 vs LeipzigerNachtwache https://www.youtube.com/watch?v=V-iwvBpo6Cs</t>
  </si>
  <si>
    <t>2019 BJP BlueFangs vs SevenSins https://www.youtube.com/watch?v=x6mDQj1_xpw</t>
  </si>
  <si>
    <t>2019 BJP JugglersJugg vs FalcoJugger https://www.youtube.com/watch?v=1iZqdJwBddk</t>
  </si>
  <si>
    <t>2019 BM Finale RigorMortis Zonenkinder https://www.youtube.com/watch?v=vA2_0PADTcI&amp;t=753s</t>
  </si>
  <si>
    <t>2019 BJP Finale RigorMortis HaWuAllstarZ https://www.youtube.com/watch?v=yHN4-lkm5fQ</t>
  </si>
  <si>
    <t>2018 WM RigorMortis vs Fellowship https://www.youtube.com/watch?v=NYEXK5iF4ng</t>
  </si>
  <si>
    <t>2018 WM HaWuAllstarZ vs RigorMortis https://www.youtube.com/watch?v=EYo5WCDToKA</t>
  </si>
  <si>
    <t>2018 WM HaWuAllstarZ vs petersPawns https://www.youtube.com/watch?v=sTVvv6HH9yY</t>
  </si>
  <si>
    <t>2018 WM Finale RigorMortis vs Zonenkinder https://www.youtube.com/watch?v=9bDGsw_tbvk</t>
  </si>
  <si>
    <t>2018 DM HaWu vs RigorMortis https://www.youtube.com/watch?v=GW7eJcdVFqw</t>
  </si>
  <si>
    <t>2018 DM Victim vs Zonenkinder https://www.youtube.com/watch?v=gcruQx7jwAw</t>
  </si>
  <si>
    <t>2018 DM HaWu vs Zonenkinder https://www.youtube.com/watch?v=MzKT5MHaThg</t>
  </si>
  <si>
    <t>2018 DM Finale RigorMortis vs Zonenkinder https://www.youtube.com/watch?v=WZUxplIiwiU&amp;t=621s</t>
  </si>
  <si>
    <t>2018 Wien Finale RigorMortis vs Fischkoppkrieger https://www.youtube.com/watch?v=Vdrnf1Fmawc</t>
  </si>
  <si>
    <t>2018 Wien Platz 03 SecondCubs vs DDNNGWD https://www.youtube.com/watch?v=zR8N81KepSo&amp;t=122s</t>
  </si>
  <si>
    <t>2018 Wiwn Platz 05 Redbacks vs MunichMonks https://www.youtube.com/watch?v=EwOq-VG7xDA</t>
  </si>
  <si>
    <t>2018 Wien Fischkoppkrieger vs DDNNGWD https://www.youtube.com/watch?v=OV2wwGcnq9g</t>
  </si>
  <si>
    <t>2018 DM Jugend Zonenzwerge vs AnimaEquorumJungePferde https://www.youtube.com/watch?v=WWrCK4iKjE0</t>
  </si>
  <si>
    <t>2018 DM Jugend Finale Hybris vs Akazuki https://www.youtube.com/watch?v=OWBq9T8bE3g</t>
  </si>
  <si>
    <t>2017 CTF Zonenkinder vs RigorMortis https://www.youtube.com/watch?v=YvRA9-1NHC4&amp;t=1s</t>
  </si>
  <si>
    <t>2017 CTF Zonenkinder vs Verracos https://www.youtube.com/watch?v=LaSZb_9PwEQ</t>
  </si>
  <si>
    <t>2017 CTF Zonenkinder vs HaWu https://www.youtube.com/watch?v=1svR_BCg6dE</t>
  </si>
  <si>
    <t>2017 DM Zonenkinder vs JugglersJugg https://www.youtube.com/watch?v=q1IiJ54pPck</t>
  </si>
  <si>
    <t>2017 DM RigorMortis vs HaWuAllstarZ https://www.youtube.com/watch?v=9WxdpdkpAdo</t>
  </si>
  <si>
    <t>2017 DM Rigor Mortis vs JugglersJugg https://www.youtube.com/watch?v=KRrJofR4kGU</t>
  </si>
  <si>
    <t>2017 DM Finale Zonenkinder vs HaWuAllstarZ https://www.youtube.com/watch?v=e5M8nkFR8kQ</t>
  </si>
  <si>
    <t>2017 BJP Victim vs JugglersJugg youtube.com/watch?v=TVQ2_d9BvYw&amp;t=498s</t>
  </si>
  <si>
    <t>2017 BJP RigorMortis vs HaWu Allstarz https://www.youtube.com/watch?v=z7dAnJbGudI&amp;t=413s</t>
  </si>
  <si>
    <t>2016 DM HaWuAllstarz vs RigorMortis https://www.youtube.com/watch?v=dZs8_yU7xhc</t>
  </si>
  <si>
    <t>2016 DM Magnethopollos vs GAG https://www.youtube.com/watch?v=AaG9aL80qVA</t>
  </si>
  <si>
    <t>2016 DM Magnethopollos vs RigorMortis https://www.youtube.com/watch?v=B9AJdoY-Bjc</t>
  </si>
  <si>
    <t>2016 DM GAG vs Setanta https://www.youtube.com/watch?v=vomFAyzacoQ</t>
  </si>
  <si>
    <t>2016 DM Verracos vs HaWuAllstarZ https://www.youtube.com/watch?v=9jxlFCM71Ro</t>
  </si>
  <si>
    <t>2016 DM GAG vs HaWuAllstarZ https://www.youtube.com/watch?v=VKwK1x6LsZw</t>
  </si>
  <si>
    <t>2016 DM Finale Verracos vs Setanta https://www.youtube.com/watch?v=nXlvy0sOjtY</t>
  </si>
  <si>
    <t>2016 BM Kinder RigorMortisKids vs AnimaDraconis https://www.youtube.com/watch?v=5aGv5rjioHQ</t>
  </si>
  <si>
    <t>2016 BM Rigor Mortis 2 vs Skull! https://www.youtube.com/watch?v=FOOprK2DY_I</t>
  </si>
  <si>
    <t>2016 BM Fiale Rigor Mortis vs GAG https://www.youtube.com/watch?v=qBh8-yAOffY</t>
  </si>
  <si>
    <t>2016 DM Kinder Atoxera vs Anima Draconis https://www.youtube.com/watch?v=2e-pawg132A</t>
  </si>
  <si>
    <t>2016 DM Kinder Finale Jugg Warriors vs Nordic Titans https://www.youtube.com/watch?v=g02fqCoGEAQ</t>
  </si>
  <si>
    <t>2016 DM Jugend Finale Victim vs Zonenzwerge https://www.youtube.com/watch?v=FPnj37nvuRU</t>
  </si>
  <si>
    <t>2015 JuggerLeagueFinal Zonenkinder vs RigorMortis https://www.youtube.com/watch?v=2PbyfxdGZ8k</t>
  </si>
  <si>
    <t>2015 JuggerLeagueFinal Zonenkinder vs DieLeereMenge https://www.youtube.com/watch?v=ke1QXxX2uEk</t>
  </si>
  <si>
    <t>2015 JuggerLeagueFinal MadMonkeys vs RigorMortis https://www.youtube.com/watch?v=MotNoF_jprk</t>
  </si>
  <si>
    <t>2015 DM FrankespavosDeKiev vs Magnethopollos https://www.youtube.com/watch?v=WuOdscaqfPw</t>
  </si>
  <si>
    <t>2015 DM RigorMortis vs JuggerhaufenBochum https://www.youtube.com/watch?v=xG-Hxz1NZHQ</t>
  </si>
  <si>
    <t>2015 DM Skull vs Pompfritz https://www.youtube.com/watch?v=QJ2C1dY18FQ</t>
  </si>
  <si>
    <t>2015 DM RigorMortis vs Verracos https://www.youtube.com/watch?v=RjMCrYRGzbc</t>
  </si>
  <si>
    <t>2015 DM Verracos vs Rigor Mortis2 https://www.youtube.com/watch?v=NetjWyGzISs</t>
  </si>
  <si>
    <t>2015 DM FrankespavosDeKiev vs RigorMortis2 https://www.youtube.com/watch?v=doa41d6iltY</t>
  </si>
  <si>
    <t>2015 DM Finale Verracos vs Magnethopollos https://www.youtube.com/watch?v=e0oMPMRWIlk&amp;t=81s</t>
  </si>
  <si>
    <t>2015 Berlin Masters DieLeereMenge vs RigorMortis Jugger League https://www.youtube.com/watch?v=SABcmcmHs10</t>
  </si>
  <si>
    <t>2015 Berlin Masters GAG vs RigorMortis2 Jugger League https://www.youtube.com/watch?v=_nDBWmWswHI</t>
  </si>
  <si>
    <t>2015 BJP Jugend Finale FlyingRhinos vs RedCastleSoldiers https://www.youtube.com/watch?v=K22vBuGaznE</t>
  </si>
  <si>
    <t>2015 BJP Kinder Finale Atoxera vs JuggWarriors https://www.youtube.com/watch?v=_12-FaczRaM</t>
  </si>
  <si>
    <t>2015 BJP Finale LeereMenge vs RigorMortis https://www.youtube.com/watch?v=Dbko8eGFKOY</t>
  </si>
  <si>
    <t>2014 AC CiponejosRevolution vs TerciosEspanoles https://www.youtube.com/watch?v=ZMOEePV2Iuw</t>
  </si>
  <si>
    <t>2014 AC Ninjas vs FrankespavosDeKiev https://www.youtube.com/watch?v=J3-7RtMUfhk</t>
  </si>
  <si>
    <t>2014 AC Rigor vs Frankespavos de Kiev https://www.youtube.com/watch?v=NVMt7JrJ31A</t>
  </si>
  <si>
    <t>2014 AC Ciponejos vs Rigor https://www.youtube.com/watch?v=vjfJsujwLek</t>
  </si>
  <si>
    <t>2014 AC Finale Tercios Espanoles vs Frankespavos de Kiev https://www.youtube.com/watch?v=mqrJ1FbtHkU</t>
  </si>
  <si>
    <t>2014 WM RigorMortis vs Zonenkinder https://www.youtube.com/watch?v=Qwak2w1O5GM</t>
  </si>
  <si>
    <t>2014 WM Zonenkinder vs DieLeereMenge https://www.youtube.com/watch?v=911BCH6jl7M</t>
  </si>
  <si>
    <t>2014 WM Finale RigorMortis vs Tercios Espanoles https://www.youtube.com/watch?v=fnPCueUBIXM</t>
  </si>
  <si>
    <t>2014 BJP Finale RigorMortis vs LeereMenge https://www.youtube.com/watch?v=FWZCoCwoI3A</t>
  </si>
  <si>
    <t>2014 BJP Finale Kinder JuggHunter vs TheFighters https://www.youtube.com/watch?v=St7hxITsyi8</t>
  </si>
  <si>
    <t>2014 Finale Deutsche Meisterschaft Jugend Victim vs Armageddon https://www.youtube.com/watch?v=IQ9_4zIWrEo</t>
  </si>
  <si>
    <t>2014 Finale Deutsche Meisterschaft Kinder TheFighters vs JuggHunt https://www.youtube.com/watch?v=VEXqgZKvoGQ</t>
  </si>
  <si>
    <t>2014 Berlin Masters RigorMortis3 vs FalcoJugger https://www.youtube.com/watch?v=mM8c8YyKVpE</t>
  </si>
  <si>
    <t>2014 Berlin Masters RigorMortis vs Zonenkinder https://www.youtube.com/watch?v=YrnxpBY-l4o</t>
  </si>
  <si>
    <t>2014 Berlin Masters RigorMortis2 vs HLU https://www.youtube.com/watch?v=pv_rebLfPqs</t>
  </si>
  <si>
    <t>2014 Berlin Masters GAG vs Zonenkinder https://www.youtube.com/watch?v=SoT04NqQOBQ</t>
  </si>
  <si>
    <t>2014 BM Finale LeereMenge vs RigorMortis https://www.youtube.com/watch?v=wxcF-Lkvxho</t>
  </si>
  <si>
    <t>2013 BJP FINALE Jugend Victim vs PigPile youtube.com/watch?v=do8n730CU1s</t>
  </si>
  <si>
    <t>2013 DM Klatscher vs Konditionssteine https://www.youtube.com/watch?v=lGFlAVQl2YI</t>
  </si>
  <si>
    <t>2013 DM TorpedoGorn vs Doppelsöldner https://www.youtube.com/watch?v=SOKMLXWLyMg</t>
  </si>
  <si>
    <t>2013 DM RigorMortis2 vs MurciaJS https://www.youtube.com/watch?v=xh6rmWu6ZI0</t>
  </si>
  <si>
    <t>2013 DM WithoutRules vs Juggernauts https://www.youtube.com/watch?v=CI0sMp6-dAU</t>
  </si>
  <si>
    <t>2013 DM Weserkraken vs FlyingJuggmen https://www.youtube.com/watch?v=W12JZC0wCTo</t>
  </si>
  <si>
    <t>2013 DM Murcia vs Doppelsöldner https://www.youtube.com/watch?v=RBWeP4ov1Oo</t>
  </si>
  <si>
    <t>2013 DM RigorMortis2 vs FalcoJugger https://www.youtube.com/watch?v=DKKabTGCxfY</t>
  </si>
  <si>
    <t>2013 DM RosaJuggs vs Spalter https://www.youtube.com/watch?v=1oN569bsYow</t>
  </si>
  <si>
    <t>2013 DM Zonenkinder vs Sonnenwende https://www.youtube.com/watch?v=_w_sqYUKh6o</t>
  </si>
  <si>
    <t>2013 DM RigorMortis2 vs Zonenkinder https://www.youtube.com/watch?v=E0Oi8BZ1N3c</t>
  </si>
  <si>
    <t>2013 DM RigorMortis vs RigorMortis2 https://www.youtube.com/watch?v=qVu54khEvi4</t>
  </si>
  <si>
    <t>2013 DM MurciaJS vs Skull https://www.youtube.com/watch?v=3xEZuow-Exg</t>
  </si>
  <si>
    <t>2013 DM FINALE RigorMortis2 vs MurciaJS https://www.youtube.com/watch?v=Ndl1mCjJPno</t>
  </si>
  <si>
    <t>2013 BM FINALE RigorMortis2 vs RigorMortis https://www.youtube.com/watch?v=BXV4SqYY8sc</t>
  </si>
  <si>
    <t>2013 BM LeereMengevs Zonenkinder https://www.youtube.com/watch?v=EinOYbtdCw0</t>
  </si>
  <si>
    <t>2013 BM PhoenixMarburg vs JugglersJugg https://www.youtube.com/watch?v=wz_0lNL9VjM</t>
  </si>
  <si>
    <t>2013 BM ChimaeraBrunsviga vs Amazonenkinder https://www.youtube.com/watch?v=kYiym4Nzb5o</t>
  </si>
  <si>
    <t>2013 BM RigorMortis2 vs LeereMenge https://www.youtube.com/watch?v=XGD8kiFeC1o</t>
  </si>
  <si>
    <t>2013 BM Zonenkinder vs RigorMortis https://www.youtube.com/watch?v=8K8Rxb8Ee0Q</t>
  </si>
  <si>
    <t>2013 BM J TeamLippstadt vs RigorMortis3 https://www.youtube.com/watch?v=MN2t3wGxkF4</t>
  </si>
  <si>
    <t>2013 BM RigorMortis2 vs PhoenixMarburg https://www.youtube.com/watch?v=vuJQLfJYayg</t>
  </si>
  <si>
    <t>2013 BM LeereMenge vs GAG https://www.youtube.com/watch?v=lgIW1J_5OUw</t>
  </si>
  <si>
    <t>2013 BM RigorMortis2 vs Mengenleere https://www.youtube.com/watch?v=CW5XYnVghKY</t>
  </si>
  <si>
    <t>2013 BM RigorMortis vs GAG https://www.youtube.com/watch?v=3VkekTvIhLA</t>
  </si>
  <si>
    <t>2. Rheinland-Pfälzische Meisterschaft - Hobbiz vs Keulen Eulen https://www.youtube.com/watch?v=dgile4-9OL4</t>
  </si>
  <si>
    <t>2. Rheinland-Pfälzische Meisterschaft - Hobbiz vs Pompfritz https://www.youtube.com/watch?v=VPGxI-OCPMc</t>
  </si>
  <si>
    <t>2. Rheinland-Pfälzische Meisterschaft - Hobbiz vs Mainzer Deserteure https://www.youtube.com/watch?v=b5RUIwu4sKo</t>
  </si>
  <si>
    <t>2. Rheinland-Pfälzische Meisterschaft - Hobbiz vs Juggernauts https://www.youtube.com/watch?v=fJWatBVOGFk</t>
  </si>
  <si>
    <t>2. Rheinland-Pfälzische Meisterschaft - Hobbiz vs HaWu Allstarz https://www.youtube.com/watch?v=py4VViQEs0o</t>
  </si>
  <si>
    <t>2. Rheinland-Pfälzische Meisterschaft - Hobbiz vs Jugger Haufen Bochum https://www.youtube.com/watch?v=TUteQRAI6TE</t>
  </si>
  <si>
    <t>19. Deutsche Meisterschaft Jugger - Heidelberg Hobbiz vs Munich Monks https://www.youtube.com/watch?v=vyi4hsr2c34</t>
  </si>
  <si>
    <t>19. Deutsche Meisterschaft Jugger - Hobbiz Kekse vs Munich Monks https://www.youtube.com/watch?v=vGtpAY145mA</t>
  </si>
  <si>
    <t>Hobbiz vs. Problemkinder - 3. Rheinland-Pfälzische Meisterschaf https://www.youtube.com/watch?v=7Z6jsQJysE8</t>
  </si>
  <si>
    <t>IX Summer Cup Final https://www.youtube.com/watch?v=spTnAILTZP0</t>
  </si>
  <si>
    <t>III TIE Jugger Final Magnethopollos vs Tercios https://www.youtube.com/watch?v=1ER3MFQGwpc</t>
  </si>
  <si>
    <t>FINAL VI SPRING CUP JUGGERMEISTER VS VERRACOS https://www.youtube.com/watch?v=KfDANIUzgz8</t>
  </si>
  <si>
    <t>Setanta Vs Munich Monks - World Club Championship 2018 https://www.youtube.com/watch?v=tTRI5fvHRLY</t>
  </si>
  <si>
    <t>Setanta Vs Flying Juggmen Bonn - World Club Championship 2018 https://www.youtube.com/watch?v=Ctrv7ZauEeA</t>
  </si>
  <si>
    <t>Setanta Vs Jugglers Jugg - World Club Championship 2018 https://www.youtube.com/watch?v=fxpzfeStXYw</t>
  </si>
  <si>
    <t>Setanta Vs Zonenkinder - World Club Championship 2018 https://www.youtube.com/watch?v=jKPVxLv9gvY</t>
  </si>
  <si>
    <t>Setanta Vs Gag - World Club Championship 2018 https://www.youtube.com/watch?v=fo2k6mT2WBE</t>
  </si>
  <si>
    <t>Setanta Vs Die Verstorten Zernichter - World Club Championship 2018 https://www.youtube.com/watch?v=HpbKE3iAqaA</t>
  </si>
  <si>
    <t>Setanta Vs Hobbiz Kekse - World Club Championship 2018 https://www.youtube.com/watch?v=ifLtQwDxNhc&amp;t=135s</t>
  </si>
  <si>
    <t>Setanta Vs Jugg The Ripper - World Club Championship 2018 https://www.youtube.com/watch?v=w7lyEmtfmlQ</t>
  </si>
  <si>
    <t>Setanta Vs Gurkentruppe - Irish International Tournament 2018 https://www.youtube.com/watch?v=a28a7Cm2zkQ</t>
  </si>
  <si>
    <t>Setanta Vs Desert Wolves - Irish International Tournament 2018 https://www.youtube.com/watch?v=SIsKODCMEXM</t>
  </si>
  <si>
    <t>Setanta Vs Grimm Racoons - Irish International Tournament 2018 https://www.youtube.com/watch?v=FMMnq0CP7Lw</t>
  </si>
  <si>
    <t>Setanta Vs Fischkoppkrieger - Irish International Tournament 2018 https://www.youtube.com/watch?v=yHMw1Wu_8-M</t>
  </si>
  <si>
    <t>Setanta Vs Legion - Irish International Tournament https://www.youtube.com/watch?v=TwbQCq8UYhE</t>
  </si>
  <si>
    <t>Setanta Vs Flying Juggmen - Semifinal Irish International Tournament 2018 https://www.youtube.com/watch?v=1HEuQfEyM3Q</t>
  </si>
  <si>
    <t>Setanta Vs Rigor Mortis - Final Irish International Tournament 2018 https://www.youtube.com/watch?v=r_QMZcnzAJQ</t>
  </si>
  <si>
    <t>Setanta Vs Falco Jugger - Hamburg 2018 https://www.youtube.com/watch?v=syMXn7PX6Sw</t>
  </si>
  <si>
    <t>Setanta Vs Lokomotive Black Ninja - Hamburg 2018 https://www.youtube.com/watch?v=DRLoYt5knhc</t>
  </si>
  <si>
    <t>Setanta Vs Victim - Semi-Final Hamburg 2018 https://www.youtube.com/watch?v=D69j93shGes</t>
  </si>
  <si>
    <t>Setanta Vs Fischkoppkrieger - Minifinal Hamburg 2018 https://www.youtube.com/watch?v=ozn0GTmykOs</t>
  </si>
  <si>
    <t>Setanta Vs Wild Geese - Quarterfinal Järnsvenskan 2018 https://www.youtube.com/watch?v=y0we4vUu5z4</t>
  </si>
  <si>
    <t>Setanta Vs Flying Juggmen Bonn - Semifinal Järnsvenskan 2018 https://www.youtube.com/watch?v=-oLRfQ4mtmE</t>
  </si>
  <si>
    <t>Setanta Vs Gurkentruppe - Final Järnsvenskan 2018 https://www.youtube.com/watch?v=wCO2ox-a70M</t>
  </si>
  <si>
    <t>Try Jugger Open Day 2018 Promo Vid https://www.youtube.com/watch?v=cO7AP9uMwn8</t>
  </si>
  <si>
    <t>Järnsvenskan 2017 - Wild Geese Vs Silverhorde https://www.youtube.com/watch?v=9KZnb2kVgkg</t>
  </si>
  <si>
    <t>Järnsvenskan 2017 - Wild Geese Vs Goldenen Reiter https://www.youtube.com/watch?v=2hYRnNXC83o</t>
  </si>
  <si>
    <t>Järnsvenskan 2017 - Gallowglass Vs NSA https://www.youtube.com/watch?v=zjEFZwe2e_A</t>
  </si>
  <si>
    <t>Järnsvenskan 2017 - Gallowglass Vs Prism https://www.youtube.com/watch?v=fIHQlZoK2aw</t>
  </si>
  <si>
    <t>Järnsvenskan 2017 - Wild Geese Vs Juggerklubben Bergstrollen https://www.youtube.com/watch?v=SdiSBBffvfw</t>
  </si>
  <si>
    <t>Järnsvenskan 2017 - Gallowglass Vs G Hill Deers https://www.youtube.com/watch?v=R2F5OrxdriY</t>
  </si>
  <si>
    <t>Järnsvenskan 2017 - Gallowglass Vs Hunters https://www.youtube.com/watch?v=TbtHhpW9UTg</t>
  </si>
  <si>
    <t>Quarter-Final Järnsvenskan 2017 - Wild Geese Vs Prism https://www.youtube.com/watch?v=1wLJju3MOws</t>
  </si>
  <si>
    <t>Semi-final Järnsvenskan 2017 - Wild Geese Vs Living Undeads https://www.youtube.com/watch?v=L97IEehglK0</t>
  </si>
  <si>
    <t>Final Järnsvenskan 2017 - Wild Geese Vs Gurkentruppe https://www.youtube.com/watch?v=78raipunYTQ</t>
  </si>
  <si>
    <t>Jugger Refereeing Game 2 - Zonen Kinder Surprise https://www.youtube.com/watch?v=ysaGXpQLgFs</t>
  </si>
  <si>
    <t>Jugger Refereeing Game 1 "The Rule Breaker Game" https://www.youtube.com/watch?v=lhdc50Cb5ms</t>
  </si>
  <si>
    <t>Juggermeister Vs Tackle Tiger - Multicam View - Final Irish International Tournament https://www.youtube.com/watch?v=MSlEYUdg34s</t>
  </si>
  <si>
    <t>Setanta Vs Verracos - 2016 Torneo Internacional Español https://www.youtube.com/watch?v=W90quJ9nlcc</t>
  </si>
  <si>
    <t>Setanta Vs Juggermeister - 2016 Torneo Internacional Español https://www.youtube.com/watch?v=T-QHBPPRp5g</t>
  </si>
  <si>
    <t>Setanta Vs Ciponejos - 2016 Torneo Internacional Español https://www.youtube.com/watch?v=ls_b07IBGKA</t>
  </si>
  <si>
    <t>Setanta2 Vs Malaga A - 2016 Torneo Internacional Español https://www.youtube.com/watch?v=YRP3AfZM2xY</t>
  </si>
  <si>
    <t>Setanta Vs Fianna - 2016 Torneo Internacional Español https://www.youtube.com/watch?v=pLeuRCl0SF4</t>
  </si>
  <si>
    <t>Setanta2 Vs Dreadnought - 2016 Torneo Internacional Español https://www.youtube.com/watch?v=B4EGtG5E-wo</t>
  </si>
  <si>
    <t>Setanta2 Vs Midnight Fighters - 2016 Torneo Internacional Español https://www.youtube.com/watch?v=iMHgie1UuI0</t>
  </si>
  <si>
    <t>Setanta2 Vs Elements - 2016 Torneo Internacional Español https://www.youtube.com/watch?v=ri1W4st82ak</t>
  </si>
  <si>
    <t>Setanta Vs Málaga United B - 2016 Torneo Internacional Español https://www.youtube.com/watch?v=XOQKf0ppZYk</t>
  </si>
  <si>
    <t>Setanta Vs Warthog - 2016 Torneo Internacional Español https://www.youtube.com/watch?v=SSZzUOyEu_E</t>
  </si>
  <si>
    <t>Setanta Vs Rampage - 2016 Torneo Internacional Español https://www.youtube.com/watch?v=vyMA-l2j5sg</t>
  </si>
  <si>
    <t>Setanta Vs Verracos - Final 2016 Deutsche Meisterschaft https://www.youtube.com/watch?v=tulhfNtTTpY</t>
  </si>
  <si>
    <t>Setanta Vs Grünanlagen Guerilla - Semifinal 2016 Deutsche Meisterschaft https://www.youtube.com/watch?v=82_xtKAEvFA</t>
  </si>
  <si>
    <t>Setanta Vs TackleTiger - Quarterfinal 2016 Deutsche Meisterschaft https://www.youtube.com/watch?v=z75A-oBQwk4</t>
  </si>
  <si>
    <t>Setanta Vs Silverhorde - 2016 Deutsche Meisterschaft https://www.youtube.com/watch?v=CCr_HlCUusk</t>
  </si>
  <si>
    <t>Setanta Vs Affen mit Waffen - 2016 Deutsche Meisterschaft https://www.youtube.com/watch?v=gvevERnAI8g</t>
  </si>
  <si>
    <t>Setanta Vs Munich Monks - 2016 Deutsche Meisterschaft https://www.youtube.com/watch?v=hubb1qFitcg</t>
  </si>
  <si>
    <t>Setanta Vs Hobbiz - 2016 Deutsche Meisterschaft https://www.youtube.com/watch?v=3Qro592Y2hc</t>
  </si>
  <si>
    <t>Setanta Vs Los Torpedoz Gag - Minifinal Irish International Jugger Tournament 2016 https://www.youtube.com/watch?v=2BWGpxu2_E0</t>
  </si>
  <si>
    <t>Setanta Vs Tackle Tiger - Semifinal Irish International Jugger Tournament 2016 https://www.youtube.com/watch?v=hRCM9bGUzRU</t>
  </si>
  <si>
    <t>Setanta Vs Spare Chips - Irish International Jugger Tournament 2016 https://www.youtube.com/watch?v=o7zgWZDZs5M</t>
  </si>
  <si>
    <t>Setanta Vs Victim - Music Edit - Irish International Jugger Tournament 2016 https://www.youtube.com/watch?v=l2yNjHxKvZU</t>
  </si>
  <si>
    <t>Setanta Vs Tackle Tiger - Group Stage Irish International Jugger Tournament 2016 https://www.youtube.com/watch?v=S_bmhMGhFaA</t>
  </si>
  <si>
    <t>Setanta Vs Canada's Pants - Irish International Jugger Tournament 2016 https://www.youtube.com/watch?v=g2f2EyV5QXw</t>
  </si>
  <si>
    <t>Setanta Vs Goldenen Reiter - Irish International Jugger Tournament 2016 https://www.youtube.com/watch?v=It5uHHuyEqg</t>
  </si>
  <si>
    <t>Setanta Vs Cranium Ex Machina - 2016 Hamburg Championship https://www.youtube.com/watch?v=k73CVRIeQHM</t>
  </si>
  <si>
    <t>Setanta Vs Falco Jugger - 2016 Hamburg Championship https://www.youtube.com/watch?v=jlcCDdvBeUU</t>
  </si>
  <si>
    <t>Setanta Vs Torpedo Baam - 2016 Hamburg Championship https://www.youtube.com/watch?v=Kj4XS5EalR8</t>
  </si>
  <si>
    <t>Setanta Vs Die Leere Menge - 2016 Hamburg Championship - No Sound https://www.youtube.com/watch?v=xj86BipijQU</t>
  </si>
  <si>
    <t>Setanta Vs Flying Wolfmen - 2016 Hamburg Championship https://www.youtube.com/watch?v=Rq8ypwptP9g</t>
  </si>
  <si>
    <t>Setanta Vs Grünanlagen Guerilla - Quarterfinal 2016 Hamburg Championship https://www.youtube.com/watch?v=Fua5q0ebvEM</t>
  </si>
  <si>
    <t>Setanta Vs Skull - Semifinal 2016 Hamburg Championship https://www.youtube.com/watch?v=whr_cVN9bu0&amp;t=471s</t>
  </si>
  <si>
    <t>Setanta Vs Hawu Allstarz - Final 2016 Hamburg Championship https://www.youtube.com/watch?v=0pRmMnlISns&amp;t=632s</t>
  </si>
  <si>
    <t>Irish International Jugger Tournament 2016 Promo https://www.youtube.com/watch?v=yDHodBbrGXI</t>
  </si>
  <si>
    <t>Mixed Irish Training Match https://www.youtube.com/watch?v=zYPHyLHlUnY</t>
  </si>
  <si>
    <t>Setanta3 Vs Fischkoppkrieger - DM 2015 https://www.youtube.com/watch?v=oJ87x8jd-eI</t>
  </si>
  <si>
    <t>Setanta2 Vs Amazonenkinder - DM 2015 https://www.youtube.com/watch?v=xp_Ap4VwnJU</t>
  </si>
  <si>
    <t>Setanta1 Vs Die Leere Menge - DM 2015 (2nd Half Only) https://www.youtube.com/watch?v=UD8IT9FSSTU</t>
  </si>
  <si>
    <t>Setanta1 Vs Living Undeads - DM 2015 https://www.youtube.com/watch?v=UJb2bfVHJLs</t>
  </si>
  <si>
    <t>Setanta1 Vs Rigor Mortis - DM 2015 https://www.youtube.com/watch?v=QNIsvEkbKxQ</t>
  </si>
  <si>
    <t>Setanta1 Vs Die 6 Symbole - DM 2015 https://www.youtube.com/watch?v=pxT6Adg1KV8</t>
  </si>
  <si>
    <t>Setanta1 Vs Orange Juggernauts - DM 2015 https://www.youtube.com/watch?v=UlRX_tEa_xw</t>
  </si>
  <si>
    <t>Setanta1 Vs Falco Jugger - DM 2015 https://www.youtube.com/watch?v=K2XvJ6jxcD8&amp;t=3s</t>
  </si>
  <si>
    <t>Almoradi J.C vs FDK (1ºTIE: Fase De Grupos) https://www.youtube.com/watch?v=yNwkYlVN9eE</t>
  </si>
  <si>
    <t>Almoradi J.C vs Sons of Garres (1ºTIE: Fase De Grupos) https://www.youtube.com/watch?v=Jr0ZeDpftKw</t>
  </si>
  <si>
    <t>Almoradi J.C vs Hipnosapos (1ºTIE: Fase De Grupos) https://www.youtube.com/watch?v=C0oa0F6iQhQ</t>
  </si>
  <si>
    <t>Almoradi J.C vs CJ (1º TIE: Fase De Grupos) https://www.youtube.com/watch?v=B7qb9JVv8Kk</t>
  </si>
  <si>
    <t>Almoradi J.C vs Rampage (1ºTIE: 9 - 16 puesto) https://www.youtube.com/watch?v=bTX6TLk-CGY</t>
  </si>
  <si>
    <t>Almoradi J. C vs Tribu Mahud (1ºTIE: Fase De Grupos) https://www.youtube.com/watch?v=JkLHF0t9onQ</t>
  </si>
  <si>
    <t>Almoradi J.C vs Verracos (1º TIE: Fase De Grupos) https://www.youtube.com/watch?v=jR40ujt006s</t>
  </si>
  <si>
    <t>Almoradí J.C vs Smoking Aces (1º TIE: Fase de Grupos) https://www.youtube.com/watch?v=7-aalwx6HQo</t>
  </si>
  <si>
    <t>Almoradí J.C vs Northwest Wolves (1º TIE: Fase de Grupos) https://www.youtube.com/watch?v=6EfRAP1LCKk</t>
  </si>
  <si>
    <t>Almoradí J.C vs Nord Mead (1º TIE: Fase de Grupos) https://www.youtube.com/watch?v=ts15zJOouKM</t>
  </si>
  <si>
    <t>FDK vs Smoking Huargos | III Winter Cup | Fase de grupos https://www.youtube.com/watch?v=d79YMxGwyWA</t>
  </si>
  <si>
    <t>Dragon's Storm vs Camada de Fenriss | III Winter Cup | Fase de grupos https://www.youtube.com/watch?v=5OoND7PNHO4</t>
  </si>
  <si>
    <t>Desertores vs Monster Jugger | III Winter Cup | Fase de grupos https://www.youtube.com/watch?v=jIyji5Bojyo</t>
  </si>
  <si>
    <t>Ciponejos vs Camada de Fenriss | III Winter Cup | Fase de grupos https://www.youtube.com/watch?v=PF5MwKk8mvI</t>
  </si>
  <si>
    <t>Centinela Jedi vs Jugger Beister | III Winter Cup | Fase de grupos https://www.youtube.com/watch?v=k4OAtaZJu6A</t>
  </si>
  <si>
    <t>Hollow vs Centinela Jedi | III Winter Cup | Fase de grupos https://www.youtube.com/watch?v=O6fniKdXPD0</t>
  </si>
  <si>
    <t>VIII Winter Cup - Buitres negros vs Nikram - Fase de grupos https://www.youtube.com/watch?v=9hAXhXiIeSI</t>
  </si>
  <si>
    <t>VIII WInter Cup - Fauna vs Valkyr - Fase de grupos https://www.youtube.com/watch?v=V1iu7FNTIlw</t>
  </si>
  <si>
    <t>VIII Winter Cup - Juggermeister vs Feedbacks - Cuartos de final https://www.youtube.com/watch?v=ba9M6-2ASIM</t>
  </si>
  <si>
    <t>VIII Winter Cup - Pollos vs Smuggers - Cuartos de final https://www.youtube.com/watch?v=YTBoW31WYis</t>
  </si>
  <si>
    <t>VIII Winter Cup - Verracos vs Juggermeister - Semifinal https://www.youtube.com/watch?v=_aH_3TXg-6A</t>
  </si>
  <si>
    <t>VIII Winter Cup - Juggerheister vs Black Dragons - Fase de grupos https://www.youtube.com/watch?v=ENvQ89efEp4</t>
  </si>
  <si>
    <t>VIII Winter Cup - Alchemyst vs Tragabuche - Fase de grupos https://www.youtube.com/watch?v=6GpOWdnTY3U</t>
  </si>
  <si>
    <t>VIII Winter Cup - Fianna vs Hydras - Fase de grupos https://www.youtube.com/watch?v=5lNEHrDo9dc</t>
  </si>
  <si>
    <t>VIII Winter Cup - Majoreros vs Arena Dragons Denia - Fase de grupos. https://www.youtube.com/watch?v=bLPLLjPISws</t>
  </si>
  <si>
    <t>VIII Winter Cup - Tercios Españoles vs Juggermeister - Fase de grupos. https://www.youtube.com/watch?v=6A-ZbkU99YE</t>
  </si>
  <si>
    <t>VIII Winter Cup - Götter vs Feedbacks - Fase de grupos. https://www.youtube.com/watch?v=2UZNB-wPn4Y</t>
  </si>
  <si>
    <t>VIII Winter Cup - Ninjas Almoradí vs Andrómeda- Fase de grupos https://www.youtube.com/watch?v=6Ma2tOiOdmo</t>
  </si>
  <si>
    <t>VIII Winter - Final - Tercios Españoles vs Verracos https://www.youtube.com/watch?v=AndMYRZ0Vro</t>
  </si>
  <si>
    <t>VII Winter Cup | JuggerMeister VS Tercios Españoles (Final youtube.com/watch?v=lWVLUdLGk1k</t>
  </si>
  <si>
    <t>VII Winter Cup | Götter VS JuggerMeister https://www.youtube.com/watch?v=hYnfBlJBkMc</t>
  </si>
  <si>
    <t>VII Winter Cup | Smuggers VS Tercios Españoles https://www.youtube.com/watch?v=d_ipSSv5Tdo</t>
  </si>
  <si>
    <t>VII Winter Cup | Dragon Duels VS Fauna https://www.youtube.com/watch?v=uxBQGwkwrQI</t>
  </si>
  <si>
    <t>VII Winter Cup | Helvetios VS Barcelona J.C. https://www.youtube.com/watch?v=txQY6N34dTw</t>
  </si>
  <si>
    <t>VII Winter Cup | Verracos VS Barcelona J.C. https://www.youtube.com/watch?v=of2Sf8h_E_k</t>
  </si>
  <si>
    <t>VII Winter Cup | Verracos VS Smuggers https://www.youtube.com/watch?v=JIytxvHvGUw</t>
  </si>
  <si>
    <t>VII Winter Cup | Feedbacks VS JuggerMeister https://www.youtube.com/watch?v=zY306gqbgXQ</t>
  </si>
  <si>
    <t>VII Winter Cup | Dragon Duels VS Myrtia https://www.youtube.com/watch?v=dqFsWCjRCXg</t>
  </si>
  <si>
    <t>VII Winter Cup | Black Dragons VS Fauna https://www.youtube.com/watch?v=kJmAHiPhXcM</t>
  </si>
  <si>
    <t>VII Winter Cup | Fianna VS Tribu Mahud https://www.youtube.com/watch?v=olZe7RwrugE</t>
  </si>
  <si>
    <t>VII Winter Cup | PJA Cyber Plague VS Ornitorrincos de la Llama https://www.youtube.com/watch?v=AwzQhLapl_Q</t>
  </si>
  <si>
    <t>VII Winter Cup | Myrtia VS JuggerMeiste https://www.youtube.com/watch?v=1eo6uoUq0NU</t>
  </si>
  <si>
    <t>VII Winter Cup | Tercios Españoles VS Smuggers https://www.youtube.com/watch?v=vhDKMTLlYLk</t>
  </si>
  <si>
    <t>VII Winter Cup | Tercios Españoles VS Verracos https://www.youtube.com/watch?v=aVdXJI9yAlI</t>
  </si>
  <si>
    <t>VII Winter Cup | Verracos vs Götter https://www.youtube.com/watch?v=v1NDaYw_LyE</t>
  </si>
  <si>
    <t>VII Winter Cup | Tercios Españoles vs LINCES https://www.youtube.com/watch?v=xFJ3BR9HnJA</t>
  </si>
  <si>
    <t>VII Winter Cup | Magnethpollos vs Juggermeister https://www.youtube.com/watch?v=1XKlWrRubsM</t>
  </si>
  <si>
    <t>VII Winter Cup | Magnethopollos vs Juggerheister https://www.youtube.com/watch?v=EyxP5hy39vs</t>
  </si>
  <si>
    <t>VII Winter Cup | Magethopollos vs Hipnosapos https://www.youtube.com/watch?v=pxFakMQKRb0</t>
  </si>
  <si>
    <t>VII Winter Cup | Magnethopollos vs Almoradi Jugger Club https://www.youtube.com/watch?v=chJkxn2I0i8</t>
  </si>
  <si>
    <t>VII Winter Cup | Juggermeister vs Almoradi Jugger Club https://www.youtube.com/watch?v=pROUdhrpBT4</t>
  </si>
  <si>
    <t>VII Winter Cup | Helvetios vs PJA Hell Gods https://www.youtube.com/watch?v=tHzZAdycx6U</t>
  </si>
  <si>
    <t>VII Winter Cup | Götter vs Almoradi Jugger Club https://www.youtube.com/watch?v=2Pw0IQ3Ze5I</t>
  </si>
  <si>
    <t>VII Winter Cup | Fianna vs Tercios Españoles https://www.youtube.com/watch?v=8nf6WnsafG8</t>
  </si>
  <si>
    <t>VII Winter Cup | Feedbacks vs Smuggers https://www.youtube.com/watch?v=iBoFBrYDzsE</t>
  </si>
  <si>
    <t>VII Winter Cup | Feedbacks vs Magnethopollos https://www.youtube.com/watch?v=M0DJgdPhDd8</t>
  </si>
  <si>
    <t>VII Winter Cup | Feedbacks vs JuggerHeister https://www.youtube.com/watch?v=SJ3Jyg3Ycmo</t>
  </si>
  <si>
    <t>VII Winter Cup | Barcelona Jugger Club B vs Buitres Negros https://www.youtube.com/watch?v=6x_ueJENRWs</t>
  </si>
  <si>
    <t>VII Winter Cup | Arena Dragons Denia vs Almoradi Jugger Club B https://www.youtube.com/watch?v=xe-evbHcrco</t>
  </si>
  <si>
    <t>VII Winter Cup | Arena Dragons vs Helvetios https://www.youtube.com/watch?v=pXIhYMWjtng</t>
  </si>
  <si>
    <t>VII Winter Cup | Onuba Krakens vs Almoradi Jugger Club B https://www.youtube.com/watch?v=qCS_VCvlPbw</t>
  </si>
  <si>
    <t>VII Winter Cup | Alpa Team vs Buitres Negros https://www.youtube.com/watch?v=-SCkQhX_WCc</t>
  </si>
  <si>
    <t>VI Winter Cup | Midnight Fighters vs Götter https://www.youtube.com/watch?v=WarWZajPsVU</t>
  </si>
  <si>
    <t>VI Winter Cup | Midnight Fighters VS Homelands https://www.youtube.com/watch?v=lOeWegX_Dm4</t>
  </si>
  <si>
    <t>Rigor Mortis VS Götter | II TIE https://www.youtube.com/watch?v=ieZtahwrtt4</t>
  </si>
  <si>
    <t>C.J. Tercios Españoles VS Almoradí Jugger Team (Suizo/ I Open II LJL) https://www.youtube.com/watch?v=zSNzH_4XNLc</t>
  </si>
  <si>
    <t>Verracos VS Desertores (Suizo/ I Open II LJL) https://www.youtube.com/watch?v=Ut_oAcAg_XY</t>
  </si>
  <si>
    <t>C.J. Tercios Españoles VS Desertores (Suizo/ I Open II LJL) https://www.youtube.com/watch?v=KCO0vzZ86I4</t>
  </si>
  <si>
    <t>Verracos VS Sons of Garres (Suizo/ I Open II LJL) https://www.youtube.com/watch?v=Jrk_lYtT9Z8</t>
  </si>
  <si>
    <t>Verracos VS Hipnosapos (Suizo/ I Open II LJL) https://www.youtube.com/watch?v=sDP0nl7OY_s</t>
  </si>
  <si>
    <t>Ciponejos Revolution VS Hipnosapos (Suizo/ I Open II LJL) https://www.youtube.com/watch?v=XtUjrejw4-I</t>
  </si>
  <si>
    <t>Midnight Fighters VS Magnethopollos (Suizo/ I Open II LJL) https://www.youtube.com/watch?v=eamg9KRCY98</t>
  </si>
  <si>
    <t>Ciponejos Revolution VS Magnethopollos (Suizo/I Open II LJL) https://www.youtube.com/watch?v=d809YCQ3pPI</t>
  </si>
  <si>
    <t>C.J. Tercios Españoles VS Sons Of Garres (Suizo/I Open II LJL) https://www.youtube.com/watch?v=FLnA4vB2Qh8</t>
  </si>
  <si>
    <t>Ciponejos Revolution VS Almoradí Jugger Team (Suizo/I Open II LJL) https://www.youtube.com/watch?v=7XXoK2UkWFo</t>
  </si>
  <si>
    <t>C.J. Tercios Españoles VS Magnethopollos (Semifinal/ I Open II LJL) https://www.youtube.com/watch?v=L8PK9tL1RjQ</t>
  </si>
  <si>
    <t>Verracos vs Legión | 1ª Jornada | 3ª Liga jugger Murcia https://www.youtube.com/watch?v=3th73sWDDPU</t>
  </si>
  <si>
    <t>Ciponejos vs Magnethopollos | 1ª Jornada | 3ª Liga Jugger Murcia https://www.youtube.com/watch?v=eeRgb83wF2U</t>
  </si>
  <si>
    <t>Ciponejos vs Verracos | 2ª Jornada | 3ª Liga Jugger Murcia https://www.youtube.com/watch?v=fYeNfhJEvkc</t>
  </si>
  <si>
    <t>Jugger Hunters vs Legión | 2ª Jornada | 3ª Liga Jugger Murcia https://www.youtube.com/watch?v=uA8bc2dpClY</t>
  </si>
  <si>
    <t>Fondo del Barnés vs Spuggers | Fase de Grupos | III Atun Cup https://www.youtube.com/watch?v=oWukt9eN-9M</t>
  </si>
  <si>
    <t>JuggerMeisters vs Legión | Fase de Grupos | III Atun Cup https://www.youtube.com/watch?v=L8HfZXG5vJk</t>
  </si>
  <si>
    <t>Tercios vs Spuggers | Final | III Atun Cup https://www.youtube.com/watch?v=kPognogDnEk</t>
  </si>
  <si>
    <t>Tercios vs FDK | Fase de Grupos | III Atun Cup https://www.youtube.com/watch?v=rCFhmmsBPpk</t>
  </si>
  <si>
    <t>Verracos vs Plan B | Fase de Grupos | III Atun Cup https://www.youtube.com/watch?v=6i_DcboG-ko</t>
  </si>
  <si>
    <t>JuggerMeister vs FDK | Cuartos de final | III Atun Cup https://www.youtube.com/watch?v=Vwv2cMNdhkc</t>
  </si>
  <si>
    <t>Tercios vs Verracos Semifinal III Atun Cup https://www.youtube.com/watch?v=HQASWAxGJjE</t>
  </si>
  <si>
    <t>Panochos Attack vs Magnethopollos | 4ª Jornada | III Liga Jugger Murcia https://www.youtube.com/watch?v=WVn4xdAj4lw</t>
  </si>
  <si>
    <t>Tercios Españoles vs Verracos | 5ª Jornada | III Liga Jugger Murcia https://www.youtube.com/watch?v=L5-_EBx6VEw</t>
  </si>
  <si>
    <t>Ignis vs Magnethopollos | 5ª Jornada | III Liga Jugger Murcia https://www.youtube.com/watch?v=tpfuJs0tYWs&amp;t=1s</t>
  </si>
  <si>
    <t>Ciponejos vs Ignis / Jornada de Recuperación / III Liga Jugger Murcia https://www.youtube.com/watch?v=jpm9p-0QAMo</t>
  </si>
  <si>
    <t>Verracos vs Panochos / Jornada de recuperación / III Liga Jugger Murcia https://www.youtube.com/watch?v=-wJRS4kWj0k</t>
  </si>
  <si>
    <t>Verracos vs Ignis | Jornada de recuperación | III Liga Jugger Murcia https://www.youtube.com/watch?v=vwI54co72cs</t>
  </si>
  <si>
    <t>Verracos vs Overlords / Fase de Grupos / I Winter Cup Murcia https://www.youtube.com/watch?v=13C2rZrpxeI</t>
  </si>
  <si>
    <t>Ciponejos Revolution vs Burkas Team / Fase de Grupos / I Winter Cup https://www.youtube.com/watch?v=rYqsoWPipRU</t>
  </si>
  <si>
    <t>Juggermeister vs Overlords / Fase de Grupos / I Winter Cup https://www.youtube.com/watch?v=wvamOiaj3z0</t>
  </si>
  <si>
    <t>Tercios Españoles vs Ignis (2ª parte) / Fase de Grupos / I Winter Cup https://www.youtube.com/watch?v=Eu_O-jA9xuw</t>
  </si>
  <si>
    <t>Panochos Attack vs Burkas Team / Fase de Grupos / I Winter Cup https://www.youtube.com/watch?v=6iKilqemv0E</t>
  </si>
  <si>
    <t>Ciponejos Revolution vs Ignis / Cuartos de final / I Winter Cup https://www.youtube.com/watch?v=L_mb3YVhWDQ</t>
  </si>
  <si>
    <t>Tercios Españoles vs Burkas Team / Cuartos de final / I Winter Cup https://www.youtube.com/watch?v=JV5C0B3lBp4&amp;t=2s</t>
  </si>
  <si>
    <t>Juggermeister vs Ciponejos Revolution / Semifinal / I Winter Cup https://www.youtube.com/watch?v=GUeNjx1UzfA</t>
  </si>
  <si>
    <t>Ciponejos Revolution vs Ninjas Attack / Partido por el bronce / I Winter Cup https://www.youtube.com/watch?v=NJi1i17z6QY</t>
  </si>
  <si>
    <t>Tercios Españoles vs Juggermeister / Final / I Winter Cup https://www.youtube.com/watch?v=JQ6P9lHx3DM</t>
  </si>
  <si>
    <t>Verracos vs Ciponejos Revolution / 9ª Jornada / III Liga Jugger Murcia https://www.youtube.com/watch?v=JnbXs2A5njo</t>
  </si>
  <si>
    <t>Tercios Españoles vs Ignis / 11ª Jornada / III Liga Jugger Murcia https://www.youtube.com/watch?v=q6_KhgMsbps</t>
  </si>
  <si>
    <t>Verracos vs Jugger Hunters / 11ª Jornada / III Liga Jugger Murcia https://www.youtube.com/watch?v=H-giRQW4-E8</t>
  </si>
  <si>
    <t>Tercios Españoles vs Ciponejos Revolution / Cuartos de Final / VI Regional Jugger Murcia https://www.youtube.com/watch?v=e222ZzyagO0</t>
  </si>
  <si>
    <t>Verracos vs Shadows / Cuartos de Final / VI Regional Jugger Murcia https://www.youtube.com/watch?v=HvbgL7ujSEw</t>
  </si>
  <si>
    <t>Tercios Españoles vs Jugger Hunters / Semifinal / VI Regional Jugger Murcia https://www.youtube.com/watch?v=s3HXuB1jYIg</t>
  </si>
  <si>
    <t>Verracos vs Magnethopollos / Semifinal / VI Regional Jugger Murcia https://www.youtube.com/watch?v=VbVu-z79EoY</t>
  </si>
  <si>
    <t>Tercios Españoles vs Verracos / Final / VI Regional Jugger Murcia https://www.youtube.com/watch?v=-GrFj2nfLVY</t>
  </si>
  <si>
    <t>Verracos vs Magnethopollos / 14ª Jornada / III Liga Jugger Murcia https://www.youtube.com/watch?v=sr9pMdIfOZw</t>
  </si>
  <si>
    <t>Hermandad vs Tsuruchi Samuráis / III Liga Jugger Murcia / 2ª División https://www.youtube.com/watch?v=q4q8EJ3z3BU</t>
  </si>
  <si>
    <t>Ciponejos Revolution vs Magnethopollos / III Liga Jugger Murcia https://www.youtube.com/watch?v=5Xe8shB2A7s</t>
  </si>
  <si>
    <t>Tercios Españoles vs Magnethopollos / Cuartos de Final / VII Regional Jugger Murcia https://www.youtube.com/watch?v=nbUg5KxZ5nE</t>
  </si>
  <si>
    <t>Verracos vs Gotter / Cuartos de final / VII Regional Jugger Murcia https://www.youtube.com/watch?v=PpkfFHdiNC4</t>
  </si>
  <si>
    <t>Verracos vs Ciponejos Revolution / Semifinal / VII Regional Jugger Murcia https://www.youtube.com/watch?v=XfK0QMDP-AI</t>
  </si>
  <si>
    <t>Tercios Españoles vs Ninjas / Semifinal / VII Regional Jugger Murcia https://www.youtube.com/watch?v=wYO8L58Zc2g</t>
  </si>
  <si>
    <t>Ciponejos Revolution vs Ninjas / Partido por el bronce / VII Regional Jugger Murcia https://www.youtube.com/watch?v=MDL_jGmCbUo</t>
  </si>
  <si>
    <t>Tercios Españoles vs Verracos / Final y entrega de premios / VII Regional Jugger Murcia https://www.youtube.com/watch?v=KkSUlvK1kog</t>
  </si>
  <si>
    <t>2013 DM - Rigor Mortis 2 vs Murcia Jugger Team (Group Stage) [EDIT VERSION] https://www.youtube.com/watch?v=hxWlzI-hBK0</t>
  </si>
  <si>
    <t>2013 DM - Rigor Mortis 2 vs Murcia Jugger Team (Group Stage) https://www.youtube.com/watch?v=0h_MpYwCLEE</t>
  </si>
  <si>
    <t>2013 DM - Falco Jugger vs Murcia Jugger Team (Group Stage) https://www.youtube.com/watch?v=Fm-ud5Qjh6E</t>
  </si>
  <si>
    <t>2013 DM - Falco Jugger vs Murcia Jugger Team (Group Stage) [EDIT VERSION] https://www.youtube.com/watch?v=CxlOpgwrMnE</t>
  </si>
  <si>
    <t>2013 DM - Hannover Living Undeads vs Murcia Jugger Team (Group Stage) https://www.youtube.com/watch?v=SXUXiOFQH7o</t>
  </si>
  <si>
    <t>2013 DM - Hannover Living Undeads vs Murcia Jugger Team (Group Stage) [EDIT VERSION] https://www.youtube.com/watch?v=v9YUMdhgJps</t>
  </si>
  <si>
    <t>DM 2013 - Knautschzonenkinder vs Murcia Jugger Team (Group Stage) https://www.youtube.com/watch?v=a4H4TL9vnnc</t>
  </si>
  <si>
    <t>DM 2013 - Knautschzonenkinder vs Murcia Jugger Team (Group Stage) [EDIT VERSION] https://www.youtube.com/watch?v=arOe6sgaWVs</t>
  </si>
  <si>
    <t>2013 DM - Setanta vs Murcia Jugger Team (Knockout) https://www.youtube.com/watch?v=oRqHV9-m324</t>
  </si>
  <si>
    <t>2013 DM - Setanta vs Murcia Jugger Team (Knockout) [EDIT VERSION] https://www.youtube.com/watch?v=hU0iTl40UBE</t>
  </si>
  <si>
    <t>DM 2013 - Siesta y Fiesta vs Murcia Jugger Team (QUARTER FINALS) https://www.youtube.com/watch?v=yrrhDW5a0m4</t>
  </si>
  <si>
    <t>DM 2013 - Siesta y Fiesta vs Murcia Jugger Team (QUARTER FINALS) [EDIT VERSION] https://www.youtube.com/watch?v=OSdPegaczH0</t>
  </si>
  <si>
    <t>DM 2013 - Skull! vs Murcia Jugger Team (Semifinals) https://www.youtube.com/watch?v=OLsMEUeSeew</t>
  </si>
  <si>
    <t>DM 2013 - Skull! vs Murcia Jugger Team (Semifinals) [EDIT VERSION] https://www.youtube.com/watch?v=CK0Q4kUgKM8</t>
  </si>
  <si>
    <t>DM 2013 - Rigor Mortis 2 vs Murcia Jugger Team (FINAL) https://www.youtube.com/watch?v=1gpFu_1soB8</t>
  </si>
  <si>
    <t>Lied zur inklusiven Deutschen Kinder und Jugendmeisterschaft im Jugger in Berlin 2019 https://youtu.be/Gp-QzdDWkSU</t>
  </si>
  <si>
    <t>Jugger Deutsche Kinder und Jugend Meisterschaft  https://youtu.be/LA82R4m_KiE</t>
  </si>
  <si>
    <t>Was ist eigentlich Jugger  https://youtu.be/1uiOP0x7Prc</t>
  </si>
  <si>
    <t>NLG gegen Problemeltern | 4. Württemberg Cup 2021 [Jugger] https://youtu.be/PX6Zn5OxfX4</t>
  </si>
  <si>
    <t>NLG vs Munich Monks | Halbfinale 4. Württemberg Cup 2021 [Jugger] https://youtu.be/hsOWKSnBLfk</t>
  </si>
  <si>
    <t>n l g gegen Problemkinder | 4. Württemberg Cup 2021 [Jugger] https://youtu.be/T9kl_cfzmlQ</t>
  </si>
  <si>
    <t>Seven Sins gegen Juggernauts Schädeljäger | 4. Württemberg Cup 2021 [Jugger] https://youtu.be/uPeME85CHvk</t>
  </si>
  <si>
    <t>Keulen Eulen gegen BembelMachine | 4. Württemberg Cup 2021 [Jugger] https://youtu.be/3GQrs6TBZaw</t>
  </si>
  <si>
    <t>n l g gegen Pompfenbrecher | 4. Württemberg Cup 2021 [Jugger] https://youtu.be/jicmIFgkMFE</t>
  </si>
  <si>
    <t>Seven Sins gegen Munich Monks | FINALE 4. Württemberg Cup 2021 [Jugger] https://youtu.be/m-ij4LRLcAg</t>
  </si>
  <si>
    <t>NLG gegen ProblemMachine | 7. Südwest Regional 2021 [Jugger] https://youtu.be/0oNiQfngqw4</t>
  </si>
  <si>
    <t>Schatten gegen Problemeltern | 4. Württemberg Cup 2021 [Jugger] https://youtu.be/z4iTsVAJw_E</t>
  </si>
  <si>
    <t>NLG gegen Keulen Eulen | Viertelfinale 4. Württemberg Cup 2021 [Jugger] 2 Kameras https://youtu.be/5_UYWigdjDI</t>
  </si>
  <si>
    <t>Keulen Eulen gegen Ehrengarde | 4. Württemberg Cup 2021 [Jugger] https://youtu.be/3Hzy2l2kiqA</t>
  </si>
  <si>
    <t>NLG gegen Schädelschwenker | 7. Südwest Regionalturnier 2021 [Jugger] https://youtu.be/OJd5hynnZnc</t>
  </si>
  <si>
    <t>n l g gegen Keulen Eulen | Relegation 4. Württemberg Cup 2021 [Jugger] https://youtu.be/nsL30Aq9h6I</t>
  </si>
  <si>
    <t>NLG gegen Problemkinder | Kleines FINALE 4. Württemberg Cup 2021 [Jugger] https://youtu.be/WDj976BLDrI</t>
  </si>
  <si>
    <t>Munich Monks gegen BembelMachine | 4. Württemberg Cup 2021 [Jugger] https://youtu.be/rISqa1hL0RY</t>
  </si>
  <si>
    <t>Peters Pawns gegen Zonenkinder (K.O. Phase) | 13. Thüringer Meisterschaft | Jugger https://youtu.be/8mwddm-_t3w</t>
  </si>
  <si>
    <t>Hand! Treffer! Kopf? Ep.11 - Die Leere Menge | Jugger-Podcast https://youtu.be/XOOYgIJ99-4</t>
  </si>
  <si>
    <t>Peters Pawns gegen Seven Sins (K.O. Phase) | 13. Thüringer Meisterschaft | Jugger https://youtu.be/Q8TVfXdrbcw</t>
  </si>
  <si>
    <t>NLG gegen Bembelritter | 7. Südwest Regionalturnier 2021 [Jugger] https://youtu.be/rDRGycNOhkw</t>
  </si>
  <si>
    <t>NLG gegen Zonenkinder | 13. Thüringer Meisterschaft 2021 [Jugger] https://youtu.be/7_7kUuQHMhM</t>
  </si>
  <si>
    <t>NLG gegen Peters Pawns | 13. Thüringer Meisterschaft 2021 [Jugger] https://youtu.be/r9Vk2Ufx3j8</t>
  </si>
  <si>
    <t>Seven Sins gegen Ehrengarde | 4. Württemberg Cup 2021 [Jugger] https://youtu.be/ZA8QZ6ToT2Q</t>
  </si>
  <si>
    <t>NLG gegen Keulen Eulen | 7. Südwest Regionalturnier 2021 [Jugger] https://youtu.be/McxAIwjb_NI</t>
  </si>
  <si>
    <t>Schatten gegen Fischkoppkrieger (Gruppenphase) | 13. Thüringer Meisterschaft | Jugger https://youtu.be/Rgfevfcme7E</t>
  </si>
  <si>
    <t>Amazonenkinder gegen Die Leere Menge | 13. Thüringer Meisterschaft | Jugger https://youtu.be/FWp_iT8c-tA</t>
  </si>
  <si>
    <t>Die Leere Menge gegen Fischkoppkrieger (Gruppenphase) | 13. Thüringer Meisterschaft | Jugger https://youtu.be/Bv8TroefsJ0</t>
  </si>
  <si>
    <t>Seven Sins gegen Flying Juggmen Bonn | 13. Thüringer Meisterschaft | Jugger https://youtu.be/5TiOTl8xJng</t>
  </si>
  <si>
    <t>Peters Pawns gegen NLG | 13. Thüringer Meisterschaft | K.O.-Phase | Jugger https://youtu.be/yBNLz7iUaMg</t>
  </si>
  <si>
    <t>Die Leere Menge gegen Schatten (Lower Bracket) | 13. Thüringer Meisterschaft | Jugger https://www.youtube.com/watch?v=6qg80p7J448</t>
  </si>
  <si>
    <t>Schatten gegen Amazonenkinder (Gruppenphase) | 13. Thüringer Meisterschaft | Jugger https://youtu.be/KLkupCFzu5g</t>
  </si>
  <si>
    <t>Die Leere Menge gegen Schatten (Gruppenphase) | 13. Thüringer Meisterschaft | Jugger https://youtu.be/gwNdiON2kOU</t>
  </si>
  <si>
    <t>Falco Jugger gegen Die Leere Menge (Relegation) | 13. Thüringer Meisterschaft | Jugger https://youtu.be/-vYeTZyw1AI</t>
  </si>
  <si>
    <t>NLG gegen Seven Sins | 13. Thüringer Meisterschaft 2021 [Jugger] https://youtu.be/xT17rCTOnWA</t>
  </si>
  <si>
    <t>NLG gegen Falco Jugger | 13. Thüringer Meisterschaft 2021 [Jugger] https://youtu.be/KAKfmg6YynM</t>
  </si>
  <si>
    <t>NLG gegen Die Goldenen Reiter | 2. Grabsteinturnier 2021 [Jugger] https://youtu.be/C6Mu7CeEq0c</t>
  </si>
  <si>
    <t>NLG gegen Rigor Mortis | 13. Thüringer Meisterschaft 2021 [Jugger] https://youtu.be/DFdE3D7AZT8</t>
  </si>
  <si>
    <t>NLG gegen Amazonenkinder | 13. Thüringer Meisterschaft 2021 [Jugger] https://youtu.be/5sLeIU7zKEM</t>
  </si>
  <si>
    <t>NLG gegen Flying Juggmen Bonn | 2. Grabsteinturnier 2021 [Jugger] https://youtu.be/y1HTRrEDqt0</t>
  </si>
  <si>
    <t>NLG gegen Keulen Eulen | 13. Thüringer Meisterschaft 2021 [Jugger] https://youtu.be/UkeMCFczUyA</t>
  </si>
  <si>
    <t>Seven Sins gegen Peters Pawns | 13. Thüringer Meisterschaft 2021 [Jugger] https://youtu.be/kvyrHQNQJK0</t>
  </si>
  <si>
    <t>NLG gegen HaWu AllstarZ | 2. Grabsteinturnier 2021 [Jugger] https://youtu.be/nRme_viMBY0</t>
  </si>
  <si>
    <t>NLG gegen Munich Monks | 2. Grabsteinturnier 2021 [Jugger] https://youtu.be/acyWZIdNuIE</t>
  </si>
  <si>
    <t>Die Goldenen Reiter gegen Mécan'Hydre | 2. Grabsteinturnier 2021 [Jugger] https://youtu.be/y9oFJzEObvI</t>
  </si>
  <si>
    <t>Zonenkinder gegen Bob Jugger | 13. Thüringer Meisterschaft | Jugger https://youtu.be/5qnqpf1XAGs</t>
  </si>
  <si>
    <t>Peters Pawns gegen Lachende Lemure | 13. Thüringer Meisterschaft | Jugger https://youtu.be/e1xjEO9eS4I</t>
  </si>
  <si>
    <t>Peters Pawns gegen Amazonenkinder | 13. Thüringer Meisterschaft | Jugger https://youtu.be/67eE_M68m9g</t>
  </si>
  <si>
    <t>HaWu AllstarZ gegen Rigor Mortis | 2. Lauffener Grabsteinturnier | Jugger https://youtu.be/vM71fXUnJCw</t>
  </si>
  <si>
    <t>Fischkoppkrieger Kiel gegen Rigor Mortis | 2. Lauffener Grabsteinturnier | Jugger https://youtu.be/yBVBbeySLBI</t>
  </si>
  <si>
    <t>Hobbiz gegen Schergen von Monasteria | 2. Lauffener Grabsteinturnier | Jugger https://youtu.be/avL3Nl_VWds</t>
  </si>
  <si>
    <t>Fischkoppkrieger gegen Schergen von Monasteria | 2. Lauffener Grabsteinturnier | Jugger https://youtu.be/hFzttQMhME4</t>
  </si>
  <si>
    <t>Peters Pawns gegen Problema Equorum | 10. Berlin Masters | Jugger https://youtu.be/cpFFtt83aQY</t>
  </si>
  <si>
    <t>Die Juggerschau Ep.8 | August 2021 | Jugger-News https://youtu.be/m3hWBBI_vhY</t>
  </si>
  <si>
    <t>Peters Pawns gegen Fishckoppkrieger | 10. Berlin Masters | Jugger https://youtu.be/D6RDkyYiprg</t>
  </si>
  <si>
    <t>Peters Pawns gegen Jugglers Jugg | 10. Berlin Masters | Jugger https://youtu.be/J6a1WiRBtsM</t>
  </si>
  <si>
    <t>Peters Pawns gegen Torpedo Bääm! | 10. Berlin Masters | Jugger https://youtu.be/B0lcZOD-qhU</t>
  </si>
  <si>
    <t>Hobbiz gegen HaWu AllstarZ | 2. Lauffener Grabsteinturnier | Jugger https://youtu.be/qEKgwcrZNwY</t>
  </si>
  <si>
    <t>Fischkoppkrieger Kiel gegen Flyinng Juggmen | 2. Lauffener Grabsteinturnier | Jugger https://youtu.be/uflpU7bmXJc</t>
  </si>
  <si>
    <t>Flying Juggmen Bonn gegen HaWu AllstarZ | 2. Lauffener Grabsteinturnier | Jugger https://youtu.be/c0rglIzeHUo</t>
  </si>
  <si>
    <t>Fischkoppkrieger Kiel gegen HaWu AllstarZ | 2. Lauffener Grabsteinturnier | Jugger https://youtu.be/LaH3NqdT_X4</t>
  </si>
  <si>
    <t>Ehrengarde gegen Hobbiz | 2. Lauffener Grabsteinturnier | Jugger https://youtu.be/Phrg74c1oX4</t>
  </si>
  <si>
    <t>NLG gegen Peters Pawns | Halbfinale 10. Berlin Masters 2021 [Jugger] https://youtu.be/mFgnPqJHQS8</t>
  </si>
  <si>
    <t>NLG gegen Cranium ex Machina | 10. Berlin Masters 2021 [Jugger] https://youtu.be/wPi_lua9YLc</t>
  </si>
  <si>
    <t>NLG gegen Blue Fangs | 10. Berlin Masters 2021 [Jugger] https://youtu.be/r4PpLrqCy1M</t>
  </si>
  <si>
    <t>NLG gegen Rigor Mortis | 10. Berlin Masters 2021 [Jugger] https://youtu.be/VCXgaKYH3-k</t>
  </si>
  <si>
    <t>NLG gegen Die Leere Menge | 10. Berlin Masters 2021 [Jugger] https://youtu.be/nH8894snW5U</t>
  </si>
  <si>
    <t>NLG gegen Schatten | 13. Thüringer Meisterschaft 2021 [Jugger] https://youtu.be/PpKlkIJRHIs</t>
  </si>
  <si>
    <t>NLG gegen Rigor Mortis | Halbfinale 6. Zur goldenen Pompfe 2021 [Jugger] https://youtu.be/eusV4d0qDj0</t>
  </si>
  <si>
    <t>GAG vs Seven Sins ~ Berlin Majors 2021 https://youtu.be/dWf0xbqiAAo</t>
  </si>
  <si>
    <t>GAG vs Torpedo Bääm! ~ Berlin Majors 2021 https://youtu.be/lFxsjp2teB4</t>
  </si>
  <si>
    <t>Peters Pawns vs HaWu AllstarZ ~ Berlin Majors 2021 https://youtu.be/nYMIaXOpdyQ</t>
  </si>
  <si>
    <t>GAG vs HaWu AllstarZ ~ Berlin Majors 2021 https://youtu.be/eiiBYSnFr2g</t>
  </si>
  <si>
    <t>GAG vs Leipziger Nachtwache ~ Berlin Majors 2021 https://youtu.be/Q4tLIASdAP0</t>
  </si>
  <si>
    <t>Falco Jugger vs Zonenkinder ~ 6.Bamberger Turnier 2021 https://youtu.be/-T_2HogiWyU</t>
  </si>
  <si>
    <t>Falco Jugger vs Rigor Mortis ~ 6.Bamberger Turnier 2021 https://youtu.be/Y8TkiBjVayg</t>
  </si>
  <si>
    <t>NLG gegen Blue Fangs | WCC 2020+ [Jugger] https://youtu.be/rw0oVweUHNs</t>
  </si>
  <si>
    <t>NLG gegen Problema Equorum | Viertelfinale 10. Berlin Masters 2021 [Jugger] https://youtu.be/7F4lrWEek2Y</t>
  </si>
  <si>
    <t>NLG gegen Seven Sins | 10. Berlin Masters 2021 [Jugger] https://youtu.be/7AIVfFGx8sU</t>
  </si>
  <si>
    <t>NLG gegen Zonenkinder | Viertelfinale 6. Zur goldenen Pompfe 2021 [Jugger] https://youtu.be/Cn2UUMNPUiY</t>
  </si>
  <si>
    <t>NLG gegen Fischkoppkrieger | Achtelfinale 10. Berlin Masters 2021 [Jugger] https://youtu.be/kKW5bdpwI1g</t>
  </si>
  <si>
    <t>NLG gegen Falco Jugger | 6. Zur goldenen Pompfe 2021 [Jugger] https://youtu.be/cOq9BZ7xm_U</t>
  </si>
  <si>
    <t>NLG gegen Hobbiz | 2. Grabsteinturnier 2021 [Jugger] https://youtu.be/z6JLyrkpUC8</t>
  </si>
  <si>
    <t>NLG gegen Leipziger Partyhände | WCC 2020+ [Jugger] https://youtu.be/z6ferIuYRGY</t>
  </si>
  <si>
    <t>NLG gegen Schatten | 2.Grabsteinturnier 2021 [Jugger] https://youtu.be/xwI6EGwvGlY</t>
  </si>
  <si>
    <t>Fischkoppkrieger Kiel gegen Flying Juggmen | 2. Lauffener Grabsteinturnier | Jugger https://youtu.be/uflpU7bmXJc</t>
  </si>
  <si>
    <t>Flying Juggmen Bonn gegen Rigor Mortis | 2. Lauffener Juggerturnier | Jugger https://youtu.be/9nv-HlHbOfA</t>
  </si>
  <si>
    <t>Peters Pawns gegen Likedeeler | 10. Berlin Masters | Jugger https://youtu.be/TK9pccAF4GM</t>
  </si>
  <si>
    <t>HaWu AllstarZ gegen Rigor Mortis | 10. Berlin Masters | Jugger https://youtu.be/_o7M5bIhfpI</t>
  </si>
  <si>
    <t>Likedeeler gegen Munich Monks | 10. Berlin Masters | Jugger https://youtu.be/YRqV3z4ZUOQ</t>
  </si>
  <si>
    <t>Jugglers Jugg gegen Torpedo Bääm! | 10. Berliner Masters | Jugger https://youtu.be/XSEmQWYX2sU</t>
  </si>
  <si>
    <t>Fischkoppkrieger gegen Problema Equorum | 10. Berlin Masters | Jugger https://youtu.be/VY5X_xWl70E</t>
  </si>
  <si>
    <t>n l g gegen Mécan'Hydre | 2. Grabsteinturnier 2021 [Jugger] https://youtu.be/NYViOajrOoI</t>
  </si>
  <si>
    <t>NLG gegen Falco Jugger | WCC 2020+ Top Relegation [Jugger] https://youtu.be/3_z9mg06it0</t>
  </si>
  <si>
    <t>NLG gegen Munich Monks | WCC 2020+ [Jugger] https://youtu.be/zQI8SThbuC0</t>
  </si>
  <si>
    <t>Jugger: 6. Bamberger Juggerturnier: Pink Pain - Falco Jugger https://youtu.be/9VY6KhroYxw</t>
  </si>
  <si>
    <t>Leipziger Nachtwache vs Flying Juggmen Bonn 13. Thüringer Meisterschaft Jugger https://www.youtube.com/watch?v=z_aPcmstGe4</t>
  </si>
  <si>
    <t>Lachende Lemure vs Flying Juggmen Bonn 13. Thüringer Meisterschaft Jugger https://www.youtube.com/watch?v=kzc60O_s5gs</t>
  </si>
  <si>
    <t>Bob Jugger vs Flying Juggmen Bonn 13. Thüringer Meisterschaft Jugger https://www.youtube.com/watch?v=r3h4BYf7EW8</t>
  </si>
  <si>
    <t>Leipzig Nachtwache vs Lachende Lemure https://www.youtube.com/watch?v=YPXH3j1rLEc</t>
  </si>
  <si>
    <t>Leipziger Nachtwache vs BoB 13. Thüringer Meisterschaft Jugger https://www.youtube.com/watch?v=GuByBGPkipI</t>
  </si>
  <si>
    <t>Leipziger Nachtwache vs Leere Menge 13. Thüringer Meisterschaft Jugger https://www.youtube.com/watch?v=aoUAO0-MRaQ</t>
  </si>
  <si>
    <t>Leipziger Nachtwache vs Falco Jugger I 13. Thüringer Meisterschaft I Jugger https://www.youtube.com/watch?v=ZhCn13SSN6o</t>
  </si>
  <si>
    <t>Leipziger Nachtwache vs Rigor Mortis I 13. Thüringer Meisterschaft I Jugger https://www.youtube.com/watch?v=gLRHzjL5-dI</t>
  </si>
  <si>
    <t>Leipziger Nachtwache vs BoB Jugger I 13. Thüringer Meisterschaft I Jugger I Relegation https://www.youtube.com/watch?v=I5MfRjC_q3k</t>
  </si>
  <si>
    <t>Leipziger Nachtwache vs Zonenkinder I 13. Thüringer Meisterschaft I Jugger https://www.youtube.com/watch?v=pJHPXM4sMCw&amp;t=2s</t>
  </si>
  <si>
    <t>Amazonenkinder vs Keulen Eulen I 13. Thüringer Meisterschaft I Jugger https://www.youtube.com/watch?v=78VggLdGbSQ</t>
  </si>
  <si>
    <t>Falco Jugger vs Seven Sins I 13. Thüringer Meisterschaft I Jugger https://www.youtube.com/watch?v=JDAA_6GPn_E</t>
  </si>
  <si>
    <t>Fellowship vs Zonenkinder I World Club Championship 2020 I Halbfinale https://www.youtube.com/watch?v=oxPyXiDf4O8</t>
  </si>
  <si>
    <t>Jugger Basel vs Leipziger Nachtwache I World Club Championship 2020 I Second Round 1 D - 2. Match https://www.youtube.com/watch?v=75F9gyeR-qc</t>
  </si>
  <si>
    <t>Second Cubs vs Leipziger Nachtwache I World Club Championship 2020 I First Round N - 4. Match https://www.youtube.com/watch?v=faqSivFF8qA</t>
  </si>
  <si>
    <t>Pink Pain vs Leipziger Nachtwache I World Club Championship 2020 I First Round N - 6. Match https://www.youtube.com/watch?v=OVJhplRFic0</t>
  </si>
  <si>
    <t>Cologne Raptors vs Leipziger Partyhände I World Club Championship 2020 I First Round B - 5. Match https://www.youtube.com/watch?v=vf6EwE2upgs</t>
  </si>
  <si>
    <t>Leipziger Partyhände vs Keiler I World Club Championship 2020 I 1st Repechage 2-4 A - 1. Match https://www.youtube.com/watch?v=uMCPbmMvinw</t>
  </si>
  <si>
    <t>Jugger Basilisken Basel vs Rigor Mortis I World Club Championship 2020 I Second Round 1 D - 3. Match https://www.youtube.com/watch?v=SK0fDX2uar0</t>
  </si>
  <si>
    <t>Pompfenbrecher vs Lokomotive Black Ninja I World Club Championship 2020 I QF 9-16 B https://www.youtube.com/watch?v=I0j1boDnfPc</t>
  </si>
  <si>
    <t>HaWu AllstarZ vs Rigor Mortis I World Club Championship 2020 I HF 1-4 B I Jugger https://www.youtube.com/watch?v=FmLunPKpQhc</t>
  </si>
  <si>
    <t>MULTICAM! Problemkinder gegen Seven Sins | Halbfinale 4. Württemberg Cup 2021 [Jugger] https://youtu.be/LDCF6gjyr1U</t>
  </si>
  <si>
    <t>NLG gegen Seven Sins | Kleines Finale 10. Berlin Masters 2021 [Jugger] https://youtu.be/olBV-pNF0Xg</t>
  </si>
  <si>
    <t>NLG gegen Problem Machine | WCC 2020+ [Jugger] https://youtu.be/Uq4s_2Ozc1M</t>
  </si>
  <si>
    <t>Peters Pawns gegen FKK | 5. Juggerturnier am Hohen Ufer | Jugger https://youtu.be/lWXBTcXkYNo</t>
  </si>
  <si>
    <t>Jugglers Jugg gegen Die Goldenen Reiter | 10. Berlin Masters | Jugger https://youtu.be/MspNdZVttco</t>
  </si>
  <si>
    <t>Torpedo Bääm! gegen Problema Equorum | 10. Berlin Masters | Jugger https://youtu.be/cMZpkYuZFF8</t>
  </si>
  <si>
    <t>Flying Juggmen gegen Problemkinder | 2. Grabsteinturnier 2021 [Jugger] https://youtu.be/dNNu-e4LhvY</t>
  </si>
  <si>
    <t>NLG gegen GAG | WCC 2020+ Viertelfinale 17-24 [Jugger] https://youtu.be/Unruz5dg3ec</t>
  </si>
  <si>
    <t>NLG gegen Schatten | Finale 7. Südwest Regionalturnier 2021 [Jugger] https://youtu.be/XlrVDG1qQ9k</t>
  </si>
  <si>
    <t>n l g gegen Die Goldenen Reiter | 2. Grabsteinturnier 2021 [Jugger] https://youtu.be/XkPGIj3FiRA</t>
  </si>
  <si>
    <t>NLG gegen Hobbiz | WCC 2020+ 1st Repechage 1-3 B [Jugger] https://youtu.be/Ie7_PTPUm4c</t>
  </si>
  <si>
    <t>n l g gegen FKK | 2. Grabsteinturnier 2021 [Jugger] https://youtu.be/XD8q_4nvtYY</t>
  </si>
  <si>
    <t>NLG gegen Seven Sins | 2. Grabsteinturnier 2021 [Jugger] https://youtu.be/VxTUbEzlw4Q</t>
  </si>
  <si>
    <t>Leipziger Nachwache vs Falco Jugger 9. Berlin Masters I Jugger I https://www.youtube.com/watch?v=nHRqWlwXPNY</t>
  </si>
  <si>
    <t>Leipziger Nachtwache vs Jugger Vienna I 9. Berlin Masters I Jugger https://www.youtube.com/watch?v=2ZKIuhOqZFE</t>
  </si>
  <si>
    <t>Leipziger Nachtwache vs HaWu AllstarZ I 1. Berlin Minors I Jugg https://www.youtube.com/watch?v=XiZ5gnrfYzI</t>
  </si>
  <si>
    <t>Leipziger Nachtwache vs Blue Fangs I 1. Berlin Minors I Jugger https://www.youtube.com/watch?v=aWMeoOCNFZA</t>
  </si>
  <si>
    <t>Rigor 1 vs Rigor 2 I 1. Berlin Minors I Jugger https://www.youtube.com/watch?v=vc6frU5RnOg</t>
  </si>
  <si>
    <t>HaWu AllstarZ vs Falco Jugger I 1. Berlin Minors I Jugger https://www.youtube.com/watch?v=XWbZnDOqw88</t>
  </si>
  <si>
    <t>Rigor Mortis vs HaWu AllsarZ I 1. Berlin Minors I Jugger https://www.youtube.com/watch?v=Nu0_lbqVKOE</t>
  </si>
  <si>
    <t>Rigor Mortis vs GAG I 1. Berlin Minors I Jugger https://www.youtube.com/watch?v=H7hNIma_wWw</t>
  </si>
  <si>
    <t>Rigor Mortis II vs Blue Fangs https://www.youtube.com/watch?v=tCxUt5ON3sI&amp;t=6s</t>
  </si>
  <si>
    <t>Rigor Mortis vs Leipziger Nachtwache I 1. Berlin Minors I Jugger https://www.youtube.com/watch?v=ZxT2A6tqrDk</t>
  </si>
  <si>
    <t>Rigor Mortis II vs Leipziger Nachtwache I 1. Berlin Minors I Jugger https://www.youtube.com/watch?v=zzdhlZBx0BE&amp;t=61s</t>
  </si>
  <si>
    <t>GrünanlagenGuerilla vs Leipziger Nachtwache I 1. Berlin Minors I Jugger https://www.youtube.com/watch?v=jNatUcOzU_0</t>
  </si>
  <si>
    <t>Rigor Mortis vs NLG I 6. Bamberger Jugger Turnier I Gruppenphase https://www.youtube.com/watch?v=rRSAq05wHz8&amp;t=37s</t>
  </si>
  <si>
    <t>Leipziger Nachtwache vs Pink Pain I 6. Bamberger Jugger Turnier I Gruppenphase https://www.youtube.com/watch?v=77ThelxYsE0</t>
  </si>
  <si>
    <t>Leipziger Nachtwache vs Schatten I 6. Bamberger Jugger Turnier I Gruppenphase https://www.youtube.com/watch?v=sy5epxMoegU</t>
  </si>
  <si>
    <t>Leipziger Nachtwache vs Jugger Helden I 6. Bamberger Jugger Turnier I Gruppenphase https://www.youtube.com/watch?v=49GRE61xrlI</t>
  </si>
  <si>
    <t>Leipziger Nachtwache vs Jugger Helden I 6. Bamberger Jugger Turnier I Viertelfinale https://www.youtube.com/watch?v=xfrpsBDm-bU</t>
  </si>
  <si>
    <t>Leipziger Nachtwache vs Munich monks I 6. Bamberger Jugger Turnier I Gruppenphase https://www.youtube.com/watch?v=oKZB-pekYY0</t>
  </si>
  <si>
    <t>Leipziger Nachtwache vs Munich Monks I 6. Bamberger Jugger Turnier I Halbfinale https://www.youtube.com/watch?v=Q0G5X3qkMnI</t>
  </si>
  <si>
    <t>Rigor Mortis vs Schatten I 6. Bamberger Jugger Turnier I Viertelfinale https://www.youtube.com/watch?v=6SxIvZK4sDA</t>
  </si>
  <si>
    <t>Muenich Monks vs Schatten I 6. Bamberger Jugger Turnier I Gruppenphase https://www.youtube.com/watch?v=PfFR1EDlBWU</t>
  </si>
  <si>
    <t>Zonenkinder vs Schatten I 6. Bamberger Jugger Turnier I Spiel 5-8 https://www.youtube.com/watch?v=9fUHjkylbC4</t>
  </si>
  <si>
    <t>Schatten vs Juggernauts I Bamberger Jugger Turnier I Relegationsspiel https://www.youtube.com/watch?v=0K5KUdOOUXQ</t>
  </si>
  <si>
    <t>Zonnenkinder vs Schurken Bamberg und Rigor Mortis I 13. TM 6. Bamberger Jugger Pokal https://www.youtube.com/watch?v=x8Tx4S-GPm0</t>
  </si>
  <si>
    <t>NLG vs Muenich Monks I 6. Bamberger Jugger Pokal I Platz 3-4 https://www.youtube.com/watch?v=buUY4hzfCcw</t>
  </si>
  <si>
    <t>Bembelritter vs Schaedelschaenker I 7. Südwest Regionalturnier I Alle gegen alle I Jugger https://www.youtube.com/watch?v=2l2FbXSf8W8</t>
  </si>
  <si>
    <t>Leipziger Nachtwache vs Seven Sins I 10. Berlin Masters I Jugger https://www.youtube.com/watch?v=fhzg5Ig7xXg</t>
  </si>
  <si>
    <t>Amazonenkinder vs Fischkoppkrieger I 13. Thüringer Meisterschaft I Platzierungsspiel https://www.youtube.com/watch?v=ybkropr_1Hc</t>
  </si>
  <si>
    <t>Zonis vs Piranhas Berlin Minors 2021 https://www.youtube.com/watch?v=lwVI3H4rxRo</t>
  </si>
  <si>
    <t>Zonis vs GAG Berlin Minors 2021 https://www.youtube.com/watch?v=BuvVhDnhadI</t>
  </si>
  <si>
    <t>Piranhas vs GAG Berlin Minors 2021 https://www.youtube.com/watch?v=8YiIHra1gzE</t>
  </si>
  <si>
    <t>Falco vs GAG Berlin Minors 2021 https://www.youtube.com/watch?v=IS3YcVyi800</t>
  </si>
  <si>
    <t>Falco vs Blue Fangs Berlin Minors 2021 https://www.youtube.com/watch?v=WQaz4l5rnJ8</t>
  </si>
  <si>
    <t>Blue Fangs vs GAG Berlin Minors 2021 https://www.youtube.com/watch?v=UgxZLyg4gkA</t>
  </si>
  <si>
    <t>Blutgruppe Nord vs Flying Juggmen WCC 2021 https://www.youtube.com/watch?v=BErizc4a-c8&amp;t=43s</t>
  </si>
  <si>
    <t>Falco gegen Zonenkinder | 10. Berlin Masters 2021 [Jugger] https://youtu.be/Q-WUbmkQlHc</t>
  </si>
  <si>
    <t>NLG gegen Flying Juggmen Bonn | 5. Württemberg Cup 2021 [Jugger] https://youtu.be/gxhGt7VOjvo</t>
  </si>
  <si>
    <t>Cranium ex Machina gegen Hobbiz | WCC 2020+ [Jugger] https://youtu.be/i8yHe46IB8k</t>
  </si>
  <si>
    <t>n l g gegen Schergen von Monasteria | 2. Grabsteinturnier 2021 [Jugger] https://youtu.be/yATmc-RZPDA</t>
  </si>
  <si>
    <t>Rigor Mortis gegen Blue Fangs | 10. Berlin Masters 2021 [Jugger] https://youtu.be/a_20WywTuFk</t>
  </si>
  <si>
    <t>Munich Monks gegen Blutgrätsche | WCC 2020+ [Jugger] https://youtu.be/IOHRznF87DA</t>
  </si>
  <si>
    <t>Peters Pawns gegen Zonenkinder | WCC 2020+ | Jugger https://youtu.be/C_VdXD4aTHQ</t>
  </si>
  <si>
    <t>Peters Pawns gegen HaWu AllstarZ | WCC 2020+ | Jugger https://youtu.be/J5iir4RL1gw</t>
  </si>
  <si>
    <t>Schatten gegen Pompfenbrecher | 4. Württemberg Cup 2021 Spiel um Platz 5 [Jugger] https://youtu.be/gWvKKj3AZv8</t>
  </si>
  <si>
    <t>Seven Sins gegen Rigor Mortis | 13. Thüringer Meisterschaft 2021 [Jugger] https://youtu.be/BVsUFwZCBsU</t>
  </si>
  <si>
    <t>NLG gegen Ehrengarde | 7. Südwest Regionalturnier 2021 [Jugger] https://youtu.be/wRtMneFwgi0</t>
  </si>
  <si>
    <t>Nightfox gegen Keulen Eulen | Bonner Buccaneer Brawl 2021 [Jugger] https://youtu.be/FNMxUVZbvUM</t>
  </si>
  <si>
    <t>NLG gegen Blutgrätsche | WCC 2020+ [Jugger] https://youtu.be/BuXfGujKEi8</t>
  </si>
  <si>
    <t>Nightfox gegen Schergen von Monasteria | Winterliga 1.Spieltag Hagen 2021 [Jugger] https://youtu.be/-lXtDvoFIvI</t>
  </si>
  <si>
    <t>Nightfox gegen die Kurzen | Winterliga 1.Spieltag Hagen 2021 [Jugger] https://youtu.be/G2x2ukWV-O4</t>
  </si>
  <si>
    <t>NLG gegen Fischkoppkrieger | WCC 2020+ [Jugger] https://youtu.be/RMihQfKk5mA</t>
  </si>
  <si>
    <t>Peters Pawns gegen Juggerhelden Bamberg | WCC 2020+ | Jugger https://youtu.be/yH6aBJz_Nq4</t>
  </si>
  <si>
    <t>Peters Pawns gegen Pompfenbrecher | WCC 2020+ | Jugger https://youtu.be/HEc4rmYIaiw</t>
  </si>
  <si>
    <t>Peters Pawns gegen Munich Monks | WCC 2020+ | Jugger https://youtu.be/gdmg-EXU3Mo</t>
  </si>
  <si>
    <t>Peters Pawns geegn Fémures Huérfanos | WCC 2020+ | Jugger https://youtu.be/lDVBp_DPtQE</t>
  </si>
  <si>
    <t>Zonenkinder gegen NLG | 6. Zur goldenen Pompfe 2021 Gruppenphase [Jugger] https://youtu.be/6JazUauBE00</t>
  </si>
  <si>
    <t>Nightfox gegen Grimm Racoons | Winterliga 1.Spieltag Hagen 2021 [Jugger] https://youtu.be/VjGFiszZqvQ</t>
  </si>
  <si>
    <t>NLG gegen Jugger Basilisken Basel | 5. Württemberg Cup 2021 [Jugger] https://youtu.be/xA0gpIk-Vto</t>
  </si>
  <si>
    <t>Munich Monks gegen MecanHydre | 2. Grabsteinturnier 2021 [Jugger] https://youtu.be/kF4hrqMwpLs</t>
  </si>
  <si>
    <t>NLG gegen Hobbiz | WCC 2020+ First Round D [Jugger] https://youtu.be/BVa7Gix-qM4</t>
  </si>
  <si>
    <t>Zonenkinder gegen Die Goldenen Reiter | 10. Berlin Masters 2021 [Jugger] https://youtu.be/9140lt6vKlc</t>
  </si>
  <si>
    <t>Nightfox gegen Flying Juggmen Bonn | Bonner Buccaneer Brawl 2021 [Jugger] https://youtu.be/bd134YHsCh8</t>
  </si>
  <si>
    <t>Munich Monks gegen Zonenkinder | 10. Berlin Masters 2021 [Jugger] https://youtu.be/srmWPU1IhB0</t>
  </si>
  <si>
    <t>NLG gegen Jugger Vienna | WCC 2020+ Quali. Top24 A [Jugger] https://youtu.be/JrM1xMu0Pi4</t>
  </si>
  <si>
    <t>JUGGER: Flying Juggmen vs. Die Kurzen @ Winterliga Hagen (2021) https://www.youtube.com/watch?v=_bjXgLY3LDs</t>
  </si>
  <si>
    <t>JUGGER: Flying Juggmen vs. Grimm Racoons @ Winterliga Hagen (2021) https://www.youtube.com/watch?v=ZbcE-eCjH3Q</t>
  </si>
  <si>
    <t>NLG gegen Wütende Tintenfische | WCC 2020+Third Round 2 C [Jugger] https://youtu.be/QGr8dFdV3sU</t>
  </si>
  <si>
    <t>Munich Monks gegen Pompfenbrecher | Viertelfinale 4. Württemberg Cup 2021 [Jugger] https://youtu.be/EvDS1DehLbY</t>
  </si>
  <si>
    <t>Cranium ex Machina gegen Torpedo Bääm! | 10. Berlin Masters 2021 [Jugger] https://youtu.be/Cyr0ocn8sTA</t>
  </si>
  <si>
    <t>Die Goldenen Reiter gegen Problemkinder | 2. Grabsteinturnier 2021 [Jugger] https://youtu.be/mK6daZDt6kU</t>
  </si>
  <si>
    <t>Pink Pain vs Grimm Racoons I World Club Championship 2020 I First Round N - 3. Match https://www.youtube.com/watch?v=qWXSLY0a6kA&amp;t=56s</t>
  </si>
  <si>
    <t>Ehrengarde vs Schaedelschwaenker I 7. Südwest Regionalturnier I Alle gegen alle I Jugger https://www.youtube.com/watch?v=-sm4Cc74ZD0</t>
  </si>
  <si>
    <t>Leipziger Nachtwache vs Goldene Reiter I 9. Berlin Masters I Jugger https://www.youtube.com/watch?v=LyPVdt0FR-0</t>
  </si>
  <si>
    <t>Leipziger Nachtwache vs Problemkinder I 9. Berlin Master I Jugger https://www.youtube.com/watch?v=PFn-1lL0Ycg</t>
  </si>
  <si>
    <t>Fisch Kopp Krieger vs Leipziger Nachtwache I 9. berlin Masters I Jugger https://www.youtube.com/watch?v=dfk_r1RVJVs</t>
  </si>
  <si>
    <t>Seven Sins vs Schatten I 4. Würtemberg Cup I Viertelfinale I Jugger https://www.youtube.com/watch?v=oZHPBhSQMkY</t>
  </si>
  <si>
    <t>Ehrengarde vs Problem Kinder I 4. Würtemberg Cup I Viertelfinale I Jugger https://www.youtube.com/watch?v=Bz4DdzsGdjk</t>
  </si>
  <si>
    <t>Ehrengarde vs Problem Eltern I 4. Würtemberg Cup I Relegation I Jugger https://www.youtube.com/watch?v=4CTcokHjoAs</t>
  </si>
  <si>
    <t>Pompfenbrecher vs Keulen Eulen I 4. Würtemberg Cup I Jugger https://www.youtube.com/watch?v=xvD0f2x5SuY</t>
  </si>
  <si>
    <t>Ehrengarde vs Problem Machine I 7. Südwest Regionalturnier I Alle gegen alle I Jugger https://www.youtube.com/watch?v=I-QQTPAUwfg</t>
  </si>
  <si>
    <t>Pompfenbrecher vs Juggernauts Schädeljäger I 4. Würtemberg Cup I Relegation I Jugger https://www.youtube.com/watch?v=rx1RIp8Qt1k</t>
  </si>
  <si>
    <t>Ehrengarde vs Keulen Eulen I 7. Südwest Regionalturnier I Alle gegen alle I Jugger https://www.youtube.com/watch?v=Tvds9RfWJgw</t>
  </si>
  <si>
    <t>NLG gegen Kampfkarpfen | Bamberg 2018 [Jugger] https://youtu.be/LMFW9Zj_EWE</t>
  </si>
  <si>
    <t>NLG gegen Juggerhelden Bamberg | Bamberg 2018 [Jugger] https://youtu.be/qnETw772mK4</t>
  </si>
  <si>
    <t>NLG gegen die Verstörten Zernichter | Bamberg 2018 [Jugger] https://youtu.be/yYWE3RXQh44</t>
  </si>
  <si>
    <t>MULTICAM! NLG gegen Schatten | 4. Württemberg Cup 2021 [Jugger] https://youtu.be/g8hIyURYRyw</t>
  </si>
  <si>
    <t>Schatten gegen Ehrengarde | 4. Württemberg Cup 2021 [Jugger] https://youtu.be/CAim3d-w0Sc</t>
  </si>
  <si>
    <t>Juggernauts Schädeljäger gegen BembelMachine | 4. Württemberg Cup 2021 [Jugger] https://youtu.be/kjKXlOV9nQI</t>
  </si>
  <si>
    <t>Juggernauts Schädeljäger gegen Ehrengarde | 4. Württemberg Cup 2021 [Jugger] https://youtu.be/BG3_Winwofs</t>
  </si>
  <si>
    <t>Schatten gegen BembelMachine | 4. Württemberg Cup 2021 [Jugger] https://youtu.be/doc5oR9kFBE</t>
  </si>
  <si>
    <t>MULTICAM! Pompfenbrecher gegen Problemkinder | 4. Württemberg Cup 2021 [Jugger] https://youtu.be/-fCjIysjfWM</t>
  </si>
  <si>
    <t>Munich Monks vs Jugger Basilisken Basel | 14. Saarländische Meisterschaft | [Jugger] https://www.youtube.com/watch?v=HtsoWcOB_YY</t>
  </si>
  <si>
    <t>Pompfenbrecher vs Jugger Basilisken Basel | 14. Saarländische Meisterschaft | [Jugger] https://www.youtube.com/watch?v=gZjC2du0j9w</t>
  </si>
  <si>
    <t>Falco Jugger vs Juggernauts ~ 6.Bamberger Turnier 2021 https://www.youtube.com/watch?v=6bsbRiuexW8</t>
  </si>
  <si>
    <t>Falco vs Jugger Helden ~ 6.Bamberger Turnier 2021 https://www.youtube.com/watch?v=TtRzWGjPBk4</t>
  </si>
  <si>
    <t>Rigor vs Zonis ~ 6.Bamberger Turnier 2021 https://www.youtube.com/watch?v=0z5DO23UCPM</t>
  </si>
  <si>
    <t>Seven Sins gegen Hobbiz 2. Grabsteinturnier 2021 [Jugger] https://youtu.be/J6RQOP_L6ek</t>
  </si>
  <si>
    <t>Flying Juggmen gegen Basel | 5. Württemberg Cup 2021 [Jugger] https://youtu.be/upNHkeS-hnw</t>
  </si>
  <si>
    <t>NLG gegen Munich Monks | 6. Zur goldenen Pompfe 2021 [Jugger] https://youtu.be/6e6S4oFRz08</t>
  </si>
  <si>
    <t>Schatten gegen Hobbiz | 5. Württemberg Cup 2021 [Jugger] https://youtu.be/yXKCF-vX44I</t>
  </si>
  <si>
    <t>Peters Pawns gegen Seven Sins | WCC 2020+ | Jugger https://www.youtube.com/watch?v=_7H3YkL0gok</t>
  </si>
  <si>
    <t>Peters Pawns gegen Mécan' Hydre | WCC 2020+ | Jugger https://www.youtube.com/watch?v=EAusqJxulBM</t>
  </si>
  <si>
    <t>Peters Pawns gegen Hobbiz | WCC 2020+ | Jugger https://www.youtube.com/watch?v=bd4bgN3joT8</t>
  </si>
  <si>
    <t>Bäuerchen gegen Bochum Juggers | 2. Hagener Winter-Einladungsturnier 2022 | Jugger https://www.youtube.com/watch?v=v_96THpb1-o</t>
  </si>
  <si>
    <t>Bäuerchen gegen Jugg - the Ripper | 2. Hagener Winter-Einladungsturnier 2022 | Jugger https://www.youtube.com/watch?v=-RfvPwyAGjs</t>
  </si>
  <si>
    <t>Bäuerchen gegen die Kurzen | 2. Hagener Winter-Einladungsturnier 2022 | Jugger https://www.youtube.com/watch?v=08Det5KRoWU</t>
  </si>
  <si>
    <t>Bäuerchen gegen Mixteam | 2. Hagener Winter-Einladungsturnier 2022 | Jugger https://www.youtube.com/watch?v=La0sR-NQuiQ</t>
  </si>
  <si>
    <t>Jumping Juggmen gegen Jugg - the Ripper | 2. Hagener Winter-Einladungsturnier 2022 | Jugger https://www.youtube.com/watch?v=QjYMmTceEgw</t>
  </si>
  <si>
    <t>Peters Pawns gegen Blutgrätsche | WCC 2020+ | Jugger https://www.youtube.com/watch?v=wAqr-QybYec</t>
  </si>
  <si>
    <t>FKK2 gegen Pink Pain | WCC 2020+ | Jugger https://www.youtube.com/watch?v=M3zzq7AI81k</t>
  </si>
  <si>
    <t>Bochum Juggers gegen Die Kurzen | 2. Hagener Winter-Einladungsturnier 2022 | Jugger https://www.youtube.com/watch?v=tmdL1WV6KD4</t>
  </si>
  <si>
    <t>ProblemMachine vs Jugger Basilisken Basel | WCC2020+ | [Jugger] https://www.youtube.com/watch?v=CRoC488wsFk</t>
  </si>
  <si>
    <t>Seven Sins vs The Fellowship | WCC2020+ | [Jugger] https://www.youtube.com/watch?v=-CvTJqBjeC4</t>
  </si>
  <si>
    <t>Jugger Basilisken Basel vs Red Lynx | WCC2020+ | [Jugger] https://www.youtube.com/watch?v=Yd0rEt0oAqM</t>
  </si>
  <si>
    <t>Keulen Eulen gegen Schädelschwenker | 7. Südwest Regionalturnier 2021 [Jugger] https://youtu.be/Zhc3911tXFY</t>
  </si>
  <si>
    <t>Seven Sins gegen Blue Fangs | Viertelfinale 10. Berlin Masters 2021 [Jugger] https://youtu.be/JN82qQ_Ajo8</t>
  </si>
  <si>
    <t>Grimm Racoons gegen Flying Juggmen | Bonner Buccaneer Brawl 2021 [Jugger] https://youtu.be/mYMHXNa9_Vc</t>
  </si>
  <si>
    <t>Grimm Racoons gegen Nightfox | Bonner Buccaneer Brawl 2021 [Jugger] https://youtu.be/0EBjGOrCoAI</t>
  </si>
  <si>
    <t>NLG gegen Problemkinder | 2. Grabsteinturnier 2021 [Jugger] https://youtu.be/GfvM7ScrTPs</t>
  </si>
  <si>
    <t>n l g gegen Problemeltern | 4. Württemberg Cup 2021 [Jugger] https://youtu.be/xdDnh5FecS8</t>
  </si>
  <si>
    <t>Die Goldenen Reiter gegen Flying Juggmen | 2. Grabsteinturnier 2021 [Jugger] https://youtu.be/g1erlqYnDX0</t>
  </si>
  <si>
    <t>Seven Sins gegen Nightfox | Bonner Buccaneer Brawl 2021 [Jugger] https://youtu.be/5pL6GtlEBoc</t>
  </si>
  <si>
    <t>Jugger: 5. Württemberg-Cup: NLG - Pompfenbrecher (VF) https://www.youtube.com/watch?v=5yCv164ePpo</t>
  </si>
  <si>
    <t>NLG gegen Nachwuchshelden Bamberg | 6. Zur goldenen Pompfe 2021 [Jugger] https://youtu.be/QIDQHTl69Zg</t>
  </si>
  <si>
    <t>NLG gegen Cranium ex Apparatus | WCC 2020+ First Round D [Jugger] https://youtu.be/aN47iixcsDM</t>
  </si>
  <si>
    <t>Schergen von Monasteria gegen Grimm Racoons | Winterliga 1.Spieltag Hagen 2021 [Jugger] https://youtu.be/n5MkTixZumU</t>
  </si>
  <si>
    <t>Flying Juggmen vs Schergen von Monasteria | 3. Hagener Winter-Einladungsturnier 2022 | Jugger https://www.youtube.com/watch?v=fK9wETaaFQM</t>
  </si>
  <si>
    <t>Jugger: 5. Württemberg-Cup: Pink Pain - Jugger Helden https://www.youtube.com/watch?v=6FuZJdPnR3w</t>
  </si>
  <si>
    <t>Jugger: 2. Winterliga-Einladungsturnier: Pink Pain - Bäuerchen https://www.youtube.com/watch?v=KCorJYZ5L1Y</t>
  </si>
  <si>
    <t>JUGGER: Flying Juggmen vs Peters Pawns @ 3. Hagener Winter-Einladungsturnier (2022) https://www.youtube.com/watch?v=gu_tTYA6fBw</t>
  </si>
  <si>
    <t>Jugger: 2. Winterliga-Einladungsturnier: Avengers - Jugger Haufen Bochum https://www.youtube.com/watch?v=qmR2kxCAzEs</t>
  </si>
  <si>
    <t>Blue Fangs gegen Fischkoppkrieger | WCC 2020+ Top16/32 A [Jugger] https://youtu.be/buWEBKVroCk</t>
  </si>
  <si>
    <t>Juggernauts Schädeljäger gegen Problemeltern | 4. Württemberg Cup 2021 [Jugger] https://youtu.be/y0kSbSqdrws</t>
  </si>
  <si>
    <t>Cologne Raptors gegen Keulen Eulen | Bonner Buccaneer Brawl 2021 [Jugger] https://youtu.be/_FyD7a1PTlA</t>
  </si>
  <si>
    <t>Keulen Eulen gegen ProblemMachine | 7. Südwest Regionalturnier 2021 [Jugger] https://youtu.be/hooQlnNhDA4</t>
  </si>
  <si>
    <t>Munich Monks gegen Rigor Mortis | 10. Berlin Masters 2021 [Jugger] https://youtu.be/0c8ZnmZU_ng</t>
  </si>
  <si>
    <t>Nightfox gegen Gossenbasilisken | Bonner Buccaneer Brawl 2021 [Jugger] https://youtu.be/BpNFya8N3R0</t>
  </si>
  <si>
    <t>Savage gegen Flying Juggmen | Halbfinale 5. Bonner Winter Cup 2022 [Jugger] https://youtu.be/FixfjFuX6Oc</t>
  </si>
  <si>
    <t>The Fellowship gegen Hobbiz | WCC 2020+ | Jugger https://youtu.be/PNVc9jbbGTU</t>
  </si>
  <si>
    <t>HaWu AllstarZ gegen Munich Monks | WCC 2020+ | Jugger https://youtu.be/_4Lho4Wv72Y</t>
  </si>
  <si>
    <t>Peters Pawns gegen Weserkraken | WCC 2020+ | Jugger https://youtu.be/a18MJzpPwnE</t>
  </si>
  <si>
    <t>Pompfenbrecher gegen Fémures Huérfanos | WCC 2020+ | Jugger https://youtu.be/oDmmL1g2ZwA</t>
  </si>
  <si>
    <t>Peters Pawns gegen HaWu AllstarZ | 3. Hagener Winter-Einladungsturnier 2022 | Jugger https://youtu.be/cGVRL44Ca74</t>
  </si>
  <si>
    <t>Peters Pawns gegen Schergen von Monasteria | 3. Hagener Winter-Einladungsturnier 2022 | Jugger https://youtu.be/DxKIJBRAT9U</t>
  </si>
  <si>
    <t>Pawns Pawns gegen Jugg - the Ripper | 3. Hagener Winter-Einladungsturnier 2022 | Jugger https://youtu.be/96txlmONgJk</t>
  </si>
  <si>
    <t>Seven Sins gegen Schergen von Monasteria | 3. Hagener Winter-Einladungsturnier 2022 | Jugger https://youtu.be/v1lOT2Z-BtM</t>
  </si>
  <si>
    <t>HaWu AllstarZ gegen Schergen von Monasteria | 3. Hagener Winter-Einladungsturnier 2022 | Jugger https://youtu.be/lJ19juElvAk</t>
  </si>
  <si>
    <t>Jugg - the Ripper gegen Schergen von Monasteria | 3. Hagener Winter-Einladungsturnier 2022 | Jugger https://youtu.be/7iAzO4wOdFA</t>
  </si>
  <si>
    <t>Munich Monks gegen Problemkinder | 2. Grabsteinturnier 2021 [Jugger] https://youtu.be/Kfy-_BKWitk</t>
  </si>
  <si>
    <t>Rigor Mortis gegen MecanHydre | 2. Grabsteinturnier 2021 [Jugger] https://youtu.be/wrX1AEMFQXo</t>
  </si>
  <si>
    <t>Rigor Mortis gegen Munich Monks | 2. Grabsteinturnier 2021 [Jugger] https://youtu.be/inq61LKIa2I</t>
  </si>
  <si>
    <t>Schergen von Monasteria gegen Die Goldenen Reiter | 2. Grabsteinturnier 2021 [Jugger] https://youtu.be/tYGNmWJbhIE</t>
  </si>
  <si>
    <t>Amazonenkinder gegen Two Towers | WCC2020+ Third Round 3 E [Jugger] https://youtu.be/58cxr3P51H0</t>
  </si>
  <si>
    <t>Goldene Reiter gegen Falco Jugger | 10. Berlin Masters 2021 [Jugger] https://youtu.be/0WcQJEeZcGE</t>
  </si>
  <si>
    <t>Die Goldenen Reiter gegen Munich Monks | 10. Berlin Masters 2021 [Jugger] https://youtu.be/KLswZj7sya4</t>
  </si>
  <si>
    <t>Seven Sins gegen Pompfenbrecher | 2. Grabsteinturnier 2021 [Jugger] https://youtu.be/8_068j2aqkM</t>
  </si>
  <si>
    <t>Ehrengarde gegen Problemkinder | 2. Grabsteinturnier 2021 [Jugger] https://youtu.be/SA85KBSnles</t>
  </si>
  <si>
    <t>Falco Jugger gegen Munich Monks | 10. Berlin Masters 2021 [Jugger] https://youtu.be/aZwZ6EaJGhY</t>
  </si>
  <si>
    <t>Flying Juggmen Vs Mecan’Hydre [Small Final]| 5. Bonner Wintercup https://www.youtube.com/watch?v=z4xP-5xKXj4</t>
  </si>
  <si>
    <t>Mecan’Hydre vs Jugger Vienna | 5. Bonner Wintercup https://www.youtube.com/watch?v=-Gwt5Rzf9Is</t>
  </si>
  <si>
    <t>Two Towers Vs Jumping Juggmen | 5. Bonner Wintercup https://www.youtube.com/watch?v=cpVGrcXyxcg</t>
  </si>
  <si>
    <t>Flying Juggmen Bonn vs Jugger Basilisken Basel | 5. Bonner Wintercup | [Jugger] https://www.youtube.com/watch?v=T-CPPruEefU</t>
  </si>
  <si>
    <t>Jugger Basilisken Basel vs Savage | FINALE | 5. Bonner Wintercup | [Jugger] https://www.youtube.com/watch?v=hvtgMPsB6VM</t>
  </si>
  <si>
    <t>Rigor Mortis gegen Cranium ex Machina | 10. Berlin Masters 2021 [Jugger] https://youtu.be/lhjrkGa7hiY</t>
  </si>
  <si>
    <t>Mécan'Hydre gegen Flying Juggmen | 5. Bonner Wintercup 2022 [Jugger] https://youtu.be/WlxoGd6-1nA</t>
  </si>
  <si>
    <t>Blue Fangs gegen Cranium ex Machina | 10. Berlin Masters 2021 [Jugger] https://youtu.be/VFWpfogDolk</t>
  </si>
  <si>
    <t>Nightfox gegen Peters Pawns | Bonner Buccaneer Brawl 2021 [Jugger] https://youtu.be/Qofkg2O4LHw</t>
  </si>
  <si>
    <t>Gossenbasilisken gegen Seven Sins | Bonner Buccaneer Brawl 2021 [Jugger] https://youtu.be/P1rJrFRQLKE</t>
  </si>
  <si>
    <t>Flying Juggmen gegen Jumping Juggmen | 5. Bonner Wintercup 2022 [Jugger] https://youtu.be/lVzJXf1WUdY</t>
  </si>
  <si>
    <t>Hobbiz gegen Cranium ex Apparatus | WCC 2020+ First Round D [Jugger] https://youtu.be/b17bTggE5EQ</t>
  </si>
  <si>
    <t>Schatten gegen Amazonenkinder | WCC 2020+ Third Round 3 E [Jugger] https://youtu.be/ZPZYbeuvew8</t>
  </si>
  <si>
    <t>n l g gegen Pompfenbrecher | 2. Grabsteinturnier 2021 [Jugger] https://youtu.be/INbSsGrSuVw</t>
  </si>
  <si>
    <t>Die Goldenen Reiter gegen Likedeeler | 10. Berlin Masters 2021 [Jugger] https://youtu.be/tzB6dnV9iDo</t>
  </si>
  <si>
    <t>Keulen Eulen gegen Seven Sins | 13. Thüringer Meisterschaft 2021 [Jugger] https://youtu.be/2AIYf9Vcudk</t>
  </si>
  <si>
    <t>Cologne Raptors gegen Peters Pawns | Bonner Buccaneer Brawl 2021 [Jugger] https://youtu.be/oEZDbAMSLzc</t>
  </si>
  <si>
    <t>Keulen Eulen gegen Peters Pawns | 13. Thüringer Meisterschaft 2021 [Jugger] https://youtu.be/S8LfCaFKg4Y</t>
  </si>
  <si>
    <t>Seven Sins gegen Petes Pawns | FINALE Bonner Bucaneer Brawl 2021 [Jugger] https://youtu.be/wfE9yYgThgk</t>
  </si>
  <si>
    <t>Jumping Juggmen vs Jugger Vienna | 5. Bonner Wintercup https://www.youtube.com/watch?v=jXax5hi4NoQ</t>
  </si>
  <si>
    <t>Savage vs Jugger Vienna | 5. Bonner Wintercup https://www.youtube.com/watch?v=Ti4UHo8TjnQ</t>
  </si>
  <si>
    <t>Two Towers VS Rampage | 5. Bonner Wintercup https://www.youtube.com/watch?v=AeeCRgej3WM</t>
  </si>
  <si>
    <t>Two Towers Vs Jugger Vienna | 5. Bonner Wintercup https://www.youtube.com/watch?v=uUQErlDgn84</t>
  </si>
  <si>
    <t>Jumping Juggmen Vs Savage |5. Bonner Wintercup https://www.youtube.com/watch?v=yfirCo_DnvQ</t>
  </si>
  <si>
    <t>Pawns gegen Seven Sins | 3. Hagener Winter-Einladungsturnier 2022 | Jugger https://youtu.be/GH_gGvSbiA4</t>
  </si>
  <si>
    <t>Blutgrätsche vs Mécan'Hydre | WCC 2020+ | Jugger https://youtu.be/oeKRkckIcRE</t>
  </si>
  <si>
    <t>Cranium ex Machina gegen Die Leere Menge | 10. Berlin Masters | Jugger https://youtu.be/c6zAvwvW3Zs</t>
  </si>
  <si>
    <t>Falco Jugger gegen Likedeeler | 10. Berlin Masters | Jugger https://youtu.be/tBBWOUme34Q</t>
  </si>
  <si>
    <t>Die Leere Menge gegen Wendland Wölfe | 10. Berlin Masters | Jugger https://youtu.be/s2Cq5plOrAU</t>
  </si>
  <si>
    <t>Die Leere Menge gegen Rigor Mortis | 10. Berlin Masters | Jugger https://youtu.be/rxRD3Lyisjs</t>
  </si>
  <si>
    <t>Zonenkinder gegen Likedeeler | 10. Berlin Masters | Jugger https://youtu.be/QBKlDJu6Buc</t>
  </si>
  <si>
    <t>Die Leere Menge gegen Blue Fangs | 10. Berlin Masters | Jugger https://youtu.be/6G3PawIGOjw</t>
  </si>
  <si>
    <t>Rigor Mortis gegen GAG | 10. Berlin Masters | Jugger https://youtu.be/qli_vNROef4</t>
  </si>
  <si>
    <t>Likedeeler gegen Die Leere Menge | 10. Berlin Masters | Jugger https://youtu.be/-aFvrvaEkEs</t>
  </si>
  <si>
    <t>Seven Sins gegen Jugglers Jugg | 10. Berlin Masters | Jugger https://youtu.be/ZzDvhfyLcsk</t>
  </si>
  <si>
    <t>Die Leere Menge gegen Cranium ex Machina | 10. Berlin Masters | Jugger https://youtu.be/k9zomKpuIPk</t>
  </si>
  <si>
    <t>GAG gegen Falco Jugger | 10. Berlin Masters | Jugger https://youtu.be/YrWQNaeiD60</t>
  </si>
  <si>
    <t>Nightfox gegen Jugg - the Ripper | Winterliga 1.Spieltag Hagen 2021 [Jugger] https://youtu.be/yoKtX5NXL2Q</t>
  </si>
  <si>
    <t>Likedeeler gegen Falco Jugger | 10. Berlin Masters 2021 [Jugger] https://youtu.be/iVyw8pAKlv0</t>
  </si>
  <si>
    <t>n l g gegen BembelMachine | 4. Württemberg Cup 2021 [Jugger] https://youtu.be/bTy16857tLY</t>
  </si>
  <si>
    <t>n l g gegen Seven Sins | 2. Grabsteinturnier 2021 [Jugger] https://youtu.be/QVZlXkwOISM</t>
  </si>
  <si>
    <t>Grimm Racoons gegen Jugg - the Ripper | Winterliga 1.Spieltag Hagen 2021 [Jugger] https://youtu.be/qnsyvHwqOBk</t>
  </si>
  <si>
    <t>Schatten gegen Fischkoppkrieger | 13. Thüringer Meisterschaft 2021 [Jugger] https://youtu.be/a4pzuQuat_U</t>
  </si>
  <si>
    <t>Schatten gegen Flying Juggmen | 13. Thüringer Meisterschaft 2021 [Jugger] https://youtu.be/AxnZAZAUUag</t>
  </si>
  <si>
    <t>Jadedrachen gegen Kratzy Kittens | Einladungsturnier Speyer 2022 [Jugger] https://youtu.be/6juF2ZV1jaA</t>
  </si>
  <si>
    <t>Keulen Eulen gegen Kratzy Kittens | Einladungsturnier Speyer 2022 [Jugger] https://youtu.be/7SUGlGdNJyM</t>
  </si>
  <si>
    <t>Hobbiz gegen Kratzy Kittens | Einladungsturnier Speyer 2022 [Jugger] https://youtu.be/3CEd3njLgeE</t>
  </si>
  <si>
    <t>Schädelschwenker gegen Kratzy Kittens | Einladungsturnier Speyer 2022 [Jugger] https://youtu.be/cPWjLqIV4d4</t>
  </si>
  <si>
    <t>Ehrengarde gegen Kratzy Kittens | Einladungsturnier Speyer 2022 [Jugger] https://youtu.be/HX7AqXa_M1E</t>
  </si>
  <si>
    <t>Keulen Eulen gegen ProblemMachine | Einladungsturnier Speyer 2022 [Jugger] https://youtu.be/UZpfH8ypTYA</t>
  </si>
  <si>
    <t>Bembelritter gegen Kratzy Kittens | Einladungsturnier Speyer 2022 [Jugger] https://youtu.be/uDV4xmYgra8</t>
  </si>
  <si>
    <t>Keulen Eulen gegen Jadedrachen | Einladungsturnier Speyer 2022 [Jugger] https://youtu.be/xGTMYhxvUho</t>
  </si>
  <si>
    <t>Jadedrachen gegen ProblemMachine | Einladungsturnier Speyer 2022 [Jugger] https://youtu.be/BueRWqDoc40</t>
  </si>
  <si>
    <t>Kratzy Kittens gegen ProblemMachine | Einladungsturnier Speyer 2022 [Jugger] https://youtu.be/87u_byr95PE</t>
  </si>
  <si>
    <t>Rampage (Ireland) gegen Flying Juggmen | 5. Bonner Wintercup 2022 [Jugger] https://youtu.be/_eyJyyYebVQ</t>
  </si>
  <si>
    <t>Schergen von Monasteria gegen Flying Juggmen | Winterliga 1.Spieltag Hagen 2021 [Jugger] https://youtu.be/rsYg9cx9OC0</t>
  </si>
  <si>
    <t>Zonenkinder gegen Blue Fangs | 10. Berlin Masters 2021 [Jugger] https://youtu.be/w2aqprBNpHk</t>
  </si>
  <si>
    <t>Schatten gegen Seven Sins | 2. Grabsteinturnier 2021 [Jugger] https://youtu.be/6GY483gNfMI</t>
  </si>
  <si>
    <t>Die Goldenen Reiter gegen Torpedo Bääm! | 10. Berlin Masters 2021 [Jugger] https://youtu.be/95OqUFopCsY</t>
  </si>
  <si>
    <t>Mécan'Hydre gegen Jugger Basilisken Basel | Gruppenphase 5. Bonner Wintercup 2022 [Jugger] https://youtu.be/rIiVFV-omxM</t>
  </si>
  <si>
    <t>Hobbiz gegen Schatten | 2. Grabsteinturnier 2021 [Jugger] https://youtu.be/yRNqc3-EjhA</t>
  </si>
  <si>
    <t>Jugg - the Ripper gegen die Kurzen | Winterliga 1.Spieltag Hagen 2021 [Jugger] https://youtu.be/QdeeE6uy5UY</t>
  </si>
  <si>
    <t>Mécan'Hydre gegen Jugger Basilisken Basel | Halbfinale 5. Bonner Wintercup 2022 [Jugger] https://youtu.be/AxBIaWekMvc</t>
  </si>
  <si>
    <t>Die Goldenen Reiter gegen Die Leere Menge | 10. Berlin Masters 2021 [Jugger] https://youtu.be/KLhBVCfR7zk</t>
  </si>
  <si>
    <t>Rampage (Ireland) gegen Jugger Basilisken Basel | 5. Bonner Wintercup 2022 [Jugger] https://youtu.be/Mqq4IQrnteE</t>
  </si>
  <si>
    <t>Die Goldenen Reiter gegen Cranium ex Machina | 10. Berlin Masters 2021 [Jugger] https://youtu.be/CBXdq8lBfTE</t>
  </si>
  <si>
    <t>Jugglers Jugg gegen Zonenkinder | 10. Berlin Masters | Jugger https://youtu.be/CJEu4Bn1skQ</t>
  </si>
  <si>
    <t>Torpedo Bääm! gegen Die Leere Menge | 10. Berlin Masters | Jugger https://youtu.be/zuT_05OpQKE</t>
  </si>
  <si>
    <t>Likedeeler gegen Jugglers Jugg | 10. Berlin Masters | Jugger https://youtu.be/ZrSepFB9pDY</t>
  </si>
  <si>
    <t>FKK gegen Falco Jugger | 10. Berlin Masters | Jugger https://youtu.be/S3An_2VCHTw</t>
  </si>
  <si>
    <t>NLG gegen Rigor Mortis 2 | 14. Berliner Jugger Pokal 2022 [Jugger] https://youtu.be/ko4K5QF5n5E</t>
  </si>
  <si>
    <t>NLG gegen Jugger Basilisken Basel | 14. Berliner Jugger Pokal 2022 [Jugger] https://youtu.be/cxnnfIZhYu8</t>
  </si>
  <si>
    <t>NLG gegen Zonenkinder | 14. Berliner Jugger Pokal 2022 [Jugger] https://youtu.be/gegyyl-4GT0</t>
  </si>
  <si>
    <t>Rigor Mortis gegen NLG | 14. Berliner Jugger Pokal 2022 [Jugger] https://youtu.be/vAhF-35HMmo</t>
  </si>
  <si>
    <t>NLG gegen ProblemMachine | 14. Berliner Jugger Pokal 2022 [Jugger] https://youtu.be/ennb2AGrNqo</t>
  </si>
  <si>
    <t>Rigor Mortis gegen Falco Jugger | Halbfinale 14. Berliner Jugger Pokal 2022 [Jugger] https://youtu.be/cUWOoMTBpO8</t>
  </si>
  <si>
    <t>Karlshorster Kollektiv gegen Zonenkinder | 14. Berliner Jugger Pokal 2022 [Jugger] https://youtu.be/4eQ-TR8RH0s</t>
  </si>
  <si>
    <t>Karlshorster Kollektiv gegen Rigor Mortis 2 | 14. Berliner Jugger Pokal 2022 [Jugger] https://youtu.be/kDNjTP7ROHs</t>
  </si>
  <si>
    <t>NLG gegen Skull! | 14. Berliner Jugger Pokal 2022 [Jugger] https://youtu.be/N2sYIZAP5n8</t>
  </si>
  <si>
    <t>Falco Jugger gegen Torpedo Bääm! | 1. Strandturnier in Rostock | Jugger https://youtu.be/QTiRILhYox8</t>
  </si>
  <si>
    <t>Falco Jugger gegen Munich Monks | 14. Berliner Juggerpokal | Jugger https://youtu.be/Nl-GYJEIUlg</t>
  </si>
  <si>
    <t>Haralds Blauzähne gegen Die Leere Menge | 1. Strandturnier in Rostock | Jugger https://youtu.be/r_BKIEZjrwk</t>
  </si>
  <si>
    <t>Seven Sins gegen Anima Equorum | 14. Thüringer Meisterschaft 2022 [Jugger] https://youtu.be/_QAFdV_k1Yk</t>
  </si>
  <si>
    <t>Flying Juggmen gegen Seven Sins | 14. Thüringer Meisterschaft 2022 [Jugger] https://youtu.be/7D6BhB-mKrQ</t>
  </si>
  <si>
    <t>Peters Pawns gegen Seven Sins | 14. Thüringer Meisterschaft 2022 [Jugger] https://youtu.be/P8jadQFix54</t>
  </si>
  <si>
    <t>NLG gegen Mixteam á la Leipzig | 14. Berliner Jugger Pokal 2022 [Jugger] https://youtu.be/FYK-mHwl53o</t>
  </si>
  <si>
    <t>Seven Sins gegen Legacies | 14.Thüringer Meisterschaft 2022 [Jugger] https://youtu.be/Js78RADesI4</t>
  </si>
  <si>
    <t>Jugger Vienna Vs Jumping Juggmen [Final 5-6]|5. Bonner Wintercup https://www.youtube.com/watch?v=uOKasIsb6J4</t>
  </si>
  <si>
    <t>TwoTowers vs Rigor Mortis 2 | Berliner Jugger Pokal 2022 https://youtube.com/shorts/-q9npg0MDg8?feature=share</t>
  </si>
  <si>
    <t>Bäuerchen Vs Two Towers | 14. Berliner jugger Pokal 2022 https://www.youtube.com/watch?v=dJWC-CIoGw0</t>
  </si>
  <si>
    <t>Rigor Mortis Vs Jugger Basilisken Basel | 14. Berliner Juggerpokal https://www.youtube.com/watch?v=YW99dC2maiA</t>
  </si>
  <si>
    <t>TwoTowers Vs Falco | 14. Berliner jugger Pokal 2022 https://www.youtube.com/watch?v=o-UOocLl1iM</t>
  </si>
  <si>
    <t>JUGGER: Flying Juggmen vs Jugg - the Ripper @ 3. Hagener Winter-Einladungsturnier (2022) https://www.youtube.com/watch?v=REDtNBb5kio</t>
  </si>
  <si>
    <t>Karlshorster Kollektiv gegen GAG | 14. Berliner Juggerpokal | Jugger https://youtu.be/P8kmAYL9Ze0</t>
  </si>
  <si>
    <t>Jugger Vienna gegen Bäuerchen | 14. Berliner Juggerpokal | Jugger https://youtu.be/QPZetZOKOVA</t>
  </si>
  <si>
    <t>Falco gegen NSA (Finale) | 1. Strandturnier in Rostock | Jugger https://youtu.be/nn_9YIIbjro</t>
  </si>
  <si>
    <t>Skull gegen Leipziger Nachtwache | 14. Berliner Juggerpokal | Jugger https://youtu.be/e1Z5t3yXW30</t>
  </si>
  <si>
    <t>Munich Monks gegen ProblemMachine | 14. Berliner Juggerpokal | Jugger https://youtu.be/u8aVIP8YSSU</t>
  </si>
  <si>
    <t>Leipziger Nachtwache gegen NSA | 14. Berliner Juggerpokal | Jugger https://youtu.be/rWDYZZZdlxM</t>
  </si>
  <si>
    <t>Rigor Mortis gegen Zonenkinder | 14. Berliner Jugger Pokal 2022 [Jugger] https://youtu.be/cabkXOB97X0</t>
  </si>
  <si>
    <t>Jugglers Jugg gegen Flying Juggmen | 14. Thüringer Meisterschaft 2022 [Jugger] https://youtu.be/TIx0vMecss8</t>
  </si>
  <si>
    <t>Seven Sins gegen Peters Pawns | Halbfinale 14. Thüringer Meisterschaft 2022 [Jugger] https://youtu.be/PK5Uj2EC_FM</t>
  </si>
  <si>
    <t>Jugg Jugg Booze gegen Munich Monks | 4. Jugger.cz Open 2022 [Jugger] https://youtu.be/x47aXPVJ9EE</t>
  </si>
  <si>
    <t>Jugg Jugg Booze gegen Rigor Mortis | Halbfinale 4. Jugger.cz Open 2022 [Jugger] https://youtu.be/2QyBzKRgWuM</t>
  </si>
  <si>
    <t>Jugglers Jugg gegen Rigor Mortis | FINALE 4. Jugger.cz Open 2022 [Jugger] https://youtu.be/FWuxr5GjVYc</t>
  </si>
  <si>
    <t>Jugg Jugg Booze gegen Regenbogenkriegerinnen | Kleines Finale 4. Jugger.cz Open 2022 [Jugger] https://youtu.be/Kn29UrxcOHA</t>
  </si>
  <si>
    <t>Jugg Jugg Booze gegen Jugger Helden Bamberg | 4. Jugger.cz Open 2022 [Jugger] https://youtu.be/-uHH7oARKag</t>
  </si>
  <si>
    <t>Regenbogenkriegerinnen gegen Jugglers Jugg | Halbfinale 4. Jugger.cz Open 2022 [Jugger] https://youtu.be/8doXWCS8S60</t>
  </si>
  <si>
    <t>Jugg Jugg Booze gegen Die Goldenen Reiter | 4. Jugger.cz Open 2022 [Jugger] https://youtu.be/7GKVslrtjfE</t>
  </si>
  <si>
    <t>Die Goldenen Reiter gegen Schatten | 4. Jugger.cz Open 2022 [Jugger] https://youtu.be/StbeAws6Mbs</t>
  </si>
  <si>
    <t>Jugg Jugg Booze gegen Baator | 4. Jugger.cz Open 2022 [Jugger] https://youtu.be/w7bb8OaK1oI</t>
  </si>
  <si>
    <t>Two Towers Vs Likedeeler | 14. Berliner jugger Pokal 2022 https://www.youtube.com/watch?v=a_m25GArO6Y</t>
  </si>
  <si>
    <t>Two towers Vs NSA | 14. Berliner Jugger Pokal https://www.youtube.com/watch?v=VVytZfzyEVA</t>
  </si>
  <si>
    <t>GAG Vs Two Towers | 14. Berliner Jugger Pokal https://www.youtube.com/watch?v=jHi4uaxwcfQ</t>
  </si>
  <si>
    <t>Skull! vs Karlshorster Kollektiv | 14. Berliner Jugger Pokal https://www.youtube.com/watch?v=EsTzQCR_Yf0</t>
  </si>
  <si>
    <t>Two Towers VS Karlshorster Kollektiv | 14. Berliner jugger Pokal 2022 https://www.youtube.com/watch?v=lf_tEd-1xD0</t>
  </si>
  <si>
    <t>Skull! Vs Jugger Basilisken Basel | 14. Berliner Jugger Pokal https://www.youtube.com/watch?v=FZI-auii2H4</t>
  </si>
  <si>
    <t>Karlshorster Kollektiv gegen Rigor Mortis 2 | 14. Berliner Juggerpokal | Jugger https://youtu.be/cFLlXn-gRm4</t>
  </si>
  <si>
    <t>Problem Machine gegen Skull! | 14. Berliner Juggerpokal | Jugger https://youtu.be/654Fk0vBcRo</t>
  </si>
  <si>
    <t>Die Goldenen Reiter gegen Seven Sins | 14. Thüringer Meisterschaft 2022 [Jugger] https://youtu.be/atp1e573M5s</t>
  </si>
  <si>
    <t>NLG gegen The Fellowship | 11. Berlin Masters 2022 [Jugger] https://youtu.be/vYS-J0NVfXM</t>
  </si>
  <si>
    <t>GAG gegen Jugger Basilisken Basel | 14. Berliner Jugger Pokal 2022 [Jugger] https://youtu.be/Wkd2dBJgiJQ</t>
  </si>
  <si>
    <t>Seven Sins gegen Rigor Mortis | Halbfinale 11. Berlin Masters 2022 [Jugger] https://youtu.be/jEMMbtzZfAA</t>
  </si>
  <si>
    <t>NLG gegen Schergen von Monasteria | 11. Berlin Masters 2022 [Jugger] https://youtu.be/oVKMxQgcrRM</t>
  </si>
  <si>
    <t>Bäuerchen gegen Wütende Tintenfische | 14. Berliner Juggerpokal | Jugger https://youtu.be/gLFjKR1UG6o</t>
  </si>
  <si>
    <t>Problem Machine gegen Falco | 14. Berliner Juggerpokal | Jugger https://youtu.be/jLoPb64h8Po</t>
  </si>
  <si>
    <t>Munich Monks gegen Die Leere Menge | 14. Thüringer Meisterschaft | Jugger https://youtu.be/ev61UsydR5w</t>
  </si>
  <si>
    <t>Die Goldenen Reiter gegen Jugger Helden Bamberg | 4. Jugger.cz Open 2022 [Jugger] https://youtu.be/6SvkuCEr9iI</t>
  </si>
  <si>
    <t>Regenbogenkriegerinnen gegen Spvgg Rasenschach | 4. Jugger.cz Open 2022 [Jugger] https://youtu.be/GzcGuxh9Pjg</t>
  </si>
  <si>
    <t>Falco Jugger gegen Schergen von Monasteria | 11. Berlin Masters 2022 https://youtu.be/SK5460PCpCc</t>
  </si>
  <si>
    <t>Falco Jugger gegen NLG | 11. Berlin Masters 2022 https://youtu.be/axEiaraHbg8</t>
  </si>
  <si>
    <t>NLG gegen Feuersalamander | Schattentheater Würzburg 2022 [Jugger] https://youtu.be/2Kt5X_5AjZ4</t>
  </si>
  <si>
    <t>NLG gegen Grimm Racoons | Schattentheater Würzburg 2022 [Jugger] https://youtu.be/ElUtHYgbviE</t>
  </si>
  <si>
    <t>Rigor Mortis gegen Zonenkinder | 11. Berlin Masters 2022 https://youtu.be/cCckR9Mdcuo</t>
  </si>
  <si>
    <t>NLG gegen Jugger Vienna | Schattentheater Würzburg 2022 [Jugger] https://youtu.be/awINFLIsAbI</t>
  </si>
  <si>
    <t>Red Lynx gegen NLG | 11. Berlin Masters 2022 https://youtu.be/lTJEwI9UEFc</t>
  </si>
  <si>
    <t>Rigor Mortis gegen Regenbogenkriegerinnen | Halbfinale Schattentheater Würzburg 2022 [Jugger] https://youtu.be/BWBKrzWpdGs</t>
  </si>
  <si>
    <t>NLG gegen Regenbogenkriegerinnen | Kleines Finale Schattentheater Würzburg 2022 [Jugger] https://youtu.be/kU8ukXaCO3k</t>
  </si>
  <si>
    <t>NLG gegen Gossenhauer | Viertelfinale Schattentheater Würzburg 2022 [Jugger] https://youtu.be/2G4avrLLqGw</t>
  </si>
  <si>
    <t>Zonenkinder gegen Gossenhauer | Schattentheater Würzburg 2022 [Jugger] https://youtu.be/AjdDkgigRjM</t>
  </si>
  <si>
    <t>NLG gegen Munich Monks | Schattentheater Würzburg 2022 [Jugger] https://youtu.be/eCR8m2kjtOw</t>
  </si>
  <si>
    <t>NLG gegen Rigor Mortis | Topgruppe 11. Berlin Masters 2022 [Jugger] https://youtu.be/PDj_nWSuuBk</t>
  </si>
  <si>
    <t>Zonenkinder gegen NLG | Topgruppe 11. Berlin Masters 2022 [Jugger] https://youtu.be/Y_bnx99k0tA</t>
  </si>
  <si>
    <t>NLG gegen Gossenhauer | 6. Württemberg Cup 2022 [Jugger] https://youtu.be/9DYDNpPU8Pg</t>
  </si>
  <si>
    <t>NLG gegen Likedeeler | 11. Berlin Masters 2022 [Jugger] https://youtu.be/Qjss86yjl28</t>
  </si>
  <si>
    <t>FINALE: Regenbogenkriegerinnen vs HaWu AllstarZ | Wessi Wettstreit | Jugger https://www.youtube.com/watch?v=bSYhdntN_2I</t>
  </si>
  <si>
    <t>Seven Sins vs Rigor Mortis | FINALE | Schattentheater | mit Kommentar/Reaction cam https://www.youtube.com/watch?v=g8JGIovJgOg</t>
  </si>
  <si>
    <t>Jugger Schurken Bamberg Vs Two Towers | 14. Berliner Juggerpokal https://www.youtube.com/watch?v=uf8M5P6hYjI</t>
  </si>
  <si>
    <t>Cranium ex Machina Vs Mecan'hydre | 11. Berlin Masters https://www.youtube.com/watch?v=iyTEAhIhy3Q</t>
  </si>
  <si>
    <t>Rigor Mortis Vs Die Leere Menge | 11. Berlin Masters https://www.youtube.com/watch?v=CDUmlilrz8s</t>
  </si>
  <si>
    <t>Bäuerchen gegen Jugger Vienna | 14. Thüringer Meisterschaft 2022 [Jugger] https://youtu.be/mZpeGqrMMK4</t>
  </si>
  <si>
    <t>Rigor Mortis II gegen Jugger Schurken Bamberg | 14. Berliner Juggerpokal | Jugger https://youtu.be/ZZYzJmgTjwk</t>
  </si>
  <si>
    <t>Falco gegen Bäuerchen | 14. Thüringer Meisterschaft | Jugger https://youtu.be/O5aao8zv47Y</t>
  </si>
  <si>
    <t>Problem Machine gegen Jugger Basilisken Basel | 14. Berliner Juggerpokal | Jugger https://youtu.be/MRmBpjurZEY</t>
  </si>
  <si>
    <t>Anima Equorum gegen Die Leere Menge | 14. Thüringer Meisterschaft | Jugger https://youtu.be/wjnYl5KlOH8</t>
  </si>
  <si>
    <t>NLG gegen Schemen | Schattentheater Würzburg 2022 [Jugger] https://youtu.be/diiWRvnM3-Y</t>
  </si>
  <si>
    <t>Rigor Mortis II gegen The Fellowship | 11. Berlin Masters 2022 https://youtu.be/IIV2-_-Du8c</t>
  </si>
  <si>
    <t>Die Goldenen Reiter gegen NLG | 6. Leipziger Juggernächte 2022 [Jugger] https://youtu.be/wzSPbs85lnU</t>
  </si>
  <si>
    <t>Jugglers Jugg gegen Falco Jugger | 6. Leipziger Juggernächte 2022 [Jugger] https://youtu.be/nduyF2GglOI</t>
  </si>
  <si>
    <t>NLG gegen Schergen von Monasteria | 11. Berlin Masters 2022 https://youtu.be/Vv3ZYSQwKWY</t>
  </si>
  <si>
    <t>Karlshorster Kollektiv gegen Rigor Mortis | 6. Leipziger Juggernächte 2022 [Jugger] https://youtu.be/AfTBQSekA2Q</t>
  </si>
  <si>
    <t>NLG gegen Keulen Eulen | 6. Leipziger Juggernächte 2022 [Jugger] https://youtu.be/ZMRPKGCbqo8</t>
  </si>
  <si>
    <t>NLG gegen Seven Sins | Kleines Finale 6. Württemberg Cup 2022 [Jugger] https://youtu.be/Fxm8r-v-A7I</t>
  </si>
  <si>
    <t>NLG gegen Ehrengarde | 6. Württemberg Cup 2022 [Jugger] https://youtu.be/TEXhLlLBL_U</t>
  </si>
  <si>
    <t>NLG gegen ProblemMachine | 6. Württemberg Cup 2022 [Jugger] https://youtu.be/7RqY10-L0fk</t>
  </si>
  <si>
    <t>NLG gegen Seven Sins | Halbfinale Schattentheater Würzburg 2022 [Jugger] https://youtu.be/MPwpD7r9s4E</t>
  </si>
  <si>
    <t>Jugger Vienna gegen Falco Jugger | 14. Thüringer Meisterschaft 2022 [Jugger] https://youtu.be/DAoMJhGW2jw</t>
  </si>
  <si>
    <t>Leipziger Nachtwache gegen NLG | 6. Leipziger Juggernächte 2022 [Jugger] https://youtu.be/qRJyt1ayly4</t>
  </si>
  <si>
    <t>NLG gegen Rigor Mortis | 6. Leipziger Juggernächte 2022 [Jugger] https://youtu.be/PDdguZoLKFY</t>
  </si>
  <si>
    <t>NLG gegen Karlshorster Kollektiv | 6. Leipziger Juggernächte 2022 [Jugger] https://youtu.be/Tfl401jkfsA</t>
  </si>
  <si>
    <t>NLG gegen Amazonenkinder | 6. Leipziger Juggernächte 2022 [Jugger] https://youtu.be/Z_c1_pTya9c</t>
  </si>
  <si>
    <t>NLG gegen Pink Pain | Halbfinale 6. Württemberg Cup 2022 [Jugger] https://youtu.be/ciPf0CVghR0</t>
  </si>
  <si>
    <t>Zonenkinder gegen Jugger Basilisken Basel | 14. Berliner Jugger Pokal 2022 [Jugger] https://youtu.be/94fdr6z7gDk</t>
  </si>
  <si>
    <t>NLG gegen Anima Equorum | 6. Leipziger Juggernächte 2022 [Jugger] https://youtu.be/j2oyVbGnX3o</t>
  </si>
  <si>
    <t>NLG gegen Gossenhauer | 6. Leipziger Juggernächte 2022 [Jugger] https://youtu.be/plZvZ6wwPRY</t>
  </si>
  <si>
    <t>Die Leere Menge Vs Mecan’hydre | 11. Berlin Masters https://www.youtube.com/watch?v=WLN02xPZt1E</t>
  </si>
  <si>
    <t>Hawu Allstarz Vs Die Leere Menge | 11. Berlin Masters https://www.youtube.com/watch?v=lA9z3QMyFcI</t>
  </si>
  <si>
    <t>Hawu Allstarz Vs Rigor Mortis | 11. Berlin Masters https://www.youtube.com/watch?v=WojddNYf8o4</t>
  </si>
  <si>
    <t>Rigor Mortis Vs Mecan’hydre | 11. Berlin Masters https://www.youtube.com/watch?v=KLDk1W583OM</t>
  </si>
  <si>
    <t>Mecan’hydre Vs Likedeeler | 11. Berlin Masters https://www.youtube.com/watch?v=C2qWXRZWv1c</t>
  </si>
  <si>
    <t>Likedeeler Vs Kerberos | 11. Berlin Masters https://www.youtube.com/watch?v=EwRN3XHiJ-Q</t>
  </si>
  <si>
    <t>FINALE Rigor Mortis gegen Seven Sins | 6. Leipziger Juggernächte 2022 [Jugger] https://youtu.be/KXbeUpdurFg</t>
  </si>
  <si>
    <t>Flying JUGGmen gegen Amazonenkinder | 6. Leipziger Juggernächte 2022 [Jugger] https://youtu.be/ULRvrR_OC9w</t>
  </si>
  <si>
    <t>NLG gegen HaWu AllstarZ | 7. Zur goldenen Pompfe 2022 [Jugger] https://youtu.be/IwDsHv8j3NQ</t>
  </si>
  <si>
    <t>NLG gegen HaWu AllstarZ | 7. Zur goldenen Pompfe 2022 [Jugger] https://youtu.be/IwDsHv8j3NQ?t=526</t>
  </si>
  <si>
    <t>NLG gegen Black Knights Nürnberg | 7. Bamberger Jugger Turnier 2022 [Jugger] https://youtu.be/4lB5dRSt4pU</t>
  </si>
  <si>
    <t>Flossenhauer gegen Munich Monks | 7. Bamberger Jugger Turnier 2022 [Jugger] https://youtu.be/nwmzKaWo3J8</t>
  </si>
  <si>
    <t>Partykekse gegen Falco Jugger | 7. Bamberger Jugger Turnier 2022 [Jugger] https://youtu.be/Q4WQ9WoSgCw</t>
  </si>
  <si>
    <t>Jugglers Jugg gegen Leipziger Partyhände | 6. Leipziger Juggernächte 2022 [Jugger] https://youtu.be/ZJydBmNctF0</t>
  </si>
  <si>
    <t>Pompfenbrecher gegen Rigor Mortis | Halbfinale 3. Rheinische Meisterschaft 2022 [Jugger] https://youtu.be/v-Ve4z5mhhs</t>
  </si>
  <si>
    <t>Rigor Mortis vs Grimm Racoons | 5. Lahnveilchen Cupcake 2022 [Jugger] https://youtu.be/LLkw_leWTaA</t>
  </si>
  <si>
    <t>Gruppe 3 | 3. Rheinische Meisterschaft 2022 [Jugger] https://youtu.be/Ed6wGWkc8iw</t>
  </si>
  <si>
    <t>Seven Sins gegen Bäuerchen | 3. Rheinische Meisterschaft 2022 [Jugger] https://youtu.be/MR9PizK7o2w</t>
  </si>
  <si>
    <t>Rigor Mortis vs Seven Sins | Finale 3. Rheinische Meisterschaft 2022 [Jugger] https://youtu.be/VuXAOCB2zsI</t>
  </si>
  <si>
    <t>NLG gegen Ehrengarde | 5. Lahnveilchen Cupcake 2022 [Jugger] https://youtu.be/Za5bnXdVsco</t>
  </si>
  <si>
    <t>Schergen von Monasteria gegen Bäuerchen | 5. Lahnveilchen Cupcake 2022 [Jugger] https://youtu.be/rXdc3Up1sm4</t>
  </si>
  <si>
    <t>Rigor Mortis gegen Cranium ex Machina | 5. Lahnveilchen Cupcake 2022 [Jugger] https://youtu.be/OMxwc6s988o</t>
  </si>
  <si>
    <t>Rigor Mortis gegen Bäuerchen | 5. Lahnveilchen Cupcake 2022 [Jugger] https://youtu.be/ODE4MNjr9rY</t>
  </si>
  <si>
    <t>Karlshorster Kollektiv gegen Gossenhauer | 7. Zur goldenen Pompfe 2022 [Jugger] https://youtu.be/mfae3ApvkZk</t>
  </si>
  <si>
    <t>NLG gegen Pink Pain | 5. Lahnveilchencup-Cake 2022 [Jugger] https://youtu.be/rVhro0xs7ZA</t>
  </si>
  <si>
    <t>Gossenhauer gegen Bäuerchen | 3. Rheinische Meisterschaft 2022 [Jugger] https://youtu.be/UOkIQd8e_y4</t>
  </si>
  <si>
    <t>Flying JUGGmen Bonn gegen Seven Sins | Halbfinale 3. Rheinische Meisterschaft 2022 [Jugger] https://youtu.be/pLexr-j_dVA</t>
  </si>
  <si>
    <t>NLG gegen Jugger Vienna | 7. Zur goldenen Pompfe 2022 [Jugger] https://youtu.be/BZ87_a-JbHw</t>
  </si>
  <si>
    <t>FINALE Seven Sins gegen Rigor Mortis | 3. Rheinische Meisterschaft 2022 [Jugger] https://youtu.be/BlbNre27OI4</t>
  </si>
  <si>
    <t>NLG gegen Karlshorster Kollektiv | 7. Zur goldenen Pompfe 2022 [Jugger] https://youtu.be/4ipYAhGPf5Q</t>
  </si>
  <si>
    <t>NLG gegen Karlshorster Kollektiv | 7. Zur goldenen Pompfe 2022 [Jugger] https://youtu.be/4ipYAhGPf5Q?t=613</t>
  </si>
  <si>
    <t>NLG gegen Rigor Mortis 2 | 11. Berlin Masters 2022 [Jugger] https://youtu.be/VKGJo-zj1SY</t>
  </si>
  <si>
    <t>Anima Equorum gegen Rigor Mortis | 7. Zur goldenen Pompfe 2022 [Jugger] https://youtu.be/X7RAcOwb6-c</t>
  </si>
  <si>
    <t>Red Lynx gegen NLG | 11. Berlin Masters 2022 [Jugger] https://youtu.be/4PPKW2AvW8c</t>
  </si>
  <si>
    <t>NLG gegen Jugger Helden Bamberg | 7. Zur goldenen Pompfe 2022 [Jugger] https://youtu.be/IVuwlvlf5PA</t>
  </si>
  <si>
    <t>NLG gegen Jugger Helden Bamberg | 7. Zur goldenen Pompfe 2022 [Jugger] https://youtu.be/IVuwlvlf5PA?t=633</t>
  </si>
  <si>
    <t>NLG gegen Jugger Helden Bamberg | 7. Zur goldenen Pompfe 2022 [Jugger] https://youtu.be/IVuwlvlf5PA?t=234</t>
  </si>
  <si>
    <t>FINALE Seven Sins gegen Rigor Mortis | 7. Zur goldenen Pompfe 2022 [Jugger] https://youtu.be/-m6bAiFk1OY</t>
  </si>
  <si>
    <t>NLG gegen Rigor Mortis | Viertelfinale 5. Lahnveilchencup-Cake 2022 [Jugger] https://youtu.be/C6Z6H-Qnlu0</t>
  </si>
  <si>
    <t>HaWu AllstarZ gegen Seven Sins | Halbfinale 6. Leipziger Juggernächte 2022 [Jugger] https://youtu.be/OULqfPWEXIQ</t>
  </si>
  <si>
    <t>RRRC #20 Jugger: Pawns v Sins | Secret Handshake Break Down https://youtu.be/G5sBFayBPxs</t>
  </si>
  <si>
    <t>Der Königsweg 04 - Reichweiten und Mensuren | Jugger-Tutorial https://youtu.be/xKOf1rFXtqk</t>
  </si>
  <si>
    <t>Pompfen Partymix [Jugger Song] https://youtu.be/1kFJwNldH84</t>
  </si>
  <si>
    <t>Arima Galduak gegen Pompfenbrecher | WCC 2020+ | Jugger https://youtu.be/4BEqQXnyl7w</t>
  </si>
  <si>
    <t>Peters Pawns gegen Zonenzwerge | 14. Thüringer Meisterschaft | Jugger https://youtu.be/JDkXV7o-Bas</t>
  </si>
  <si>
    <t>Peters Pawns gegen Problemkinder | 14 Thüringer Meisterschaft | Jugger https://youtu.be/W8P5yKf-1pM</t>
  </si>
  <si>
    <t>Peters Pawns gegen Jugglers Jugg | 14. Thüringer Meisterschaft | Jugger https://youtu.be/JttoF-8R_iY</t>
  </si>
  <si>
    <t>Peters Pawns gegen Amazonenkinder | 14. Thüringer Meisterschaft | Jugger https://youtu.be/XuP-6GTQj9Q</t>
  </si>
  <si>
    <t>Peters Pawns gegen Rigor Mortis | 14. Thüringer Meisterschaft | Jugger https://youtu.be/4dipzv7vDAk</t>
  </si>
  <si>
    <t>Peters Pawns gegen Leipziger Nachtwache | 14. Thüringer Meisterschaft | Jugger https://youtu.be/_bpSCP-B2Lo</t>
  </si>
  <si>
    <t>Peters Pawns gegen Zonenkinder | 14. Thüringer Meisterschaft | Jugger https://youtu.be/H8b0-uZXLlo</t>
  </si>
  <si>
    <t>Blutgrätsche gegen Weserkraken | WCC 2020+ | Jugger https://youtu.be/954atT20Lu4</t>
  </si>
  <si>
    <t>Peters Pawns gegen Flying Juggmen | Wessi Wettstreit | Jugger https://youtu.be/btodArQgyXA</t>
  </si>
  <si>
    <t>HaWu AllstarZ gegen Schergen von Monasteria | Wessi Wettstreit | Jugger https://youtu.be/lg0O-C9VU6A</t>
  </si>
  <si>
    <t>Bäuerchen gegen Aixcalibur | Wessi Wettstreit 2022 | Jugger https://youtu.be/j_7wjVA6p6Q</t>
  </si>
  <si>
    <t>Peters Pawns gegen Regenbogenkriegerinnen | Wessi Wettstreit 2022 | Jugger https://youtu.be/ss2lz4WKFW8</t>
  </si>
  <si>
    <t>Peters Pawns gegen Feuersalamander | Wessi Wettstreit 2022 | Jugger https://youtu.be/0LosWELvieU</t>
  </si>
  <si>
    <t>Peters Pawns gegen Cologne Raptors | Wessi Wettstreit 2022 | Jugger https://youtu.be/TdNlU3zhb2c</t>
  </si>
  <si>
    <t>Peters Pawns gegen Lahnveilchen | Wessi Wettstreit 2022 | Jugger https://youtu.be/XDJthuwc0OY</t>
  </si>
  <si>
    <t>Peters Pawns gegen Aixcalibur | Wessi Wettstreit 2022 | Jugger https://youtu.be/9SlM97Yb2xc</t>
  </si>
  <si>
    <t>Bochum Juggers gegen Schergen von Monasteria | Wessi Wettstreit 2022 | Jugger https://youtu.be/xHKicyDIi2c</t>
  </si>
  <si>
    <t>Peters Pawns gegen Rethwisch Rams | 14. Schleswig-Holstein Meisterschaft | Jugger https://youtu.be/fTHrl-IEMNE</t>
  </si>
  <si>
    <t>Peters Pawns gegen Wütende Tintenfische | 14. Schleswig-Holstein Meisterschaft | Jugger https://youtu.be/efN-WuhZQhQ</t>
  </si>
  <si>
    <t>Peters Pawns gegen Red Lynx | 14. Schleswig-Holstein Meisterschaft | Jugger https://youtu.be/Po1tsdGWr1U</t>
  </si>
  <si>
    <t>Peters Pawns gegen Blutgrätsche | 14. Schleswig-Holstein Meisterschaft | Jugger https://youtu.be/9Rq3smrcYeI</t>
  </si>
  <si>
    <t>Peters Pawns gegen Jugger Basilisken Basel | 14. Schleswig-Holstein Meisterschaft | Jugger https://youtu.be/4vJMMT3hMdQ</t>
  </si>
  <si>
    <t>Peters Pawns gegen Problem Machine | 14. Schleswig-Holstein Meisterschaft | Jugger https://youtu.be/6qvQNK9bXOY</t>
  </si>
  <si>
    <t>Peters Pawns gegen Weserkraken | 14. Schleswig-Holstein Meisterschaft | Jugger https://youtu.be/JdlhupM6IFI</t>
  </si>
  <si>
    <t>Peters Pawns gegen Torpedo Bääm! | 14. Schleswig-Holstein Meisterschaft | Jugger https://youtu.be/_uJ5Drp52bo</t>
  </si>
  <si>
    <t>Peters Pawns gegen Regenbogenkriegerinnen | 6. Turnier zu Münster | Jugger https://youtu.be/J41294ElxA4</t>
  </si>
  <si>
    <t>Peters Pawns gegen Flying Juggmen Bonn | 6. Turnier zu Münster | Jugger https://youtu.be/CLeh4Cg2QSs</t>
  </si>
  <si>
    <t>Peters Pawns gegen Bäuerchen | 6. Turnier zu Münster | Jugger https://youtu.be/6Nf1eiIniek</t>
  </si>
  <si>
    <t>Peters Pawns gegen Schergen von Monasteria | 6. Turnier zu Münster | Jugger https://youtu.be/v1O_anTo5JY</t>
  </si>
  <si>
    <t>Mecan'Hydre gegen Weserkraken | WCC 2020+ | Jugger https://youtu.be/rsJDE7RXXZk</t>
  </si>
  <si>
    <t>Bäuerchen gegen Gossenhauer | 7. Bergische Meisterschaft | Jugger https://youtu.be/Gke4c_3GuqM</t>
  </si>
  <si>
    <t>Bäuerchen gegen Seven Sins | 7. Bergische Meisterschaft | Jugger https://youtu.be/oHJfWfDiN7U</t>
  </si>
  <si>
    <t>Regenbogenkriegerinnen gegen Seven Sins | 7. Bergische Meisterschaft | Jugger https://youtu.be/oMPcPJO4peY</t>
  </si>
  <si>
    <t>Peters Pawns gegen Munich Monks | 23. Deutsche Meisterschaft | Jugger https://youtu.be/jcdb55doDFA</t>
  </si>
  <si>
    <t>Peters Pawns gegen Zonenkinder | 23. Deutsche Meisterschaft | Jugger https://youtu.be/DRyYoHi_KOU</t>
  </si>
  <si>
    <t>Peters Pawns gegen Seven Sins | 23. Deutsche Meisterschaft | Jugger https://youtu.be/3MhGlBYLH1w</t>
  </si>
  <si>
    <t>Peters Pawns gegen HaWu AllstarZ | 23. Deutsche Meisterschaft | Jugger https://youtu.be/irCGiBwIxEg</t>
  </si>
  <si>
    <t>Peters Pawns gegen Flying Juggmen Bonn | 23. Deutsche Meisterschaft | Jugger https://youtu.be/sCf50Z3kwMM</t>
  </si>
  <si>
    <t>Peters Pawns gegen Anima Equorum | 23. Deutsche Meisterschaft | Jugger https://youtu.be/zBRbQF2t4Cs</t>
  </si>
  <si>
    <t>Peters Pawns gegen Falco Jugger | 23. Deutsche Meisterschaft | Jugger https://youtu.be/ZHlomznvqQg</t>
  </si>
  <si>
    <t>Peters Pawns gegen Problem Machine | 23. Deutsche Meisterschaft | Jugger https://youtu.be/2K6yz8II4NA</t>
  </si>
  <si>
    <t>HaWu AllstarZ gegen Zonenkinder | 23. Deutsche Meisterschaft | Jugger https://youtu.be/EU1QuHNBjn0</t>
  </si>
  <si>
    <t>Peters Pawns gegen Rigor Mortis | Finale 10. Berlin Masters | Jugger https://youtu.be/t-x6YhUt7T4</t>
  </si>
  <si>
    <t>Peters Pawns gegen GAG | 23. Deutsche Meisterschaft | Jugger https://youtu.be/uoI6ErUrGJI</t>
  </si>
  <si>
    <t>Schergen von Monasteria gegen Rigor Mortis | 5. Lahnveilchencup-Cake 2022 [Jugger] https://youtu.be/29wYLNYNgTc</t>
  </si>
  <si>
    <t>Pompfenbrecher gegen Flying Juggmen | Kleines Finale 3. Rheinische Meisterschaft 2022 [Jugger] https://youtu.be/Jbu86jOjzmM</t>
  </si>
  <si>
    <t>NLG gegen Flying Juggmen Bonn | 5. Lahnveilchencup-Cake 2022 [Jugger] https://youtu.be/hnMl7BOJ3kA</t>
  </si>
  <si>
    <t>Jugger Basilisken Basel gegen ProblemMachine | 7. Bergische Meisterschaft 2.0 2022 [Jugger] https://youtu.be/9meXwIvbVAQ</t>
  </si>
  <si>
    <t>HALBFINALE Rigor Mortis gegen Munich Monks | 23. Deutsche Meisterschaft 2022 [Jugger] https://youtu.be/2zTI-CMK3lU</t>
  </si>
  <si>
    <t>Schergen von Monasteria gegen NLG | 23. Deutsche Meisterschaft 2022 [Jugger] https://youtu.be/76TXRiHqJ60</t>
  </si>
  <si>
    <t>Seven Sins gegen NLG | 3. Sächsisches Hofturnier 2022 [Jugger] https://youtu.be/yWswiC_6kvk</t>
  </si>
  <si>
    <t>NLG gegen Regenbogenkriegerinnen | Viertelfinale 3. Sächsisches Hofturnier 2022 [Jugger] https://youtu.be/SwLI_igKWG4</t>
  </si>
  <si>
    <t>NLG gegen Anima Equorum | 3. Sächsisches Hofturnier 2022 [Jugger] https://youtu.be/fN-eacTSALw</t>
  </si>
  <si>
    <t>NLG gegen Jugger Basilisken Basel | Kleines Finale Kampf um den Goldenen Jugg 2022 [Jugger] https://youtu.be/Ogh5pw-KGEc</t>
  </si>
  <si>
    <t>NLG gegen Blutgrätsche | 23. Deutsche Meisterschaft 2022 [Jugger] https://youtu.be/IQKnTeAE9sU</t>
  </si>
  <si>
    <t>NLG gegen Helenes Harem | 3. Sächsisches Hofturnier 2022 [Jugger] https://youtu.be/iIp5oZVfKDQ</t>
  </si>
  <si>
    <t>Bembelritter gegen Cologne Raptors | 3. Rheinische Meisterschaft 2022 [Jugger] https://youtu.be/RWTudqdgqEc</t>
  </si>
  <si>
    <t>FINALE Rigor Mortis gegen Zonenkinder | 14. Berliner Jugger Pokal 2022 [Jugger] https://youtu.be/--kq46ECsEo</t>
  </si>
  <si>
    <t>FINALE LUQVM gegen Zonenkinder | 3. Sächsisches Hofturnier 2022 [Jugger] https://youtu.be/wcHmF_yNDYQ</t>
  </si>
  <si>
    <t>Mallorca Monks gegen Nomadas | Quarterfinal V TIE 2022 [Jugger] https://youtu.be/yep0tb5qs8g</t>
  </si>
  <si>
    <t>Mallorca Monks vs Garres | V TIE 2022 [Jugger] https://youtu.be/k-QJbYQuYHw</t>
  </si>
  <si>
    <t>Mallorca Monks vs Juggermeister | V TIE 2022 [Jugger] https://youtu.be/Ps75VvtDyWE</t>
  </si>
  <si>
    <t>NLG gegen Karlshorster Kollektiv | 3. Sächsisches Hofturnier 2022 [Jugger] https://youtu.be/qv9QsqK391s</t>
  </si>
  <si>
    <t>Mallorca Monks vs Black Cats | V TIE 2022 [Jugger] https://youtu.be/MzoJZR_TRxI</t>
  </si>
  <si>
    <t>FINALE NLG gegen Regenbogenkriegerinnen | 7. Württemberg Cup 2022 [Jugger] https://youtu.be/wIweiIQdowc</t>
  </si>
  <si>
    <t>Hobbiz gegen Black Knights Nürnberg | Kampf um den Goldenen Jugg 2022 [Jugger] https://youtu.be/G_a-uQrNQLA</t>
  </si>
  <si>
    <t>Jugger Basilisken Basel gegen Zonenkinder | 3. Sächsisches Hofturnier 2022 [Jugger] https://youtu.be/_0XMg6jWRsQ</t>
  </si>
  <si>
    <t>NLG gegen LUQVM | Halbfinale 7. Württemberg Cup 2022 [Jugger] https://youtu.be/JbcrfJFHprk</t>
  </si>
  <si>
    <t>NLG gegen Black Knights Nürnberg | Viertelfinale 7. Württemberg Cup 2022 [Jugger] https://youtu.be/DaChKbY3J3s</t>
  </si>
  <si>
    <t>LUQVM vs Jugger Basilisken Basel | Kleines Finale 7. Württemberg Cup 2022 [Jugger] https://youtu.be/VMzCj2FaBTs</t>
  </si>
  <si>
    <t>NLG gegen Schatten | 7. Bamberger Jugger Turnier 2022 [Jugger] https://youtu.be/pt6AwQvCS-A</t>
  </si>
  <si>
    <t>Jugger Basilisken Basel gegen Dancing Donkeys | 7. Bergische Meisterschaft 2.0 2022 [Jugger] https://youtu.be/6G0Bg_toz6w</t>
  </si>
  <si>
    <t>Zonenkinder gegen Rigor Mortis | 7. Bamberger Jugger Turnier 2022 [Jugger] https://youtu.be/72D3spjNsHc</t>
  </si>
  <si>
    <t>Karlshorster Kollektiv gegen Rigor Mortis | 7. Bamberger Jugger Turnier 2022 [Jugger] https://youtu.be/9ckyeM9u1n0</t>
  </si>
  <si>
    <t>Jugger Vienna gegen Schemen | Schattentheater Würzburg 2022 [Jugger] https://youtu.be/Ca-K3MfwHFM</t>
  </si>
  <si>
    <t>NLG gegen Problem Machine | Viertelfinale Kampf um den Goldenen Jugg 2022 [Jugger] https://youtu.be/l6iWRZhi84s</t>
  </si>
  <si>
    <t>NLG gegen Regenbogenkriegerinnen | Halbfinale Kampf um den Goldenen Jugg 2022 [Jugger] https://youtu.be/oUUv7MxK2mw</t>
  </si>
  <si>
    <t>NLG gegen Jugger Vienna | 3. Sächsisches Hofturnier 2022 [Jugger] https://youtu.be/KhTiCgJ1kr8</t>
  </si>
  <si>
    <t>FINALE Jugger Helden Bamberg gegen Seven Sins | 5. Lahnveilchen Cupcake 2022 [Jugger] https://youtu.be/s6EJF_ZGYvc</t>
  </si>
  <si>
    <t>NLG gegen Ehrengarde | Kampf um den Goldenen Jugg 2022 [Jugger] https://youtu.be/i3gMha62UFM</t>
  </si>
  <si>
    <t>NLG gegen CVJM Hofheim | Kampf um den Goldenen Jugg 2022 [Jugger] https://youtu.be/XnPql95iTNQ</t>
  </si>
  <si>
    <t>Helenes Harem gegen Zonenkinder | 3. Sächsisches Hofturnier 2022 [Jugger] https://youtu.be/0tbI_NQopoI</t>
  </si>
  <si>
    <t>NLG gegen Schatten | Kampf um den Goldenen Jugg 2022 [Jugger] https://youtu.be/PEfy6nIGB6w</t>
  </si>
  <si>
    <t>NLG gegen Zonenkinder | 23. Deutsche Meisterschaft 2022 [Jugger] https://youtu.be/J8_LvWzD8oM</t>
  </si>
  <si>
    <t>NLG gegen HaWu AllstarZ | 23. Deutsche Meisterschaft 2022 [Jugger] https://youtu.be/_eQyHhR5R6E</t>
  </si>
  <si>
    <t>V TIE 2022 - Fase de grupos - Tercios Españoles vs Cotorras Invasoras https://www.youtube.com/watch?v=B1zQmZ3LEl0</t>
  </si>
  <si>
    <t>V TIE 2022 - Fase de grupos - Mallorca Monks vs VX https://www.youtube.com/watch?v=ndOTxIZqmYY</t>
  </si>
  <si>
    <t>V TIE 2022 - Octavos de final - Mallorca Monks vs Urcos https://www.youtube.com/watch?v=g535RAQmh_0</t>
  </si>
  <si>
    <t>V TIE - Black Cats vs Bushido https://www.youtube.com/watch?v=fYKGJbXN7sU</t>
  </si>
  <si>
    <t>V TIE 2022 - Suizo - Cerboros vs Black Dragons https://www.youtube.com/watch?v=Kzxhm9nCM3U</t>
  </si>
  <si>
    <t>V TIE 2022 - Suizo - Feedbacks vs Smuggers https://www.youtube.com/watch?v=9belpEz0xrU</t>
  </si>
  <si>
    <t>V TIE 2022 - Suizo - Garres vs Black Dragons https://www.youtube.com/watch?v=Pn-YKEjjFbk</t>
  </si>
  <si>
    <t>V TIE 2022 - Fase de grupos - Gulden Draak vs L.I.N.C.E.S. https://www.youtube.com/watch?v=phXi4P79RZo</t>
  </si>
  <si>
    <t>V TIE 2022 - Suizo - Legión vs Ninjas Almoradí https://www.youtube.com/watch?v=JBuKGR8t914</t>
  </si>
  <si>
    <t>V TIE 2022 - Fase de grupos - L.I.N.C.E.S. vs Dogfighters https://www.youtube.com/watch?v=Gjq1yBigbXU</t>
  </si>
  <si>
    <t>V TIE 2022 - Fase de grupos - Mallorca Monks vs Botillo Fighters https://www.youtube.com/watch?v=OAYG2aLi50M</t>
  </si>
  <si>
    <t>V TIE 2022 - Suizo - Mallorca Monks vs Feedbacks https://www.youtube.com/watch?v=RgvRthTxVkg</t>
  </si>
  <si>
    <t>V TIE 2022 - Cuartos de final - Urcos vs Midnight Fighters https://www.youtube.com/watch?v=UERHa13du1g</t>
  </si>
  <si>
    <t>V TIE 2022 - Fase de grupos - VX vs Botillo Fighters https://www.youtube.com/watch?v=Tzai68kZpRI&amp;t=4s</t>
  </si>
  <si>
    <t>V TIE 2022 - Bushido vs Midnight Fighters https://www.youtube.com/watch?v=TpsI9bq9O2w</t>
  </si>
  <si>
    <t>V TIE 2022 - Árbol 13-24 - domingo - Gladiators vs Cotorras invasoras https://www.youtube.com/watch?v=bWJCr_iptQI&amp;t=116s</t>
  </si>
  <si>
    <t>V TIE 2022 - Cuartos de final - Ninjas vs Juggermeisters https://www.youtube.com/watch?v=LTWOudXso_s</t>
  </si>
  <si>
    <t>V TIE 2022 - Legion vs Midnight Fighters Suizo https://www.youtube.com/watch?v=LKYqi-3OaPQ</t>
  </si>
  <si>
    <t>V TIE 2022 - Juggermeister vs Smuggers Final de consolidación https://www.youtube.com/watch?v=P6Q2YGEhYGU</t>
  </si>
  <si>
    <t>V TIE 2022 - Mitos vs Batalladores https://www.youtube.com/watch?v=O3HuXhTU400</t>
  </si>
  <si>
    <t>V TIE 2022 - Mallorca Monk vs Cotorras Invasoras https://www.youtube.com/watch?v=lr4SRZdPMHo</t>
  </si>
  <si>
    <t>V TIE 2022 - Mallorca Monks vs Ninjas https://www.youtube.com/watch?v=UvwSvBLBK_g&amp;t=164s</t>
  </si>
  <si>
    <t>V TIE 2022 - Nómadas vs Gladiators Suizo https://www.youtube.com/watch?v=puUkpMeTvzs</t>
  </si>
  <si>
    <t>V TIE 2022 - Los Garres vs Renagados https://www.youtube.com/watch?v=PxDwv6gxWpI</t>
  </si>
  <si>
    <t>V TIE 2022 - Mécan'hydre vs Hellsing https://www.youtube.com/watch?v=StxwvDYvpdo</t>
  </si>
  <si>
    <t>V TIE 2022 - Arima vs Garres https://www.youtube.com/watch?v=qHSmTJq1Yu0&amp;</t>
  </si>
  <si>
    <t>V TIE 2022 - Arima vs Renagados https://www.youtube.com/watch?v=fL3KajwEKFE</t>
  </si>
  <si>
    <t>V TIE 2022 - Quack Pack vs Linces https://www.youtube.com/watch?v=qozzSCyfssE</t>
  </si>
  <si>
    <t>V TIE 2022 - Midnight Fighters vs Black Dragons https://www.youtube.com/watch?v=L8a7o-jhj5o</t>
  </si>
  <si>
    <t>V TIE 2022 - Killer Kitties vs Mitos https://www.youtube.com/watch?v=iLjhSw5Uc8o</t>
  </si>
  <si>
    <t>V TIE 2022 - Tarrako Jugger VS Surferos del Ebro https://www.youtube.com/watch?v=zkr-3SWWdyE</t>
  </si>
  <si>
    <t>V TIE 2022 - Hellsing VS Bushido https://www.youtube.com/watch?v=6JmkFk5YBS0</t>
  </si>
  <si>
    <t>V TIE 2022 - Pandawans VS Sticker https://www.youtube.com/watch?v=nc4hvC7_2-c</t>
  </si>
  <si>
    <t>V TIE 2022 - L.I.N.C.E.S. vs Skoll - Suizo https://www.youtube.com/watch?v=uwEMLvmPxbA</t>
  </si>
  <si>
    <t>V TIE 2022 - Mecan´hydre vs Pandawans - Suizo https://www.youtube.com/watch?v=dLRS9eggKAI&amp;</t>
  </si>
  <si>
    <t>V TIE 2022 - Mecan´hydre vs Tarrako Jugger https://www.youtube.com/watch?v=LFkzNeGiUAo</t>
  </si>
  <si>
    <t>V TIE 2022 - Proyect54 vs Silvanos - Suizo https://www.youtube.com/watch?v=ZiBwOq9_NGI</t>
  </si>
  <si>
    <t>V TIE 2022 - Quak vs Batalladores - Suizo https://www.youtube.com/watch?v=26FqpWiGUDw</t>
  </si>
  <si>
    <t>V TIE 2022 - Hijos del mar vs Pandawans - Fase final https://www.youtube.com/watch?v=qJZSfd6DpF8</t>
  </si>
  <si>
    <t>V TIE 2022 - Mecan´hydre vs Haka Wolves - Fase final https://www.youtube.com/watch?v=SWSe_RZaSS8</t>
  </si>
  <si>
    <t>V TIE 2022 - Mecan´hydre vs Pandawans - Fase final https://www.youtube.com/watch?v=GKorWeB88gc</t>
  </si>
  <si>
    <t>V TIE 2022 - Mecan´hydre vs Silvanos - Fase final https://www.youtube.com/watch?v=EoVb_1sN2UY</t>
  </si>
  <si>
    <t>7. Bergische Meisterschaft / Flying Juggmen Bonn VS. Bäuerchen https://www.youtube.com/watch?v=b4ygBiizmHc</t>
  </si>
  <si>
    <t>Blutgrätsche VS. Karlshorster Kollektiv / DM 2022 https://www.youtube.com/watch?v=-k2g4J3ANIg</t>
  </si>
  <si>
    <t>Jadedrachen VS. Karlshorster Kollektiv / DM 2022 https://www.youtube.com/watch?v=1c15iG8aK9k</t>
  </si>
  <si>
    <t>Leipziger Nachtwache VS. Karlshorster Kollektiv / DM 2022 https://www.youtube.com/watch?v=iRoFqabqaVY</t>
  </si>
  <si>
    <t>Rigor Mortis 2 VS. Karlshorster Kollektiv / Deutsche Meisterschaft 2022 https://www.youtube.com/watch?v=26_Za7NwWPY</t>
  </si>
  <si>
    <t>Leipziger Nachtwache VS. Karlshorster Kollektiv / Deutsche Meisterschaft 2022 https://www.youtube.com/watch?v=jmw_HqyQfRk</t>
  </si>
  <si>
    <t>Red Lynx VS. Karlshorster Kollektiv / Deutsche Meisterschaft 2022 https://www.youtube.com/watch?v=EIpXLaT0wBM</t>
  </si>
  <si>
    <t>Jugger Basilisken Basel VS. Karlshorster Kollektiv / 3. königliches-sächsisches Hofturnier 2022 https://www.youtube.com/watch?v=7laMzwuHq8M</t>
  </si>
  <si>
    <t>Amazonenkinder VS. Karlshorster Kollektiv / 3. königliches-sächsisches Hofturnier 2022 https://www.youtube.com/watch?v=7WCr65VDB9o</t>
  </si>
  <si>
    <t>Blue Fangs VS. Karlshorster Kollektiv / 4. Ostdeutsche Meisterschaft 2022 https://www.youtube.com/watch?v=7isAwJZHiGQ</t>
  </si>
  <si>
    <t>Schatten gegen ProblemMachine | 6. Württemberg Cup 2022 [Jugger] https://youtu.be/bECCOX8TB8o</t>
  </si>
  <si>
    <t>Bob Jugger gegen Jugger Basilisken Basel | Halbfinale 16.5 Badische Meisterschaft 2022 [Jugger] https://youtu.be/Vvo4gE1JciU</t>
  </si>
  <si>
    <t>Schatten gegen Rigor Mortis | 7. Zur goldenen Pompfe 2022 [Jugger] https://youtu.be/g_2Usphsp_Y</t>
  </si>
  <si>
    <t>Seven Sins gegen Munich Monks | 23. Deutsche Meisterschaft 2022 [Jugger] https://youtu.be/j6L6K3On-5U</t>
  </si>
  <si>
    <t>Jugger Vienna gegen JUKKlER | 7. Württemberg Cup 2022 [Jugger] https://youtu.be/MxXRltXTxiI</t>
  </si>
  <si>
    <t>NLG gegen Jugger Vienna | 7. Württemberg Cup 2022 [Jugger] https://youtu.be/W92Gz-yUW7E</t>
  </si>
  <si>
    <t>FINALE Seven Sins gegen Rigor Mortis | 23. Deutsche Meisterschaft 2022 [Jugger] https://youtu.be/ygh4_BdeFzw</t>
  </si>
  <si>
    <t>Jugger Schurken Bamberg gegen CVJM Hofheim | Kampf um den Goldenen Jugg 2022 [Jugger] https://youtu.be/k6XJ6rZOyCw</t>
  </si>
  <si>
    <t>Flying JUGGmen gegen Blutgrätsche | 23. Deutsche Meisterschaft 2022 [Jugger] https://youtu.be/KDJzmZYq9KQ</t>
  </si>
  <si>
    <t>Gossenhauer gegen Jugger Basilisken Basel | Viertelfinale 16.5 Badische Meisterschaft 2022 [Jugger] https://youtu.be/WsV-yLwet-8</t>
  </si>
  <si>
    <t>Jugger Helden Bamberg gegen Anima Equorum | 3. Sächsisches Hofturnier 2022 [Jugger] https://youtu.be/X1Sc_FIPras</t>
  </si>
  <si>
    <t>NLG gegen Jugger Basilisken Basel 2 | 16.5 Badische Meisterschaft 2022 [Jugger] https://youtu.be/b43PeL1hnQ8</t>
  </si>
  <si>
    <t>Bob Jugger gegen Schatten | Kleines Finale 16.5 Badische Meisterschaft 2022 [Jugger] https://youtu.be/uQkjFqMN-Ik</t>
  </si>
  <si>
    <t>FINALE The Fellowship gegen Seven Sins | 11. Berlin Masters 2022 [Jugger] https://youtu.be/jZQ-flJNqPg</t>
  </si>
  <si>
    <t>NLG gegen Need for Speed | 16.5 Badische Meisterschaft 2022 [Jugger] https://youtu.be/XxJ3RFn61Gk</t>
  </si>
  <si>
    <t>Hobbiz gegen Jugger Basilisken Basel | 16.5 Badische Meisterschaft 2022 [Jugger] https://youtu.be/dOPQtWWzvVg</t>
  </si>
  <si>
    <t>NLG gegen Blutgrätsche | 23. Deutsche Meisterschaft 2022 [Jugger] https://youtu.be/gY2BG41ENaw</t>
  </si>
  <si>
    <t>FKK gegen Schergen | 3. Sächsisches Hofturnier 2022 [Jugger] https://youtu.be/FCaZ9eLUxT4</t>
  </si>
  <si>
    <t>Schergen gegen Karlshorster Kollektiv | 3. Sächsisches Hofturnier 2022 [Jugger] https://youtu.be/sw5TojGPw1Q</t>
  </si>
  <si>
    <t>Jugger Helden Bamberg gegen Leipziger Nachtwache | 3. Sächsisches Hofturnier 2022 [Jugger] https://youtu.be/qON0i3VBZds</t>
  </si>
  <si>
    <t>NLG gegen Gossenhauer | 23. Deutsche Meisterschaft 2022 [Jugger] https://youtu.be/4aWd8mW8hkw</t>
  </si>
  <si>
    <t>Need for Speed gegen Schatten | schnelles Halbfinale 16.5 Badische Meisterschaft 2022 [Jugger] https://youtu.be/0xZ_82klMBg</t>
  </si>
  <si>
    <t>NLG vs JUKKlER + Bonusmatch | 7. Württemberg Cup 2022 [Jugger] https://youtu.be/-4U5NViCfr8</t>
  </si>
  <si>
    <t>NLG vs GossenMachine | 7. Württemberg Cup 2022 [Jugger] https://youtu.be/BrQr_LWrrI0</t>
  </si>
  <si>
    <t>NLG gegen Jugger Schurken Bamberg | Kampf um den Goldenen Jugg 2022 [Jugger] https://youtu.be/QUrznjOjOfo</t>
  </si>
  <si>
    <t>Munich Monks gegen Schergen | 3. Sächsisches Hofturnier 2022 [Jugger] https://youtu.be/CIY2hUGrlH4</t>
  </si>
  <si>
    <t>LUQVM gegen Schergen | 3. Sächsisches Hofturnier 2022 [Jugger] https://youtu.be/hYLphvxbBEw</t>
  </si>
  <si>
    <t>Jugger Helden Bamberg gegen Schergen | 3. Sächsisches Hofturnier 2022 [Jugger] https://youtu.be/AP23Nmd0dHs</t>
  </si>
  <si>
    <t>Jugger Basilisken Basel vs Jugger Helsinki | FANTASTIC AWESOME JUGGER TOURNAMENT | [Jugger] https://youtu.be/9DxevqOLYqE</t>
  </si>
  <si>
    <t>Jugger Basilisken Basel vs SpVgg Rasenschach | FANTASTIC AWESOME JUGGER TOURNAMENT | [Jugger] https://youtu.be/nJeQcW5Swdg</t>
  </si>
  <si>
    <t>Fischkoppkrieger vs Jugger Basilisken Basel | FANTASTIC AWESOME JUGGER TOURNAMENT | [Jugger] https://youtu.be/HbtCDTEcV5c</t>
  </si>
  <si>
    <t>Jugger Basilisken Basel vs Tribute | FANTASTIC AWESOME JUGGER TOURNAMENT | [Jugger] https://youtu.be/brzHUCM6BWE</t>
  </si>
  <si>
    <t>PRISM vs Jugger Basilisken Basel | FANTASTIC AWESOME JUGGER TOURNAMENT | [Jugger] https://youtu.be/BkUcFCOZUzM</t>
  </si>
  <si>
    <t>Wasted Potential vs Jugger Basilisken Basel | FANTASTIC AWESOME JUGGER TOURNAMENT | [Jugger] https://youtu.be/FSBz7EUSdrc</t>
  </si>
  <si>
    <t>Punchline vs Jugger Basilisken Basel | FANTASTIC AWESOME JUGGER TOURNAMENT | [Jugger] https://youtu.be/E99nRHh_Ztw</t>
  </si>
  <si>
    <t>Jugger Basilisken Basel vs Black River Eagles | FANTASTIC AWESOME JUGGER TOURNAMENT | [Jugger] https://youtu.be/IzKBxkISpCk</t>
  </si>
  <si>
    <t>Jugger Basilisken Basel vs Two Towers | FANTASTIC AWESOME JUGGER TOURNAMENT | [Jugger] https://youtu.be/ya2zyRWvUAQ</t>
  </si>
  <si>
    <t>Jugger Basilisken Basel vs Skøll | FANTASTIC AWESOME JUGGER TOURNAMENT | [Jugger] https://youtu.be/cAtyVDrIr2Q</t>
  </si>
  <si>
    <t>FINALE Jugger Basilisken Basel vs PRISM | FANTASTIC AWESOME JUGGER TOURNAMENT | [Jugger] https://youtu.be/k2-DEAquCyA</t>
  </si>
  <si>
    <t>Munich Monks vs Jugger Basilisken Basel | 7. Bamberger Jugger Turnier 2022 [Jugger] https://youtu.be/_Q18xkjDucA</t>
  </si>
  <si>
    <t>Jugger Schurken Bamberg vs Jugger Basilisken Basel | 7. Bamberger Jugger Turnier 2022 [Jugger] https://youtu.be/UZEahtbALAc</t>
  </si>
  <si>
    <t>Bembelritter vs Jugger Basilisken Basel | 7. Bamberger Jugger Turnier 2022 [Jugger] https://youtu.be/7qO-U2y710Q</t>
  </si>
  <si>
    <t>Rigor Mortis vs Jugger Basilisken Basel | Halbfinale 7. Bamberger Jugger Turnier 2022 [Jugger] https://youtu.be/XL-CqngrGpk</t>
  </si>
  <si>
    <t>Jugger Vienna vs Jugger Basilisken Basel | 7. Bamberger Jugger Turnier 2022 [Jugger] https://youtu.be/mYVfhMHVs8Y</t>
  </si>
  <si>
    <t>Gossenhauer vs Jugger Basilisken Basel | 7. Bamberger Jugger Turnier 2022 [Jugger] https://youtu.be/tY51_kI_pHQ</t>
  </si>
  <si>
    <t>Black Knights Nürnberg vs Jugger Basilisken Basel | 7. Bamberger Jugger Turnier 2022 [Jugger] https://youtu.be/bn9Z5K73dm0</t>
  </si>
  <si>
    <t>Anima Equorum vs Jugger Basilisken Basel | 7. Bamberger Jugger Turnier 2022 [Jugger] https://youtu.be/l7imVMgRWh8</t>
  </si>
  <si>
    <t>HaWu AllstarZ vs Jugger Basilisken Basel | 7. Bamberger Jugger Turnier 2022 [Jugger] https://youtu.be/eWsY6lNoh5w</t>
  </si>
  <si>
    <t>Flossenhauer vs Jugger Basilisken Basel | 7. Bamberger Jugger Turnier 2022 [Jugger] https://youtu.be/UEEJmRLSX8k</t>
  </si>
  <si>
    <t>Jugger Basilisken Basel vs Gossenhauer | Viertelfinale 7. Bamberger Jugger Turnier 2022 [Jugger] https://youtu.be/Q4mftPVqwQM</t>
  </si>
  <si>
    <t>Jugger Basilisken Basel vs Anima Equorum | Kleines Finale 7. Bamberger Jugger Turnier 2022 [Jugger] https://youtu.be/8vnFiRvprsc</t>
  </si>
  <si>
    <t>Jugger Basilisken Basel vs Rigor Mortis | WCC2020+ | [Jugger] https://youtu.be/Od_ruVP-glQ</t>
  </si>
  <si>
    <t>Jugger Basilisken Basel vs Wütende Tintenfische | 14. Schleswig-Holstein Meisterschaft 2022 [Jugger] https://youtu.be/8uKm03BsEc8</t>
  </si>
  <si>
    <t>Jugger Basilisken Basel vs Pompfenbrecher | 7. Württemberg Cup 2022 [Jugger] https://youtu.be/8ElXnDFqHYM</t>
  </si>
  <si>
    <t>Jugger Basilisken Basel vs Rigor Mortis 2 | WCC2020+ [Jugger] https://youtu.be/pOV38fI-H9Y</t>
  </si>
  <si>
    <t>Jugger Basilisken Basel vs Erdmännchen Essen | 7. Württemberg Cup 2022 [Jugger] https://youtu.be/LK1pYBGBoGE</t>
  </si>
  <si>
    <t>Halbfinale Jugger Basilisken Basel vs Regenbogenkriegerinnen | 7. Württemberg Cup 2022 [Jugger] https://youtu.be/1R9xU3PlOh4</t>
  </si>
  <si>
    <t>Jugger Basilisken Basel vs Fischkoppkrieger | WCC2020+ [Jugger] https://youtu.be/7H7iRjMvEik</t>
  </si>
  <si>
    <t>Schergen gegen Jugger Vienna | 3. Sächsisches Hofturnier 2022 [Jugger] https://youtu.be/nwV0bNJmQUo</t>
  </si>
  <si>
    <t>Cranium ex Machina gegen Seven Sins | Viertelfinale 5. Lahnveilchencup 2022 [Jugger] https://youtu.be/3dPZmLMmZwo</t>
  </si>
  <si>
    <t>HALBFINALE Rigor Mortis gegen Seven Sins | 5. Lahnveilchencup-Cake 2022 [Jugger] https://youtu.be/ufLjo5gNrgE</t>
  </si>
  <si>
    <t>Rigor Mortis gegen Schergen von Monasteria | Kleines Finale 5. Lahnveilchencup 2022 [Jugger] https://youtu.be/0_BYEMC-aLI</t>
  </si>
  <si>
    <t>Jugger Helden Bamberg gegen Flying Juggmen Bonn | Viertelfinale 5.Lahnveilchencup 2022 [Jugger] https://youtu.be/Bz2G1rjZ7mM</t>
  </si>
  <si>
    <t>HALBFINALE Schergen von Monasteria gegen Jugger Helden Bamberg | 5.Lahnveilchencup 2022 [Jugger] https://youtu.be/tI8arCsID7M</t>
  </si>
  <si>
    <t>Pompfenbrecher gegen Gossenhauer | 7. Bergische Meisterschaft 2.0 2022 [Jugger] https://youtu.be/t7xLopYPfuY</t>
  </si>
  <si>
    <t>Munich Monks VS. Karlshorster Kollektiv //1. Winterspieltag 2022/23 Berlin https://youtu.be/tzMl-Pl--10</t>
  </si>
  <si>
    <t>Rigor Mortis VS. Karlshorster Kollektiv //1. Winterspieltag 2022/23 Berlin https://youtu.be/7Hwc72LQcoM</t>
  </si>
  <si>
    <t>Leipziger Nachtwache VS. Karlshorster Kollektiv //2. Winterspieltag 2022/23 Berlin https://youtu.be/F4XioACpiRU</t>
  </si>
  <si>
    <t>Zonenkinder VS. Karlshorster Kollektiv //1. Winterspieltag 2022/23 Berlin https://youtu.be/6IaiO5qJvX4</t>
  </si>
  <si>
    <t>Goldene Reiter/Potsdamer Piranhas Mix VS. Karlshorster Kollektiv //1. Winterspieltag 2022/23 Berlin https://youtu.be/fLRZjl3j3oI</t>
  </si>
  <si>
    <t>Falco VS. Karlshorster Kollektiv //1. Winterspieltag 2022/23 Berlin https://youtu.be/VUhvcFmeT9o</t>
  </si>
  <si>
    <t>Rigor Mortis VS. Karlshorster Kollektiv //1. Winterspieltag 2022/23 Berlin https://youtu.be/LrO95tevKxk</t>
  </si>
  <si>
    <t>Rigor Mortis VS. Falco //1. Winterspieltag 2022/23 Berlin https://youtu.be/KbZlRHZduI4</t>
  </si>
  <si>
    <t>Goldene Reiter/Potsdamer Piranhas Mix VS. Leipziger Nachtwache //1. Winterspieltag 2022/23 Berlin https://youtu.be/Ip-kJ1GTBs4</t>
  </si>
  <si>
    <t>Blue Fangs VS. Karlshorster Kollektiv / 4. Ostdeutsche Meisterschaft 2022 [unvollständig] https://youtu.be/U0jsttfg3vo</t>
  </si>
  <si>
    <t>GAG VS. Karlshorster Kollektiv / 3. königliches-sächsisches Hofturnier 2022 https://youtu.be/GTido0YvrGA</t>
  </si>
  <si>
    <t>Goldenen Reiter VS. Karlshorster Kollektiv / 4. Ostdeutsche Meisterschaft 2022 https://www.youtube.com/watch?v=RNgolzuA9-4</t>
  </si>
  <si>
    <t>Falco VS. GAG / 4. Ostdeutsche Meisterschaft https://www.youtube.com/watch?v=sPZvFWkCRr8</t>
  </si>
  <si>
    <t>Category</t>
  </si>
  <si>
    <t>System</t>
  </si>
  <si>
    <t>https://www.youtube.com/watch?v=jfjg5-cIA800</t>
  </si>
  <si>
    <t>von Oeins.de</t>
  </si>
  <si>
    <t>Kurzfassung ohne Wiederholungen: https://www.youtube.com/watch?v=nB5DkqrpNqU</t>
  </si>
  <si>
    <t>4. Jugger.cz Open 2022</t>
  </si>
  <si>
    <t>Date of Upload</t>
  </si>
  <si>
    <t>Date of Recording</t>
  </si>
  <si>
    <t>Comment</t>
  </si>
  <si>
    <t>Tournament</t>
  </si>
  <si>
    <t>City</t>
  </si>
  <si>
    <t>Result</t>
  </si>
  <si>
    <t>Type of weapon</t>
  </si>
  <si>
    <t>Topic</t>
  </si>
  <si>
    <t>Guests</t>
  </si>
  <si>
    <t>name</t>
  </si>
  <si>
    <t>Thomas Haase</t>
  </si>
  <si>
    <t>Jugger Coach – Uhus Tutorials und mehr</t>
  </si>
  <si>
    <t>Jugger Australis</t>
  </si>
  <si>
    <t>Peter Sanzén</t>
  </si>
  <si>
    <t>CDJM_videosjugger</t>
  </si>
  <si>
    <t>campustvbielefeld</t>
  </si>
  <si>
    <t>gyrospectdave</t>
  </si>
  <si>
    <t>FlorianDeimer</t>
  </si>
  <si>
    <t>TVDies</t>
  </si>
  <si>
    <t>Uni Göttingen</t>
  </si>
  <si>
    <t>IamJugger</t>
  </si>
  <si>
    <t>cologneraptors1476</t>
  </si>
  <si>
    <t>Jugger-koelnDe</t>
  </si>
  <si>
    <t>mainstream3068</t>
  </si>
  <si>
    <t>nikobewegtsich</t>
  </si>
  <si>
    <t>https://www.facebook.com/p/Pink-Pain-100057097164913/?locale=de_DE</t>
  </si>
  <si>
    <t>derspiegel</t>
  </si>
  <si>
    <t>Der SPIEGEL</t>
  </si>
  <si>
    <t>taff</t>
  </si>
  <si>
    <t>StadtwerkeWuppertal</t>
  </si>
  <si>
    <t>suricatosjugger3035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</si>
</sst>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yyyy&quot;-&quot;m&quot;-&quot;d"/>
    <numFmt numFmtId="165" formatCode="yyyy\-m\-d"/>
    <numFmt numFmtId="166" formatCode="dd\.mm\.yyyy"/>
    <numFmt numFmtId="167" formatCode="dd/mm/yyyy"/>
    <numFmt numFmtId="168" formatCode="mmmm\ yyyy"/>
    <numFmt numFmtId="169" formatCode="d\.m\.yyyy"/>
    <numFmt numFmtId="170" formatCode="d/m/yyyy"/>
    <numFmt numFmtId="171" formatCode="yyyy\-mm\-dd;@"/>
  </numFmts>
  <fonts count="8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FF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b/>
      <sz val="10"/>
      <color rgb="FF00FF00"/>
      <name val="Arial"/>
      <family val="2"/>
      <scheme val="minor"/>
    </font>
    <font>
      <sz val="10"/>
      <color rgb="FF00FF00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Arial"/>
      <family val="2"/>
    </font>
    <font>
      <sz val="9"/>
      <color theme="1"/>
      <name val="Roboto"/>
    </font>
    <font>
      <b/>
      <sz val="8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Roboto"/>
    </font>
    <font>
      <sz val="11"/>
      <color rgb="FF000000"/>
      <name val="Arial"/>
      <family val="2"/>
      <scheme val="minor"/>
    </font>
    <font>
      <sz val="10"/>
      <color theme="1"/>
      <name val="Roboto"/>
    </font>
    <font>
      <sz val="10"/>
      <color rgb="FF030303"/>
      <name val="Roboto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  <font>
      <u/>
      <sz val="10"/>
      <color rgb="FF1155CC"/>
      <name val="Arial"/>
      <family val="2"/>
      <scheme val="minor"/>
    </font>
    <font>
      <u/>
      <sz val="10"/>
      <color rgb="FF1155CC"/>
      <name val="Arial"/>
      <family val="2"/>
      <scheme val="minor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9"/>
      <color rgb="FF0000FF"/>
      <name val="Arial"/>
      <family val="2"/>
    </font>
    <font>
      <u/>
      <sz val="11"/>
      <color rgb="FF0000FF"/>
      <name val="Arial"/>
      <family val="2"/>
    </font>
    <font>
      <sz val="11"/>
      <color rgb="FF030303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  <scheme val="minor"/>
    </font>
    <font>
      <sz val="9"/>
      <color rgb="FF000000"/>
      <name val="Arial"/>
      <family val="2"/>
      <scheme val="minor"/>
    </font>
    <font>
      <u/>
      <sz val="11"/>
      <color rgb="FF1155CC"/>
      <name val="Calibri"/>
      <family val="2"/>
    </font>
    <font>
      <sz val="11"/>
      <color theme="1"/>
      <name val="Calibri"/>
      <family val="2"/>
    </font>
    <font>
      <sz val="11"/>
      <color theme="1"/>
      <name val="Docs-Calibri"/>
    </font>
    <font>
      <sz val="11"/>
      <color rgb="FF000000"/>
      <name val="Docs-Calibri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0000FF"/>
      <name val="Calibri"/>
      <family val="2"/>
    </font>
    <font>
      <u/>
      <sz val="9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1155CC"/>
      <name val="Arial"/>
      <family val="2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030303"/>
      <name val="Arial"/>
      <family val="2"/>
      <scheme val="minor"/>
    </font>
    <font>
      <u/>
      <sz val="10"/>
      <color rgb="FF000000"/>
      <name val="Arial"/>
      <family val="2"/>
    </font>
    <font>
      <u/>
      <sz val="10"/>
      <color theme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9F9F9"/>
        <bgColor rgb="FFF9F9F9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79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5" borderId="0" xfId="0" applyFont="1" applyFill="1"/>
    <xf numFmtId="164" fontId="3" fillId="5" borderId="0" xfId="0" applyNumberFormat="1" applyFont="1" applyFill="1"/>
    <xf numFmtId="0" fontId="4" fillId="6" borderId="0" xfId="0" applyFont="1" applyFill="1"/>
    <xf numFmtId="0" fontId="3" fillId="4" borderId="1" xfId="0" applyFont="1" applyFill="1" applyBorder="1"/>
    <xf numFmtId="0" fontId="3" fillId="4" borderId="0" xfId="0" applyFont="1" applyFill="1"/>
    <xf numFmtId="0" fontId="1" fillId="7" borderId="0" xfId="0" applyFont="1" applyFill="1"/>
    <xf numFmtId="0" fontId="9" fillId="7" borderId="0" xfId="0" applyFont="1" applyFill="1"/>
    <xf numFmtId="0" fontId="11" fillId="7" borderId="0" xfId="0" applyFont="1" applyFill="1"/>
    <xf numFmtId="0" fontId="1" fillId="8" borderId="0" xfId="0" applyFont="1" applyFill="1"/>
    <xf numFmtId="0" fontId="12" fillId="8" borderId="0" xfId="0" applyFont="1" applyFill="1"/>
    <xf numFmtId="0" fontId="9" fillId="8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8" borderId="0" xfId="0" applyFont="1" applyFill="1"/>
    <xf numFmtId="164" fontId="17" fillId="7" borderId="0" xfId="0" applyNumberFormat="1" applyFont="1" applyFill="1" applyAlignment="1">
      <alignment horizontal="right"/>
    </xf>
    <xf numFmtId="0" fontId="11" fillId="8" borderId="0" xfId="0" applyFont="1" applyFill="1"/>
    <xf numFmtId="0" fontId="19" fillId="7" borderId="0" xfId="0" applyFont="1" applyFill="1"/>
    <xf numFmtId="164" fontId="11" fillId="7" borderId="0" xfId="0" applyNumberFormat="1" applyFont="1" applyFill="1" applyAlignment="1">
      <alignment horizontal="right"/>
    </xf>
    <xf numFmtId="0" fontId="20" fillId="7" borderId="0" xfId="0" applyFont="1" applyFill="1"/>
    <xf numFmtId="49" fontId="11" fillId="7" borderId="0" xfId="0" applyNumberFormat="1" applyFont="1" applyFill="1"/>
    <xf numFmtId="0" fontId="11" fillId="7" borderId="1" xfId="0" applyFont="1" applyFill="1" applyBorder="1"/>
    <xf numFmtId="0" fontId="21" fillId="7" borderId="0" xfId="0" applyFont="1" applyFill="1"/>
    <xf numFmtId="0" fontId="26" fillId="7" borderId="0" xfId="0" applyFont="1" applyFill="1"/>
    <xf numFmtId="0" fontId="28" fillId="8" borderId="0" xfId="0" applyFont="1" applyFill="1"/>
    <xf numFmtId="0" fontId="11" fillId="7" borderId="2" xfId="0" applyFont="1" applyFill="1" applyBorder="1"/>
    <xf numFmtId="0" fontId="28" fillId="7" borderId="0" xfId="0" applyFont="1" applyFill="1"/>
    <xf numFmtId="0" fontId="31" fillId="7" borderId="0" xfId="0" applyFont="1" applyFill="1"/>
    <xf numFmtId="0" fontId="33" fillId="9" borderId="0" xfId="0" applyFont="1" applyFill="1"/>
    <xf numFmtId="0" fontId="2" fillId="0" borderId="0" xfId="0" applyFont="1"/>
    <xf numFmtId="0" fontId="1" fillId="10" borderId="0" xfId="0" applyFont="1" applyFill="1"/>
    <xf numFmtId="164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164" fontId="4" fillId="6" borderId="0" xfId="0" applyNumberFormat="1" applyFont="1" applyFill="1"/>
    <xf numFmtId="164" fontId="3" fillId="4" borderId="2" xfId="0" applyNumberFormat="1" applyFont="1" applyFill="1" applyBorder="1"/>
    <xf numFmtId="0" fontId="28" fillId="0" borderId="0" xfId="0" applyFont="1"/>
    <xf numFmtId="0" fontId="34" fillId="0" borderId="0" xfId="0" applyFont="1"/>
    <xf numFmtId="0" fontId="13" fillId="0" borderId="0" xfId="0" applyFont="1"/>
    <xf numFmtId="0" fontId="8" fillId="0" borderId="0" xfId="0" applyFont="1"/>
    <xf numFmtId="49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35" fillId="0" borderId="0" xfId="0" applyFont="1"/>
    <xf numFmtId="0" fontId="36" fillId="0" borderId="1" xfId="0" applyFont="1" applyBorder="1"/>
    <xf numFmtId="0" fontId="37" fillId="0" borderId="0" xfId="0" applyFont="1"/>
    <xf numFmtId="0" fontId="38" fillId="0" borderId="2" xfId="0" applyFont="1" applyBorder="1"/>
    <xf numFmtId="0" fontId="31" fillId="0" borderId="0" xfId="0" applyFont="1"/>
    <xf numFmtId="0" fontId="39" fillId="0" borderId="0" xfId="0" applyFont="1"/>
    <xf numFmtId="0" fontId="19" fillId="0" borderId="0" xfId="0" applyFont="1"/>
    <xf numFmtId="164" fontId="11" fillId="0" borderId="0" xfId="0" applyNumberFormat="1" applyFont="1" applyAlignment="1">
      <alignment horizontal="right"/>
    </xf>
    <xf numFmtId="0" fontId="11" fillId="0" borderId="0" xfId="0" applyFont="1"/>
    <xf numFmtId="0" fontId="40" fillId="0" borderId="0" xfId="0" applyFont="1"/>
    <xf numFmtId="49" fontId="11" fillId="0" borderId="0" xfId="0" applyNumberFormat="1" applyFont="1"/>
    <xf numFmtId="0" fontId="11" fillId="0" borderId="1" xfId="0" applyFont="1" applyBorder="1"/>
    <xf numFmtId="0" fontId="11" fillId="0" borderId="2" xfId="0" applyFont="1" applyBorder="1"/>
    <xf numFmtId="0" fontId="22" fillId="0" borderId="0" xfId="0" applyFont="1"/>
    <xf numFmtId="0" fontId="41" fillId="7" borderId="0" xfId="0" applyFont="1" applyFill="1"/>
    <xf numFmtId="0" fontId="42" fillId="7" borderId="0" xfId="0" applyFont="1" applyFill="1"/>
    <xf numFmtId="164" fontId="11" fillId="0" borderId="0" xfId="0" applyNumberFormat="1" applyFont="1"/>
    <xf numFmtId="0" fontId="43" fillId="0" borderId="0" xfId="0" applyFont="1" applyAlignment="1">
      <alignment horizontal="left"/>
    </xf>
    <xf numFmtId="0" fontId="44" fillId="7" borderId="0" xfId="0" applyFont="1" applyFill="1"/>
    <xf numFmtId="0" fontId="45" fillId="7" borderId="1" xfId="0" applyFont="1" applyFill="1" applyBorder="1"/>
    <xf numFmtId="0" fontId="46" fillId="7" borderId="2" xfId="0" applyFont="1" applyFill="1" applyBorder="1"/>
    <xf numFmtId="0" fontId="47" fillId="0" borderId="0" xfId="0" applyFont="1"/>
    <xf numFmtId="0" fontId="48" fillId="0" borderId="0" xfId="0" applyFont="1"/>
    <xf numFmtId="164" fontId="1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49" fillId="0" borderId="0" xfId="0" applyFont="1"/>
    <xf numFmtId="0" fontId="23" fillId="0" borderId="0" xfId="0" applyFont="1"/>
    <xf numFmtId="0" fontId="27" fillId="0" borderId="0" xfId="0" applyFont="1"/>
    <xf numFmtId="0" fontId="30" fillId="0" borderId="0" xfId="0" applyFont="1"/>
    <xf numFmtId="164" fontId="27" fillId="0" borderId="0" xfId="0" applyNumberFormat="1" applyFont="1"/>
    <xf numFmtId="0" fontId="10" fillId="0" borderId="0" xfId="0" applyFont="1"/>
    <xf numFmtId="0" fontId="50" fillId="0" borderId="0" xfId="0" applyFont="1"/>
    <xf numFmtId="164" fontId="27" fillId="0" borderId="0" xfId="0" applyNumberFormat="1" applyFont="1" applyAlignment="1">
      <alignment horizontal="right"/>
    </xf>
    <xf numFmtId="0" fontId="51" fillId="0" borderId="1" xfId="0" applyFont="1" applyBorder="1"/>
    <xf numFmtId="0" fontId="52" fillId="0" borderId="2" xfId="0" applyFont="1" applyBorder="1"/>
    <xf numFmtId="0" fontId="3" fillId="5" borderId="1" xfId="0" applyFont="1" applyFill="1" applyBorder="1"/>
    <xf numFmtId="164" fontId="3" fillId="5" borderId="2" xfId="0" applyNumberFormat="1" applyFont="1" applyFill="1" applyBorder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29" fillId="0" borderId="0" xfId="0" applyFont="1"/>
    <xf numFmtId="0" fontId="56" fillId="0" borderId="0" xfId="0" applyFont="1"/>
    <xf numFmtId="0" fontId="9" fillId="0" borderId="0" xfId="0" applyFont="1"/>
    <xf numFmtId="0" fontId="57" fillId="0" borderId="0" xfId="0" applyFont="1"/>
    <xf numFmtId="164" fontId="9" fillId="0" borderId="0" xfId="0" applyNumberFormat="1" applyFont="1"/>
    <xf numFmtId="0" fontId="58" fillId="0" borderId="0" xfId="0" applyFont="1"/>
    <xf numFmtId="166" fontId="11" fillId="0" borderId="0" xfId="0" applyNumberFormat="1" applyFont="1" applyAlignment="1">
      <alignment horizontal="right"/>
    </xf>
    <xf numFmtId="164" fontId="1" fillId="0" borderId="2" xfId="0" applyNumberFormat="1" applyFont="1" applyBorder="1"/>
    <xf numFmtId="0" fontId="7" fillId="5" borderId="0" xfId="0" applyFont="1" applyFill="1"/>
    <xf numFmtId="0" fontId="7" fillId="0" borderId="0" xfId="0" applyFont="1"/>
    <xf numFmtId="0" fontId="59" fillId="0" borderId="0" xfId="0" applyFont="1" applyAlignment="1">
      <alignment horizontal="left"/>
    </xf>
    <xf numFmtId="0" fontId="60" fillId="0" borderId="0" xfId="0" applyFont="1" applyAlignment="1">
      <alignment horizontal="left"/>
    </xf>
    <xf numFmtId="0" fontId="59" fillId="8" borderId="0" xfId="0" applyFont="1" applyFill="1" applyAlignment="1">
      <alignment horizontal="left"/>
    </xf>
    <xf numFmtId="0" fontId="59" fillId="7" borderId="0" xfId="0" applyFont="1" applyFill="1" applyAlignment="1">
      <alignment horizontal="left"/>
    </xf>
    <xf numFmtId="0" fontId="61" fillId="7" borderId="0" xfId="0" applyFont="1" applyFill="1" applyAlignment="1">
      <alignment horizontal="left"/>
    </xf>
    <xf numFmtId="0" fontId="60" fillId="7" borderId="0" xfId="0" applyFont="1" applyFill="1" applyAlignment="1">
      <alignment horizontal="left"/>
    </xf>
    <xf numFmtId="0" fontId="60" fillId="8" borderId="0" xfId="0" applyFont="1" applyFill="1" applyAlignment="1">
      <alignment horizontal="left"/>
    </xf>
    <xf numFmtId="0" fontId="6" fillId="5" borderId="0" xfId="0" applyFont="1" applyFill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3" borderId="0" xfId="0" applyFont="1" applyFill="1"/>
    <xf numFmtId="0" fontId="67" fillId="0" borderId="0" xfId="0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  <xf numFmtId="0" fontId="6" fillId="5" borderId="0" xfId="0" applyFont="1" applyFill="1" applyAlignment="1">
      <alignment wrapText="1"/>
    </xf>
    <xf numFmtId="0" fontId="24" fillId="0" borderId="0" xfId="0" applyFont="1"/>
    <xf numFmtId="0" fontId="68" fillId="0" borderId="0" xfId="0" applyFont="1"/>
    <xf numFmtId="0" fontId="69" fillId="0" borderId="0" xfId="0" applyFont="1"/>
    <xf numFmtId="166" fontId="11" fillId="7" borderId="0" xfId="0" applyNumberFormat="1" applyFont="1" applyFill="1" applyAlignment="1">
      <alignment horizontal="right"/>
    </xf>
    <xf numFmtId="166" fontId="11" fillId="0" borderId="0" xfId="0" applyNumberFormat="1" applyFont="1"/>
    <xf numFmtId="0" fontId="70" fillId="0" borderId="0" xfId="0" applyFont="1" applyAlignment="1">
      <alignment horizontal="left"/>
    </xf>
    <xf numFmtId="0" fontId="71" fillId="7" borderId="0" xfId="0" applyFont="1" applyFill="1"/>
    <xf numFmtId="0" fontId="72" fillId="0" borderId="0" xfId="0" applyFont="1"/>
    <xf numFmtId="0" fontId="73" fillId="0" borderId="0" xfId="0" applyFont="1"/>
    <xf numFmtId="0" fontId="1" fillId="0" borderId="0" xfId="0" applyFont="1" applyAlignment="1">
      <alignment horizontal="right"/>
    </xf>
    <xf numFmtId="0" fontId="74" fillId="0" borderId="0" xfId="0" applyFont="1"/>
    <xf numFmtId="166" fontId="27" fillId="0" borderId="0" xfId="0" applyNumberFormat="1" applyFont="1" applyAlignment="1">
      <alignment horizontal="right"/>
    </xf>
    <xf numFmtId="166" fontId="27" fillId="0" borderId="0" xfId="0" applyNumberFormat="1" applyFont="1"/>
    <xf numFmtId="0" fontId="2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5" fillId="0" borderId="0" xfId="0" applyFont="1"/>
    <xf numFmtId="0" fontId="76" fillId="0" borderId="0" xfId="0" applyFont="1"/>
    <xf numFmtId="166" fontId="9" fillId="0" borderId="0" xfId="0" applyNumberFormat="1" applyFont="1"/>
    <xf numFmtId="0" fontId="25" fillId="0" borderId="0" xfId="0" applyFont="1"/>
    <xf numFmtId="0" fontId="77" fillId="0" borderId="0" xfId="0" applyFont="1"/>
    <xf numFmtId="166" fontId="0" fillId="0" borderId="0" xfId="0" applyNumberFormat="1" applyAlignment="1">
      <alignment horizontal="left"/>
    </xf>
    <xf numFmtId="166" fontId="32" fillId="0" borderId="0" xfId="0" applyNumberFormat="1" applyFont="1"/>
    <xf numFmtId="0" fontId="30" fillId="10" borderId="0" xfId="0" applyFont="1" applyFill="1"/>
    <xf numFmtId="166" fontId="9" fillId="10" borderId="0" xfId="0" applyNumberFormat="1" applyFont="1" applyFill="1"/>
    <xf numFmtId="0" fontId="8" fillId="10" borderId="0" xfId="0" applyFont="1" applyFill="1"/>
    <xf numFmtId="166" fontId="1" fillId="10" borderId="0" xfId="0" applyNumberFormat="1" applyFont="1" applyFill="1"/>
    <xf numFmtId="49" fontId="1" fillId="10" borderId="0" xfId="0" applyNumberFormat="1" applyFont="1" applyFill="1"/>
    <xf numFmtId="0" fontId="79" fillId="0" borderId="0" xfId="1"/>
    <xf numFmtId="0" fontId="29" fillId="0" borderId="0" xfId="0" applyFont="1" applyAlignment="1">
      <alignment wrapText="1"/>
    </xf>
    <xf numFmtId="171" fontId="29" fillId="0" borderId="0" xfId="0" applyNumberFormat="1" applyFont="1"/>
    <xf numFmtId="171" fontId="0" fillId="0" borderId="0" xfId="0" applyNumberFormat="1"/>
    <xf numFmtId="0" fontId="4" fillId="6" borderId="0" xfId="0" applyFont="1" applyFill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center"/>
    </xf>
    <xf numFmtId="0" fontId="5" fillId="7" borderId="2" xfId="0" applyFont="1" applyFill="1" applyBorder="1"/>
    <xf numFmtId="0" fontId="11" fillId="0" borderId="0" xfId="0" applyFont="1"/>
  </cellXfs>
  <cellStyles count="2">
    <cellStyle name="Link" xfId="1" builtinId="8"/>
    <cellStyle name="Standard" xfId="0" builtinId="0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strike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</dxf>
    <dxf>
      <numFmt numFmtId="171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1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OLD-DATA-Videos-style" pivot="0" count="2" xr9:uid="{00000000-0011-0000-FFFF-FFFF00000000}">
      <tableStyleElement type="firstRowStripe" dxfId="22"/>
      <tableStyleElement type="secondRowStripe" dxfId="21"/>
    </tableStyle>
    <tableStyle name="Output-Spielvideos-style" pivot="0" count="2" xr9:uid="{00000000-0011-0000-FFFF-FFFF01000000}"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E4B9B17-D775-8240-AE03-28083E5D89B4}" autoFormatId="16" applyNumberFormats="0" applyBorderFormats="0" applyFontFormats="0" applyPatternFormats="0" applyAlignmentFormats="0" applyWidthHeightFormats="0">
  <queryTableRefresh nextId="2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  <queryTableDeletedFields count="10"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065A9D-F2B2-904B-B4DF-6875A6E52A39}" name="DATA_Videos" displayName="DATA_Videos" ref="A1:Q5445" tableType="queryTable" totalsRowShown="0">
  <autoFilter ref="A1:Q5445" xr:uid="{08065A9D-F2B2-904B-B4DF-6875A6E52A39}"/>
  <tableColumns count="17">
    <tableColumn id="1" xr3:uid="{A0052910-0A2A-8741-AAB4-2803647895FB}" uniqueName="1" name="Category" queryTableFieldId="1" dataDxfId="18"/>
    <tableColumn id="2" xr3:uid="{658E4B42-89DD-4E4F-BCB5-9329C912B008}" uniqueName="2" name="Videoname" queryTableFieldId="2" dataDxfId="17"/>
    <tableColumn id="3" xr3:uid="{22564049-4ED6-CF4D-A061-702EE55BCA2D}" uniqueName="3" name="Link" queryTableFieldId="3" dataDxfId="4"/>
    <tableColumn id="4" xr3:uid="{663B45AC-252D-9043-BF10-239D95985CC0}" uniqueName="4" name="Channel" queryTableFieldId="4" dataDxfId="2"/>
    <tableColumn id="5" xr3:uid="{A0FEF6DA-814F-524F-ADCE-64C9AD177224}" uniqueName="5" name="Date of Upload" queryTableFieldId="5" dataDxfId="3"/>
    <tableColumn id="6" xr3:uid="{C09C7A9A-F870-7D4D-AA72-644F5C7745CB}" uniqueName="6" name="Comment" queryTableFieldId="6" dataDxfId="16"/>
    <tableColumn id="7" xr3:uid="{EF937C0F-5CF6-014B-873B-23A62255A5BB}" uniqueName="7" name="Tournament" queryTableFieldId="7" dataDxfId="15"/>
    <tableColumn id="8" xr3:uid="{E2D73140-B353-6541-AE7E-FCDCA4E804A7}" uniqueName="8" name="City" queryTableFieldId="8" dataDxfId="14"/>
    <tableColumn id="9" xr3:uid="{EF71EF43-CE63-5743-91F7-2C29E7EF148A}" uniqueName="9" name="JTR-Link" queryTableFieldId="9" dataDxfId="13"/>
    <tableColumn id="10" xr3:uid="{86A7CB2B-206B-094C-BA8D-384F9EB76346}" uniqueName="10" name="Date of Recording" queryTableFieldId="10" dataDxfId="12"/>
    <tableColumn id="11" xr3:uid="{412C7AAF-26E5-244F-880C-74EBEB67924A}" uniqueName="11" name="Team 1" queryTableFieldId="11" dataDxfId="11"/>
    <tableColumn id="12" xr3:uid="{3ABD2FF5-F4E9-6844-A204-7A0F9D6BE652}" uniqueName="12" name="Team 2" queryTableFieldId="12" dataDxfId="10"/>
    <tableColumn id="13" xr3:uid="{7535C604-2689-364B-AF7B-19F563E1D297}" uniqueName="13" name="System" queryTableFieldId="13" dataDxfId="9"/>
    <tableColumn id="14" xr3:uid="{CB89A009-3601-3B4E-B336-D8A9A1CFE294}" uniqueName="14" name="Result" queryTableFieldId="14" dataDxfId="8"/>
    <tableColumn id="15" xr3:uid="{759CAEA6-37C6-754D-A928-5DFFEB9409AB}" uniqueName="15" name="Type of weapon" queryTableFieldId="15" dataDxfId="7"/>
    <tableColumn id="16" xr3:uid="{BA96BDA2-82D5-C14A-9E5A-30A3FB5D20C3}" uniqueName="16" name="Topic" queryTableFieldId="16" dataDxfId="6"/>
    <tableColumn id="17" xr3:uid="{ACE8F19A-3FD7-4C41-B767-4CA5F362B793}" uniqueName="17" name="Guests" queryTableFieldId="17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X2002" headerRowCount="0">
  <tableColumns count="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OLD-DATA-Vide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youtube.com/watch?v=ivusRY1ByQM" TargetMode="External"/><Relationship Id="rId7" Type="http://schemas.openxmlformats.org/officeDocument/2006/relationships/hyperlink" Target="https://www.youtube.com/watch?v=9hAXhXiIeSI" TargetMode="External"/><Relationship Id="rId2" Type="http://schemas.openxmlformats.org/officeDocument/2006/relationships/hyperlink" Target="https://youtu.be/JIJG9paGQQI" TargetMode="External"/><Relationship Id="rId1" Type="http://schemas.openxmlformats.org/officeDocument/2006/relationships/hyperlink" Target="https://www.youtube.com/watch?v=p8Itogi_HO0&amp;list=PLQE3-dafu5g9EGjvcPBNL7zOX7qd6WX0S" TargetMode="External"/><Relationship Id="rId6" Type="http://schemas.openxmlformats.org/officeDocument/2006/relationships/hyperlink" Target="https://youtu.be/nhII0oDcvQ4" TargetMode="External"/><Relationship Id="rId5" Type="http://schemas.openxmlformats.org/officeDocument/2006/relationships/hyperlink" Target="https://www.youtube.com/watch?v=riP3mnQQn1k" TargetMode="External"/><Relationship Id="rId4" Type="http://schemas.openxmlformats.org/officeDocument/2006/relationships/hyperlink" Target="https://www.youtube.com/user/JuggerBerlin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OaUK7twIJA&amp;list=PLwB6_54Im7ZWFVUR5KThWB3BisoBbcqRo&amp;index=8" TargetMode="External"/><Relationship Id="rId13" Type="http://schemas.openxmlformats.org/officeDocument/2006/relationships/hyperlink" Target="https://www.youtube.com/watch?v=httBYApi5gQ&amp;feature=youtu.be" TargetMode="External"/><Relationship Id="rId3" Type="http://schemas.openxmlformats.org/officeDocument/2006/relationships/hyperlink" Target="https://www.youtube.com/watch?v=tA1XRjk4KpU&amp;list=PLwB6_54Im7ZWFVUR5KThWB3BisoBbcqRo&amp;index=3" TargetMode="External"/><Relationship Id="rId7" Type="http://schemas.openxmlformats.org/officeDocument/2006/relationships/hyperlink" Target="https://www.youtube.com/watch?v=6OpmW_75HIg&amp;list=PLwB6_54Im7ZWFVUR5KThWB3BisoBbcqRo&amp;index=7" TargetMode="External"/><Relationship Id="rId12" Type="http://schemas.openxmlformats.org/officeDocument/2006/relationships/hyperlink" Target="https://www.youtube.com/watch?v=l89kD5nIn9M&amp;list=PLwB6_54Im7ZWe4vHZYwuLrdxUGQoGpRRA&amp;index=2" TargetMode="External"/><Relationship Id="rId2" Type="http://schemas.openxmlformats.org/officeDocument/2006/relationships/hyperlink" Target="https://www.youtube.com/watch?v=3Fr-intbZ5w&amp;list=PLwB6_54Im7ZWFVUR5KThWB3BisoBbcqRo&amp;index=2" TargetMode="External"/><Relationship Id="rId1" Type="http://schemas.openxmlformats.org/officeDocument/2006/relationships/hyperlink" Target="https://www.youtube.com/watch?v=Nd5ciRdpbm8&amp;list=PLwB6_54Im7ZWFVUR5KThWB3BisoBbcqRo&amp;index=1" TargetMode="External"/><Relationship Id="rId6" Type="http://schemas.openxmlformats.org/officeDocument/2006/relationships/hyperlink" Target="https://www.youtube.com/watch?v=Qf5EObldtJY&amp;list=PLwB6_54Im7ZWFVUR5KThWB3BisoBbcqRo&amp;index=6" TargetMode="External"/><Relationship Id="rId11" Type="http://schemas.openxmlformats.org/officeDocument/2006/relationships/hyperlink" Target="https://www.youtube.com/watch?v=l89kD5nIn9M&amp;list=PLwB6_54Im7ZWe4vHZYwuLrdxUGQoGpRRA&amp;index=2" TargetMode="External"/><Relationship Id="rId5" Type="http://schemas.openxmlformats.org/officeDocument/2006/relationships/hyperlink" Target="https://www.youtube.com/watch?v=jE3EC69sp0Y&amp;list=PLwB6_54Im7ZWFVUR5KThWB3BisoBbcqRo&amp;index=5" TargetMode="External"/><Relationship Id="rId10" Type="http://schemas.openxmlformats.org/officeDocument/2006/relationships/hyperlink" Target="https://www.youtube.com/watch?v=nRxDjjcilvQ&amp;list=PLwB6_54Im7ZWe4vHZYwuLrdxUGQoGpRRA" TargetMode="External"/><Relationship Id="rId4" Type="http://schemas.openxmlformats.org/officeDocument/2006/relationships/hyperlink" Target="https://www.youtube.com/watch?v=8k4wS7KeDmk&amp;list=PLwB6_54Im7ZWFVUR5KThWB3BisoBbcqRo&amp;index=4" TargetMode="External"/><Relationship Id="rId9" Type="http://schemas.openxmlformats.org/officeDocument/2006/relationships/hyperlink" Target="https://www.youtube.com/watch?v=kOaUK7twIJA&amp;list=PLwB6_54Im7ZWFVUR5KThWB3BisoBbcqRo&amp;index=8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J4HSc_PQM7E" TargetMode="External"/><Relationship Id="rId3" Type="http://schemas.openxmlformats.org/officeDocument/2006/relationships/hyperlink" Target="https://meinsportpodcast.de/mixed-sport/biginsports-podcast/jugger-ein-film-wird-zum-sport/" TargetMode="External"/><Relationship Id="rId7" Type="http://schemas.openxmlformats.org/officeDocument/2006/relationships/hyperlink" Target="https://youtu.be/Rz47zx9jk50" TargetMode="External"/><Relationship Id="rId2" Type="http://schemas.openxmlformats.org/officeDocument/2006/relationships/hyperlink" Target="https://deutschepodcasts.de/podcast/ohrenmus/folge-6-jugger" TargetMode="External"/><Relationship Id="rId1" Type="http://schemas.openxmlformats.org/officeDocument/2006/relationships/hyperlink" Target="https://www.youtube.com/watch?v=gsmK1FBXzRg" TargetMode="External"/><Relationship Id="rId6" Type="http://schemas.openxmlformats.org/officeDocument/2006/relationships/hyperlink" Target="https://youtu.be/M5Pj7jQH2vc" TargetMode="External"/><Relationship Id="rId5" Type="http://schemas.openxmlformats.org/officeDocument/2006/relationships/hyperlink" Target="https://youtu.be/igoj0gzTb6k" TargetMode="External"/><Relationship Id="rId10" Type="http://schemas.openxmlformats.org/officeDocument/2006/relationships/hyperlink" Target="https://youtu.be/UA5kqBsFjhA" TargetMode="External"/><Relationship Id="rId4" Type="http://schemas.openxmlformats.org/officeDocument/2006/relationships/hyperlink" Target="https://youtu.be/AcGItYwU5Is" TargetMode="External"/><Relationship Id="rId9" Type="http://schemas.openxmlformats.org/officeDocument/2006/relationships/hyperlink" Target="https://youtu.be/f1tge1Cx4uU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83fgSMAy0r0" TargetMode="External"/><Relationship Id="rId7" Type="http://schemas.openxmlformats.org/officeDocument/2006/relationships/hyperlink" Target="https://youtu.be/tD8DAHRQ7es" TargetMode="External"/><Relationship Id="rId2" Type="http://schemas.openxmlformats.org/officeDocument/2006/relationships/hyperlink" Target="https://youtu.be/lvp_u7eob9k" TargetMode="External"/><Relationship Id="rId1" Type="http://schemas.openxmlformats.org/officeDocument/2006/relationships/hyperlink" Target="https://youtu.be/h20zaEYPACk" TargetMode="External"/><Relationship Id="rId6" Type="http://schemas.openxmlformats.org/officeDocument/2006/relationships/hyperlink" Target="https://www.youtube.com/watch?v=P3zUJMrot4w" TargetMode="External"/><Relationship Id="rId5" Type="http://schemas.openxmlformats.org/officeDocument/2006/relationships/hyperlink" Target="https://www.youtube.com/watch?v=_vejRiNqTEg" TargetMode="External"/><Relationship Id="rId4" Type="http://schemas.openxmlformats.org/officeDocument/2006/relationships/hyperlink" Target="https://youtu.be/XENWY24zi4U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youtu.be/BnJ6M2ClhCw" TargetMode="External"/><Relationship Id="rId170" Type="http://schemas.openxmlformats.org/officeDocument/2006/relationships/hyperlink" Target="https://www.youtube.com/watch?v=qNQDhtglYX4" TargetMode="External"/><Relationship Id="rId268" Type="http://schemas.openxmlformats.org/officeDocument/2006/relationships/hyperlink" Target="https://youtu.be/Cf-Bzjb2V8A" TargetMode="External"/><Relationship Id="rId475" Type="http://schemas.openxmlformats.org/officeDocument/2006/relationships/hyperlink" Target="https://turniere.jugger.org/tournament.php?id=471" TargetMode="External"/><Relationship Id="rId682" Type="http://schemas.openxmlformats.org/officeDocument/2006/relationships/hyperlink" Target="https://youtu.be/amCXqyzCpkc" TargetMode="External"/><Relationship Id="rId128" Type="http://schemas.openxmlformats.org/officeDocument/2006/relationships/hyperlink" Target="https://www.youtube.com/watch?v=ZIxKat8gcF8" TargetMode="External"/><Relationship Id="rId335" Type="http://schemas.openxmlformats.org/officeDocument/2006/relationships/hyperlink" Target="https://turniere.jugger.org/tournament.php?id=260" TargetMode="External"/><Relationship Id="rId542" Type="http://schemas.openxmlformats.org/officeDocument/2006/relationships/hyperlink" Target="https://www.youtube.com/watch?v=ckUaC83z9ek" TargetMode="External"/><Relationship Id="rId987" Type="http://schemas.openxmlformats.org/officeDocument/2006/relationships/hyperlink" Target="https://www.youtube.com/c/JuggerMasterclass/videos" TargetMode="External"/><Relationship Id="rId402" Type="http://schemas.openxmlformats.org/officeDocument/2006/relationships/hyperlink" Target="https://turniere.jugger.org/tournament.php?id=53" TargetMode="External"/><Relationship Id="rId847" Type="http://schemas.openxmlformats.org/officeDocument/2006/relationships/hyperlink" Target="https://youtu.be/y18OyKIntfQ" TargetMode="External"/><Relationship Id="rId1032" Type="http://schemas.openxmlformats.org/officeDocument/2006/relationships/hyperlink" Target="https://www.youtube.com/watch?v=nB5DkqrpNqU" TargetMode="External"/><Relationship Id="rId707" Type="http://schemas.openxmlformats.org/officeDocument/2006/relationships/hyperlink" Target="https://turniere.jugger.org/tournament.php?id=455" TargetMode="External"/><Relationship Id="rId914" Type="http://schemas.openxmlformats.org/officeDocument/2006/relationships/hyperlink" Target="https://youtu.be/sQ4rV3iGil8" TargetMode="External"/><Relationship Id="rId43" Type="http://schemas.openxmlformats.org/officeDocument/2006/relationships/hyperlink" Target="https://youtu.be/Dc3HPRu2Ro4" TargetMode="External"/><Relationship Id="rId192" Type="http://schemas.openxmlformats.org/officeDocument/2006/relationships/hyperlink" Target="https://www.youtube.com/watch?v=oGMjp_0RT6s" TargetMode="External"/><Relationship Id="rId497" Type="http://schemas.openxmlformats.org/officeDocument/2006/relationships/hyperlink" Target="https://turniere.jugger.org/tournament.php?id=566" TargetMode="External"/><Relationship Id="rId357" Type="http://schemas.openxmlformats.org/officeDocument/2006/relationships/hyperlink" Target="https://turniere.jugger.org/tournament.php?id=492" TargetMode="External"/><Relationship Id="rId217" Type="http://schemas.openxmlformats.org/officeDocument/2006/relationships/hyperlink" Target="https://turniere.jugger.org/tournament.php?id=109" TargetMode="External"/><Relationship Id="rId564" Type="http://schemas.openxmlformats.org/officeDocument/2006/relationships/hyperlink" Target="https://www.youtube.com/watch?v=68tWlTpcckY&amp;t=78s" TargetMode="External"/><Relationship Id="rId771" Type="http://schemas.openxmlformats.org/officeDocument/2006/relationships/hyperlink" Target="https://turniere.jugger.org/tournament.php?id=533" TargetMode="External"/><Relationship Id="rId869" Type="http://schemas.openxmlformats.org/officeDocument/2006/relationships/hyperlink" Target="https://youtu.be/u7ILHf5hRiw" TargetMode="External"/><Relationship Id="rId424" Type="http://schemas.openxmlformats.org/officeDocument/2006/relationships/hyperlink" Target="https://youtu.be/JglZI840Cd0" TargetMode="External"/><Relationship Id="rId631" Type="http://schemas.openxmlformats.org/officeDocument/2006/relationships/hyperlink" Target="https://turniere.jugger.org/tournament.php?id=470" TargetMode="External"/><Relationship Id="rId729" Type="http://schemas.openxmlformats.org/officeDocument/2006/relationships/hyperlink" Target="https://turniere.jugger.org/tournament.php?id=569" TargetMode="External"/><Relationship Id="rId1054" Type="http://schemas.openxmlformats.org/officeDocument/2006/relationships/hyperlink" Target="https://www.youtube.com/watch?v=8k4wS7KeDmk&amp;list=PLwB6_54Im7ZWFVUR5KThWB3BisoBbcqRo&amp;index=4" TargetMode="External"/><Relationship Id="rId936" Type="http://schemas.openxmlformats.org/officeDocument/2006/relationships/hyperlink" Target="https://www.youtube.com/watch?v=DUmKSkzc8qs" TargetMode="External"/><Relationship Id="rId65" Type="http://schemas.openxmlformats.org/officeDocument/2006/relationships/hyperlink" Target="https://youtu.be/10Ervqgpc_M" TargetMode="External"/><Relationship Id="rId228" Type="http://schemas.openxmlformats.org/officeDocument/2006/relationships/hyperlink" Target="https://www.youtube.com/watch?v=EWPWpyjVfRo" TargetMode="External"/><Relationship Id="rId435" Type="http://schemas.openxmlformats.org/officeDocument/2006/relationships/hyperlink" Target="https://turniere.jugger.org/tournament.php?id=2" TargetMode="External"/><Relationship Id="rId642" Type="http://schemas.openxmlformats.org/officeDocument/2006/relationships/hyperlink" Target="https://youtu.be/ZLVh5Ri0gfA" TargetMode="External"/><Relationship Id="rId1065" Type="http://schemas.openxmlformats.org/officeDocument/2006/relationships/hyperlink" Target="https://deutschepodcasts.de/podcast/ohrenmus/folge-6-jugger" TargetMode="External"/><Relationship Id="rId281" Type="http://schemas.openxmlformats.org/officeDocument/2006/relationships/hyperlink" Target="https://www.youtube.com/watch?v=GOuZWuHP_y8" TargetMode="External"/><Relationship Id="rId502" Type="http://schemas.openxmlformats.org/officeDocument/2006/relationships/hyperlink" Target="https://www.youtube.com/watch?v=ad1T1wjlQfE" TargetMode="External"/><Relationship Id="rId947" Type="http://schemas.openxmlformats.org/officeDocument/2006/relationships/hyperlink" Target="https://turniere.jugger.org/tournament.php?id=515" TargetMode="External"/><Relationship Id="rId76" Type="http://schemas.openxmlformats.org/officeDocument/2006/relationships/hyperlink" Target="https://turniere.jugger.org/tournament.php?id=72" TargetMode="External"/><Relationship Id="rId141" Type="http://schemas.openxmlformats.org/officeDocument/2006/relationships/hyperlink" Target="https://turniere.jugger.org/tournament.php?id=72" TargetMode="External"/><Relationship Id="rId379" Type="http://schemas.openxmlformats.org/officeDocument/2006/relationships/hyperlink" Target="https://www.youtube.com/watch?v=SpzrgqVLx_Y" TargetMode="External"/><Relationship Id="rId586" Type="http://schemas.openxmlformats.org/officeDocument/2006/relationships/hyperlink" Target="https://turniere.jugger.org/tournament.php?id=569" TargetMode="External"/><Relationship Id="rId793" Type="http://schemas.openxmlformats.org/officeDocument/2006/relationships/hyperlink" Target="https://youtu.be/RxElS-wXOlQ" TargetMode="External"/><Relationship Id="rId807" Type="http://schemas.openxmlformats.org/officeDocument/2006/relationships/hyperlink" Target="https://youtu.be/OILqpKgHkCE" TargetMode="External"/><Relationship Id="rId7" Type="http://schemas.openxmlformats.org/officeDocument/2006/relationships/hyperlink" Target="https://youtu.be/1uEbrlN-F5w" TargetMode="External"/><Relationship Id="rId239" Type="http://schemas.openxmlformats.org/officeDocument/2006/relationships/hyperlink" Target="https://turniere.jugger.org/tournament.php?id=113" TargetMode="External"/><Relationship Id="rId446" Type="http://schemas.openxmlformats.org/officeDocument/2006/relationships/hyperlink" Target="https://youtu.be/nJYvVEv6RGE" TargetMode="External"/><Relationship Id="rId653" Type="http://schemas.openxmlformats.org/officeDocument/2006/relationships/hyperlink" Target="https://turniere.jugger.org/tournament.php?id=515" TargetMode="External"/><Relationship Id="rId1076" Type="http://schemas.openxmlformats.org/officeDocument/2006/relationships/hyperlink" Target="https://youtu.be/83fgSMAy0r0" TargetMode="External"/><Relationship Id="rId292" Type="http://schemas.openxmlformats.org/officeDocument/2006/relationships/hyperlink" Target="https://www.youtube.com/watch?v=RsYkAJ2YWyM" TargetMode="External"/><Relationship Id="rId306" Type="http://schemas.openxmlformats.org/officeDocument/2006/relationships/hyperlink" Target="https://www.youtube.com/watch?v=dMnGuhbZIqs" TargetMode="External"/><Relationship Id="rId860" Type="http://schemas.openxmlformats.org/officeDocument/2006/relationships/hyperlink" Target="https://youtu.be/-byiNI_Sb4o" TargetMode="External"/><Relationship Id="rId958" Type="http://schemas.openxmlformats.org/officeDocument/2006/relationships/hyperlink" Target="https://www.youtube.com/watch?v=bnCy4W-HYwY" TargetMode="External"/><Relationship Id="rId87" Type="http://schemas.openxmlformats.org/officeDocument/2006/relationships/hyperlink" Target="https://turniere.jugger.org/tournament.php?id=60" TargetMode="External"/><Relationship Id="rId513" Type="http://schemas.openxmlformats.org/officeDocument/2006/relationships/hyperlink" Target="https://turniere.jugger.org/tournament.php?id=510" TargetMode="External"/><Relationship Id="rId597" Type="http://schemas.openxmlformats.org/officeDocument/2006/relationships/hyperlink" Target="https://turniere.jugger.org/tournament.php?id=565" TargetMode="External"/><Relationship Id="rId720" Type="http://schemas.openxmlformats.org/officeDocument/2006/relationships/hyperlink" Target="https://turniere.jugger.org/tournament.php?id=569" TargetMode="External"/><Relationship Id="rId818" Type="http://schemas.openxmlformats.org/officeDocument/2006/relationships/hyperlink" Target="https://youtu.be/cO6Is5NO9f0" TargetMode="External"/><Relationship Id="rId152" Type="http://schemas.openxmlformats.org/officeDocument/2006/relationships/hyperlink" Target="https://www.youtube.com/watch?v=7asCle7rCso" TargetMode="External"/><Relationship Id="rId457" Type="http://schemas.openxmlformats.org/officeDocument/2006/relationships/hyperlink" Target="https://www.youtube.com/watch?v=scImc2bLg3A&amp;list=PL2TqEpzY_AWZlyqXdiguVsqI1KPCC3Ubk&amp;index=2" TargetMode="External"/><Relationship Id="rId1003" Type="http://schemas.openxmlformats.org/officeDocument/2006/relationships/hyperlink" Target="https://youtu.be/i7CHxjHwJ64" TargetMode="External"/><Relationship Id="rId664" Type="http://schemas.openxmlformats.org/officeDocument/2006/relationships/hyperlink" Target="https://youtu.be/CL8OVKS4VDE" TargetMode="External"/><Relationship Id="rId871" Type="http://schemas.openxmlformats.org/officeDocument/2006/relationships/hyperlink" Target="https://youtu.be/Ltcd6RIo2bA" TargetMode="External"/><Relationship Id="rId969" Type="http://schemas.openxmlformats.org/officeDocument/2006/relationships/hyperlink" Target="https://youtu.be/HSTvQ3DKs0Q" TargetMode="External"/><Relationship Id="rId14" Type="http://schemas.openxmlformats.org/officeDocument/2006/relationships/hyperlink" Target="https://youtu.be/9J27UO1FGnk" TargetMode="External"/><Relationship Id="rId317" Type="http://schemas.openxmlformats.org/officeDocument/2006/relationships/hyperlink" Target="https://www.youtube.com/watch?v=eJkK3Kg-F20" TargetMode="External"/><Relationship Id="rId524" Type="http://schemas.openxmlformats.org/officeDocument/2006/relationships/hyperlink" Target="https://www.youtube.com/watch?v=cuT0U7oWfos" TargetMode="External"/><Relationship Id="rId731" Type="http://schemas.openxmlformats.org/officeDocument/2006/relationships/hyperlink" Target="https://youtu.be/ufHtTge0wK4" TargetMode="External"/><Relationship Id="rId98" Type="http://schemas.openxmlformats.org/officeDocument/2006/relationships/hyperlink" Target="https://www.youtube.com/watch?v=B00tebzGT0U" TargetMode="External"/><Relationship Id="rId163" Type="http://schemas.openxmlformats.org/officeDocument/2006/relationships/hyperlink" Target="https://turniere.jugger.org/tournament.php?id=105" TargetMode="External"/><Relationship Id="rId370" Type="http://schemas.openxmlformats.org/officeDocument/2006/relationships/hyperlink" Target="https://www.youtube.com/watch?v=MqmNGHtnwPs" TargetMode="External"/><Relationship Id="rId829" Type="http://schemas.openxmlformats.org/officeDocument/2006/relationships/hyperlink" Target="https://youtu.be/nFayIIOHHlg" TargetMode="External"/><Relationship Id="rId1014" Type="http://schemas.openxmlformats.org/officeDocument/2006/relationships/hyperlink" Target="https://www.youtube.com/user/EinUhu/videos" TargetMode="External"/><Relationship Id="rId230" Type="http://schemas.openxmlformats.org/officeDocument/2006/relationships/hyperlink" Target="https://www.youtube.com/watch?v=TpooEy4Dc3Y" TargetMode="External"/><Relationship Id="rId468" Type="http://schemas.openxmlformats.org/officeDocument/2006/relationships/hyperlink" Target="https://www.youtube.com/watch?v=aumJN402CDo" TargetMode="External"/><Relationship Id="rId675" Type="http://schemas.openxmlformats.org/officeDocument/2006/relationships/hyperlink" Target="https://turniere.jugger.org/tournament.php?id=565" TargetMode="External"/><Relationship Id="rId882" Type="http://schemas.openxmlformats.org/officeDocument/2006/relationships/hyperlink" Target="https://youtu.be/0Ixb1Uww1P0" TargetMode="External"/><Relationship Id="rId25" Type="http://schemas.openxmlformats.org/officeDocument/2006/relationships/hyperlink" Target="https://youtu.be/_DLiP9o7zcE" TargetMode="External"/><Relationship Id="rId328" Type="http://schemas.openxmlformats.org/officeDocument/2006/relationships/hyperlink" Target="https://youtu.be/KTo_rgDZclI" TargetMode="External"/><Relationship Id="rId535" Type="http://schemas.openxmlformats.org/officeDocument/2006/relationships/hyperlink" Target="https://turniere.jugger.org/tournament.php?id=518" TargetMode="External"/><Relationship Id="rId742" Type="http://schemas.openxmlformats.org/officeDocument/2006/relationships/hyperlink" Target="https://tugeny.org/tournaments/view/49" TargetMode="External"/><Relationship Id="rId174" Type="http://schemas.openxmlformats.org/officeDocument/2006/relationships/hyperlink" Target="https://www.youtube.com/watch?v=Ks8KCktZ50s" TargetMode="External"/><Relationship Id="rId381" Type="http://schemas.openxmlformats.org/officeDocument/2006/relationships/hyperlink" Target="https://www.youtube.com/watch?v=uIxYqYZlJ3w" TargetMode="External"/><Relationship Id="rId602" Type="http://schemas.openxmlformats.org/officeDocument/2006/relationships/hyperlink" Target="https://youtu.be/vmyjoT6oHD4" TargetMode="External"/><Relationship Id="rId1025" Type="http://schemas.openxmlformats.org/officeDocument/2006/relationships/hyperlink" Target="https://www.youtube.com/channel/UCQlzSKPouMfrETbGZiaAwcA" TargetMode="External"/><Relationship Id="rId241" Type="http://schemas.openxmlformats.org/officeDocument/2006/relationships/hyperlink" Target="https://turniere.jugger.org/tournament.php?id=113" TargetMode="External"/><Relationship Id="rId479" Type="http://schemas.openxmlformats.org/officeDocument/2006/relationships/hyperlink" Target="https://turniere.jugger.org/tournament.php?id=471" TargetMode="External"/><Relationship Id="rId686" Type="http://schemas.openxmlformats.org/officeDocument/2006/relationships/hyperlink" Target="https://youtu.be/aYdyvhvOkY0" TargetMode="External"/><Relationship Id="rId893" Type="http://schemas.openxmlformats.org/officeDocument/2006/relationships/hyperlink" Target="https://youtu.be/bJMye7nPmC0" TargetMode="External"/><Relationship Id="rId907" Type="http://schemas.openxmlformats.org/officeDocument/2006/relationships/hyperlink" Target="https://youtu.be/lKFmmlZaIf0" TargetMode="External"/><Relationship Id="rId36" Type="http://schemas.openxmlformats.org/officeDocument/2006/relationships/hyperlink" Target="https://youtu.be/sBOgopW1voA" TargetMode="External"/><Relationship Id="rId339" Type="http://schemas.openxmlformats.org/officeDocument/2006/relationships/hyperlink" Target="https://turniere.jugger.org/tournament.php?id=195" TargetMode="External"/><Relationship Id="rId546" Type="http://schemas.openxmlformats.org/officeDocument/2006/relationships/hyperlink" Target="https://www.youtube.com/watch?v=ggtKHzFuKu0" TargetMode="External"/><Relationship Id="rId753" Type="http://schemas.openxmlformats.org/officeDocument/2006/relationships/hyperlink" Target="https://youtu.be/ant18fNJOFc" TargetMode="External"/><Relationship Id="rId101" Type="http://schemas.openxmlformats.org/officeDocument/2006/relationships/hyperlink" Target="https://turniere.jugger.org/tournament.php?id=78" TargetMode="External"/><Relationship Id="rId185" Type="http://schemas.openxmlformats.org/officeDocument/2006/relationships/hyperlink" Target="https://turniere.jugger.org/tournament.php?id=104" TargetMode="External"/><Relationship Id="rId406" Type="http://schemas.openxmlformats.org/officeDocument/2006/relationships/hyperlink" Target="https://turniere.jugger.org/tournament.php?id=53" TargetMode="External"/><Relationship Id="rId960" Type="http://schemas.openxmlformats.org/officeDocument/2006/relationships/hyperlink" Target="https://youtu.be/pw2YeBRlDUE" TargetMode="External"/><Relationship Id="rId1036" Type="http://schemas.openxmlformats.org/officeDocument/2006/relationships/hyperlink" Target="https://www.youtube.com/watch?v=2KGYT6B9I38" TargetMode="External"/><Relationship Id="rId392" Type="http://schemas.openxmlformats.org/officeDocument/2006/relationships/hyperlink" Target="https://turniere.jugger.org/tournament.php?id=19" TargetMode="External"/><Relationship Id="rId613" Type="http://schemas.openxmlformats.org/officeDocument/2006/relationships/hyperlink" Target="https://youtu.be/C3XqizenKa0" TargetMode="External"/><Relationship Id="rId697" Type="http://schemas.openxmlformats.org/officeDocument/2006/relationships/hyperlink" Target="https://turniere.jugger.org/tournament.php?id=494" TargetMode="External"/><Relationship Id="rId820" Type="http://schemas.openxmlformats.org/officeDocument/2006/relationships/hyperlink" Target="https://youtu.be/jegDt5sOBF8" TargetMode="External"/><Relationship Id="rId918" Type="http://schemas.openxmlformats.org/officeDocument/2006/relationships/hyperlink" Target="https://youtu.be/DMqtug-h8kU" TargetMode="External"/><Relationship Id="rId252" Type="http://schemas.openxmlformats.org/officeDocument/2006/relationships/hyperlink" Target="https://www.youtube.com/watch?v=1tcSUHfN_lA" TargetMode="External"/><Relationship Id="rId47" Type="http://schemas.openxmlformats.org/officeDocument/2006/relationships/hyperlink" Target="https://youtu.be/hXRW4auAyR0" TargetMode="External"/><Relationship Id="rId112" Type="http://schemas.openxmlformats.org/officeDocument/2006/relationships/hyperlink" Target="https://www.youtube.com/watch?v=xJwti-xPrqM" TargetMode="External"/><Relationship Id="rId557" Type="http://schemas.openxmlformats.org/officeDocument/2006/relationships/hyperlink" Target="https://turniere.jugger.org/tournament.php?id=565" TargetMode="External"/><Relationship Id="rId764" Type="http://schemas.openxmlformats.org/officeDocument/2006/relationships/hyperlink" Target="https://youtu.be/7CRXxxk8sgE" TargetMode="External"/><Relationship Id="rId971" Type="http://schemas.openxmlformats.org/officeDocument/2006/relationships/hyperlink" Target="https://www.youtube.com/watch?v=bEx4H5-OPLQ&amp;t=14s" TargetMode="External"/><Relationship Id="rId196" Type="http://schemas.openxmlformats.org/officeDocument/2006/relationships/hyperlink" Target="https://www.youtube.com/watch?v=4NKYM8eVluo" TargetMode="External"/><Relationship Id="rId417" Type="http://schemas.openxmlformats.org/officeDocument/2006/relationships/hyperlink" Target="https://youtu.be/AVJUP55uUCw" TargetMode="External"/><Relationship Id="rId624" Type="http://schemas.openxmlformats.org/officeDocument/2006/relationships/hyperlink" Target="https://turniere.jugger.org/tournament.php?id=458" TargetMode="External"/><Relationship Id="rId831" Type="http://schemas.openxmlformats.org/officeDocument/2006/relationships/hyperlink" Target="https://youtu.be/57PzerI_u2o" TargetMode="External"/><Relationship Id="rId1047" Type="http://schemas.openxmlformats.org/officeDocument/2006/relationships/hyperlink" Target="https://soundcloud.com/trashcore1/immer-hauen" TargetMode="External"/><Relationship Id="rId263" Type="http://schemas.openxmlformats.org/officeDocument/2006/relationships/hyperlink" Target="https://www.youtube.com/watch?v=DWcMNRxB_l4&amp;t" TargetMode="External"/><Relationship Id="rId470" Type="http://schemas.openxmlformats.org/officeDocument/2006/relationships/hyperlink" Target="https://www.youtube.com/watch?v=eczzVZhRbs8&amp;t=141s" TargetMode="External"/><Relationship Id="rId929" Type="http://schemas.openxmlformats.org/officeDocument/2006/relationships/hyperlink" Target="https://youtu.be/Sj8fcgykJ3c" TargetMode="External"/><Relationship Id="rId58" Type="http://schemas.openxmlformats.org/officeDocument/2006/relationships/hyperlink" Target="https://youtu.be/vrhsgVpwGWg" TargetMode="External"/><Relationship Id="rId123" Type="http://schemas.openxmlformats.org/officeDocument/2006/relationships/hyperlink" Target="https://turniere.jugger.org/tournament.php?id=79" TargetMode="External"/><Relationship Id="rId330" Type="http://schemas.openxmlformats.org/officeDocument/2006/relationships/hyperlink" Target="https://www.youtube.com/watch?v=biYawR5thAE" TargetMode="External"/><Relationship Id="rId568" Type="http://schemas.openxmlformats.org/officeDocument/2006/relationships/hyperlink" Target="https://www.youtube.com/watch?v=JYetvkIkUrk" TargetMode="External"/><Relationship Id="rId775" Type="http://schemas.openxmlformats.org/officeDocument/2006/relationships/hyperlink" Target="https://turniere.jugger.org/tournament.php?id=539" TargetMode="External"/><Relationship Id="rId982" Type="http://schemas.openxmlformats.org/officeDocument/2006/relationships/hyperlink" Target="https://youtu.be/QHKyepF0Tzc" TargetMode="External"/><Relationship Id="rId428" Type="http://schemas.openxmlformats.org/officeDocument/2006/relationships/hyperlink" Target="https://youtu.be/Y6HDdKHPT74" TargetMode="External"/><Relationship Id="rId635" Type="http://schemas.openxmlformats.org/officeDocument/2006/relationships/hyperlink" Target="https://turniere.jugger.org/tournament.php?id=470" TargetMode="External"/><Relationship Id="rId842" Type="http://schemas.openxmlformats.org/officeDocument/2006/relationships/hyperlink" Target="https://youtu.be/lYD7zwL_WH8" TargetMode="External"/><Relationship Id="rId1058" Type="http://schemas.openxmlformats.org/officeDocument/2006/relationships/hyperlink" Target="https://www.youtube.com/watch?v=kOaUK7twIJA&amp;list=PLwB6_54Im7ZWFVUR5KThWB3BisoBbcqRo&amp;index=8" TargetMode="External"/><Relationship Id="rId274" Type="http://schemas.openxmlformats.org/officeDocument/2006/relationships/hyperlink" Target="https://youtu.be/_Au8j1IaNBo" TargetMode="External"/><Relationship Id="rId481" Type="http://schemas.openxmlformats.org/officeDocument/2006/relationships/hyperlink" Target="https://turniere.jugger.org/tournament.php?id=471" TargetMode="External"/><Relationship Id="rId702" Type="http://schemas.openxmlformats.org/officeDocument/2006/relationships/hyperlink" Target="https://youtu.be/4EXG8I9YZrg" TargetMode="External"/><Relationship Id="rId69" Type="http://schemas.openxmlformats.org/officeDocument/2006/relationships/hyperlink" Target="https://youtu.be/eo-NXWjiuNo" TargetMode="External"/><Relationship Id="rId134" Type="http://schemas.openxmlformats.org/officeDocument/2006/relationships/hyperlink" Target="https://www.youtube.com/watch?v=Ow32SisZBzs" TargetMode="External"/><Relationship Id="rId579" Type="http://schemas.openxmlformats.org/officeDocument/2006/relationships/hyperlink" Target="https://turniere.jugger.org/tournament.php?id=530" TargetMode="External"/><Relationship Id="rId786" Type="http://schemas.openxmlformats.org/officeDocument/2006/relationships/hyperlink" Target="https://youtu.be/4e9mHb6Ykb0" TargetMode="External"/><Relationship Id="rId993" Type="http://schemas.openxmlformats.org/officeDocument/2006/relationships/hyperlink" Target="https://vimeo.com/56562874" TargetMode="External"/><Relationship Id="rId341" Type="http://schemas.openxmlformats.org/officeDocument/2006/relationships/hyperlink" Target="https://turniere.jugger.org/tournament.php?id=195" TargetMode="External"/><Relationship Id="rId439" Type="http://schemas.openxmlformats.org/officeDocument/2006/relationships/hyperlink" Target="https://turniere.jugger.org/tournament.php?id=2" TargetMode="External"/><Relationship Id="rId646" Type="http://schemas.openxmlformats.org/officeDocument/2006/relationships/hyperlink" Target="https://youtu.be/K7EKzdIlwmM" TargetMode="External"/><Relationship Id="rId1069" Type="http://schemas.openxmlformats.org/officeDocument/2006/relationships/hyperlink" Target="https://youtu.be/M5Pj7jQH2vc" TargetMode="External"/><Relationship Id="rId201" Type="http://schemas.openxmlformats.org/officeDocument/2006/relationships/hyperlink" Target="https://turniere.jugger.org/tournament.php?id=109" TargetMode="External"/><Relationship Id="rId285" Type="http://schemas.openxmlformats.org/officeDocument/2006/relationships/hyperlink" Target="https://www.youtube.com/watch?v=Lh_apujErIc" TargetMode="External"/><Relationship Id="rId506" Type="http://schemas.openxmlformats.org/officeDocument/2006/relationships/hyperlink" Target="https://www.youtube.com/watch?v=5aKNwEc_OBk" TargetMode="External"/><Relationship Id="rId853" Type="http://schemas.openxmlformats.org/officeDocument/2006/relationships/hyperlink" Target="https://youtu.be/BpnuEnZ7MMQ" TargetMode="External"/><Relationship Id="rId492" Type="http://schemas.openxmlformats.org/officeDocument/2006/relationships/hyperlink" Target="https://www.youtube.com/watch?v=Va8kAjqbgaM&amp;t=480s" TargetMode="External"/><Relationship Id="rId713" Type="http://schemas.openxmlformats.org/officeDocument/2006/relationships/hyperlink" Target="https://youtu.be/TnD7-yQgoyE" TargetMode="External"/><Relationship Id="rId797" Type="http://schemas.openxmlformats.org/officeDocument/2006/relationships/hyperlink" Target="https://youtu.be/-EtntJzRkPA" TargetMode="External"/><Relationship Id="rId920" Type="http://schemas.openxmlformats.org/officeDocument/2006/relationships/hyperlink" Target="https://youtu.be/Rci00x0aiZ4" TargetMode="External"/><Relationship Id="rId145" Type="http://schemas.openxmlformats.org/officeDocument/2006/relationships/hyperlink" Target="https://turniere.jugger.org/tournament.php?id=74" TargetMode="External"/><Relationship Id="rId352" Type="http://schemas.openxmlformats.org/officeDocument/2006/relationships/hyperlink" Target="https://www.youtube.com/watch?v=32zpBlJiZxI" TargetMode="External"/><Relationship Id="rId212" Type="http://schemas.openxmlformats.org/officeDocument/2006/relationships/hyperlink" Target="https://www.youtube.com/watch?v=jZ7bmanibtc" TargetMode="External"/><Relationship Id="rId657" Type="http://schemas.openxmlformats.org/officeDocument/2006/relationships/hyperlink" Target="https://youtu.be/7x_zeampJOI" TargetMode="External"/><Relationship Id="rId864" Type="http://schemas.openxmlformats.org/officeDocument/2006/relationships/hyperlink" Target="https://youtu.be/ftwlhdfjb0Q" TargetMode="External"/><Relationship Id="rId296" Type="http://schemas.openxmlformats.org/officeDocument/2006/relationships/hyperlink" Target="https://www.youtube.com/watch?v=ND5Yy45Ogo4" TargetMode="External"/><Relationship Id="rId517" Type="http://schemas.openxmlformats.org/officeDocument/2006/relationships/hyperlink" Target="https://turniere.jugger.org/tournament.php?id=549" TargetMode="External"/><Relationship Id="rId724" Type="http://schemas.openxmlformats.org/officeDocument/2006/relationships/hyperlink" Target="https://tugeny.org/tournaments/view/49" TargetMode="External"/><Relationship Id="rId931" Type="http://schemas.openxmlformats.org/officeDocument/2006/relationships/hyperlink" Target="https://youtu.be/09TqxBhnvFo" TargetMode="External"/><Relationship Id="rId60" Type="http://schemas.openxmlformats.org/officeDocument/2006/relationships/hyperlink" Target="https://youtu.be/Auxcfd7m7M0" TargetMode="External"/><Relationship Id="rId156" Type="http://schemas.openxmlformats.org/officeDocument/2006/relationships/hyperlink" Target="https://www.youtube.com/watch?v=a_t-LtplhJU" TargetMode="External"/><Relationship Id="rId363" Type="http://schemas.openxmlformats.org/officeDocument/2006/relationships/hyperlink" Target="https://turniere.jugger.org/tournament.php?id=455" TargetMode="External"/><Relationship Id="rId570" Type="http://schemas.openxmlformats.org/officeDocument/2006/relationships/hyperlink" Target="https://www.youtube.com/watch?v=4iDH1yoJGnk" TargetMode="External"/><Relationship Id="rId1007" Type="http://schemas.openxmlformats.org/officeDocument/2006/relationships/hyperlink" Target="https://youtu.be/R1vbxD1YKzo" TargetMode="External"/><Relationship Id="rId223" Type="http://schemas.openxmlformats.org/officeDocument/2006/relationships/hyperlink" Target="https://turniere.jugger.org/tournament.php?id=131" TargetMode="External"/><Relationship Id="rId430" Type="http://schemas.openxmlformats.org/officeDocument/2006/relationships/hyperlink" Target="https://youtu.be/osBBPrhMYac" TargetMode="External"/><Relationship Id="rId668" Type="http://schemas.openxmlformats.org/officeDocument/2006/relationships/hyperlink" Target="https://youtu.be/5SEcJB1nWWY" TargetMode="External"/><Relationship Id="rId875" Type="http://schemas.openxmlformats.org/officeDocument/2006/relationships/hyperlink" Target="https://youtu.be/T8zVMCxT4WU" TargetMode="External"/><Relationship Id="rId1060" Type="http://schemas.openxmlformats.org/officeDocument/2006/relationships/hyperlink" Target="https://www.youtube.com/watch?v=nRxDjjcilvQ&amp;list=PLwB6_54Im7ZWe4vHZYwuLrdxUGQoGpRRA" TargetMode="External"/><Relationship Id="rId18" Type="http://schemas.openxmlformats.org/officeDocument/2006/relationships/hyperlink" Target="https://youtu.be/RKRJB7XH76A" TargetMode="External"/><Relationship Id="rId528" Type="http://schemas.openxmlformats.org/officeDocument/2006/relationships/hyperlink" Target="https://www.youtube.com/watch?v=LDzUSfp1jxU" TargetMode="External"/><Relationship Id="rId735" Type="http://schemas.openxmlformats.org/officeDocument/2006/relationships/hyperlink" Target="https://turniere.jugger.org/tournament.php?id=569" TargetMode="External"/><Relationship Id="rId942" Type="http://schemas.openxmlformats.org/officeDocument/2006/relationships/hyperlink" Target="https://www.youtube.com/watch?v=ytB0Q5kNJVE" TargetMode="External"/><Relationship Id="rId167" Type="http://schemas.openxmlformats.org/officeDocument/2006/relationships/hyperlink" Target="https://turniere.jugger.org/tournament.php?id=105" TargetMode="External"/><Relationship Id="rId374" Type="http://schemas.openxmlformats.org/officeDocument/2006/relationships/hyperlink" Target="https://www.youtube.com/watch?v=dmA657KNm1o" TargetMode="External"/><Relationship Id="rId581" Type="http://schemas.openxmlformats.org/officeDocument/2006/relationships/hyperlink" Target="https://turniere.jugger.org/tournament.php?id=530" TargetMode="External"/><Relationship Id="rId1018" Type="http://schemas.openxmlformats.org/officeDocument/2006/relationships/hyperlink" Target="https://www.youtube.com/user/EinUhu/videos" TargetMode="External"/><Relationship Id="rId71" Type="http://schemas.openxmlformats.org/officeDocument/2006/relationships/hyperlink" Target="https://youtu.be/STj0Ck8udEA" TargetMode="External"/><Relationship Id="rId234" Type="http://schemas.openxmlformats.org/officeDocument/2006/relationships/hyperlink" Target="https://www.youtube.com/watch?v=Jxsq6JvA4Ec" TargetMode="External"/><Relationship Id="rId679" Type="http://schemas.openxmlformats.org/officeDocument/2006/relationships/hyperlink" Target="https://turniere.jugger.org/tournament.php?id=565" TargetMode="External"/><Relationship Id="rId802" Type="http://schemas.openxmlformats.org/officeDocument/2006/relationships/hyperlink" Target="https://turniere.jugger.org/tournament.php?id=469" TargetMode="External"/><Relationship Id="rId886" Type="http://schemas.openxmlformats.org/officeDocument/2006/relationships/hyperlink" Target="https://youtu.be/-6d_P4tZWrA" TargetMode="External"/><Relationship Id="rId2" Type="http://schemas.openxmlformats.org/officeDocument/2006/relationships/hyperlink" Target="https://youtu.be/1wWWjfZHW_8" TargetMode="External"/><Relationship Id="rId29" Type="http://schemas.openxmlformats.org/officeDocument/2006/relationships/hyperlink" Target="https://youtu.be/oTdDL7n8EU0" TargetMode="External"/><Relationship Id="rId441" Type="http://schemas.openxmlformats.org/officeDocument/2006/relationships/hyperlink" Target="https://turniere.jugger.org/tournament.php?id=2" TargetMode="External"/><Relationship Id="rId539" Type="http://schemas.openxmlformats.org/officeDocument/2006/relationships/hyperlink" Target="https://turniere.jugger.org/tournament.php?id=518" TargetMode="External"/><Relationship Id="rId746" Type="http://schemas.openxmlformats.org/officeDocument/2006/relationships/hyperlink" Target="https://turniere.jugger.org/tournament.php?id=527" TargetMode="External"/><Relationship Id="rId1071" Type="http://schemas.openxmlformats.org/officeDocument/2006/relationships/hyperlink" Target="https://youtu.be/J4HSc_PQM7E" TargetMode="External"/><Relationship Id="rId178" Type="http://schemas.openxmlformats.org/officeDocument/2006/relationships/hyperlink" Target="https://www.youtube.com/watch?v=kPxZd6FWy8k" TargetMode="External"/><Relationship Id="rId301" Type="http://schemas.openxmlformats.org/officeDocument/2006/relationships/hyperlink" Target="https://www.youtube.com/watch?v=neurHnXHa5Q" TargetMode="External"/><Relationship Id="rId953" Type="http://schemas.openxmlformats.org/officeDocument/2006/relationships/hyperlink" Target="https://www.youtube.com/user/EinUhu/videos" TargetMode="External"/><Relationship Id="rId1029" Type="http://schemas.openxmlformats.org/officeDocument/2006/relationships/hyperlink" Target="https://www.youtube.com/user/EinUhu/videos" TargetMode="External"/><Relationship Id="rId82" Type="http://schemas.openxmlformats.org/officeDocument/2006/relationships/hyperlink" Target="https://www.youtube.com/watch?v=B00tebzGT0U" TargetMode="External"/><Relationship Id="rId385" Type="http://schemas.openxmlformats.org/officeDocument/2006/relationships/hyperlink" Target="https://www.youtube.com/watch?v=jznKG-ziB64" TargetMode="External"/><Relationship Id="rId592" Type="http://schemas.openxmlformats.org/officeDocument/2006/relationships/hyperlink" Target="https://turniere.jugger.org/tournament.php?id=486" TargetMode="External"/><Relationship Id="rId606" Type="http://schemas.openxmlformats.org/officeDocument/2006/relationships/hyperlink" Target="https://turniere.jugger.org/tournament.php?id=454" TargetMode="External"/><Relationship Id="rId813" Type="http://schemas.openxmlformats.org/officeDocument/2006/relationships/hyperlink" Target="https://youtu.be/G47ncVnmEcI" TargetMode="External"/><Relationship Id="rId245" Type="http://schemas.openxmlformats.org/officeDocument/2006/relationships/hyperlink" Target="https://turniere.jugger.org/tournament.php?id=113" TargetMode="External"/><Relationship Id="rId452" Type="http://schemas.openxmlformats.org/officeDocument/2006/relationships/hyperlink" Target="https://youtu.be/cVxAS36zCSQ" TargetMode="External"/><Relationship Id="rId897" Type="http://schemas.openxmlformats.org/officeDocument/2006/relationships/hyperlink" Target="https://www.youtube.com/watch?v=KUri_rT0w1E" TargetMode="External"/><Relationship Id="rId1082" Type="http://schemas.openxmlformats.org/officeDocument/2006/relationships/table" Target="../tables/table2.xml"/><Relationship Id="rId105" Type="http://schemas.openxmlformats.org/officeDocument/2006/relationships/hyperlink" Target="https://turniere.jugger.org/tournament.php?id=78" TargetMode="External"/><Relationship Id="rId312" Type="http://schemas.openxmlformats.org/officeDocument/2006/relationships/hyperlink" Target="https://www.youtube.com/watch?v=tMmV1iZdeOo" TargetMode="External"/><Relationship Id="rId757" Type="http://schemas.openxmlformats.org/officeDocument/2006/relationships/hyperlink" Target="https://youtu.be/T6ysiPkZ1vg" TargetMode="External"/><Relationship Id="rId964" Type="http://schemas.openxmlformats.org/officeDocument/2006/relationships/hyperlink" Target="https://youtu.be/9-uwEiebNPI" TargetMode="External"/><Relationship Id="rId93" Type="http://schemas.openxmlformats.org/officeDocument/2006/relationships/hyperlink" Target="https://turniere.jugger.org/tournament.php?id=56" TargetMode="External"/><Relationship Id="rId189" Type="http://schemas.openxmlformats.org/officeDocument/2006/relationships/hyperlink" Target="https://turniere.jugger.org/tournament.php?id=147" TargetMode="External"/><Relationship Id="rId396" Type="http://schemas.openxmlformats.org/officeDocument/2006/relationships/hyperlink" Target="https://turniere.jugger.org/tournament.php?id=53" TargetMode="External"/><Relationship Id="rId617" Type="http://schemas.openxmlformats.org/officeDocument/2006/relationships/hyperlink" Target="https://youtu.be/Dsd5IFxKFiM" TargetMode="External"/><Relationship Id="rId824" Type="http://schemas.openxmlformats.org/officeDocument/2006/relationships/hyperlink" Target="https://youtu.be/RKtcI8VGZug" TargetMode="External"/><Relationship Id="rId256" Type="http://schemas.openxmlformats.org/officeDocument/2006/relationships/hyperlink" Target="https://www.youtube.com/watch?v=NEKmfeix97I" TargetMode="External"/><Relationship Id="rId463" Type="http://schemas.openxmlformats.org/officeDocument/2006/relationships/hyperlink" Target="https://turniere.jugger.org/tournament.php?id=471" TargetMode="External"/><Relationship Id="rId670" Type="http://schemas.openxmlformats.org/officeDocument/2006/relationships/hyperlink" Target="https://youtu.be/JkGV1b-27vg" TargetMode="External"/><Relationship Id="rId116" Type="http://schemas.openxmlformats.org/officeDocument/2006/relationships/hyperlink" Target="https://www.youtube.com/watch?v=ErGUQLs3108" TargetMode="External"/><Relationship Id="rId323" Type="http://schemas.openxmlformats.org/officeDocument/2006/relationships/hyperlink" Target="https://www.youtube.com/watch?v=EAv3_q1fO0c" TargetMode="External"/><Relationship Id="rId530" Type="http://schemas.openxmlformats.org/officeDocument/2006/relationships/hyperlink" Target="https://www.youtube.com/watch?v=Q1emwu6WVjs" TargetMode="External"/><Relationship Id="rId768" Type="http://schemas.openxmlformats.org/officeDocument/2006/relationships/hyperlink" Target="https://youtu.be/T4gd7brQMc8" TargetMode="External"/><Relationship Id="rId975" Type="http://schemas.openxmlformats.org/officeDocument/2006/relationships/hyperlink" Target="https://www.youtube.com/watch?v=kPf9szr_1S0" TargetMode="External"/><Relationship Id="rId20" Type="http://schemas.openxmlformats.org/officeDocument/2006/relationships/hyperlink" Target="https://youtu.be/gZrrWLMmoDw" TargetMode="External"/><Relationship Id="rId628" Type="http://schemas.openxmlformats.org/officeDocument/2006/relationships/hyperlink" Target="https://turniere.jugger.org/tournament.php?id=458" TargetMode="External"/><Relationship Id="rId835" Type="http://schemas.openxmlformats.org/officeDocument/2006/relationships/hyperlink" Target="https://youtu.be/XfkXvkyQKTg" TargetMode="External"/><Relationship Id="rId267" Type="http://schemas.openxmlformats.org/officeDocument/2006/relationships/hyperlink" Target="https://youtu.be/JhGLcmsLpo8" TargetMode="External"/><Relationship Id="rId474" Type="http://schemas.openxmlformats.org/officeDocument/2006/relationships/hyperlink" Target="https://www.youtube.com/watch?v=F1_VA5M1aJM" TargetMode="External"/><Relationship Id="rId1020" Type="http://schemas.openxmlformats.org/officeDocument/2006/relationships/hyperlink" Target="https://www.youtube.com/user/EinUhu/videos" TargetMode="External"/><Relationship Id="rId127" Type="http://schemas.openxmlformats.org/officeDocument/2006/relationships/hyperlink" Target="https://turniere.jugger.org/tournament.php?id=79" TargetMode="External"/><Relationship Id="rId681" Type="http://schemas.openxmlformats.org/officeDocument/2006/relationships/hyperlink" Target="https://turniere.jugger.org/tournament.php?id=435" TargetMode="External"/><Relationship Id="rId779" Type="http://schemas.openxmlformats.org/officeDocument/2006/relationships/hyperlink" Target="https://turniere.jugger.org/tournament.php?id=539" TargetMode="External"/><Relationship Id="rId902" Type="http://schemas.openxmlformats.org/officeDocument/2006/relationships/hyperlink" Target="https://youtu.be/WXPziofZHas" TargetMode="External"/><Relationship Id="rId986" Type="http://schemas.openxmlformats.org/officeDocument/2006/relationships/hyperlink" Target="https://www.youtube.com/watch?v=PogrXH3leYc" TargetMode="External"/><Relationship Id="rId31" Type="http://schemas.openxmlformats.org/officeDocument/2006/relationships/hyperlink" Target="https://youtu.be/hqZmm8gj5tM" TargetMode="External"/><Relationship Id="rId334" Type="http://schemas.openxmlformats.org/officeDocument/2006/relationships/hyperlink" Target="https://www.youtube.com/watch?v=RIBn4ntQsyc&amp;t=2s" TargetMode="External"/><Relationship Id="rId541" Type="http://schemas.openxmlformats.org/officeDocument/2006/relationships/hyperlink" Target="https://turniere.jugger.org/tournament.php?id=518" TargetMode="External"/><Relationship Id="rId639" Type="http://schemas.openxmlformats.org/officeDocument/2006/relationships/hyperlink" Target="https://turniere.jugger.org/tournament.php?id=470" TargetMode="External"/><Relationship Id="rId180" Type="http://schemas.openxmlformats.org/officeDocument/2006/relationships/hyperlink" Target="https://www.youtube.com/watch?v=3b71QfwJ1N8" TargetMode="External"/><Relationship Id="rId278" Type="http://schemas.openxmlformats.org/officeDocument/2006/relationships/hyperlink" Target="https://www.youtube.com/watch?v=ZDnSKto9WU8" TargetMode="External"/><Relationship Id="rId401" Type="http://schemas.openxmlformats.org/officeDocument/2006/relationships/hyperlink" Target="https://www.youtube.com/watch?v=cBNGpTenMO8" TargetMode="External"/><Relationship Id="rId846" Type="http://schemas.openxmlformats.org/officeDocument/2006/relationships/hyperlink" Target="https://youtu.be/3jK7vvxv4ZU" TargetMode="External"/><Relationship Id="rId1031" Type="http://schemas.openxmlformats.org/officeDocument/2006/relationships/hyperlink" Target="https://www.youtube.com/user/EinUhu/videos" TargetMode="External"/><Relationship Id="rId485" Type="http://schemas.openxmlformats.org/officeDocument/2006/relationships/hyperlink" Target="https://turniere.jugger.org/tournament.php?id=566" TargetMode="External"/><Relationship Id="rId692" Type="http://schemas.openxmlformats.org/officeDocument/2006/relationships/hyperlink" Target="https://youtu.be/jE0LelGNqOQ" TargetMode="External"/><Relationship Id="rId706" Type="http://schemas.openxmlformats.org/officeDocument/2006/relationships/hyperlink" Target="https://youtu.be/jjQjaGQMBeQ" TargetMode="External"/><Relationship Id="rId913" Type="http://schemas.openxmlformats.org/officeDocument/2006/relationships/hyperlink" Target="https://youtu.be/nPRxqO6KdHE" TargetMode="External"/><Relationship Id="rId42" Type="http://schemas.openxmlformats.org/officeDocument/2006/relationships/hyperlink" Target="https://youtu.be/bBV9hf9Jln0" TargetMode="External"/><Relationship Id="rId138" Type="http://schemas.openxmlformats.org/officeDocument/2006/relationships/hyperlink" Target="https://www.youtube.com/watch?v=wBnAXTaNBqM" TargetMode="External"/><Relationship Id="rId345" Type="http://schemas.openxmlformats.org/officeDocument/2006/relationships/hyperlink" Target="https://turniere.jugger.org/tournament.php?id=200" TargetMode="External"/><Relationship Id="rId552" Type="http://schemas.openxmlformats.org/officeDocument/2006/relationships/hyperlink" Target="https://www.youtube.com/watch?v=FAN2IS2czAo&amp;t=1s" TargetMode="External"/><Relationship Id="rId997" Type="http://schemas.openxmlformats.org/officeDocument/2006/relationships/hyperlink" Target="https://youtu.be/IXp6QMwJXrI" TargetMode="External"/><Relationship Id="rId191" Type="http://schemas.openxmlformats.org/officeDocument/2006/relationships/hyperlink" Target="https://turniere.jugger.org/tournament.php?id=147" TargetMode="External"/><Relationship Id="rId205" Type="http://schemas.openxmlformats.org/officeDocument/2006/relationships/hyperlink" Target="https://turniere.jugger.org/tournament.php?id=109" TargetMode="External"/><Relationship Id="rId412" Type="http://schemas.openxmlformats.org/officeDocument/2006/relationships/hyperlink" Target="https://turniere.jugger.org/tournament.php?id=314" TargetMode="External"/><Relationship Id="rId857" Type="http://schemas.openxmlformats.org/officeDocument/2006/relationships/hyperlink" Target="https://youtu.be/DHjCK8ndt2Q" TargetMode="External"/><Relationship Id="rId1042" Type="http://schemas.openxmlformats.org/officeDocument/2006/relationships/hyperlink" Target="https://www.youtube.com/watch?v=0mQzVNke3A0" TargetMode="External"/><Relationship Id="rId289" Type="http://schemas.openxmlformats.org/officeDocument/2006/relationships/hyperlink" Target="https://www.youtube.com/watch?v=QxX3xRY56_k" TargetMode="External"/><Relationship Id="rId496" Type="http://schemas.openxmlformats.org/officeDocument/2006/relationships/hyperlink" Target="https://www.youtube.com/watch?v=VQRLcB6RhVo" TargetMode="External"/><Relationship Id="rId717" Type="http://schemas.openxmlformats.org/officeDocument/2006/relationships/hyperlink" Target="https://turniere.jugger.org/tournament.php?id=569" TargetMode="External"/><Relationship Id="rId924" Type="http://schemas.openxmlformats.org/officeDocument/2006/relationships/hyperlink" Target="https://www.youtube.com/watch?v=K7RpEDhLRzo" TargetMode="External"/><Relationship Id="rId53" Type="http://schemas.openxmlformats.org/officeDocument/2006/relationships/hyperlink" Target="https://youtu.be/hBp_J7DMC-4" TargetMode="External"/><Relationship Id="rId149" Type="http://schemas.openxmlformats.org/officeDocument/2006/relationships/hyperlink" Target="https://turniere.jugger.org/tournament.php?id=74" TargetMode="External"/><Relationship Id="rId356" Type="http://schemas.openxmlformats.org/officeDocument/2006/relationships/hyperlink" Target="https://www.youtube.com/watch?v=r3oASWN2Wm0" TargetMode="External"/><Relationship Id="rId563" Type="http://schemas.openxmlformats.org/officeDocument/2006/relationships/hyperlink" Target="https://turniere.jugger.org/tournament.php?id=565" TargetMode="External"/><Relationship Id="rId770" Type="http://schemas.openxmlformats.org/officeDocument/2006/relationships/hyperlink" Target="https://youtu.be/dR_2o3Tbdic" TargetMode="External"/><Relationship Id="rId216" Type="http://schemas.openxmlformats.org/officeDocument/2006/relationships/hyperlink" Target="https://www.youtube.com/watch?v=PKO3QbfSFUI" TargetMode="External"/><Relationship Id="rId423" Type="http://schemas.openxmlformats.org/officeDocument/2006/relationships/hyperlink" Target="https://turniere.jugger.org/tournament.php?id=2" TargetMode="External"/><Relationship Id="rId868" Type="http://schemas.openxmlformats.org/officeDocument/2006/relationships/hyperlink" Target="https://youtu.be/UNMztrKQNVU" TargetMode="External"/><Relationship Id="rId1053" Type="http://schemas.openxmlformats.org/officeDocument/2006/relationships/hyperlink" Target="https://www.youtube.com/watch?v=tA1XRjk4KpU&amp;list=PLwB6_54Im7ZWFVUR5KThWB3BisoBbcqRo&amp;index=3" TargetMode="External"/><Relationship Id="rId630" Type="http://schemas.openxmlformats.org/officeDocument/2006/relationships/hyperlink" Target="https://youtu.be/VKBnso_Guos" TargetMode="External"/><Relationship Id="rId728" Type="http://schemas.openxmlformats.org/officeDocument/2006/relationships/hyperlink" Target="https://youtu.be/2MDyasdQYSQ" TargetMode="External"/><Relationship Id="rId935" Type="http://schemas.openxmlformats.org/officeDocument/2006/relationships/hyperlink" Target="https://www.youtube.com/watch?v=RNCK1tYx3g0" TargetMode="External"/><Relationship Id="rId64" Type="http://schemas.openxmlformats.org/officeDocument/2006/relationships/hyperlink" Target="https://youtu.be/TmTdeKBoYsM" TargetMode="External"/><Relationship Id="rId367" Type="http://schemas.openxmlformats.org/officeDocument/2006/relationships/hyperlink" Target="https://turniere.jugger.org/tournament.php?id=455" TargetMode="External"/><Relationship Id="rId574" Type="http://schemas.openxmlformats.org/officeDocument/2006/relationships/hyperlink" Target="https://www.youtube.com/watch?v=fTNpIC6Z44I" TargetMode="External"/><Relationship Id="rId227" Type="http://schemas.openxmlformats.org/officeDocument/2006/relationships/hyperlink" Target="https://turniere.jugger.org/tournament.php?id=131" TargetMode="External"/><Relationship Id="rId781" Type="http://schemas.openxmlformats.org/officeDocument/2006/relationships/hyperlink" Target="https://turniere.jugger.org/tournament.php?id=539" TargetMode="External"/><Relationship Id="rId879" Type="http://schemas.openxmlformats.org/officeDocument/2006/relationships/hyperlink" Target="https://youtu.be/vE7AZkhyV2g" TargetMode="External"/><Relationship Id="rId434" Type="http://schemas.openxmlformats.org/officeDocument/2006/relationships/hyperlink" Target="https://youtu.be/5P65QUGjCZE" TargetMode="External"/><Relationship Id="rId641" Type="http://schemas.openxmlformats.org/officeDocument/2006/relationships/hyperlink" Target="https://turniere.jugger.org/tournament.php?id=470" TargetMode="External"/><Relationship Id="rId739" Type="http://schemas.openxmlformats.org/officeDocument/2006/relationships/hyperlink" Target="https://tugeny.org/tournaments/view/49" TargetMode="External"/><Relationship Id="rId1064" Type="http://schemas.openxmlformats.org/officeDocument/2006/relationships/hyperlink" Target="https://www.youtube.com/watch?v=gsmK1FBXzRg" TargetMode="External"/><Relationship Id="rId280" Type="http://schemas.openxmlformats.org/officeDocument/2006/relationships/hyperlink" Target="https://www.youtube.com/watch?v=Oiv_wCZFdw0" TargetMode="External"/><Relationship Id="rId501" Type="http://schemas.openxmlformats.org/officeDocument/2006/relationships/hyperlink" Target="https://turniere.jugger.org/tournament.php?id=510" TargetMode="External"/><Relationship Id="rId946" Type="http://schemas.openxmlformats.org/officeDocument/2006/relationships/hyperlink" Target="https://www.youtube.com/watch?v=BNLoXreAC00" TargetMode="External"/><Relationship Id="rId75" Type="http://schemas.openxmlformats.org/officeDocument/2006/relationships/hyperlink" Target="https://youtu.be/7Rz5njhd3lA" TargetMode="External"/><Relationship Id="rId140" Type="http://schemas.openxmlformats.org/officeDocument/2006/relationships/hyperlink" Target="https://www.youtube.com/watch?v=jaeQKB_OlhM" TargetMode="External"/><Relationship Id="rId378" Type="http://schemas.openxmlformats.org/officeDocument/2006/relationships/hyperlink" Target="https://www.youtube.com/watch?v=wAcc9NqWWaE" TargetMode="External"/><Relationship Id="rId585" Type="http://schemas.openxmlformats.org/officeDocument/2006/relationships/hyperlink" Target="https://www.youtube.com/watch?v=5o3g6iIZtt8" TargetMode="External"/><Relationship Id="rId792" Type="http://schemas.openxmlformats.org/officeDocument/2006/relationships/hyperlink" Target="https://turniere.jugger.org/tournament.php?id=556" TargetMode="External"/><Relationship Id="rId806" Type="http://schemas.openxmlformats.org/officeDocument/2006/relationships/hyperlink" Target="https://turniere.jugger.org/tournament.php?id=524" TargetMode="External"/><Relationship Id="rId6" Type="http://schemas.openxmlformats.org/officeDocument/2006/relationships/hyperlink" Target="https://youtu.be/eTsY_eZWwf8" TargetMode="External"/><Relationship Id="rId238" Type="http://schemas.openxmlformats.org/officeDocument/2006/relationships/hyperlink" Target="https://www.youtube.com/watch?v=P01UpjYpJFk" TargetMode="External"/><Relationship Id="rId445" Type="http://schemas.openxmlformats.org/officeDocument/2006/relationships/hyperlink" Target="https://turniere.jugger.org/tournament.php?id=2" TargetMode="External"/><Relationship Id="rId652" Type="http://schemas.openxmlformats.org/officeDocument/2006/relationships/hyperlink" Target="https://youtu.be/xCc2tzOfbtw" TargetMode="External"/><Relationship Id="rId1075" Type="http://schemas.openxmlformats.org/officeDocument/2006/relationships/hyperlink" Target="https://youtu.be/lvp_u7eob9k" TargetMode="External"/><Relationship Id="rId291" Type="http://schemas.openxmlformats.org/officeDocument/2006/relationships/hyperlink" Target="https://www.youtube.com/watch?v=MyI1G2aENU8" TargetMode="External"/><Relationship Id="rId305" Type="http://schemas.openxmlformats.org/officeDocument/2006/relationships/hyperlink" Target="https://www.youtube.com/watch?v=fl4AhdGvVjA" TargetMode="External"/><Relationship Id="rId512" Type="http://schemas.openxmlformats.org/officeDocument/2006/relationships/hyperlink" Target="https://www.youtube.com/watch?v=gO8EW2234C0" TargetMode="External"/><Relationship Id="rId957" Type="http://schemas.openxmlformats.org/officeDocument/2006/relationships/hyperlink" Target="https://youtu.be/YG8CpYLLb1s" TargetMode="External"/><Relationship Id="rId86" Type="http://schemas.openxmlformats.org/officeDocument/2006/relationships/hyperlink" Target="https://www.youtube.com/watch?v=lg_IrLKNPyk" TargetMode="External"/><Relationship Id="rId151" Type="http://schemas.openxmlformats.org/officeDocument/2006/relationships/hyperlink" Target="https://turniere.jugger.org/tournament.php?id=74" TargetMode="External"/><Relationship Id="rId389" Type="http://schemas.openxmlformats.org/officeDocument/2006/relationships/hyperlink" Target="https://www.youtube.com/watch?v=zP2fCDxdrQE" TargetMode="External"/><Relationship Id="rId596" Type="http://schemas.openxmlformats.org/officeDocument/2006/relationships/hyperlink" Target="https://www.youtube.com/watch?v=UGx_SBYprFA" TargetMode="External"/><Relationship Id="rId817" Type="http://schemas.openxmlformats.org/officeDocument/2006/relationships/hyperlink" Target="https://youtu.be/obAEDQIKPAk" TargetMode="External"/><Relationship Id="rId1002" Type="http://schemas.openxmlformats.org/officeDocument/2006/relationships/hyperlink" Target="https://www.youtube.com/user/EinUhu/videos" TargetMode="External"/><Relationship Id="rId249" Type="http://schemas.openxmlformats.org/officeDocument/2006/relationships/hyperlink" Target="https://turniere.jugger.org/tournament.php?id=113" TargetMode="External"/><Relationship Id="rId456" Type="http://schemas.openxmlformats.org/officeDocument/2006/relationships/hyperlink" Target="https://www.youtube.com/watch?v=hrUYbjEU4lQ&amp;list=PL2TqEpzY_AWZk6P4jLWJBjYyILmxPu7sV&amp;index=1" TargetMode="External"/><Relationship Id="rId663" Type="http://schemas.openxmlformats.org/officeDocument/2006/relationships/hyperlink" Target="https://turniere.jugger.org/tournament.php?id=565" TargetMode="External"/><Relationship Id="rId870" Type="http://schemas.openxmlformats.org/officeDocument/2006/relationships/hyperlink" Target="https://youtu.be/X-497lsNlb8" TargetMode="External"/><Relationship Id="rId13" Type="http://schemas.openxmlformats.org/officeDocument/2006/relationships/hyperlink" Target="https://youtu.be/yZAFltwoOZc" TargetMode="External"/><Relationship Id="rId109" Type="http://schemas.openxmlformats.org/officeDocument/2006/relationships/hyperlink" Target="https://turniere.jugger.org/tournament.php?id=78" TargetMode="External"/><Relationship Id="rId316" Type="http://schemas.openxmlformats.org/officeDocument/2006/relationships/hyperlink" Target="https://www.youtube.com/watch?v=IyYxbGyT6Dc" TargetMode="External"/><Relationship Id="rId523" Type="http://schemas.openxmlformats.org/officeDocument/2006/relationships/hyperlink" Target="https://turniere.jugger.org/tournament.php?id=549" TargetMode="External"/><Relationship Id="rId968" Type="http://schemas.openxmlformats.org/officeDocument/2006/relationships/hyperlink" Target="http://oeins.de/" TargetMode="External"/><Relationship Id="rId97" Type="http://schemas.openxmlformats.org/officeDocument/2006/relationships/hyperlink" Target="https://turniere.jugger.org/tournament.php?id=56" TargetMode="External"/><Relationship Id="rId730" Type="http://schemas.openxmlformats.org/officeDocument/2006/relationships/hyperlink" Target="https://tugeny.org/tournaments/view/49" TargetMode="External"/><Relationship Id="rId828" Type="http://schemas.openxmlformats.org/officeDocument/2006/relationships/hyperlink" Target="https://youtu.be/Hb7LikH3Q2w" TargetMode="External"/><Relationship Id="rId1013" Type="http://schemas.openxmlformats.org/officeDocument/2006/relationships/hyperlink" Target="https://www.youtube.com/watch?v=prTLt0lZKpw" TargetMode="External"/><Relationship Id="rId162" Type="http://schemas.openxmlformats.org/officeDocument/2006/relationships/hyperlink" Target="https://www.youtube.com/watch?v=kJMTVh8Lp8c" TargetMode="External"/><Relationship Id="rId467" Type="http://schemas.openxmlformats.org/officeDocument/2006/relationships/hyperlink" Target="https://turniere.jugger.org/tournament.php?id=471" TargetMode="External"/><Relationship Id="rId674" Type="http://schemas.openxmlformats.org/officeDocument/2006/relationships/hyperlink" Target="https://youtu.be/bj6PAoc2omk" TargetMode="External"/><Relationship Id="rId881" Type="http://schemas.openxmlformats.org/officeDocument/2006/relationships/hyperlink" Target="https://youtu.be/XIUT3WG97lo" TargetMode="External"/><Relationship Id="rId979" Type="http://schemas.openxmlformats.org/officeDocument/2006/relationships/hyperlink" Target="https://www.youtube.com/watch?v=ivusRY1ByQM" TargetMode="External"/><Relationship Id="rId24" Type="http://schemas.openxmlformats.org/officeDocument/2006/relationships/hyperlink" Target="https://youtu.be/mClRgro3DpM" TargetMode="External"/><Relationship Id="rId327" Type="http://schemas.openxmlformats.org/officeDocument/2006/relationships/hyperlink" Target="https://youtu.be/i7kIEPg--tA" TargetMode="External"/><Relationship Id="rId534" Type="http://schemas.openxmlformats.org/officeDocument/2006/relationships/hyperlink" Target="https://www.youtube.com/watch?v=tx5JpYQKEzw&amp;t=72s" TargetMode="External"/><Relationship Id="rId741" Type="http://schemas.openxmlformats.org/officeDocument/2006/relationships/hyperlink" Target="https://turniere.jugger.org/tournament.php?id=569" TargetMode="External"/><Relationship Id="rId839" Type="http://schemas.openxmlformats.org/officeDocument/2006/relationships/hyperlink" Target="https://youtu.be/gkeAiDe5vEY" TargetMode="External"/><Relationship Id="rId173" Type="http://schemas.openxmlformats.org/officeDocument/2006/relationships/hyperlink" Target="https://turniere.jugger.org/tournament.php?id=114" TargetMode="External"/><Relationship Id="rId380" Type="http://schemas.openxmlformats.org/officeDocument/2006/relationships/hyperlink" Target="https://www.youtube.com/watch?v=W_k_0n5HEug" TargetMode="External"/><Relationship Id="rId601" Type="http://schemas.openxmlformats.org/officeDocument/2006/relationships/hyperlink" Target="https://youtu.be/HAr8RmaxyFM" TargetMode="External"/><Relationship Id="rId1024" Type="http://schemas.openxmlformats.org/officeDocument/2006/relationships/hyperlink" Target="https://www.youtube.com/watch?v=p8GzetmxJ9g" TargetMode="External"/><Relationship Id="rId240" Type="http://schemas.openxmlformats.org/officeDocument/2006/relationships/hyperlink" Target="https://www.youtube.com/watch?v=m1_Iunzkwu8" TargetMode="External"/><Relationship Id="rId478" Type="http://schemas.openxmlformats.org/officeDocument/2006/relationships/hyperlink" Target="https://www.youtube.com/watch?v=k__DBKtqmfM" TargetMode="External"/><Relationship Id="rId685" Type="http://schemas.openxmlformats.org/officeDocument/2006/relationships/hyperlink" Target="https://turniere.jugger.org/tournament.php?id=489" TargetMode="External"/><Relationship Id="rId892" Type="http://schemas.openxmlformats.org/officeDocument/2006/relationships/hyperlink" Target="https://youtu.be/LdMP_GLSglM" TargetMode="External"/><Relationship Id="rId906" Type="http://schemas.openxmlformats.org/officeDocument/2006/relationships/hyperlink" Target="https://www.youtube.com/watch?v=ni0E0CIlXVg" TargetMode="External"/><Relationship Id="rId35" Type="http://schemas.openxmlformats.org/officeDocument/2006/relationships/hyperlink" Target="https://youtu.be/szFKyfS9Syg" TargetMode="External"/><Relationship Id="rId100" Type="http://schemas.openxmlformats.org/officeDocument/2006/relationships/hyperlink" Target="https://www.youtube.com/watch?v=IPhaVX2F4Ew" TargetMode="External"/><Relationship Id="rId338" Type="http://schemas.openxmlformats.org/officeDocument/2006/relationships/hyperlink" Target="https://www.youtube.com/watch?v=yzg_nJr2Pfw" TargetMode="External"/><Relationship Id="rId545" Type="http://schemas.openxmlformats.org/officeDocument/2006/relationships/hyperlink" Target="https://turniere.jugger.org/tournament.php?id=518" TargetMode="External"/><Relationship Id="rId752" Type="http://schemas.openxmlformats.org/officeDocument/2006/relationships/hyperlink" Target="https://turniere.jugger.org/tournament.php?id=527" TargetMode="External"/><Relationship Id="rId184" Type="http://schemas.openxmlformats.org/officeDocument/2006/relationships/hyperlink" Target="https://www.youtube.com/watch?v=_8Vt-97K9WE" TargetMode="External"/><Relationship Id="rId391" Type="http://schemas.openxmlformats.org/officeDocument/2006/relationships/hyperlink" Target="https://www.youtube.com/watch?v=c3VUDNwGLa0" TargetMode="External"/><Relationship Id="rId405" Type="http://schemas.openxmlformats.org/officeDocument/2006/relationships/hyperlink" Target="https://www.youtube.com/watch?v=rhTz7_JWU9Y" TargetMode="External"/><Relationship Id="rId612" Type="http://schemas.openxmlformats.org/officeDocument/2006/relationships/hyperlink" Target="https://turniere.jugger.org/tournament.php?id=454" TargetMode="External"/><Relationship Id="rId1035" Type="http://schemas.openxmlformats.org/officeDocument/2006/relationships/hyperlink" Target="https://www.youtube.com/watch?v=DsbLQVDx6FQ" TargetMode="External"/><Relationship Id="rId251" Type="http://schemas.openxmlformats.org/officeDocument/2006/relationships/hyperlink" Target="https://turniere.jugger.org/tournament.php?id=113" TargetMode="External"/><Relationship Id="rId489" Type="http://schemas.openxmlformats.org/officeDocument/2006/relationships/hyperlink" Target="https://turniere.jugger.org/tournament.php?id=566" TargetMode="External"/><Relationship Id="rId696" Type="http://schemas.openxmlformats.org/officeDocument/2006/relationships/hyperlink" Target="https://youtu.be/L7m5uKNY8bI" TargetMode="External"/><Relationship Id="rId917" Type="http://schemas.openxmlformats.org/officeDocument/2006/relationships/hyperlink" Target="https://youtu.be/g0rVg_HgFi8" TargetMode="External"/><Relationship Id="rId46" Type="http://schemas.openxmlformats.org/officeDocument/2006/relationships/hyperlink" Target="https://youtu.be/t2B6lBeovUs" TargetMode="External"/><Relationship Id="rId349" Type="http://schemas.openxmlformats.org/officeDocument/2006/relationships/hyperlink" Target="https://turniere.jugger.org/tournament.php?id=297" TargetMode="External"/><Relationship Id="rId556" Type="http://schemas.openxmlformats.org/officeDocument/2006/relationships/hyperlink" Target="https://www.youtube.com/watch?v=IWnwQ1nb7hM" TargetMode="External"/><Relationship Id="rId763" Type="http://schemas.openxmlformats.org/officeDocument/2006/relationships/hyperlink" Target="https://turniere.jugger.org/tournament.php?id=533" TargetMode="External"/><Relationship Id="rId111" Type="http://schemas.openxmlformats.org/officeDocument/2006/relationships/hyperlink" Target="https://turniere.jugger.org/tournament.php?id=78" TargetMode="External"/><Relationship Id="rId195" Type="http://schemas.openxmlformats.org/officeDocument/2006/relationships/hyperlink" Target="https://turniere.jugger.org/tournament.php?id=109" TargetMode="External"/><Relationship Id="rId209" Type="http://schemas.openxmlformats.org/officeDocument/2006/relationships/hyperlink" Target="https://turniere.jugger.org/tournament.php?id=109" TargetMode="External"/><Relationship Id="rId416" Type="http://schemas.openxmlformats.org/officeDocument/2006/relationships/hyperlink" Target="https://turniere.jugger.org/tournament.php?id=364" TargetMode="External"/><Relationship Id="rId970" Type="http://schemas.openxmlformats.org/officeDocument/2006/relationships/hyperlink" Target="https://www.youtube.com/watch?v=f8dTW0bSTOI" TargetMode="External"/><Relationship Id="rId1046" Type="http://schemas.openxmlformats.org/officeDocument/2006/relationships/hyperlink" Target="https://youtu.be/c9IkihEv1S4" TargetMode="External"/><Relationship Id="rId623" Type="http://schemas.openxmlformats.org/officeDocument/2006/relationships/hyperlink" Target="https://youtu.be/HD6ir6KKRM8" TargetMode="External"/><Relationship Id="rId830" Type="http://schemas.openxmlformats.org/officeDocument/2006/relationships/hyperlink" Target="https://youtu.be/OKpGczrwAF0" TargetMode="External"/><Relationship Id="rId928" Type="http://schemas.openxmlformats.org/officeDocument/2006/relationships/hyperlink" Target="https://www.youtube.com/watch?v=6UOp-Pvl1LA" TargetMode="External"/><Relationship Id="rId57" Type="http://schemas.openxmlformats.org/officeDocument/2006/relationships/hyperlink" Target="https://youtu.be/GWEevul6ghY" TargetMode="External"/><Relationship Id="rId262" Type="http://schemas.openxmlformats.org/officeDocument/2006/relationships/hyperlink" Target="https://www.youtube.com/watch?v=DY5dTiv_q_Q" TargetMode="External"/><Relationship Id="rId567" Type="http://schemas.openxmlformats.org/officeDocument/2006/relationships/hyperlink" Target="https://turniere.jugger.org/tournament.php?id=565" TargetMode="External"/><Relationship Id="rId122" Type="http://schemas.openxmlformats.org/officeDocument/2006/relationships/hyperlink" Target="https://www.youtube.com/watch?v=GDnM0N2Gw7w" TargetMode="External"/><Relationship Id="rId774" Type="http://schemas.openxmlformats.org/officeDocument/2006/relationships/hyperlink" Target="https://youtu.be/-uY8C6FkS-w" TargetMode="External"/><Relationship Id="rId981" Type="http://schemas.openxmlformats.org/officeDocument/2006/relationships/hyperlink" Target="https://www.youtube.com/watch?v=zne14pKg1Hw&amp;t=2s" TargetMode="External"/><Relationship Id="rId1057" Type="http://schemas.openxmlformats.org/officeDocument/2006/relationships/hyperlink" Target="https://www.youtube.com/watch?v=6OpmW_75HIg&amp;list=PLwB6_54Im7ZWFVUR5KThWB3BisoBbcqRo&amp;index=7" TargetMode="External"/><Relationship Id="rId427" Type="http://schemas.openxmlformats.org/officeDocument/2006/relationships/hyperlink" Target="https://youtu.be/gUZXj4eh48c" TargetMode="External"/><Relationship Id="rId634" Type="http://schemas.openxmlformats.org/officeDocument/2006/relationships/hyperlink" Target="https://youtu.be/hy2Xqtc8dqY" TargetMode="External"/><Relationship Id="rId841" Type="http://schemas.openxmlformats.org/officeDocument/2006/relationships/hyperlink" Target="https://youtu.be/Jr3xc3FwM14" TargetMode="External"/><Relationship Id="rId273" Type="http://schemas.openxmlformats.org/officeDocument/2006/relationships/hyperlink" Target="https://youtu.be/UuQntuon5pA" TargetMode="External"/><Relationship Id="rId480" Type="http://schemas.openxmlformats.org/officeDocument/2006/relationships/hyperlink" Target="https://www.youtube.com/watch?v=a1DfoG04e5M&amp;t=2s" TargetMode="External"/><Relationship Id="rId701" Type="http://schemas.openxmlformats.org/officeDocument/2006/relationships/hyperlink" Target="https://turniere.jugger.org/tournament.php?id=505" TargetMode="External"/><Relationship Id="rId939" Type="http://schemas.openxmlformats.org/officeDocument/2006/relationships/hyperlink" Target="https://www.youtube.com/watch?v=rrdvDhsNpRY" TargetMode="External"/><Relationship Id="rId68" Type="http://schemas.openxmlformats.org/officeDocument/2006/relationships/hyperlink" Target="https://youtu.be/oY7rqmaneaE" TargetMode="External"/><Relationship Id="rId133" Type="http://schemas.openxmlformats.org/officeDocument/2006/relationships/hyperlink" Target="https://turniere.jugger.org/tournament.php?id=72" TargetMode="External"/><Relationship Id="rId340" Type="http://schemas.openxmlformats.org/officeDocument/2006/relationships/hyperlink" Target="https://www.youtube.com/watch?v=nDIkKzNq7qQ" TargetMode="External"/><Relationship Id="rId578" Type="http://schemas.openxmlformats.org/officeDocument/2006/relationships/hyperlink" Target="https://www.youtube.com/watch?v=PAz71C0my4o" TargetMode="External"/><Relationship Id="rId785" Type="http://schemas.openxmlformats.org/officeDocument/2006/relationships/hyperlink" Target="https://youtu.be/PE4bPj1tvOU" TargetMode="External"/><Relationship Id="rId992" Type="http://schemas.openxmlformats.org/officeDocument/2006/relationships/hyperlink" Target="https://vimeo.com/99737147" TargetMode="External"/><Relationship Id="rId200" Type="http://schemas.openxmlformats.org/officeDocument/2006/relationships/hyperlink" Target="https://www.youtube.com/watch?v=s8WGnoHAcjo" TargetMode="External"/><Relationship Id="rId438" Type="http://schemas.openxmlformats.org/officeDocument/2006/relationships/hyperlink" Target="https://youtu.be/v6tpkc0gLmA" TargetMode="External"/><Relationship Id="rId645" Type="http://schemas.openxmlformats.org/officeDocument/2006/relationships/hyperlink" Target="https://turniere.jugger.org/tournament.php?id=522" TargetMode="External"/><Relationship Id="rId852" Type="http://schemas.openxmlformats.org/officeDocument/2006/relationships/hyperlink" Target="https://youtu.be/GutIhz-8Z9g" TargetMode="External"/><Relationship Id="rId1068" Type="http://schemas.openxmlformats.org/officeDocument/2006/relationships/hyperlink" Target="https://youtu.be/igoj0gzTb6k" TargetMode="External"/><Relationship Id="rId284" Type="http://schemas.openxmlformats.org/officeDocument/2006/relationships/hyperlink" Target="https://www.youtube.com/watch?v=MMticGduZbI" TargetMode="External"/><Relationship Id="rId491" Type="http://schemas.openxmlformats.org/officeDocument/2006/relationships/hyperlink" Target="https://turniere.jugger.org/tournament.php?id=566" TargetMode="External"/><Relationship Id="rId505" Type="http://schemas.openxmlformats.org/officeDocument/2006/relationships/hyperlink" Target="https://turniere.jugger.org/tournament.php?id=510" TargetMode="External"/><Relationship Id="rId712" Type="http://schemas.openxmlformats.org/officeDocument/2006/relationships/hyperlink" Target="https://turniere.jugger.org/tournament.php?id=569" TargetMode="External"/><Relationship Id="rId79" Type="http://schemas.openxmlformats.org/officeDocument/2006/relationships/hyperlink" Target="https://youtu.be/Z9VtrwfueS8" TargetMode="External"/><Relationship Id="rId144" Type="http://schemas.openxmlformats.org/officeDocument/2006/relationships/hyperlink" Target="https://www.youtube.com/watch?v=Uu-QrayeaEU" TargetMode="External"/><Relationship Id="rId589" Type="http://schemas.openxmlformats.org/officeDocument/2006/relationships/hyperlink" Target="https://www.youtube.com/watch?v=pU3oiZMHIwM" TargetMode="External"/><Relationship Id="rId796" Type="http://schemas.openxmlformats.org/officeDocument/2006/relationships/hyperlink" Target="https://turniere.jugger.org/tournament.php?id=556" TargetMode="External"/><Relationship Id="rId351" Type="http://schemas.openxmlformats.org/officeDocument/2006/relationships/hyperlink" Target="https://turniere.jugger.org/tournament.php?id=297" TargetMode="External"/><Relationship Id="rId449" Type="http://schemas.openxmlformats.org/officeDocument/2006/relationships/hyperlink" Target="https://turniere.jugger.org/tournament.php?id=2" TargetMode="External"/><Relationship Id="rId656" Type="http://schemas.openxmlformats.org/officeDocument/2006/relationships/hyperlink" Target="https://youtu.be/2QQGgrW9lX8" TargetMode="External"/><Relationship Id="rId863" Type="http://schemas.openxmlformats.org/officeDocument/2006/relationships/hyperlink" Target="https://youtu.be/-EVhMVWmdUw" TargetMode="External"/><Relationship Id="rId1079" Type="http://schemas.openxmlformats.org/officeDocument/2006/relationships/hyperlink" Target="https://www.youtube.com/watch?v=P3zUJMrot4w" TargetMode="External"/><Relationship Id="rId211" Type="http://schemas.openxmlformats.org/officeDocument/2006/relationships/hyperlink" Target="https://turniere.jugger.org/tournament.php?id=109" TargetMode="External"/><Relationship Id="rId295" Type="http://schemas.openxmlformats.org/officeDocument/2006/relationships/hyperlink" Target="https://www.youtube.com/watch?v=P5X40_RaUt4" TargetMode="External"/><Relationship Id="rId309" Type="http://schemas.openxmlformats.org/officeDocument/2006/relationships/hyperlink" Target="https://www.youtube.com/watch?v=8kIqtNXnwqg" TargetMode="External"/><Relationship Id="rId516" Type="http://schemas.openxmlformats.org/officeDocument/2006/relationships/hyperlink" Target="https://www.youtube.com/watch?v=hI0APYb6ZRs" TargetMode="External"/><Relationship Id="rId723" Type="http://schemas.openxmlformats.org/officeDocument/2006/relationships/hyperlink" Target="https://turniere.jugger.org/tournament.php?id=569" TargetMode="External"/><Relationship Id="rId930" Type="http://schemas.openxmlformats.org/officeDocument/2006/relationships/hyperlink" Target="https://youtu.be/8WEcVDLzH74" TargetMode="External"/><Relationship Id="rId1006" Type="http://schemas.openxmlformats.org/officeDocument/2006/relationships/hyperlink" Target="https://youtu.be/cXPgl5-OELg" TargetMode="External"/><Relationship Id="rId155" Type="http://schemas.openxmlformats.org/officeDocument/2006/relationships/hyperlink" Target="https://turniere.jugger.org/tournament.php?id=112" TargetMode="External"/><Relationship Id="rId362" Type="http://schemas.openxmlformats.org/officeDocument/2006/relationships/hyperlink" Target="https://www.youtube.com/watch?v=5gJcksBN9YQ" TargetMode="External"/><Relationship Id="rId222" Type="http://schemas.openxmlformats.org/officeDocument/2006/relationships/hyperlink" Target="https://www.youtube.com/watch?v=Rs70xGOSF6s" TargetMode="External"/><Relationship Id="rId667" Type="http://schemas.openxmlformats.org/officeDocument/2006/relationships/hyperlink" Target="https://turniere.jugger.org/tournament.php?id=565" TargetMode="External"/><Relationship Id="rId874" Type="http://schemas.openxmlformats.org/officeDocument/2006/relationships/hyperlink" Target="https://youtu.be/9es5ml89sYk" TargetMode="External"/><Relationship Id="rId17" Type="http://schemas.openxmlformats.org/officeDocument/2006/relationships/hyperlink" Target="https://youtu.be/59oaBamyvis" TargetMode="External"/><Relationship Id="rId527" Type="http://schemas.openxmlformats.org/officeDocument/2006/relationships/hyperlink" Target="https://turniere.jugger.org/tournament.php?id=549" TargetMode="External"/><Relationship Id="rId734" Type="http://schemas.openxmlformats.org/officeDocument/2006/relationships/hyperlink" Target="https://youtu.be/Siykok0pzwg" TargetMode="External"/><Relationship Id="rId941" Type="http://schemas.openxmlformats.org/officeDocument/2006/relationships/hyperlink" Target="https://www.youtube.com/watch?v=_5d-ZIhywS0" TargetMode="External"/><Relationship Id="rId70" Type="http://schemas.openxmlformats.org/officeDocument/2006/relationships/hyperlink" Target="https://youtu.be/DewyXf2u_zs" TargetMode="External"/><Relationship Id="rId166" Type="http://schemas.openxmlformats.org/officeDocument/2006/relationships/hyperlink" Target="https://www.youtube.com/watch?v=BpF0uUZHgNE" TargetMode="External"/><Relationship Id="rId373" Type="http://schemas.openxmlformats.org/officeDocument/2006/relationships/hyperlink" Target="https://turniere.jugger.org/tournament.php?id=483" TargetMode="External"/><Relationship Id="rId580" Type="http://schemas.openxmlformats.org/officeDocument/2006/relationships/hyperlink" Target="https://www.youtube.com/watch?v=ZUUZKc6o4Io" TargetMode="External"/><Relationship Id="rId801" Type="http://schemas.openxmlformats.org/officeDocument/2006/relationships/hyperlink" Target="https://youtu.be/ODEH491F0XI" TargetMode="External"/><Relationship Id="rId1017" Type="http://schemas.openxmlformats.org/officeDocument/2006/relationships/hyperlink" Target="https://www.youtube.com/watch?v=VSHIy_l-7-M" TargetMode="External"/><Relationship Id="rId1" Type="http://schemas.openxmlformats.org/officeDocument/2006/relationships/hyperlink" Target="https://youtu.be/mbRqXJHaC9k" TargetMode="External"/><Relationship Id="rId233" Type="http://schemas.openxmlformats.org/officeDocument/2006/relationships/hyperlink" Target="https://turniere.jugger.org/tournament.php?id=131" TargetMode="External"/><Relationship Id="rId440" Type="http://schemas.openxmlformats.org/officeDocument/2006/relationships/hyperlink" Target="https://youtu.be/bpV_92T4ns8" TargetMode="External"/><Relationship Id="rId678" Type="http://schemas.openxmlformats.org/officeDocument/2006/relationships/hyperlink" Target="https://youtu.be/SkyVhyH8L9U" TargetMode="External"/><Relationship Id="rId885" Type="http://schemas.openxmlformats.org/officeDocument/2006/relationships/hyperlink" Target="https://youtu.be/rkfwfMAARlo" TargetMode="External"/><Relationship Id="rId1070" Type="http://schemas.openxmlformats.org/officeDocument/2006/relationships/hyperlink" Target="https://youtu.be/Rz47zx9jk50" TargetMode="External"/><Relationship Id="rId28" Type="http://schemas.openxmlformats.org/officeDocument/2006/relationships/hyperlink" Target="https://youtu.be/e4wcAFdAIMA" TargetMode="External"/><Relationship Id="rId300" Type="http://schemas.openxmlformats.org/officeDocument/2006/relationships/hyperlink" Target="https://www.youtube.com/watch?v=3Mq9t_LvjZk" TargetMode="External"/><Relationship Id="rId538" Type="http://schemas.openxmlformats.org/officeDocument/2006/relationships/hyperlink" Target="https://www.youtube.com/watch?v=Usqp5VsfxAk" TargetMode="External"/><Relationship Id="rId745" Type="http://schemas.openxmlformats.org/officeDocument/2006/relationships/hyperlink" Target="https://youtu.be/Jww-maz19mU" TargetMode="External"/><Relationship Id="rId952" Type="http://schemas.openxmlformats.org/officeDocument/2006/relationships/hyperlink" Target="https://www.youtube.com/watch?v=ZT3lyHxyvE8" TargetMode="External"/><Relationship Id="rId81" Type="http://schemas.openxmlformats.org/officeDocument/2006/relationships/hyperlink" Target="https://youtu.be/ezkoprZfTfk" TargetMode="External"/><Relationship Id="rId177" Type="http://schemas.openxmlformats.org/officeDocument/2006/relationships/hyperlink" Target="https://turniere.jugger.org/tournament.php?id=114" TargetMode="External"/><Relationship Id="rId384" Type="http://schemas.openxmlformats.org/officeDocument/2006/relationships/hyperlink" Target="https://turniere.jugger.org/tournament.php?id=19" TargetMode="External"/><Relationship Id="rId591" Type="http://schemas.openxmlformats.org/officeDocument/2006/relationships/hyperlink" Target="https://www.youtube.com/watch?v=pAYB97N-t40" TargetMode="External"/><Relationship Id="rId605" Type="http://schemas.openxmlformats.org/officeDocument/2006/relationships/hyperlink" Target="https://youtu.be/BtvybTaKKaE" TargetMode="External"/><Relationship Id="rId812" Type="http://schemas.openxmlformats.org/officeDocument/2006/relationships/hyperlink" Target="https://turniere.jugger.org/tournament.php?id=524" TargetMode="External"/><Relationship Id="rId1028" Type="http://schemas.openxmlformats.org/officeDocument/2006/relationships/hyperlink" Target="https://www.youtube.com/watch?v=1PJ58UeQ-Fw" TargetMode="External"/><Relationship Id="rId244" Type="http://schemas.openxmlformats.org/officeDocument/2006/relationships/hyperlink" Target="https://www.youtube.com/watch?v=wPB7KzIxJq0" TargetMode="External"/><Relationship Id="rId689" Type="http://schemas.openxmlformats.org/officeDocument/2006/relationships/hyperlink" Target="https://turniere.jugger.org/tournament.php?id=489" TargetMode="External"/><Relationship Id="rId896" Type="http://schemas.openxmlformats.org/officeDocument/2006/relationships/hyperlink" Target="https://www.youtube.com/watch?v=INqowDTKBKg" TargetMode="External"/><Relationship Id="rId1081" Type="http://schemas.openxmlformats.org/officeDocument/2006/relationships/vmlDrawing" Target="../drawings/vmlDrawing1.vml"/><Relationship Id="rId39" Type="http://schemas.openxmlformats.org/officeDocument/2006/relationships/hyperlink" Target="https://youtu.be/UwKEhp3QdoA" TargetMode="External"/><Relationship Id="rId451" Type="http://schemas.openxmlformats.org/officeDocument/2006/relationships/hyperlink" Target="https://turniere.jugger.org/tournament.php?id=2" TargetMode="External"/><Relationship Id="rId549" Type="http://schemas.openxmlformats.org/officeDocument/2006/relationships/hyperlink" Target="https://turniere.jugger.org/tournament.php?id=565" TargetMode="External"/><Relationship Id="rId756" Type="http://schemas.openxmlformats.org/officeDocument/2006/relationships/hyperlink" Target="https://youtu.be/nKXuW1mLTcw" TargetMode="External"/><Relationship Id="rId104" Type="http://schemas.openxmlformats.org/officeDocument/2006/relationships/hyperlink" Target="https://www.youtube.com/watch?v=wejIQVXj7i8" TargetMode="External"/><Relationship Id="rId188" Type="http://schemas.openxmlformats.org/officeDocument/2006/relationships/hyperlink" Target="https://www.youtube.com/watch?v=f_5R6TG2tMw" TargetMode="External"/><Relationship Id="rId311" Type="http://schemas.openxmlformats.org/officeDocument/2006/relationships/hyperlink" Target="https://www.youtube.com/watch?v=ybrnqVDRe48" TargetMode="External"/><Relationship Id="rId395" Type="http://schemas.openxmlformats.org/officeDocument/2006/relationships/hyperlink" Target="https://www.youtube.com/watch?v=8C_WZbmyhyk" TargetMode="External"/><Relationship Id="rId409" Type="http://schemas.openxmlformats.org/officeDocument/2006/relationships/hyperlink" Target="https://www.youtube.com/watch?v=J_Xq8JtNbp8" TargetMode="External"/><Relationship Id="rId963" Type="http://schemas.openxmlformats.org/officeDocument/2006/relationships/hyperlink" Target="https://youtu.be/ZsCrGTWrjuM" TargetMode="External"/><Relationship Id="rId1039" Type="http://schemas.openxmlformats.org/officeDocument/2006/relationships/hyperlink" Target="https://www.youtube.com/user/EinUhu/videos" TargetMode="External"/><Relationship Id="rId92" Type="http://schemas.openxmlformats.org/officeDocument/2006/relationships/hyperlink" Target="https://www.youtube.com/watch?v=beXHuEsaI7M" TargetMode="External"/><Relationship Id="rId616" Type="http://schemas.openxmlformats.org/officeDocument/2006/relationships/hyperlink" Target="https://turniere.jugger.org/tournament.php?id=481" TargetMode="External"/><Relationship Id="rId823" Type="http://schemas.openxmlformats.org/officeDocument/2006/relationships/hyperlink" Target="https://youtu.be/weZq3HVy2Dk" TargetMode="External"/><Relationship Id="rId255" Type="http://schemas.openxmlformats.org/officeDocument/2006/relationships/hyperlink" Target="https://www.youtube.com/watch?v=knnDOdPOzG8" TargetMode="External"/><Relationship Id="rId462" Type="http://schemas.openxmlformats.org/officeDocument/2006/relationships/hyperlink" Target="https://www.youtube.com/watch?v=MLOt6Togaec" TargetMode="External"/><Relationship Id="rId115" Type="http://schemas.openxmlformats.org/officeDocument/2006/relationships/hyperlink" Target="https://turniere.jugger.org/tournament.php?id=79" TargetMode="External"/><Relationship Id="rId322" Type="http://schemas.openxmlformats.org/officeDocument/2006/relationships/hyperlink" Target="https://www.youtube.com/watch?v=hSXCTQeEtIQ" TargetMode="External"/><Relationship Id="rId767" Type="http://schemas.openxmlformats.org/officeDocument/2006/relationships/hyperlink" Target="https://turniere.jugger.org/tournament.php?id=533" TargetMode="External"/><Relationship Id="rId974" Type="http://schemas.openxmlformats.org/officeDocument/2006/relationships/hyperlink" Target="https://www.youtube.com/watch?v=pYKCbm3Qlh8&amp;t=2s" TargetMode="External"/><Relationship Id="rId199" Type="http://schemas.openxmlformats.org/officeDocument/2006/relationships/hyperlink" Target="https://turniere.jugger.org/tournament.php?id=109" TargetMode="External"/><Relationship Id="rId627" Type="http://schemas.openxmlformats.org/officeDocument/2006/relationships/hyperlink" Target="https://youtu.be/4AQEptZROp8" TargetMode="External"/><Relationship Id="rId834" Type="http://schemas.openxmlformats.org/officeDocument/2006/relationships/hyperlink" Target="https://youtu.be/sZ8MAqn-L4w" TargetMode="External"/><Relationship Id="rId266" Type="http://schemas.openxmlformats.org/officeDocument/2006/relationships/hyperlink" Target="https://youtu.be/nc4io3bgsPU" TargetMode="External"/><Relationship Id="rId473" Type="http://schemas.openxmlformats.org/officeDocument/2006/relationships/hyperlink" Target="https://turniere.jugger.org/tournament.php?id=471" TargetMode="External"/><Relationship Id="rId680" Type="http://schemas.openxmlformats.org/officeDocument/2006/relationships/hyperlink" Target="https://youtu.be/NNjithByUTs" TargetMode="External"/><Relationship Id="rId901" Type="http://schemas.openxmlformats.org/officeDocument/2006/relationships/hyperlink" Target="https://youtu.be/FPlRKMIop6o" TargetMode="External"/><Relationship Id="rId30" Type="http://schemas.openxmlformats.org/officeDocument/2006/relationships/hyperlink" Target="https://youtu.be/13oOe-8aE-c" TargetMode="External"/><Relationship Id="rId126" Type="http://schemas.openxmlformats.org/officeDocument/2006/relationships/hyperlink" Target="https://www.youtube.com/watch?v=GcwIQjb-334" TargetMode="External"/><Relationship Id="rId333" Type="http://schemas.openxmlformats.org/officeDocument/2006/relationships/hyperlink" Target="https://turniere.jugger.org/tournament.php?id=245" TargetMode="External"/><Relationship Id="rId540" Type="http://schemas.openxmlformats.org/officeDocument/2006/relationships/hyperlink" Target="https://www.youtube.com/watch?v=2MRvvBghlY4" TargetMode="External"/><Relationship Id="rId778" Type="http://schemas.openxmlformats.org/officeDocument/2006/relationships/hyperlink" Target="https://youtu.be/i_8JFB9ij-8" TargetMode="External"/><Relationship Id="rId985" Type="http://schemas.openxmlformats.org/officeDocument/2006/relationships/hyperlink" Target="https://www.youtube.com/c/JuggerMasterclass/videos" TargetMode="External"/><Relationship Id="rId638" Type="http://schemas.openxmlformats.org/officeDocument/2006/relationships/hyperlink" Target="https://youtu.be/2SB_usoTjWU" TargetMode="External"/><Relationship Id="rId845" Type="http://schemas.openxmlformats.org/officeDocument/2006/relationships/hyperlink" Target="https://youtu.be/GIYcKE_o6a8" TargetMode="External"/><Relationship Id="rId1030" Type="http://schemas.openxmlformats.org/officeDocument/2006/relationships/hyperlink" Target="https://www.youtube.com/watch?v=blDIimKr2VY" TargetMode="External"/><Relationship Id="rId277" Type="http://schemas.openxmlformats.org/officeDocument/2006/relationships/hyperlink" Target="https://www.youtube.com/watch?v=ziMImt662Fk" TargetMode="External"/><Relationship Id="rId400" Type="http://schemas.openxmlformats.org/officeDocument/2006/relationships/hyperlink" Target="https://turniere.jugger.org/tournament.php?id=53" TargetMode="External"/><Relationship Id="rId484" Type="http://schemas.openxmlformats.org/officeDocument/2006/relationships/hyperlink" Target="https://www.youtube.com/watch?v=J1qZgWOn6uE" TargetMode="External"/><Relationship Id="rId705" Type="http://schemas.openxmlformats.org/officeDocument/2006/relationships/hyperlink" Target="https://turniere.jugger.org/tournament.php?id=455" TargetMode="External"/><Relationship Id="rId137" Type="http://schemas.openxmlformats.org/officeDocument/2006/relationships/hyperlink" Target="https://turniere.jugger.org/tournament.php?id=72" TargetMode="External"/><Relationship Id="rId344" Type="http://schemas.openxmlformats.org/officeDocument/2006/relationships/hyperlink" Target="https://www.youtube.com/watch?v=YNVb29I0_mg" TargetMode="External"/><Relationship Id="rId691" Type="http://schemas.openxmlformats.org/officeDocument/2006/relationships/hyperlink" Target="https://turniere.jugger.org/tournament.php?id=489" TargetMode="External"/><Relationship Id="rId789" Type="http://schemas.openxmlformats.org/officeDocument/2006/relationships/hyperlink" Target="https://youtu.be/vY1HxWpghG0" TargetMode="External"/><Relationship Id="rId912" Type="http://schemas.openxmlformats.org/officeDocument/2006/relationships/hyperlink" Target="https://youtu.be/PR6y76i1euk" TargetMode="External"/><Relationship Id="rId996" Type="http://schemas.openxmlformats.org/officeDocument/2006/relationships/hyperlink" Target="https://youtu.be/4cfexSSkwwA" TargetMode="External"/><Relationship Id="rId41" Type="http://schemas.openxmlformats.org/officeDocument/2006/relationships/hyperlink" Target="https://youtu.be/FY2ChuHhHxc" TargetMode="External"/><Relationship Id="rId551" Type="http://schemas.openxmlformats.org/officeDocument/2006/relationships/hyperlink" Target="https://turniere.jugger.org/tournament.php?id=565" TargetMode="External"/><Relationship Id="rId649" Type="http://schemas.openxmlformats.org/officeDocument/2006/relationships/hyperlink" Target="https://turniere.jugger.org/tournament.php?id=522" TargetMode="External"/><Relationship Id="rId856" Type="http://schemas.openxmlformats.org/officeDocument/2006/relationships/hyperlink" Target="https://youtu.be/YQJfLmF3Ngw" TargetMode="External"/><Relationship Id="rId190" Type="http://schemas.openxmlformats.org/officeDocument/2006/relationships/hyperlink" Target="https://www.youtube.com/watch?v=f_5R6TG2tMw" TargetMode="External"/><Relationship Id="rId204" Type="http://schemas.openxmlformats.org/officeDocument/2006/relationships/hyperlink" Target="https://www.youtube.com/watch?v=E6_HUB83X9w" TargetMode="External"/><Relationship Id="rId288" Type="http://schemas.openxmlformats.org/officeDocument/2006/relationships/hyperlink" Target="https://www.youtube.com/watch?v=rU6CHq55cEs" TargetMode="External"/><Relationship Id="rId411" Type="http://schemas.openxmlformats.org/officeDocument/2006/relationships/hyperlink" Target="https://youtu.be/5QiTSvzYS1U" TargetMode="External"/><Relationship Id="rId509" Type="http://schemas.openxmlformats.org/officeDocument/2006/relationships/hyperlink" Target="https://turniere.jugger.org/tournament.php?id=510" TargetMode="External"/><Relationship Id="rId1041" Type="http://schemas.openxmlformats.org/officeDocument/2006/relationships/hyperlink" Target="https://www.youtube.com/user/EinUhu/videos" TargetMode="External"/><Relationship Id="rId495" Type="http://schemas.openxmlformats.org/officeDocument/2006/relationships/hyperlink" Target="https://turniere.jugger.org/tournament.php?id=566" TargetMode="External"/><Relationship Id="rId716" Type="http://schemas.openxmlformats.org/officeDocument/2006/relationships/hyperlink" Target="https://youtu.be/PmgEzoO1U60" TargetMode="External"/><Relationship Id="rId923" Type="http://schemas.openxmlformats.org/officeDocument/2006/relationships/hyperlink" Target="https://www.youtube.com/watch?v=TBNyRL28ORI" TargetMode="External"/><Relationship Id="rId52" Type="http://schemas.openxmlformats.org/officeDocument/2006/relationships/hyperlink" Target="https://youtu.be/FDq_MLDR_ts" TargetMode="External"/><Relationship Id="rId148" Type="http://schemas.openxmlformats.org/officeDocument/2006/relationships/hyperlink" Target="https://www.youtube.com/watch?v=U_R6OQW2XS8" TargetMode="External"/><Relationship Id="rId355" Type="http://schemas.openxmlformats.org/officeDocument/2006/relationships/hyperlink" Target="https://turniere.jugger.org/tournament.php?id=481" TargetMode="External"/><Relationship Id="rId562" Type="http://schemas.openxmlformats.org/officeDocument/2006/relationships/hyperlink" Target="https://www.youtube.com/watch?v=AnZzV8lLvm4" TargetMode="External"/><Relationship Id="rId215" Type="http://schemas.openxmlformats.org/officeDocument/2006/relationships/hyperlink" Target="https://turniere.jugger.org/tournament.php?id=109" TargetMode="External"/><Relationship Id="rId422" Type="http://schemas.openxmlformats.org/officeDocument/2006/relationships/hyperlink" Target="https://www.youtube.com/watch?v=cVxAS36zCSQ" TargetMode="External"/><Relationship Id="rId867" Type="http://schemas.openxmlformats.org/officeDocument/2006/relationships/hyperlink" Target="https://youtu.be/knTjHL1lKQ0" TargetMode="External"/><Relationship Id="rId1052" Type="http://schemas.openxmlformats.org/officeDocument/2006/relationships/hyperlink" Target="https://www.youtube.com/watch?v=3Fr-intbZ5w&amp;list=PLwB6_54Im7ZWFVUR5KThWB3BisoBbcqRo&amp;index=2" TargetMode="External"/><Relationship Id="rId299" Type="http://schemas.openxmlformats.org/officeDocument/2006/relationships/hyperlink" Target="https://www.youtube.com/watch?v=GoJQmH2LUZk" TargetMode="External"/><Relationship Id="rId727" Type="http://schemas.openxmlformats.org/officeDocument/2006/relationships/hyperlink" Target="https://tugeny.org/tournaments/view/49" TargetMode="External"/><Relationship Id="rId934" Type="http://schemas.openxmlformats.org/officeDocument/2006/relationships/hyperlink" Target="https://www.youtube.com/watch?v=K18PJVcAYnU" TargetMode="External"/><Relationship Id="rId63" Type="http://schemas.openxmlformats.org/officeDocument/2006/relationships/hyperlink" Target="https://youtu.be/pXbxorroubk" TargetMode="External"/><Relationship Id="rId159" Type="http://schemas.openxmlformats.org/officeDocument/2006/relationships/hyperlink" Target="https://turniere.jugger.org/tournament.php?id=112" TargetMode="External"/><Relationship Id="rId366" Type="http://schemas.openxmlformats.org/officeDocument/2006/relationships/hyperlink" Target="https://www.youtube.com/watch?v=6dplDgjrlfs" TargetMode="External"/><Relationship Id="rId573" Type="http://schemas.openxmlformats.org/officeDocument/2006/relationships/hyperlink" Target="https://turniere.jugger.org/tournament.php?id=565" TargetMode="External"/><Relationship Id="rId780" Type="http://schemas.openxmlformats.org/officeDocument/2006/relationships/hyperlink" Target="https://youtu.be/sWa9pZ1nFhQ" TargetMode="External"/><Relationship Id="rId226" Type="http://schemas.openxmlformats.org/officeDocument/2006/relationships/hyperlink" Target="https://www.youtube.com/watch?v=AsGaoxCtSsQ" TargetMode="External"/><Relationship Id="rId433" Type="http://schemas.openxmlformats.org/officeDocument/2006/relationships/hyperlink" Target="https://turniere.jugger.org/tournament.php?id=2" TargetMode="External"/><Relationship Id="rId878" Type="http://schemas.openxmlformats.org/officeDocument/2006/relationships/hyperlink" Target="https://youtu.be/U0HjuMJ8eNU" TargetMode="External"/><Relationship Id="rId1063" Type="http://schemas.openxmlformats.org/officeDocument/2006/relationships/hyperlink" Target="https://www.youtube.com/watch?v=httBYApi5gQ&amp;feature=youtu.be" TargetMode="External"/><Relationship Id="rId640" Type="http://schemas.openxmlformats.org/officeDocument/2006/relationships/hyperlink" Target="https://youtu.be/dpPiRwtbagY" TargetMode="External"/><Relationship Id="rId738" Type="http://schemas.openxmlformats.org/officeDocument/2006/relationships/hyperlink" Target="https://turniere.jugger.org/tournament.php?id=569" TargetMode="External"/><Relationship Id="rId945" Type="http://schemas.openxmlformats.org/officeDocument/2006/relationships/hyperlink" Target="https://turniere.jugger.org/tournament.php?id=415" TargetMode="External"/><Relationship Id="rId74" Type="http://schemas.openxmlformats.org/officeDocument/2006/relationships/hyperlink" Target="https://youtu.be/d9wsoHq-R58" TargetMode="External"/><Relationship Id="rId377" Type="http://schemas.openxmlformats.org/officeDocument/2006/relationships/hyperlink" Target="https://www.youtube.com/watch?v=yFMWgbJB_VU" TargetMode="External"/><Relationship Id="rId500" Type="http://schemas.openxmlformats.org/officeDocument/2006/relationships/hyperlink" Target="https://www.youtube.com/watch?v=yXbzxjVVdNs&amp;t=1s" TargetMode="External"/><Relationship Id="rId584" Type="http://schemas.openxmlformats.org/officeDocument/2006/relationships/hyperlink" Target="https://www.youtube.com/watch?v=lZnW_KyX8g0" TargetMode="External"/><Relationship Id="rId805" Type="http://schemas.openxmlformats.org/officeDocument/2006/relationships/hyperlink" Target="https://youtu.be/BeoB-8tugaw" TargetMode="External"/><Relationship Id="rId5" Type="http://schemas.openxmlformats.org/officeDocument/2006/relationships/hyperlink" Target="https://youtu.be/pSUt2-Jd-6g" TargetMode="External"/><Relationship Id="rId237" Type="http://schemas.openxmlformats.org/officeDocument/2006/relationships/hyperlink" Target="https://turniere.jugger.org/tournament.php?id=113" TargetMode="External"/><Relationship Id="rId791" Type="http://schemas.openxmlformats.org/officeDocument/2006/relationships/hyperlink" Target="https://youtu.be/1X8z14hNW1k" TargetMode="External"/><Relationship Id="rId889" Type="http://schemas.openxmlformats.org/officeDocument/2006/relationships/hyperlink" Target="https://youtu.be/fs1cP3drw5I" TargetMode="External"/><Relationship Id="rId1074" Type="http://schemas.openxmlformats.org/officeDocument/2006/relationships/hyperlink" Target="https://youtu.be/h20zaEYPACk" TargetMode="External"/><Relationship Id="rId444" Type="http://schemas.openxmlformats.org/officeDocument/2006/relationships/hyperlink" Target="https://youtu.be/SlffOcxQry8" TargetMode="External"/><Relationship Id="rId651" Type="http://schemas.openxmlformats.org/officeDocument/2006/relationships/hyperlink" Target="https://turniere.jugger.org/tournament.php?id=515" TargetMode="External"/><Relationship Id="rId749" Type="http://schemas.openxmlformats.org/officeDocument/2006/relationships/hyperlink" Target="https://youtu.be/UZJpjDfR6Rw" TargetMode="External"/><Relationship Id="rId290" Type="http://schemas.openxmlformats.org/officeDocument/2006/relationships/hyperlink" Target="https://www.youtube.com/watch?v=xKxsJp4bPQk" TargetMode="External"/><Relationship Id="rId304" Type="http://schemas.openxmlformats.org/officeDocument/2006/relationships/hyperlink" Target="https://www.youtube.com/watch?v=JSrzNv10BQk" TargetMode="External"/><Relationship Id="rId388" Type="http://schemas.openxmlformats.org/officeDocument/2006/relationships/hyperlink" Target="https://turniere.jugger.org/tournament.php?id=19" TargetMode="External"/><Relationship Id="rId511" Type="http://schemas.openxmlformats.org/officeDocument/2006/relationships/hyperlink" Target="https://turniere.jugger.org/tournament.php?id=510" TargetMode="External"/><Relationship Id="rId609" Type="http://schemas.openxmlformats.org/officeDocument/2006/relationships/hyperlink" Target="https://youtu.be/0BfMbuhC_NI" TargetMode="External"/><Relationship Id="rId956" Type="http://schemas.openxmlformats.org/officeDocument/2006/relationships/hyperlink" Target="https://youtu.be/dT5tVpt1Ih0" TargetMode="External"/><Relationship Id="rId85" Type="http://schemas.openxmlformats.org/officeDocument/2006/relationships/hyperlink" Target="https://turniere.jugger.org/tournament.php?id=60" TargetMode="External"/><Relationship Id="rId150" Type="http://schemas.openxmlformats.org/officeDocument/2006/relationships/hyperlink" Target="https://www.youtube.com/watch?v=NZMTucOHMo0" TargetMode="External"/><Relationship Id="rId595" Type="http://schemas.openxmlformats.org/officeDocument/2006/relationships/hyperlink" Target="https://turniere.jugger.org/tournament.php?id=565" TargetMode="External"/><Relationship Id="rId816" Type="http://schemas.openxmlformats.org/officeDocument/2006/relationships/hyperlink" Target="https://youtu.be/vWMXPjEGOWg" TargetMode="External"/><Relationship Id="rId1001" Type="http://schemas.openxmlformats.org/officeDocument/2006/relationships/hyperlink" Target="https://youtu.be/kDwG85Y1514" TargetMode="External"/><Relationship Id="rId248" Type="http://schemas.openxmlformats.org/officeDocument/2006/relationships/hyperlink" Target="https://www.youtube.com/watch?v=cMdNu6YQi_c" TargetMode="External"/><Relationship Id="rId455" Type="http://schemas.openxmlformats.org/officeDocument/2006/relationships/hyperlink" Target="https://turniere.jugger.org/tournament.php?id=2" TargetMode="External"/><Relationship Id="rId662" Type="http://schemas.openxmlformats.org/officeDocument/2006/relationships/hyperlink" Target="https://youtu.be/5RRFEmEPlyg" TargetMode="External"/><Relationship Id="rId12" Type="http://schemas.openxmlformats.org/officeDocument/2006/relationships/hyperlink" Target="https://youtu.be/AVnDdp0M4V8" TargetMode="External"/><Relationship Id="rId108" Type="http://schemas.openxmlformats.org/officeDocument/2006/relationships/hyperlink" Target="https://www.youtube.com/watch?v=a6tRNshXeuM" TargetMode="External"/><Relationship Id="rId315" Type="http://schemas.openxmlformats.org/officeDocument/2006/relationships/hyperlink" Target="https://www.youtube.com/watch?v=buO1j9iUcik" TargetMode="External"/><Relationship Id="rId522" Type="http://schemas.openxmlformats.org/officeDocument/2006/relationships/hyperlink" Target="https://www.youtube.com/watch?v=i2H2aMmeNeI&amp;t=137s" TargetMode="External"/><Relationship Id="rId967" Type="http://schemas.openxmlformats.org/officeDocument/2006/relationships/hyperlink" Target="https://youtu.be/8gSYVJ8unAs" TargetMode="External"/><Relationship Id="rId96" Type="http://schemas.openxmlformats.org/officeDocument/2006/relationships/hyperlink" Target="https://www.youtube.com/watch?v=DxG2DtppFCw" TargetMode="External"/><Relationship Id="rId161" Type="http://schemas.openxmlformats.org/officeDocument/2006/relationships/hyperlink" Target="https://turniere.jugger.org/tournament.php?id=112" TargetMode="External"/><Relationship Id="rId399" Type="http://schemas.openxmlformats.org/officeDocument/2006/relationships/hyperlink" Target="https://www.youtube.com/watch?v=0nJPHzddEMM" TargetMode="External"/><Relationship Id="rId827" Type="http://schemas.openxmlformats.org/officeDocument/2006/relationships/hyperlink" Target="https://youtu.be/SAg4JUV4IhI" TargetMode="External"/><Relationship Id="rId1012" Type="http://schemas.openxmlformats.org/officeDocument/2006/relationships/hyperlink" Target="https://www.youtube.com/user/EinUhu/videos" TargetMode="External"/><Relationship Id="rId259" Type="http://schemas.openxmlformats.org/officeDocument/2006/relationships/hyperlink" Target="https://www.youtube.com/watch?v=gyxpo88-MYU" TargetMode="External"/><Relationship Id="rId466" Type="http://schemas.openxmlformats.org/officeDocument/2006/relationships/hyperlink" Target="https://www.youtube.com/watch?v=KI4_mX1Hgv4" TargetMode="External"/><Relationship Id="rId673" Type="http://schemas.openxmlformats.org/officeDocument/2006/relationships/hyperlink" Target="https://turniere.jugger.org/tournament.php?id=565" TargetMode="External"/><Relationship Id="rId880" Type="http://schemas.openxmlformats.org/officeDocument/2006/relationships/hyperlink" Target="https://youtu.be/FAwuzevrSwQ" TargetMode="External"/><Relationship Id="rId23" Type="http://schemas.openxmlformats.org/officeDocument/2006/relationships/hyperlink" Target="https://youtu.be/1A0yDQAal0o" TargetMode="External"/><Relationship Id="rId119" Type="http://schemas.openxmlformats.org/officeDocument/2006/relationships/hyperlink" Target="https://turniere.jugger.org/tournament.php?id=79" TargetMode="External"/><Relationship Id="rId326" Type="http://schemas.openxmlformats.org/officeDocument/2006/relationships/hyperlink" Target="https://www.youtube.com/watch?v=OLFHTCtFpQs" TargetMode="External"/><Relationship Id="rId533" Type="http://schemas.openxmlformats.org/officeDocument/2006/relationships/hyperlink" Target="https://turniere.jugger.org/tournament.php?id=549" TargetMode="External"/><Relationship Id="rId978" Type="http://schemas.openxmlformats.org/officeDocument/2006/relationships/hyperlink" Target="https://www.youtube.com/user/JuggerBerlin" TargetMode="External"/><Relationship Id="rId740" Type="http://schemas.openxmlformats.org/officeDocument/2006/relationships/hyperlink" Target="https://youtu.be/ZoyHp_cILH4" TargetMode="External"/><Relationship Id="rId838" Type="http://schemas.openxmlformats.org/officeDocument/2006/relationships/hyperlink" Target="https://youtu.be/Te9RyRHehX8" TargetMode="External"/><Relationship Id="rId1023" Type="http://schemas.openxmlformats.org/officeDocument/2006/relationships/hyperlink" Target="https://www.youtube.com/user/EinUhu/videos" TargetMode="External"/><Relationship Id="rId172" Type="http://schemas.openxmlformats.org/officeDocument/2006/relationships/hyperlink" Target="https://www.youtube.com/watch?v=-O29jov6d9U" TargetMode="External"/><Relationship Id="rId477" Type="http://schemas.openxmlformats.org/officeDocument/2006/relationships/hyperlink" Target="https://turniere.jugger.org/tournament.php?id=471" TargetMode="External"/><Relationship Id="rId600" Type="http://schemas.openxmlformats.org/officeDocument/2006/relationships/hyperlink" Target="https://youtu.be/L4h0Bohgp2E" TargetMode="External"/><Relationship Id="rId684" Type="http://schemas.openxmlformats.org/officeDocument/2006/relationships/hyperlink" Target="https://youtu.be/8F5Duamk7I8" TargetMode="External"/><Relationship Id="rId337" Type="http://schemas.openxmlformats.org/officeDocument/2006/relationships/hyperlink" Target="https://turniere.jugger.org/tournament.php?id=195" TargetMode="External"/><Relationship Id="rId891" Type="http://schemas.openxmlformats.org/officeDocument/2006/relationships/hyperlink" Target="https://youtu.be/o03iOm6pZgA" TargetMode="External"/><Relationship Id="rId905" Type="http://schemas.openxmlformats.org/officeDocument/2006/relationships/hyperlink" Target="https://youtu.be/61SkOZ0a6xU" TargetMode="External"/><Relationship Id="rId989" Type="http://schemas.openxmlformats.org/officeDocument/2006/relationships/hyperlink" Target="https://www.youtube.com/c/JuggerMasterclass/videos" TargetMode="External"/><Relationship Id="rId34" Type="http://schemas.openxmlformats.org/officeDocument/2006/relationships/hyperlink" Target="https://youtu.be/17DT_aGNY1w" TargetMode="External"/><Relationship Id="rId544" Type="http://schemas.openxmlformats.org/officeDocument/2006/relationships/hyperlink" Target="https://www.youtube.com/watch?v=Eq52KX76JOs" TargetMode="External"/><Relationship Id="rId751" Type="http://schemas.openxmlformats.org/officeDocument/2006/relationships/hyperlink" Target="https://youtu.be/TT_Zge1t8uU" TargetMode="External"/><Relationship Id="rId849" Type="http://schemas.openxmlformats.org/officeDocument/2006/relationships/hyperlink" Target="https://youtu.be/puOm9uuZR64" TargetMode="External"/><Relationship Id="rId183" Type="http://schemas.openxmlformats.org/officeDocument/2006/relationships/hyperlink" Target="https://turniere.jugger.org/tournament.php?id=104" TargetMode="External"/><Relationship Id="rId390" Type="http://schemas.openxmlformats.org/officeDocument/2006/relationships/hyperlink" Target="https://turniere.jugger.org/tournament.php?id=19" TargetMode="External"/><Relationship Id="rId404" Type="http://schemas.openxmlformats.org/officeDocument/2006/relationships/hyperlink" Target="https://turniere.jugger.org/tournament.php?id=53" TargetMode="External"/><Relationship Id="rId611" Type="http://schemas.openxmlformats.org/officeDocument/2006/relationships/hyperlink" Target="https://youtu.be/cegj7reRb6s" TargetMode="External"/><Relationship Id="rId1034" Type="http://schemas.openxmlformats.org/officeDocument/2006/relationships/hyperlink" Target="https://www.youtube.com/user/EinUhu/videos" TargetMode="External"/><Relationship Id="rId250" Type="http://schemas.openxmlformats.org/officeDocument/2006/relationships/hyperlink" Target="https://www.youtube.com/watch?v=zWGOrLlxF5A" TargetMode="External"/><Relationship Id="rId488" Type="http://schemas.openxmlformats.org/officeDocument/2006/relationships/hyperlink" Target="https://www.youtube.com/watch?v=mxkv4QFmlyk" TargetMode="External"/><Relationship Id="rId695" Type="http://schemas.openxmlformats.org/officeDocument/2006/relationships/hyperlink" Target="https://turniere.jugger.org/tournament.php?id=494" TargetMode="External"/><Relationship Id="rId709" Type="http://schemas.openxmlformats.org/officeDocument/2006/relationships/hyperlink" Target="https://turniere.jugger.org/tournament.php?id=455" TargetMode="External"/><Relationship Id="rId916" Type="http://schemas.openxmlformats.org/officeDocument/2006/relationships/hyperlink" Target="https://youtu.be/Bz64NI6Qu_g" TargetMode="External"/><Relationship Id="rId45" Type="http://schemas.openxmlformats.org/officeDocument/2006/relationships/hyperlink" Target="https://youtu.be/_WjAu-PsMv4" TargetMode="External"/><Relationship Id="rId110" Type="http://schemas.openxmlformats.org/officeDocument/2006/relationships/hyperlink" Target="https://www.youtube.com/watch?v=5j6qdMLzqzw" TargetMode="External"/><Relationship Id="rId348" Type="http://schemas.openxmlformats.org/officeDocument/2006/relationships/hyperlink" Target="https://www.youtube.com/watch?v=QFRlJskcrMI&amp;t=59s" TargetMode="External"/><Relationship Id="rId555" Type="http://schemas.openxmlformats.org/officeDocument/2006/relationships/hyperlink" Target="https://turniere.jugger.org/tournament.php?id=565" TargetMode="External"/><Relationship Id="rId762" Type="http://schemas.openxmlformats.org/officeDocument/2006/relationships/hyperlink" Target="https://youtu.be/LrowXH5jshI" TargetMode="External"/><Relationship Id="rId194" Type="http://schemas.openxmlformats.org/officeDocument/2006/relationships/hyperlink" Target="https://www.youtube.com/watch?v=XN6TLx3P29M" TargetMode="External"/><Relationship Id="rId208" Type="http://schemas.openxmlformats.org/officeDocument/2006/relationships/hyperlink" Target="https://www.youtube.com/watch?v=zZXNCGxR6N4" TargetMode="External"/><Relationship Id="rId415" Type="http://schemas.openxmlformats.org/officeDocument/2006/relationships/hyperlink" Target="https://youtu.be/Um-U8-BnxcE" TargetMode="External"/><Relationship Id="rId622" Type="http://schemas.openxmlformats.org/officeDocument/2006/relationships/hyperlink" Target="https://turniere.jugger.org/tournament.php?id=458" TargetMode="External"/><Relationship Id="rId1045" Type="http://schemas.openxmlformats.org/officeDocument/2006/relationships/hyperlink" Target="https://turniere.jugger.org/tournament.php?id=432" TargetMode="External"/><Relationship Id="rId261" Type="http://schemas.openxmlformats.org/officeDocument/2006/relationships/hyperlink" Target="https://www.youtube.com/watch?v=QHQNs4J0930" TargetMode="External"/><Relationship Id="rId499" Type="http://schemas.openxmlformats.org/officeDocument/2006/relationships/hyperlink" Target="https://turniere.jugger.org/tournament.php?id=566" TargetMode="External"/><Relationship Id="rId927" Type="http://schemas.openxmlformats.org/officeDocument/2006/relationships/hyperlink" Target="https://www.youtube.com/watch?v=aBUqQ6BmCBk" TargetMode="External"/><Relationship Id="rId56" Type="http://schemas.openxmlformats.org/officeDocument/2006/relationships/hyperlink" Target="https://youtu.be/5yc2KV4K4Ds" TargetMode="External"/><Relationship Id="rId359" Type="http://schemas.openxmlformats.org/officeDocument/2006/relationships/hyperlink" Target="https://turniere.jugger.org/tournament.php?id=515" TargetMode="External"/><Relationship Id="rId566" Type="http://schemas.openxmlformats.org/officeDocument/2006/relationships/hyperlink" Target="https://www.youtube.com/watch?v=WjigblRW5ew" TargetMode="External"/><Relationship Id="rId773" Type="http://schemas.openxmlformats.org/officeDocument/2006/relationships/hyperlink" Target="https://turniere.jugger.org/tournament.php?id=539" TargetMode="External"/><Relationship Id="rId121" Type="http://schemas.openxmlformats.org/officeDocument/2006/relationships/hyperlink" Target="https://turniere.jugger.org/tournament.php?id=79" TargetMode="External"/><Relationship Id="rId219" Type="http://schemas.openxmlformats.org/officeDocument/2006/relationships/hyperlink" Target="https://turniere.jugger.org/tournament.php?id=109" TargetMode="External"/><Relationship Id="rId426" Type="http://schemas.openxmlformats.org/officeDocument/2006/relationships/hyperlink" Target="https://youtu.be/n4xZu5cYxdQ" TargetMode="External"/><Relationship Id="rId633" Type="http://schemas.openxmlformats.org/officeDocument/2006/relationships/hyperlink" Target="https://turniere.jugger.org/tournament.php?id=470" TargetMode="External"/><Relationship Id="rId980" Type="http://schemas.openxmlformats.org/officeDocument/2006/relationships/hyperlink" Target="https://www.youtube.com/watch?v=8xvQADvi5lo" TargetMode="External"/><Relationship Id="rId1056" Type="http://schemas.openxmlformats.org/officeDocument/2006/relationships/hyperlink" Target="https://www.youtube.com/watch?v=Qf5EObldtJY&amp;list=PLwB6_54Im7ZWFVUR5KThWB3BisoBbcqRo&amp;index=6" TargetMode="External"/><Relationship Id="rId840" Type="http://schemas.openxmlformats.org/officeDocument/2006/relationships/hyperlink" Target="https://youtu.be/AU2XQqMKDJE" TargetMode="External"/><Relationship Id="rId938" Type="http://schemas.openxmlformats.org/officeDocument/2006/relationships/hyperlink" Target="https://www.youtube.com/watch?v=Cob7STMXZ3Q" TargetMode="External"/><Relationship Id="rId67" Type="http://schemas.openxmlformats.org/officeDocument/2006/relationships/hyperlink" Target="https://youtu.be/lXqegRoBB4w" TargetMode="External"/><Relationship Id="rId272" Type="http://schemas.openxmlformats.org/officeDocument/2006/relationships/hyperlink" Target="https://youtu.be/lKMSP305jPk" TargetMode="External"/><Relationship Id="rId577" Type="http://schemas.openxmlformats.org/officeDocument/2006/relationships/hyperlink" Target="https://turniere.jugger.org/tournament.php?id=530" TargetMode="External"/><Relationship Id="rId700" Type="http://schemas.openxmlformats.org/officeDocument/2006/relationships/hyperlink" Target="https://youtu.be/Te9qd2JZKUQ" TargetMode="External"/><Relationship Id="rId132" Type="http://schemas.openxmlformats.org/officeDocument/2006/relationships/hyperlink" Target="https://www.youtube.com/watch?v=gk8R07K-Jh0" TargetMode="External"/><Relationship Id="rId784" Type="http://schemas.openxmlformats.org/officeDocument/2006/relationships/hyperlink" Target="https://youtu.be/8ca68mLTQGA" TargetMode="External"/><Relationship Id="rId991" Type="http://schemas.openxmlformats.org/officeDocument/2006/relationships/hyperlink" Target="https://youtu.be/DcgTKWWUE7w" TargetMode="External"/><Relationship Id="rId1067" Type="http://schemas.openxmlformats.org/officeDocument/2006/relationships/hyperlink" Target="https://youtu.be/AcGItYwU5Is" TargetMode="External"/><Relationship Id="rId437" Type="http://schemas.openxmlformats.org/officeDocument/2006/relationships/hyperlink" Target="https://turniere.jugger.org/tournament.php?id=2" TargetMode="External"/><Relationship Id="rId644" Type="http://schemas.openxmlformats.org/officeDocument/2006/relationships/hyperlink" Target="https://youtu.be/io9agk3xWv8" TargetMode="External"/><Relationship Id="rId851" Type="http://schemas.openxmlformats.org/officeDocument/2006/relationships/hyperlink" Target="https://youtu.be/Mq3-8RJJsIk" TargetMode="External"/><Relationship Id="rId283" Type="http://schemas.openxmlformats.org/officeDocument/2006/relationships/hyperlink" Target="https://www.youtube.com/watch?v=pzz17gvJlVE" TargetMode="External"/><Relationship Id="rId490" Type="http://schemas.openxmlformats.org/officeDocument/2006/relationships/hyperlink" Target="https://www.youtube.com/watch?v=NVfY1ycfhIk" TargetMode="External"/><Relationship Id="rId504" Type="http://schemas.openxmlformats.org/officeDocument/2006/relationships/hyperlink" Target="https://www.youtube.com/watch?v=3g2M00yPjxE" TargetMode="External"/><Relationship Id="rId711" Type="http://schemas.openxmlformats.org/officeDocument/2006/relationships/hyperlink" Target="https://turniere.jugger.org/tournament.php?id=569" TargetMode="External"/><Relationship Id="rId949" Type="http://schemas.openxmlformats.org/officeDocument/2006/relationships/hyperlink" Target="https://turniere.jugger.org/tournament.php?id=515" TargetMode="External"/><Relationship Id="rId78" Type="http://schemas.openxmlformats.org/officeDocument/2006/relationships/hyperlink" Target="https://turniere.jugger.org/tournament.php?id=72" TargetMode="External"/><Relationship Id="rId143" Type="http://schemas.openxmlformats.org/officeDocument/2006/relationships/hyperlink" Target="https://turniere.jugger.org/tournament.php?id=74" TargetMode="External"/><Relationship Id="rId350" Type="http://schemas.openxmlformats.org/officeDocument/2006/relationships/hyperlink" Target="https://www.youtube.com/watch?v=-LqpCh6offc" TargetMode="External"/><Relationship Id="rId588" Type="http://schemas.openxmlformats.org/officeDocument/2006/relationships/hyperlink" Target="https://turniere.jugger.org/tournament.php?id=569" TargetMode="External"/><Relationship Id="rId795" Type="http://schemas.openxmlformats.org/officeDocument/2006/relationships/hyperlink" Target="https://youtu.be/S9eL-w_umig" TargetMode="External"/><Relationship Id="rId809" Type="http://schemas.openxmlformats.org/officeDocument/2006/relationships/hyperlink" Target="https://youtu.be/UQ_QTlH2ZiA" TargetMode="External"/><Relationship Id="rId9" Type="http://schemas.openxmlformats.org/officeDocument/2006/relationships/hyperlink" Target="https://youtu.be/Yt7jBvTcjI0" TargetMode="External"/><Relationship Id="rId210" Type="http://schemas.openxmlformats.org/officeDocument/2006/relationships/hyperlink" Target="https://www.youtube.com/watch?v=Ca2T8Gxu7oA" TargetMode="External"/><Relationship Id="rId448" Type="http://schemas.openxmlformats.org/officeDocument/2006/relationships/hyperlink" Target="https://youtu.be/1OoqQbsej-0" TargetMode="External"/><Relationship Id="rId655" Type="http://schemas.openxmlformats.org/officeDocument/2006/relationships/hyperlink" Target="https://youtu.be/XHp4K82T3PQ" TargetMode="External"/><Relationship Id="rId862" Type="http://schemas.openxmlformats.org/officeDocument/2006/relationships/hyperlink" Target="https://youtu.be/HzZlPFgNHZ0" TargetMode="External"/><Relationship Id="rId1078" Type="http://schemas.openxmlformats.org/officeDocument/2006/relationships/hyperlink" Target="https://www.youtube.com/watch?v=_vejRiNqTEg" TargetMode="External"/><Relationship Id="rId294" Type="http://schemas.openxmlformats.org/officeDocument/2006/relationships/hyperlink" Target="https://www.youtube.com/watch?v=P9RSmZSnfgU" TargetMode="External"/><Relationship Id="rId308" Type="http://schemas.openxmlformats.org/officeDocument/2006/relationships/hyperlink" Target="https://www.youtube.com/watch?v=-VA94QawUtY" TargetMode="External"/><Relationship Id="rId515" Type="http://schemas.openxmlformats.org/officeDocument/2006/relationships/hyperlink" Target="https://turniere.jugger.org/tournament.php?id=495" TargetMode="External"/><Relationship Id="rId722" Type="http://schemas.openxmlformats.org/officeDocument/2006/relationships/hyperlink" Target="https://youtu.be/7ERjzYJnHEU" TargetMode="External"/><Relationship Id="rId89" Type="http://schemas.openxmlformats.org/officeDocument/2006/relationships/hyperlink" Target="https://turniere.jugger.org/tournament.php?id=60" TargetMode="External"/><Relationship Id="rId154" Type="http://schemas.openxmlformats.org/officeDocument/2006/relationships/hyperlink" Target="https://www.youtube.com/watch?v=ZnwMIHMLkXM" TargetMode="External"/><Relationship Id="rId361" Type="http://schemas.openxmlformats.org/officeDocument/2006/relationships/hyperlink" Target="https://turniere.jugger.org/tournament.php?id=500" TargetMode="External"/><Relationship Id="rId599" Type="http://schemas.openxmlformats.org/officeDocument/2006/relationships/hyperlink" Target="https://turniere.jugger.org/tournament.php?id=450" TargetMode="External"/><Relationship Id="rId1005" Type="http://schemas.openxmlformats.org/officeDocument/2006/relationships/hyperlink" Target="https://youtu.be/2aESv5qZhtU" TargetMode="External"/><Relationship Id="rId459" Type="http://schemas.openxmlformats.org/officeDocument/2006/relationships/hyperlink" Target="https://www.youtube.com/watch?v=UXI1iTcvcBc&amp;list=PL2TqEpzY_AWZlyqXdiguVsqI1KPCC3Ubk&amp;index=3" TargetMode="External"/><Relationship Id="rId666" Type="http://schemas.openxmlformats.org/officeDocument/2006/relationships/hyperlink" Target="https://youtu.be/5HllXez9uRQ" TargetMode="External"/><Relationship Id="rId873" Type="http://schemas.openxmlformats.org/officeDocument/2006/relationships/hyperlink" Target="https://youtu.be/3ajOJPPlP6A" TargetMode="External"/><Relationship Id="rId16" Type="http://schemas.openxmlformats.org/officeDocument/2006/relationships/hyperlink" Target="https://youtu.be/MjyzF-VlaXo" TargetMode="External"/><Relationship Id="rId221" Type="http://schemas.openxmlformats.org/officeDocument/2006/relationships/hyperlink" Target="https://turniere.jugger.org/tournament.php?id=131" TargetMode="External"/><Relationship Id="rId319" Type="http://schemas.openxmlformats.org/officeDocument/2006/relationships/hyperlink" Target="https://www.youtube.com/watch?v=9F1XLKNhTIg" TargetMode="External"/><Relationship Id="rId526" Type="http://schemas.openxmlformats.org/officeDocument/2006/relationships/hyperlink" Target="https://www.youtube.com/watch?v=niqLFRoJy-I" TargetMode="External"/><Relationship Id="rId733" Type="http://schemas.openxmlformats.org/officeDocument/2006/relationships/hyperlink" Target="https://tugeny.org/tournaments/view/49" TargetMode="External"/><Relationship Id="rId940" Type="http://schemas.openxmlformats.org/officeDocument/2006/relationships/hyperlink" Target="https://www.youtube.com/watch?v=Q31uXaOk0IY" TargetMode="External"/><Relationship Id="rId1016" Type="http://schemas.openxmlformats.org/officeDocument/2006/relationships/hyperlink" Target="https://www.youtube.com/user/EinUhu/videos" TargetMode="External"/><Relationship Id="rId165" Type="http://schemas.openxmlformats.org/officeDocument/2006/relationships/hyperlink" Target="https://turniere.jugger.org/tournament.php?id=105" TargetMode="External"/><Relationship Id="rId372" Type="http://schemas.openxmlformats.org/officeDocument/2006/relationships/hyperlink" Target="https://www.youtube.com/watch?v=jb0gdreCyH4" TargetMode="External"/><Relationship Id="rId677" Type="http://schemas.openxmlformats.org/officeDocument/2006/relationships/hyperlink" Target="https://turniere.jugger.org/tournament.php?id=565" TargetMode="External"/><Relationship Id="rId800" Type="http://schemas.openxmlformats.org/officeDocument/2006/relationships/hyperlink" Target="https://turniere.jugger.org/tournament.php?id=556" TargetMode="External"/><Relationship Id="rId232" Type="http://schemas.openxmlformats.org/officeDocument/2006/relationships/hyperlink" Target="https://www.youtube.com/watch?v=YerfftEGbKE" TargetMode="External"/><Relationship Id="rId884" Type="http://schemas.openxmlformats.org/officeDocument/2006/relationships/hyperlink" Target="https://youtu.be/GFGToVYCcEs" TargetMode="External"/><Relationship Id="rId27" Type="http://schemas.openxmlformats.org/officeDocument/2006/relationships/hyperlink" Target="https://youtu.be/9JELFpUzEYg" TargetMode="External"/><Relationship Id="rId537" Type="http://schemas.openxmlformats.org/officeDocument/2006/relationships/hyperlink" Target="https://turniere.jugger.org/tournament.php?id=518" TargetMode="External"/><Relationship Id="rId744" Type="http://schemas.openxmlformats.org/officeDocument/2006/relationships/hyperlink" Target="https://turniere.jugger.org/tournament.php?id=527" TargetMode="External"/><Relationship Id="rId951" Type="http://schemas.openxmlformats.org/officeDocument/2006/relationships/hyperlink" Target="https://www.youtube.com/user/EinUhu/videos" TargetMode="External"/><Relationship Id="rId80" Type="http://schemas.openxmlformats.org/officeDocument/2006/relationships/hyperlink" Target="https://turniere.jugger.org/tournament.php?id=72" TargetMode="External"/><Relationship Id="rId176" Type="http://schemas.openxmlformats.org/officeDocument/2006/relationships/hyperlink" Target="https://www.youtube.com/watch?v=Shea236Etx8" TargetMode="External"/><Relationship Id="rId383" Type="http://schemas.openxmlformats.org/officeDocument/2006/relationships/hyperlink" Target="https://www.youtube.com/watch?v=4GTkrGFbM_4" TargetMode="External"/><Relationship Id="rId590" Type="http://schemas.openxmlformats.org/officeDocument/2006/relationships/hyperlink" Target="https://turniere.jugger.org/tournament.php?id=486" TargetMode="External"/><Relationship Id="rId604" Type="http://schemas.openxmlformats.org/officeDocument/2006/relationships/hyperlink" Target="https://turniere.jugger.org/tournament.php?id=454" TargetMode="External"/><Relationship Id="rId811" Type="http://schemas.openxmlformats.org/officeDocument/2006/relationships/hyperlink" Target="https://youtu.be/sc88IfdeOKs" TargetMode="External"/><Relationship Id="rId1027" Type="http://schemas.openxmlformats.org/officeDocument/2006/relationships/hyperlink" Target="https://www.youtube.com/channel/UCfmB7licNQED8BOrrV6-BWw" TargetMode="External"/><Relationship Id="rId243" Type="http://schemas.openxmlformats.org/officeDocument/2006/relationships/hyperlink" Target="https://turniere.jugger.org/tournament.php?id=113" TargetMode="External"/><Relationship Id="rId450" Type="http://schemas.openxmlformats.org/officeDocument/2006/relationships/hyperlink" Target="https://youtu.be/tUTmKVxOu20" TargetMode="External"/><Relationship Id="rId688" Type="http://schemas.openxmlformats.org/officeDocument/2006/relationships/hyperlink" Target="https://youtu.be/8F5Duamk7I8" TargetMode="External"/><Relationship Id="rId895" Type="http://schemas.openxmlformats.org/officeDocument/2006/relationships/hyperlink" Target="https://youtu.be/6mlEmsy2Fvg" TargetMode="External"/><Relationship Id="rId909" Type="http://schemas.openxmlformats.org/officeDocument/2006/relationships/hyperlink" Target="https://youtu.be/bVeA2uOHMHY" TargetMode="External"/><Relationship Id="rId1080" Type="http://schemas.openxmlformats.org/officeDocument/2006/relationships/hyperlink" Target="https://youtu.be/tD8DAHRQ7es" TargetMode="External"/><Relationship Id="rId38" Type="http://schemas.openxmlformats.org/officeDocument/2006/relationships/hyperlink" Target="https://youtu.be/WTiOjlhEE4g" TargetMode="External"/><Relationship Id="rId103" Type="http://schemas.openxmlformats.org/officeDocument/2006/relationships/hyperlink" Target="https://turniere.jugger.org/tournament.php?id=78" TargetMode="External"/><Relationship Id="rId310" Type="http://schemas.openxmlformats.org/officeDocument/2006/relationships/hyperlink" Target="https://www.youtube.com/watch?v=qDldC-rMxAE" TargetMode="External"/><Relationship Id="rId548" Type="http://schemas.openxmlformats.org/officeDocument/2006/relationships/hyperlink" Target="https://www.youtube.com/watch?v=1iLwR1d2JKE&amp;t=2s" TargetMode="External"/><Relationship Id="rId755" Type="http://schemas.openxmlformats.org/officeDocument/2006/relationships/hyperlink" Target="https://youtu.be/l5JA-7XYNJA" TargetMode="External"/><Relationship Id="rId962" Type="http://schemas.openxmlformats.org/officeDocument/2006/relationships/hyperlink" Target="https://youtu.be/6EmnHcxegQw" TargetMode="External"/><Relationship Id="rId91" Type="http://schemas.openxmlformats.org/officeDocument/2006/relationships/hyperlink" Target="https://turniere.jugger.org/tournament.php?id=60" TargetMode="External"/><Relationship Id="rId187" Type="http://schemas.openxmlformats.org/officeDocument/2006/relationships/hyperlink" Target="https://turniere.jugger.org/tournament.php?id=104" TargetMode="External"/><Relationship Id="rId394" Type="http://schemas.openxmlformats.org/officeDocument/2006/relationships/hyperlink" Target="https://turniere.jugger.org/tournament.php?id=53" TargetMode="External"/><Relationship Id="rId408" Type="http://schemas.openxmlformats.org/officeDocument/2006/relationships/hyperlink" Target="https://turniere.jugger.org/tournament.php?id=53" TargetMode="External"/><Relationship Id="rId615" Type="http://schemas.openxmlformats.org/officeDocument/2006/relationships/hyperlink" Target="https://youtu.be/erlz6zGBkeE" TargetMode="External"/><Relationship Id="rId822" Type="http://schemas.openxmlformats.org/officeDocument/2006/relationships/hyperlink" Target="https://youtu.be/jI3EEFo89PM" TargetMode="External"/><Relationship Id="rId1038" Type="http://schemas.openxmlformats.org/officeDocument/2006/relationships/hyperlink" Target="https://www.youtube.com/watch?v=tNJ-L8F6mcs" TargetMode="External"/><Relationship Id="rId254" Type="http://schemas.openxmlformats.org/officeDocument/2006/relationships/hyperlink" Target="https://www.youtube.com/watch?v=dgMMsNCMcuA" TargetMode="External"/><Relationship Id="rId699" Type="http://schemas.openxmlformats.org/officeDocument/2006/relationships/hyperlink" Target="https://turniere.jugger.org/tournament.php?id=494" TargetMode="External"/><Relationship Id="rId49" Type="http://schemas.openxmlformats.org/officeDocument/2006/relationships/hyperlink" Target="https://youtu.be/iEDal6MKBDw" TargetMode="External"/><Relationship Id="rId114" Type="http://schemas.openxmlformats.org/officeDocument/2006/relationships/hyperlink" Target="https://www.youtube.com/watch?v=P6v-OycFv9I" TargetMode="External"/><Relationship Id="rId461" Type="http://schemas.openxmlformats.org/officeDocument/2006/relationships/hyperlink" Target="https://turniere.jugger.org/tournament.php?id=471" TargetMode="External"/><Relationship Id="rId559" Type="http://schemas.openxmlformats.org/officeDocument/2006/relationships/hyperlink" Target="https://turniere.jugger.org/tournament.php?id=565" TargetMode="External"/><Relationship Id="rId766" Type="http://schemas.openxmlformats.org/officeDocument/2006/relationships/hyperlink" Target="https://youtu.be/brrUBfm2I94" TargetMode="External"/><Relationship Id="rId198" Type="http://schemas.openxmlformats.org/officeDocument/2006/relationships/hyperlink" Target="https://www.youtube.com/watch?v=yoRmX8naic4" TargetMode="External"/><Relationship Id="rId321" Type="http://schemas.openxmlformats.org/officeDocument/2006/relationships/hyperlink" Target="https://www.youtube.com/watch?v=4m7_21BBEu4" TargetMode="External"/><Relationship Id="rId419" Type="http://schemas.openxmlformats.org/officeDocument/2006/relationships/hyperlink" Target="https://youtu.be/WAPRVYBjT9E" TargetMode="External"/><Relationship Id="rId626" Type="http://schemas.openxmlformats.org/officeDocument/2006/relationships/hyperlink" Target="https://turniere.jugger.org/tournament.php?id=458" TargetMode="External"/><Relationship Id="rId973" Type="http://schemas.openxmlformats.org/officeDocument/2006/relationships/hyperlink" Target="https://www.youtube.com/watch?v=PPlk_ACfacA&amp;t=10s" TargetMode="External"/><Relationship Id="rId1049" Type="http://schemas.openxmlformats.org/officeDocument/2006/relationships/hyperlink" Target="https://soundcloud.com/trashcore1/5groser9" TargetMode="External"/><Relationship Id="rId833" Type="http://schemas.openxmlformats.org/officeDocument/2006/relationships/hyperlink" Target="https://youtu.be/hHFM2PPn4-Y" TargetMode="External"/><Relationship Id="rId265" Type="http://schemas.openxmlformats.org/officeDocument/2006/relationships/hyperlink" Target="https://turniere.jugger.org/tournament.php?id=530" TargetMode="External"/><Relationship Id="rId472" Type="http://schemas.openxmlformats.org/officeDocument/2006/relationships/hyperlink" Target="https://www.youtube.com/watch?v=2TPMMDqwVo8&amp;t=487s" TargetMode="External"/><Relationship Id="rId900" Type="http://schemas.openxmlformats.org/officeDocument/2006/relationships/hyperlink" Target="https://youtu.be/bJq-s38bGSo" TargetMode="External"/><Relationship Id="rId125" Type="http://schemas.openxmlformats.org/officeDocument/2006/relationships/hyperlink" Target="https://turniere.jugger.org/tournament.php?id=79" TargetMode="External"/><Relationship Id="rId332" Type="http://schemas.openxmlformats.org/officeDocument/2006/relationships/hyperlink" Target="https://www.youtube.com/watch?v=7ClUYA9GMPo&amp;t=92s" TargetMode="External"/><Relationship Id="rId777" Type="http://schemas.openxmlformats.org/officeDocument/2006/relationships/hyperlink" Target="https://turniere.jugger.org/tournament.php?id=539" TargetMode="External"/><Relationship Id="rId984" Type="http://schemas.openxmlformats.org/officeDocument/2006/relationships/hyperlink" Target="https://www.youtube.com/watch?v=8r2ZVE_cX7o" TargetMode="External"/><Relationship Id="rId637" Type="http://schemas.openxmlformats.org/officeDocument/2006/relationships/hyperlink" Target="https://turniere.jugger.org/tournament.php?id=470" TargetMode="External"/><Relationship Id="rId844" Type="http://schemas.openxmlformats.org/officeDocument/2006/relationships/hyperlink" Target="https://youtu.be/dh3g6H5iiiQ" TargetMode="External"/><Relationship Id="rId276" Type="http://schemas.openxmlformats.org/officeDocument/2006/relationships/hyperlink" Target="https://www.youtube.com/watch?v=WTQnGPo2Ftk" TargetMode="External"/><Relationship Id="rId483" Type="http://schemas.openxmlformats.org/officeDocument/2006/relationships/hyperlink" Target="https://turniere.jugger.org/tournament.php?id=471" TargetMode="External"/><Relationship Id="rId690" Type="http://schemas.openxmlformats.org/officeDocument/2006/relationships/hyperlink" Target="https://youtu.be/GUdJVbyejHA" TargetMode="External"/><Relationship Id="rId704" Type="http://schemas.openxmlformats.org/officeDocument/2006/relationships/hyperlink" Target="https://youtu.be/2FXLKHASdW0" TargetMode="External"/><Relationship Id="rId911" Type="http://schemas.openxmlformats.org/officeDocument/2006/relationships/hyperlink" Target="https://youtu.be/1h6yVDK7le0" TargetMode="External"/><Relationship Id="rId40" Type="http://schemas.openxmlformats.org/officeDocument/2006/relationships/hyperlink" Target="https://youtu.be/soW6h1t-hek" TargetMode="External"/><Relationship Id="rId136" Type="http://schemas.openxmlformats.org/officeDocument/2006/relationships/hyperlink" Target="https://www.youtube.com/watch?v=eMhExBS0sSQ" TargetMode="External"/><Relationship Id="rId343" Type="http://schemas.openxmlformats.org/officeDocument/2006/relationships/hyperlink" Target="https://turniere.jugger.org/tournament.php?id=200" TargetMode="External"/><Relationship Id="rId550" Type="http://schemas.openxmlformats.org/officeDocument/2006/relationships/hyperlink" Target="https://www.youtube.com/watch?v=Gw1dzMrXIRg" TargetMode="External"/><Relationship Id="rId788" Type="http://schemas.openxmlformats.org/officeDocument/2006/relationships/hyperlink" Target="https://youtu.be/GjQ7QDS1t9s" TargetMode="External"/><Relationship Id="rId995" Type="http://schemas.openxmlformats.org/officeDocument/2006/relationships/hyperlink" Target="https://www.youtube.com/watch?v=7LyRFmzNLgE" TargetMode="External"/><Relationship Id="rId203" Type="http://schemas.openxmlformats.org/officeDocument/2006/relationships/hyperlink" Target="https://turniere.jugger.org/tournament.php?id=109" TargetMode="External"/><Relationship Id="rId648" Type="http://schemas.openxmlformats.org/officeDocument/2006/relationships/hyperlink" Target="https://youtu.be/SU-7qoJEL4g" TargetMode="External"/><Relationship Id="rId855" Type="http://schemas.openxmlformats.org/officeDocument/2006/relationships/hyperlink" Target="https://youtu.be/_ORhUWjYAoc" TargetMode="External"/><Relationship Id="rId1040" Type="http://schemas.openxmlformats.org/officeDocument/2006/relationships/hyperlink" Target="https://www.youtube.com/watch?v=VSHIy_l-7-M" TargetMode="External"/><Relationship Id="rId287" Type="http://schemas.openxmlformats.org/officeDocument/2006/relationships/hyperlink" Target="https://www.youtube.com/watch?v=D2htnPkdJVE&amp;t=435s" TargetMode="External"/><Relationship Id="rId410" Type="http://schemas.openxmlformats.org/officeDocument/2006/relationships/hyperlink" Target="https://turniere.jugger.org/tournament.php?id=53" TargetMode="External"/><Relationship Id="rId494" Type="http://schemas.openxmlformats.org/officeDocument/2006/relationships/hyperlink" Target="https://www.youtube.com/watch?v=duZ5q8m3XHk" TargetMode="External"/><Relationship Id="rId508" Type="http://schemas.openxmlformats.org/officeDocument/2006/relationships/hyperlink" Target="https://www.youtube.com/watch?v=wBbXhGFnIlw" TargetMode="External"/><Relationship Id="rId715" Type="http://schemas.openxmlformats.org/officeDocument/2006/relationships/hyperlink" Target="https://turniere.jugger.org/tournament.php?id=569" TargetMode="External"/><Relationship Id="rId922" Type="http://schemas.openxmlformats.org/officeDocument/2006/relationships/hyperlink" Target="https://youtu.be/yvcg28n8VW0" TargetMode="External"/><Relationship Id="rId147" Type="http://schemas.openxmlformats.org/officeDocument/2006/relationships/hyperlink" Target="https://turniere.jugger.org/tournament.php?id=74" TargetMode="External"/><Relationship Id="rId354" Type="http://schemas.openxmlformats.org/officeDocument/2006/relationships/hyperlink" Target="https://www.youtube.com/watch?v=7T2pBLrgu8A" TargetMode="External"/><Relationship Id="rId799" Type="http://schemas.openxmlformats.org/officeDocument/2006/relationships/hyperlink" Target="https://youtu.be/kFB6t06f17U" TargetMode="External"/><Relationship Id="rId51" Type="http://schemas.openxmlformats.org/officeDocument/2006/relationships/hyperlink" Target="https://youtu.be/6OoAilEUDlY" TargetMode="External"/><Relationship Id="rId561" Type="http://schemas.openxmlformats.org/officeDocument/2006/relationships/hyperlink" Target="https://turniere.jugger.org/tournament.php?id=565" TargetMode="External"/><Relationship Id="rId659" Type="http://schemas.openxmlformats.org/officeDocument/2006/relationships/hyperlink" Target="https://youtu.be/7x_zeampJOI" TargetMode="External"/><Relationship Id="rId866" Type="http://schemas.openxmlformats.org/officeDocument/2006/relationships/hyperlink" Target="https://youtu.be/lcNGqiEMcBw" TargetMode="External"/><Relationship Id="rId214" Type="http://schemas.openxmlformats.org/officeDocument/2006/relationships/hyperlink" Target="https://www.youtube.com/watch?v=kiO4lhXQoxk" TargetMode="External"/><Relationship Id="rId298" Type="http://schemas.openxmlformats.org/officeDocument/2006/relationships/hyperlink" Target="https://www.youtube.com/watch?v=qviQTHH-TIk" TargetMode="External"/><Relationship Id="rId421" Type="http://schemas.openxmlformats.org/officeDocument/2006/relationships/hyperlink" Target="https://turniere.jugger.org/tournament.php?id=379" TargetMode="External"/><Relationship Id="rId519" Type="http://schemas.openxmlformats.org/officeDocument/2006/relationships/hyperlink" Target="https://turniere.jugger.org/tournament.php?id=549" TargetMode="External"/><Relationship Id="rId1051" Type="http://schemas.openxmlformats.org/officeDocument/2006/relationships/hyperlink" Target="https://www.youtube.com/watch?v=Nd5ciRdpbm8&amp;list=PLwB6_54Im7ZWFVUR5KThWB3BisoBbcqRo&amp;index=1" TargetMode="External"/><Relationship Id="rId158" Type="http://schemas.openxmlformats.org/officeDocument/2006/relationships/hyperlink" Target="https://www.youtube.com/watch?v=hXXD1WfUk1I" TargetMode="External"/><Relationship Id="rId726" Type="http://schemas.openxmlformats.org/officeDocument/2006/relationships/hyperlink" Target="https://turniere.jugger.org/tournament.php?id=569" TargetMode="External"/><Relationship Id="rId933" Type="http://schemas.openxmlformats.org/officeDocument/2006/relationships/hyperlink" Target="https://youtu.be/Jkk8CfDh-1I" TargetMode="External"/><Relationship Id="rId1009" Type="http://schemas.openxmlformats.org/officeDocument/2006/relationships/hyperlink" Target="https://www.youtube.com/watch?v=_Zm6SE9wa3w" TargetMode="External"/><Relationship Id="rId62" Type="http://schemas.openxmlformats.org/officeDocument/2006/relationships/hyperlink" Target="https://youtu.be/R-X_xrF2lbk" TargetMode="External"/><Relationship Id="rId365" Type="http://schemas.openxmlformats.org/officeDocument/2006/relationships/hyperlink" Target="https://turniere.jugger.org/tournament.php?id=455" TargetMode="External"/><Relationship Id="rId572" Type="http://schemas.openxmlformats.org/officeDocument/2006/relationships/hyperlink" Target="https://www.youtube.com/watch?v=B-Rpl1C9U50" TargetMode="External"/><Relationship Id="rId225" Type="http://schemas.openxmlformats.org/officeDocument/2006/relationships/hyperlink" Target="https://turniere.jugger.org/tournament.php?id=131" TargetMode="External"/><Relationship Id="rId432" Type="http://schemas.openxmlformats.org/officeDocument/2006/relationships/hyperlink" Target="https://youtu.be/HGDZEVHuWVs" TargetMode="External"/><Relationship Id="rId877" Type="http://schemas.openxmlformats.org/officeDocument/2006/relationships/hyperlink" Target="https://youtu.be/yU2WpT27w9U" TargetMode="External"/><Relationship Id="rId1062" Type="http://schemas.openxmlformats.org/officeDocument/2006/relationships/hyperlink" Target="https://www.youtube.com/watch?v=l89kD5nIn9M&amp;list=PLwB6_54Im7ZWe4vHZYwuLrdxUGQoGpRRA&amp;index=2" TargetMode="External"/><Relationship Id="rId737" Type="http://schemas.openxmlformats.org/officeDocument/2006/relationships/hyperlink" Target="https://youtu.be/I3GmWgmCRZw" TargetMode="External"/><Relationship Id="rId944" Type="http://schemas.openxmlformats.org/officeDocument/2006/relationships/hyperlink" Target="https://www.youtube.com/watch?v=4Hr_AZqBGto" TargetMode="External"/><Relationship Id="rId73" Type="http://schemas.openxmlformats.org/officeDocument/2006/relationships/hyperlink" Target="https://youtu.be/H4lnfJ0jKpk" TargetMode="External"/><Relationship Id="rId169" Type="http://schemas.openxmlformats.org/officeDocument/2006/relationships/hyperlink" Target="https://turniere.jugger.org/tournament.php?id=105" TargetMode="External"/><Relationship Id="rId376" Type="http://schemas.openxmlformats.org/officeDocument/2006/relationships/hyperlink" Target="https://www.youtube.com/watch?v=fQult5E1bMc" TargetMode="External"/><Relationship Id="rId583" Type="http://schemas.openxmlformats.org/officeDocument/2006/relationships/hyperlink" Target="https://www.youtube.com/watch?v=NtcLQh0KTyA" TargetMode="External"/><Relationship Id="rId790" Type="http://schemas.openxmlformats.org/officeDocument/2006/relationships/hyperlink" Target="https://youtu.be/KjThCAT2-e4" TargetMode="External"/><Relationship Id="rId804" Type="http://schemas.openxmlformats.org/officeDocument/2006/relationships/hyperlink" Target="https://turniere.jugger.org/tournament.php?id=469" TargetMode="External"/><Relationship Id="rId4" Type="http://schemas.openxmlformats.org/officeDocument/2006/relationships/hyperlink" Target="https://youtu.be/2GdP6ubYNlk" TargetMode="External"/><Relationship Id="rId236" Type="http://schemas.openxmlformats.org/officeDocument/2006/relationships/hyperlink" Target="https://www.youtube.com/watch?v=OiqYz60L2s4" TargetMode="External"/><Relationship Id="rId443" Type="http://schemas.openxmlformats.org/officeDocument/2006/relationships/hyperlink" Target="https://turniere.jugger.org/tournament.php?id=2" TargetMode="External"/><Relationship Id="rId650" Type="http://schemas.openxmlformats.org/officeDocument/2006/relationships/hyperlink" Target="https://youtu.be/t5WRWgnIyKU" TargetMode="External"/><Relationship Id="rId888" Type="http://schemas.openxmlformats.org/officeDocument/2006/relationships/hyperlink" Target="https://youtu.be/e7Yqik_SoQQ" TargetMode="External"/><Relationship Id="rId1073" Type="http://schemas.openxmlformats.org/officeDocument/2006/relationships/hyperlink" Target="https://youtu.be/UA5kqBsFjhA" TargetMode="External"/><Relationship Id="rId303" Type="http://schemas.openxmlformats.org/officeDocument/2006/relationships/hyperlink" Target="https://youtu.be/GEI3wXHZ_so" TargetMode="External"/><Relationship Id="rId748" Type="http://schemas.openxmlformats.org/officeDocument/2006/relationships/hyperlink" Target="https://turniere.jugger.org/tournament.php?id=527" TargetMode="External"/><Relationship Id="rId955" Type="http://schemas.openxmlformats.org/officeDocument/2006/relationships/hyperlink" Target="https://www.youtube.com/user/EinUhu/videos" TargetMode="External"/><Relationship Id="rId84" Type="http://schemas.openxmlformats.org/officeDocument/2006/relationships/hyperlink" Target="https://www.youtube.com/watch?v=Bvn0crF16uw" TargetMode="External"/><Relationship Id="rId387" Type="http://schemas.openxmlformats.org/officeDocument/2006/relationships/hyperlink" Target="https://www.youtube.com/watch?v=LbrsDNJy_is" TargetMode="External"/><Relationship Id="rId510" Type="http://schemas.openxmlformats.org/officeDocument/2006/relationships/hyperlink" Target="https://www.youtube.com/watch?v=7H7E2A38SD0" TargetMode="External"/><Relationship Id="rId594" Type="http://schemas.openxmlformats.org/officeDocument/2006/relationships/hyperlink" Target="https://www.youtube.com/watch?v=jM-rs7fSNBg" TargetMode="External"/><Relationship Id="rId608" Type="http://schemas.openxmlformats.org/officeDocument/2006/relationships/hyperlink" Target="https://turniere.jugger.org/tournament.php?id=454" TargetMode="External"/><Relationship Id="rId815" Type="http://schemas.openxmlformats.org/officeDocument/2006/relationships/hyperlink" Target="https://youtu.be/FYi50ZpiLnU" TargetMode="External"/><Relationship Id="rId247" Type="http://schemas.openxmlformats.org/officeDocument/2006/relationships/hyperlink" Target="https://turniere.jugger.org/tournament.php?id=113" TargetMode="External"/><Relationship Id="rId899" Type="http://schemas.openxmlformats.org/officeDocument/2006/relationships/hyperlink" Target="https://youtu.be/poNfQSZBgkA" TargetMode="External"/><Relationship Id="rId1000" Type="http://schemas.openxmlformats.org/officeDocument/2006/relationships/hyperlink" Target="https://www.youtube.com/user/EinUhu/videos" TargetMode="External"/><Relationship Id="rId107" Type="http://schemas.openxmlformats.org/officeDocument/2006/relationships/hyperlink" Target="https://turniere.jugger.org/tournament.php?id=78" TargetMode="External"/><Relationship Id="rId454" Type="http://schemas.openxmlformats.org/officeDocument/2006/relationships/hyperlink" Target="https://youtu.be/qkWhMks2w34" TargetMode="External"/><Relationship Id="rId661" Type="http://schemas.openxmlformats.org/officeDocument/2006/relationships/hyperlink" Target="https://turniere.jugger.org/tournament.php?id=565" TargetMode="External"/><Relationship Id="rId759" Type="http://schemas.openxmlformats.org/officeDocument/2006/relationships/hyperlink" Target="https://turniere.jugger.org/tournament.php?id=533" TargetMode="External"/><Relationship Id="rId966" Type="http://schemas.openxmlformats.org/officeDocument/2006/relationships/hyperlink" Target="https://www.youtube.com/watch?v=01WllASUWxg" TargetMode="External"/><Relationship Id="rId11" Type="http://schemas.openxmlformats.org/officeDocument/2006/relationships/hyperlink" Target="https://youtu.be/dEVOhLHPGTI" TargetMode="External"/><Relationship Id="rId314" Type="http://schemas.openxmlformats.org/officeDocument/2006/relationships/hyperlink" Target="https://www.youtube.com/watch?v=jmUxZCiivME" TargetMode="External"/><Relationship Id="rId398" Type="http://schemas.openxmlformats.org/officeDocument/2006/relationships/hyperlink" Target="https://turniere.jugger.org/tournament.php?id=53" TargetMode="External"/><Relationship Id="rId521" Type="http://schemas.openxmlformats.org/officeDocument/2006/relationships/hyperlink" Target="https://turniere.jugger.org/tournament.php?id=549" TargetMode="External"/><Relationship Id="rId619" Type="http://schemas.openxmlformats.org/officeDocument/2006/relationships/hyperlink" Target="https://youtu.be/xluswonyASQ" TargetMode="External"/><Relationship Id="rId95" Type="http://schemas.openxmlformats.org/officeDocument/2006/relationships/hyperlink" Target="https://turniere.jugger.org/tournament.php?id=56" TargetMode="External"/><Relationship Id="rId160" Type="http://schemas.openxmlformats.org/officeDocument/2006/relationships/hyperlink" Target="https://www.youtube.com/watch?v=Q14VAcPLb-E" TargetMode="External"/><Relationship Id="rId826" Type="http://schemas.openxmlformats.org/officeDocument/2006/relationships/hyperlink" Target="https://youtu.be/r8kA4mhTsVA" TargetMode="External"/><Relationship Id="rId1011" Type="http://schemas.openxmlformats.org/officeDocument/2006/relationships/hyperlink" Target="https://www.youtube.com/watch?v=jeW0CILyXjU" TargetMode="External"/><Relationship Id="rId258" Type="http://schemas.openxmlformats.org/officeDocument/2006/relationships/hyperlink" Target="https://turniere.jugger.org/tournament.php?id=565" TargetMode="External"/><Relationship Id="rId465" Type="http://schemas.openxmlformats.org/officeDocument/2006/relationships/hyperlink" Target="https://turniere.jugger.org/tournament.php?id=471" TargetMode="External"/><Relationship Id="rId672" Type="http://schemas.openxmlformats.org/officeDocument/2006/relationships/hyperlink" Target="https://youtu.be/guSEIkCDnm8" TargetMode="External"/><Relationship Id="rId22" Type="http://schemas.openxmlformats.org/officeDocument/2006/relationships/hyperlink" Target="https://youtu.be/Ou0u777JydI" TargetMode="External"/><Relationship Id="rId118" Type="http://schemas.openxmlformats.org/officeDocument/2006/relationships/hyperlink" Target="https://www.youtube.com/watch?v=P6v4KR1IO7A" TargetMode="External"/><Relationship Id="rId325" Type="http://schemas.openxmlformats.org/officeDocument/2006/relationships/hyperlink" Target="https://www.youtube.com/watch?v=o_3zEURyJc8" TargetMode="External"/><Relationship Id="rId532" Type="http://schemas.openxmlformats.org/officeDocument/2006/relationships/hyperlink" Target="https://www.youtube.com/watch?v=HNk62_Il-m0&amp;t=17s" TargetMode="External"/><Relationship Id="rId977" Type="http://schemas.openxmlformats.org/officeDocument/2006/relationships/hyperlink" Target="https://www.youtube.com/watch?v=6QLVWgiVVkY" TargetMode="External"/><Relationship Id="rId171" Type="http://schemas.openxmlformats.org/officeDocument/2006/relationships/hyperlink" Target="https://turniere.jugger.org/tournament.php?id=114" TargetMode="External"/><Relationship Id="rId837" Type="http://schemas.openxmlformats.org/officeDocument/2006/relationships/hyperlink" Target="https://youtu.be/I9KXY3id5RY" TargetMode="External"/><Relationship Id="rId1022" Type="http://schemas.openxmlformats.org/officeDocument/2006/relationships/hyperlink" Target="https://www.youtube.com/watch?v=0me1UNqzmOg" TargetMode="External"/><Relationship Id="rId269" Type="http://schemas.openxmlformats.org/officeDocument/2006/relationships/hyperlink" Target="https://youtu.be/mTXmWCgjNe4" TargetMode="External"/><Relationship Id="rId476" Type="http://schemas.openxmlformats.org/officeDocument/2006/relationships/hyperlink" Target="https://www.youtube.com/watch?v=O99ztQT6XWE&amp;t=91s" TargetMode="External"/><Relationship Id="rId683" Type="http://schemas.openxmlformats.org/officeDocument/2006/relationships/hyperlink" Target="https://turniere.jugger.org/tournament.php?id=489" TargetMode="External"/><Relationship Id="rId890" Type="http://schemas.openxmlformats.org/officeDocument/2006/relationships/hyperlink" Target="https://youtu.be/WEhfvAB-7zM" TargetMode="External"/><Relationship Id="rId904" Type="http://schemas.openxmlformats.org/officeDocument/2006/relationships/hyperlink" Target="https://youtu.be/CP8ZFXiU1o8" TargetMode="External"/><Relationship Id="rId33" Type="http://schemas.openxmlformats.org/officeDocument/2006/relationships/hyperlink" Target="https://youtu.be/VuJsmPqXvJk" TargetMode="External"/><Relationship Id="rId129" Type="http://schemas.openxmlformats.org/officeDocument/2006/relationships/hyperlink" Target="https://turniere.jugger.org/tournament.php?id=72" TargetMode="External"/><Relationship Id="rId336" Type="http://schemas.openxmlformats.org/officeDocument/2006/relationships/hyperlink" Target="https://www.youtube.com/watch?v=JGkL-_Alw1M" TargetMode="External"/><Relationship Id="rId543" Type="http://schemas.openxmlformats.org/officeDocument/2006/relationships/hyperlink" Target="https://turniere.jugger.org/tournament.php?id=518" TargetMode="External"/><Relationship Id="rId988" Type="http://schemas.openxmlformats.org/officeDocument/2006/relationships/hyperlink" Target="https://www.youtube.com/watch?v=H5KGov_Sajs" TargetMode="External"/><Relationship Id="rId182" Type="http://schemas.openxmlformats.org/officeDocument/2006/relationships/hyperlink" Target="https://www.youtube.com/watch?v=rJ6AxSbPk90" TargetMode="External"/><Relationship Id="rId403" Type="http://schemas.openxmlformats.org/officeDocument/2006/relationships/hyperlink" Target="https://www.youtube.com/watch?v=KiozK3jov6M" TargetMode="External"/><Relationship Id="rId750" Type="http://schemas.openxmlformats.org/officeDocument/2006/relationships/hyperlink" Target="https://turniere.jugger.org/tournament.php?id=527" TargetMode="External"/><Relationship Id="rId848" Type="http://schemas.openxmlformats.org/officeDocument/2006/relationships/hyperlink" Target="https://youtu.be/BAAHGxh7GzM" TargetMode="External"/><Relationship Id="rId1033" Type="http://schemas.openxmlformats.org/officeDocument/2006/relationships/hyperlink" Target="https://www.youtube.com/watch?v=lnOTqyCV7A4" TargetMode="External"/><Relationship Id="rId487" Type="http://schemas.openxmlformats.org/officeDocument/2006/relationships/hyperlink" Target="https://turniere.jugger.org/tournament.php?id=566" TargetMode="External"/><Relationship Id="rId610" Type="http://schemas.openxmlformats.org/officeDocument/2006/relationships/hyperlink" Target="https://turniere.jugger.org/tournament.php?id=454" TargetMode="External"/><Relationship Id="rId694" Type="http://schemas.openxmlformats.org/officeDocument/2006/relationships/hyperlink" Target="https://youtu.be/kIhbMqxP91A" TargetMode="External"/><Relationship Id="rId708" Type="http://schemas.openxmlformats.org/officeDocument/2006/relationships/hyperlink" Target="https://youtu.be/lIyqUiEgxJU" TargetMode="External"/><Relationship Id="rId915" Type="http://schemas.openxmlformats.org/officeDocument/2006/relationships/hyperlink" Target="https://youtu.be/2KzMcxm3L0g" TargetMode="External"/><Relationship Id="rId347" Type="http://schemas.openxmlformats.org/officeDocument/2006/relationships/hyperlink" Target="https://turniere.jugger.org/tournament.php?id=297" TargetMode="External"/><Relationship Id="rId999" Type="http://schemas.openxmlformats.org/officeDocument/2006/relationships/hyperlink" Target="https://youtu.be/iqSIv1MQuCY" TargetMode="External"/><Relationship Id="rId44" Type="http://schemas.openxmlformats.org/officeDocument/2006/relationships/hyperlink" Target="https://youtu.be/YDSaacOYWmg" TargetMode="External"/><Relationship Id="rId554" Type="http://schemas.openxmlformats.org/officeDocument/2006/relationships/hyperlink" Target="https://www.youtube.com/watch?v=OYxQIZVniY8" TargetMode="External"/><Relationship Id="rId761" Type="http://schemas.openxmlformats.org/officeDocument/2006/relationships/hyperlink" Target="https://turniere.jugger.org/tournament.php?id=533" TargetMode="External"/><Relationship Id="rId859" Type="http://schemas.openxmlformats.org/officeDocument/2006/relationships/hyperlink" Target="https://youtu.be/plo7CQuMAU4" TargetMode="External"/><Relationship Id="rId193" Type="http://schemas.openxmlformats.org/officeDocument/2006/relationships/hyperlink" Target="https://turniere.jugger.org/tournament.php?id=109" TargetMode="External"/><Relationship Id="rId207" Type="http://schemas.openxmlformats.org/officeDocument/2006/relationships/hyperlink" Target="https://turniere.jugger.org/tournament.php?id=109" TargetMode="External"/><Relationship Id="rId414" Type="http://schemas.openxmlformats.org/officeDocument/2006/relationships/hyperlink" Target="https://turniere.jugger.org/tournament.php?id=217" TargetMode="External"/><Relationship Id="rId498" Type="http://schemas.openxmlformats.org/officeDocument/2006/relationships/hyperlink" Target="https://www.youtube.com/watch?v=LPsUW9IMxCg" TargetMode="External"/><Relationship Id="rId621" Type="http://schemas.openxmlformats.org/officeDocument/2006/relationships/hyperlink" Target="https://youtu.be/iqChfNvjexw" TargetMode="External"/><Relationship Id="rId1044" Type="http://schemas.openxmlformats.org/officeDocument/2006/relationships/hyperlink" Target="https://www.youtube.com/watch?v=JOeyC-s_FKY" TargetMode="External"/><Relationship Id="rId260" Type="http://schemas.openxmlformats.org/officeDocument/2006/relationships/hyperlink" Target="https://www.youtube.com/watch?v=sWb31vHy5Q8" TargetMode="External"/><Relationship Id="rId719" Type="http://schemas.openxmlformats.org/officeDocument/2006/relationships/hyperlink" Target="https://youtu.be/VtobJqujWv8" TargetMode="External"/><Relationship Id="rId926" Type="http://schemas.openxmlformats.org/officeDocument/2006/relationships/hyperlink" Target="https://www.youtube.com/watch?v=bGyLYmN3Kq4" TargetMode="External"/><Relationship Id="rId55" Type="http://schemas.openxmlformats.org/officeDocument/2006/relationships/hyperlink" Target="https://youtu.be/qWxQ0YNNyYk" TargetMode="External"/><Relationship Id="rId120" Type="http://schemas.openxmlformats.org/officeDocument/2006/relationships/hyperlink" Target="https://www.youtube.com/watch?v=jm-gFLEzbkA" TargetMode="External"/><Relationship Id="rId358" Type="http://schemas.openxmlformats.org/officeDocument/2006/relationships/hyperlink" Target="https://www.youtube.com/watch?v=-vrGai9Rz0s" TargetMode="External"/><Relationship Id="rId565" Type="http://schemas.openxmlformats.org/officeDocument/2006/relationships/hyperlink" Target="https://turniere.jugger.org/tournament.php?id=565" TargetMode="External"/><Relationship Id="rId772" Type="http://schemas.openxmlformats.org/officeDocument/2006/relationships/hyperlink" Target="https://youtu.be/NWitEtenfOE" TargetMode="External"/><Relationship Id="rId218" Type="http://schemas.openxmlformats.org/officeDocument/2006/relationships/hyperlink" Target="https://www.youtube.com/watch?v=A8PS1whVWe0" TargetMode="External"/><Relationship Id="rId425" Type="http://schemas.openxmlformats.org/officeDocument/2006/relationships/hyperlink" Target="https://youtu.be/CCvm6oXQ6ZE" TargetMode="External"/><Relationship Id="rId632" Type="http://schemas.openxmlformats.org/officeDocument/2006/relationships/hyperlink" Target="https://youtu.be/6N03om3Cs5Y" TargetMode="External"/><Relationship Id="rId1055" Type="http://schemas.openxmlformats.org/officeDocument/2006/relationships/hyperlink" Target="https://www.youtube.com/watch?v=jE3EC69sp0Y&amp;list=PLwB6_54Im7ZWFVUR5KThWB3BisoBbcqRo&amp;index=5" TargetMode="External"/><Relationship Id="rId271" Type="http://schemas.openxmlformats.org/officeDocument/2006/relationships/hyperlink" Target="https://youtu.be/LeCAKSUZ1Eg" TargetMode="External"/><Relationship Id="rId937" Type="http://schemas.openxmlformats.org/officeDocument/2006/relationships/hyperlink" Target="https://www.youtube.com/watch?v=v6A3xTXFaYY" TargetMode="External"/><Relationship Id="rId66" Type="http://schemas.openxmlformats.org/officeDocument/2006/relationships/hyperlink" Target="https://youtu.be/AfmN-ElLyhA" TargetMode="External"/><Relationship Id="rId131" Type="http://schemas.openxmlformats.org/officeDocument/2006/relationships/hyperlink" Target="https://turniere.jugger.org/tournament.php?id=72" TargetMode="External"/><Relationship Id="rId369" Type="http://schemas.openxmlformats.org/officeDocument/2006/relationships/hyperlink" Target="https://turniere.jugger.org/tournament.php?id=455" TargetMode="External"/><Relationship Id="rId576" Type="http://schemas.openxmlformats.org/officeDocument/2006/relationships/hyperlink" Target="https://www.youtube.com/watch?v=OO_zHauJNl4&amp;t=20s" TargetMode="External"/><Relationship Id="rId783" Type="http://schemas.openxmlformats.org/officeDocument/2006/relationships/hyperlink" Target="https://youtu.be/6m73RtRBbaw" TargetMode="External"/><Relationship Id="rId990" Type="http://schemas.openxmlformats.org/officeDocument/2006/relationships/hyperlink" Target="https://youtu.be/Lq2BzTlGoD8" TargetMode="External"/><Relationship Id="rId229" Type="http://schemas.openxmlformats.org/officeDocument/2006/relationships/hyperlink" Target="https://turniere.jugger.org/tournament.php?id=131" TargetMode="External"/><Relationship Id="rId436" Type="http://schemas.openxmlformats.org/officeDocument/2006/relationships/hyperlink" Target="https://youtu.be/K97kkewEOaI" TargetMode="External"/><Relationship Id="rId643" Type="http://schemas.openxmlformats.org/officeDocument/2006/relationships/hyperlink" Target="https://turniere.jugger.org/tournament.php?id=470" TargetMode="External"/><Relationship Id="rId1066" Type="http://schemas.openxmlformats.org/officeDocument/2006/relationships/hyperlink" Target="https://meinsportpodcast.de/mixed-sport/biginsports-podcast/jugger-ein-film-wird-zum-sport/" TargetMode="External"/><Relationship Id="rId850" Type="http://schemas.openxmlformats.org/officeDocument/2006/relationships/hyperlink" Target="https://youtu.be/DcL3Xb1tRuo" TargetMode="External"/><Relationship Id="rId948" Type="http://schemas.openxmlformats.org/officeDocument/2006/relationships/hyperlink" Target="https://www.youtube.com/watch?v=56Ddqb54vLk" TargetMode="External"/><Relationship Id="rId77" Type="http://schemas.openxmlformats.org/officeDocument/2006/relationships/hyperlink" Target="https://youtu.be/5rLtVSb_Or8" TargetMode="External"/><Relationship Id="rId282" Type="http://schemas.openxmlformats.org/officeDocument/2006/relationships/hyperlink" Target="https://www.youtube.com/watch?v=HKT1qIZ9fSA" TargetMode="External"/><Relationship Id="rId503" Type="http://schemas.openxmlformats.org/officeDocument/2006/relationships/hyperlink" Target="https://turniere.jugger.org/tournament.php?id=510" TargetMode="External"/><Relationship Id="rId587" Type="http://schemas.openxmlformats.org/officeDocument/2006/relationships/hyperlink" Target="https://www.youtube.com/watch?v=XFByrjS5x-0" TargetMode="External"/><Relationship Id="rId710" Type="http://schemas.openxmlformats.org/officeDocument/2006/relationships/hyperlink" Target="https://youtu.be/E4uK5IgrTX4" TargetMode="External"/><Relationship Id="rId808" Type="http://schemas.openxmlformats.org/officeDocument/2006/relationships/hyperlink" Target="https://turniere.jugger.org/tournament.php?id=524" TargetMode="External"/><Relationship Id="rId8" Type="http://schemas.openxmlformats.org/officeDocument/2006/relationships/hyperlink" Target="https://youtu.be/qw4coaJm-Y8" TargetMode="External"/><Relationship Id="rId142" Type="http://schemas.openxmlformats.org/officeDocument/2006/relationships/hyperlink" Target="https://www.youtube.com/watch?v=ANWuCkAZC-k" TargetMode="External"/><Relationship Id="rId447" Type="http://schemas.openxmlformats.org/officeDocument/2006/relationships/hyperlink" Target="https://turniere.jugger.org/tournament.php?id=2" TargetMode="External"/><Relationship Id="rId794" Type="http://schemas.openxmlformats.org/officeDocument/2006/relationships/hyperlink" Target="https://turniere.jugger.org/tournament.php?id=556" TargetMode="External"/><Relationship Id="rId1077" Type="http://schemas.openxmlformats.org/officeDocument/2006/relationships/hyperlink" Target="https://youtu.be/XENWY24zi4U" TargetMode="External"/><Relationship Id="rId654" Type="http://schemas.openxmlformats.org/officeDocument/2006/relationships/hyperlink" Target="https://youtu.be/sWa9pZ1nFhQ" TargetMode="External"/><Relationship Id="rId861" Type="http://schemas.openxmlformats.org/officeDocument/2006/relationships/hyperlink" Target="https://youtu.be/AaKlk2-Fd8o" TargetMode="External"/><Relationship Id="rId959" Type="http://schemas.openxmlformats.org/officeDocument/2006/relationships/hyperlink" Target="https://youtu.be/ikBRvjL68cc" TargetMode="External"/><Relationship Id="rId293" Type="http://schemas.openxmlformats.org/officeDocument/2006/relationships/hyperlink" Target="https://www.youtube.com/watch?v=HN1tp-O-Lhk" TargetMode="External"/><Relationship Id="rId307" Type="http://schemas.openxmlformats.org/officeDocument/2006/relationships/hyperlink" Target="https://youtu.be/-rwVQiyVKdY" TargetMode="External"/><Relationship Id="rId514" Type="http://schemas.openxmlformats.org/officeDocument/2006/relationships/hyperlink" Target="https://www.youtube.com/watch?v=jjGEITsmVOE&amp;t=63s" TargetMode="External"/><Relationship Id="rId721" Type="http://schemas.openxmlformats.org/officeDocument/2006/relationships/hyperlink" Target="https://tugeny.org/tournaments/view/49" TargetMode="External"/><Relationship Id="rId88" Type="http://schemas.openxmlformats.org/officeDocument/2006/relationships/hyperlink" Target="https://www.youtube.com/watch?v=a_rB9i_PgFQ" TargetMode="External"/><Relationship Id="rId153" Type="http://schemas.openxmlformats.org/officeDocument/2006/relationships/hyperlink" Target="https://www.youtube.com/watch?v=jfjg5-cIA80" TargetMode="External"/><Relationship Id="rId360" Type="http://schemas.openxmlformats.org/officeDocument/2006/relationships/hyperlink" Target="https://www.youtube.com/watch?v=83ORxudmOhY" TargetMode="External"/><Relationship Id="rId598" Type="http://schemas.openxmlformats.org/officeDocument/2006/relationships/hyperlink" Target="https://youtu.be/PZycyxQF9oM" TargetMode="External"/><Relationship Id="rId819" Type="http://schemas.openxmlformats.org/officeDocument/2006/relationships/hyperlink" Target="https://youtu.be/6IqrAg330fE" TargetMode="External"/><Relationship Id="rId1004" Type="http://schemas.openxmlformats.org/officeDocument/2006/relationships/hyperlink" Target="https://www.youtube.com/user/EinUhu/videos" TargetMode="External"/><Relationship Id="rId220" Type="http://schemas.openxmlformats.org/officeDocument/2006/relationships/hyperlink" Target="https://www.youtube.com/watch?v=HW4EleCulbQ" TargetMode="External"/><Relationship Id="rId458" Type="http://schemas.openxmlformats.org/officeDocument/2006/relationships/hyperlink" Target="https://www.youtube.com/watch?v=GJg8axbroOI&amp;list=PL2TqEpzY_AWZlyqXdiguVsqI1KPCC3Ubk" TargetMode="External"/><Relationship Id="rId665" Type="http://schemas.openxmlformats.org/officeDocument/2006/relationships/hyperlink" Target="https://turniere.jugger.org/tournament.php?id=565" TargetMode="External"/><Relationship Id="rId872" Type="http://schemas.openxmlformats.org/officeDocument/2006/relationships/hyperlink" Target="https://youtu.be/kcwWIFNmGgw" TargetMode="External"/><Relationship Id="rId15" Type="http://schemas.openxmlformats.org/officeDocument/2006/relationships/hyperlink" Target="https://youtu.be/_N7MB6hSzno" TargetMode="External"/><Relationship Id="rId318" Type="http://schemas.openxmlformats.org/officeDocument/2006/relationships/hyperlink" Target="https://www.youtube.com/watch?v=-EQPKicy0aI" TargetMode="External"/><Relationship Id="rId525" Type="http://schemas.openxmlformats.org/officeDocument/2006/relationships/hyperlink" Target="https://turniere.jugger.org/tournament.php?id=549" TargetMode="External"/><Relationship Id="rId732" Type="http://schemas.openxmlformats.org/officeDocument/2006/relationships/hyperlink" Target="https://turniere.jugger.org/tournament.php?id=569" TargetMode="External"/><Relationship Id="rId99" Type="http://schemas.openxmlformats.org/officeDocument/2006/relationships/hyperlink" Target="https://turniere.jugger.org/tournament.php?id=56" TargetMode="External"/><Relationship Id="rId164" Type="http://schemas.openxmlformats.org/officeDocument/2006/relationships/hyperlink" Target="https://www.youtube.com/watch?v=HEt_ApFB5Go" TargetMode="External"/><Relationship Id="rId371" Type="http://schemas.openxmlformats.org/officeDocument/2006/relationships/hyperlink" Target="https://turniere.jugger.org/tournament.php?id=483" TargetMode="External"/><Relationship Id="rId1015" Type="http://schemas.openxmlformats.org/officeDocument/2006/relationships/hyperlink" Target="https://www.youtube.com/watch?v=2yd8deC_ddk" TargetMode="External"/><Relationship Id="rId469" Type="http://schemas.openxmlformats.org/officeDocument/2006/relationships/hyperlink" Target="https://turniere.jugger.org/tournament.php?id=471" TargetMode="External"/><Relationship Id="rId676" Type="http://schemas.openxmlformats.org/officeDocument/2006/relationships/hyperlink" Target="https://youtu.be/7ThNNoxADeE" TargetMode="External"/><Relationship Id="rId883" Type="http://schemas.openxmlformats.org/officeDocument/2006/relationships/hyperlink" Target="https://youtu.be/TqX6c3xmVUE" TargetMode="External"/><Relationship Id="rId26" Type="http://schemas.openxmlformats.org/officeDocument/2006/relationships/hyperlink" Target="https://youtu.be/OrvnMwXIhUI" TargetMode="External"/><Relationship Id="rId231" Type="http://schemas.openxmlformats.org/officeDocument/2006/relationships/hyperlink" Target="https://turniere.jugger.org/tournament.php?id=131" TargetMode="External"/><Relationship Id="rId329" Type="http://schemas.openxmlformats.org/officeDocument/2006/relationships/hyperlink" Target="https://youtu.be/4nlPG1lbyKs" TargetMode="External"/><Relationship Id="rId536" Type="http://schemas.openxmlformats.org/officeDocument/2006/relationships/hyperlink" Target="https://www.youtube.com/watch?v=74xMz3tSBkw" TargetMode="External"/><Relationship Id="rId175" Type="http://schemas.openxmlformats.org/officeDocument/2006/relationships/hyperlink" Target="https://turniere.jugger.org/tournament.php?id=114" TargetMode="External"/><Relationship Id="rId743" Type="http://schemas.openxmlformats.org/officeDocument/2006/relationships/hyperlink" Target="https://youtu.be/8NMzQxb4okA" TargetMode="External"/><Relationship Id="rId950" Type="http://schemas.openxmlformats.org/officeDocument/2006/relationships/hyperlink" Target="https://youtu.be/mpt80bBlO7k" TargetMode="External"/><Relationship Id="rId1026" Type="http://schemas.openxmlformats.org/officeDocument/2006/relationships/hyperlink" Target="https://www.youtube.com/watch?v=p8Itogi_HO0&amp;list=PLQE3-dafu5g9EGjvcPBNL7zOX7qd6WX0S" TargetMode="External"/><Relationship Id="rId382" Type="http://schemas.openxmlformats.org/officeDocument/2006/relationships/hyperlink" Target="https://www.youtube.com/watch?v=8HFVbQFZy4M" TargetMode="External"/><Relationship Id="rId603" Type="http://schemas.openxmlformats.org/officeDocument/2006/relationships/hyperlink" Target="https://youtu.be/AN1cBm0_81M" TargetMode="External"/><Relationship Id="rId687" Type="http://schemas.openxmlformats.org/officeDocument/2006/relationships/hyperlink" Target="https://turniere.jugger.org/tournament.php?id=489" TargetMode="External"/><Relationship Id="rId810" Type="http://schemas.openxmlformats.org/officeDocument/2006/relationships/hyperlink" Target="https://turniere.jugger.org/tournament.php?id=524" TargetMode="External"/><Relationship Id="rId908" Type="http://schemas.openxmlformats.org/officeDocument/2006/relationships/hyperlink" Target="https://youtu.be/MwA_NAzJrwg" TargetMode="External"/><Relationship Id="rId242" Type="http://schemas.openxmlformats.org/officeDocument/2006/relationships/hyperlink" Target="https://www.youtube.com/watch?v=HeWLDT7hihY" TargetMode="External"/><Relationship Id="rId894" Type="http://schemas.openxmlformats.org/officeDocument/2006/relationships/hyperlink" Target="https://youtu.be/y51x_mtzN2M" TargetMode="External"/><Relationship Id="rId37" Type="http://schemas.openxmlformats.org/officeDocument/2006/relationships/hyperlink" Target="https://youtu.be/UoRV8245iL8" TargetMode="External"/><Relationship Id="rId102" Type="http://schemas.openxmlformats.org/officeDocument/2006/relationships/hyperlink" Target="https://www.youtube.com/watch?v=zlhLGmmLMWM" TargetMode="External"/><Relationship Id="rId547" Type="http://schemas.openxmlformats.org/officeDocument/2006/relationships/hyperlink" Target="https://turniere.jugger.org/tournament.php?id=565" TargetMode="External"/><Relationship Id="rId754" Type="http://schemas.openxmlformats.org/officeDocument/2006/relationships/hyperlink" Target="https://turniere.jugger.org/tournament.php?id=527" TargetMode="External"/><Relationship Id="rId961" Type="http://schemas.openxmlformats.org/officeDocument/2006/relationships/hyperlink" Target="https://youtu.be/DlSZARkui3s" TargetMode="External"/><Relationship Id="rId90" Type="http://schemas.openxmlformats.org/officeDocument/2006/relationships/hyperlink" Target="https://www.youtube.com/watch?v=dRYkaoPwxUM" TargetMode="External"/><Relationship Id="rId186" Type="http://schemas.openxmlformats.org/officeDocument/2006/relationships/hyperlink" Target="https://www.youtube.com/watch?v=v1XdRHhw8-U" TargetMode="External"/><Relationship Id="rId393" Type="http://schemas.openxmlformats.org/officeDocument/2006/relationships/hyperlink" Target="https://www.youtube.com/watch?v=_n5nwFAP4aw" TargetMode="External"/><Relationship Id="rId407" Type="http://schemas.openxmlformats.org/officeDocument/2006/relationships/hyperlink" Target="https://www.youtube.com/watch?v=sWdJjK6F5vI" TargetMode="External"/><Relationship Id="rId614" Type="http://schemas.openxmlformats.org/officeDocument/2006/relationships/hyperlink" Target="https://turniere.jugger.org/tournament.php?id=481" TargetMode="External"/><Relationship Id="rId821" Type="http://schemas.openxmlformats.org/officeDocument/2006/relationships/hyperlink" Target="https://youtu.be/9lRHkrLlqmE" TargetMode="External"/><Relationship Id="rId1037" Type="http://schemas.openxmlformats.org/officeDocument/2006/relationships/hyperlink" Target="https://www.youtube.com/user/EinUhu/videos" TargetMode="External"/><Relationship Id="rId253" Type="http://schemas.openxmlformats.org/officeDocument/2006/relationships/hyperlink" Target="https://turniere.jugger.org/tournament.php?id=113" TargetMode="External"/><Relationship Id="rId460" Type="http://schemas.openxmlformats.org/officeDocument/2006/relationships/hyperlink" Target="https://www.youtube.com/watch?v=S2pC45EL3qc&amp;t=1s" TargetMode="External"/><Relationship Id="rId698" Type="http://schemas.openxmlformats.org/officeDocument/2006/relationships/hyperlink" Target="https://youtu.be/gfYqXYe1Iuo" TargetMode="External"/><Relationship Id="rId919" Type="http://schemas.openxmlformats.org/officeDocument/2006/relationships/hyperlink" Target="https://youtu.be/J1Jsovq9RbQ" TargetMode="External"/><Relationship Id="rId48" Type="http://schemas.openxmlformats.org/officeDocument/2006/relationships/hyperlink" Target="https://youtu.be/ss_Ssiagg6s" TargetMode="External"/><Relationship Id="rId113" Type="http://schemas.openxmlformats.org/officeDocument/2006/relationships/hyperlink" Target="https://turniere.jugger.org/tournament.php?id=79" TargetMode="External"/><Relationship Id="rId320" Type="http://schemas.openxmlformats.org/officeDocument/2006/relationships/hyperlink" Target="https://www.youtube.com/watch?v=iRfmMn4UJxE" TargetMode="External"/><Relationship Id="rId558" Type="http://schemas.openxmlformats.org/officeDocument/2006/relationships/hyperlink" Target="https://www.youtube.com/watch?v=u94Nford9Xg&amp;t=269s" TargetMode="External"/><Relationship Id="rId765" Type="http://schemas.openxmlformats.org/officeDocument/2006/relationships/hyperlink" Target="https://turniere.jugger.org/tournament.php?id=533" TargetMode="External"/><Relationship Id="rId972" Type="http://schemas.openxmlformats.org/officeDocument/2006/relationships/hyperlink" Target="https://youtu.be/lOCa3Pm0N28" TargetMode="External"/><Relationship Id="rId197" Type="http://schemas.openxmlformats.org/officeDocument/2006/relationships/hyperlink" Target="https://turniere.jugger.org/tournament.php?id=109" TargetMode="External"/><Relationship Id="rId418" Type="http://schemas.openxmlformats.org/officeDocument/2006/relationships/hyperlink" Target="https://youtu.be/K6_ZM03z1o8" TargetMode="External"/><Relationship Id="rId625" Type="http://schemas.openxmlformats.org/officeDocument/2006/relationships/hyperlink" Target="https://youtu.be/KUbe7JPM_DY" TargetMode="External"/><Relationship Id="rId832" Type="http://schemas.openxmlformats.org/officeDocument/2006/relationships/hyperlink" Target="https://youtu.be/Y_zA7EDSjXM" TargetMode="External"/><Relationship Id="rId1048" Type="http://schemas.openxmlformats.org/officeDocument/2006/relationships/hyperlink" Target="https://soundcloud.com/trashcore1/kessel-loop-prev" TargetMode="External"/><Relationship Id="rId264" Type="http://schemas.openxmlformats.org/officeDocument/2006/relationships/hyperlink" Target="https://www.youtube.com/watch?v=7Im0UBl0g3g&amp;t" TargetMode="External"/><Relationship Id="rId471" Type="http://schemas.openxmlformats.org/officeDocument/2006/relationships/hyperlink" Target="https://turniere.jugger.org/tournament.php?id=471" TargetMode="External"/><Relationship Id="rId59" Type="http://schemas.openxmlformats.org/officeDocument/2006/relationships/hyperlink" Target="https://youtu.be/olzpCKpPXTU" TargetMode="External"/><Relationship Id="rId124" Type="http://schemas.openxmlformats.org/officeDocument/2006/relationships/hyperlink" Target="https://www.youtube.com/watch?v=UzvUkZ7jWy0" TargetMode="External"/><Relationship Id="rId569" Type="http://schemas.openxmlformats.org/officeDocument/2006/relationships/hyperlink" Target="https://turniere.jugger.org/tournament.php?id=565" TargetMode="External"/><Relationship Id="rId776" Type="http://schemas.openxmlformats.org/officeDocument/2006/relationships/hyperlink" Target="https://youtu.be/hiVP61_e6fg" TargetMode="External"/><Relationship Id="rId983" Type="http://schemas.openxmlformats.org/officeDocument/2006/relationships/hyperlink" Target="https://www.youtube.com/channel/UCBMUWrcA09C-e9weWGxeJLQ" TargetMode="External"/><Relationship Id="rId331" Type="http://schemas.openxmlformats.org/officeDocument/2006/relationships/hyperlink" Target="https://turniere.jugger.org/tournament.php?id=245" TargetMode="External"/><Relationship Id="rId429" Type="http://schemas.openxmlformats.org/officeDocument/2006/relationships/hyperlink" Target="https://turniere.jugger.org/tournament.php?id=2" TargetMode="External"/><Relationship Id="rId636" Type="http://schemas.openxmlformats.org/officeDocument/2006/relationships/hyperlink" Target="https://youtu.be/Ct58aP5ccfY" TargetMode="External"/><Relationship Id="rId1059" Type="http://schemas.openxmlformats.org/officeDocument/2006/relationships/hyperlink" Target="https://www.youtube.com/watch?v=kOaUK7twIJA&amp;list=PLwB6_54Im7ZWFVUR5KThWB3BisoBbcqRo&amp;index=8" TargetMode="External"/><Relationship Id="rId843" Type="http://schemas.openxmlformats.org/officeDocument/2006/relationships/hyperlink" Target="https://youtu.be/6m0mupKf98Q" TargetMode="External"/><Relationship Id="rId275" Type="http://schemas.openxmlformats.org/officeDocument/2006/relationships/hyperlink" Target="https://www.youtube.com/watch?v=SPhU3D45RZ0" TargetMode="External"/><Relationship Id="rId482" Type="http://schemas.openxmlformats.org/officeDocument/2006/relationships/hyperlink" Target="https://www.youtube.com/watch?v=L4xh5XqTbr0" TargetMode="External"/><Relationship Id="rId703" Type="http://schemas.openxmlformats.org/officeDocument/2006/relationships/hyperlink" Target="https://turniere.jugger.org/tournament.php?id=505" TargetMode="External"/><Relationship Id="rId910" Type="http://schemas.openxmlformats.org/officeDocument/2006/relationships/hyperlink" Target="https://youtu.be/4H7Dwuwtyjo" TargetMode="External"/><Relationship Id="rId135" Type="http://schemas.openxmlformats.org/officeDocument/2006/relationships/hyperlink" Target="https://turniere.jugger.org/tournament.php?id=72" TargetMode="External"/><Relationship Id="rId342" Type="http://schemas.openxmlformats.org/officeDocument/2006/relationships/hyperlink" Target="https://www.youtube.com/watch?v=xnQ19t64lmc" TargetMode="External"/><Relationship Id="rId787" Type="http://schemas.openxmlformats.org/officeDocument/2006/relationships/hyperlink" Target="https://youtu.be/VW2MGX02dbM" TargetMode="External"/><Relationship Id="rId994" Type="http://schemas.openxmlformats.org/officeDocument/2006/relationships/hyperlink" Target="https://youtu.be/FQf3dqtcgIA" TargetMode="External"/><Relationship Id="rId202" Type="http://schemas.openxmlformats.org/officeDocument/2006/relationships/hyperlink" Target="https://www.youtube.com/watch?v=DZyx-sKhAFI" TargetMode="External"/><Relationship Id="rId647" Type="http://schemas.openxmlformats.org/officeDocument/2006/relationships/hyperlink" Target="https://turniere.jugger.org/tournament.php?id=522" TargetMode="External"/><Relationship Id="rId854" Type="http://schemas.openxmlformats.org/officeDocument/2006/relationships/hyperlink" Target="https://youtu.be/wNN8w9bl5d0" TargetMode="External"/><Relationship Id="rId286" Type="http://schemas.openxmlformats.org/officeDocument/2006/relationships/hyperlink" Target="https://www.youtube.com/watch?v=jLHEtE2NV9k" TargetMode="External"/><Relationship Id="rId493" Type="http://schemas.openxmlformats.org/officeDocument/2006/relationships/hyperlink" Target="https://turniere.jugger.org/tournament.php?id=566" TargetMode="External"/><Relationship Id="rId507" Type="http://schemas.openxmlformats.org/officeDocument/2006/relationships/hyperlink" Target="https://turniere.jugger.org/tournament.php?id=510" TargetMode="External"/><Relationship Id="rId714" Type="http://schemas.openxmlformats.org/officeDocument/2006/relationships/hyperlink" Target="https://turniere.jugger.org/tournament.php?id=569" TargetMode="External"/><Relationship Id="rId921" Type="http://schemas.openxmlformats.org/officeDocument/2006/relationships/hyperlink" Target="https://youtu.be/n5xYk-hFObI" TargetMode="External"/><Relationship Id="rId50" Type="http://schemas.openxmlformats.org/officeDocument/2006/relationships/hyperlink" Target="https://youtu.be/oRtSvN3NPMI" TargetMode="External"/><Relationship Id="rId146" Type="http://schemas.openxmlformats.org/officeDocument/2006/relationships/hyperlink" Target="https://www.youtube.com/watch?v=xYEw5sHiTgo" TargetMode="External"/><Relationship Id="rId353" Type="http://schemas.openxmlformats.org/officeDocument/2006/relationships/hyperlink" Target="https://turniere.jugger.org/tournament.php?id=432" TargetMode="External"/><Relationship Id="rId560" Type="http://schemas.openxmlformats.org/officeDocument/2006/relationships/hyperlink" Target="https://www.youtube.com/watch?v=4mNvYwhN2ko" TargetMode="External"/><Relationship Id="rId798" Type="http://schemas.openxmlformats.org/officeDocument/2006/relationships/hyperlink" Target="https://turniere.jugger.org/tournament.php?id=556" TargetMode="External"/><Relationship Id="rId213" Type="http://schemas.openxmlformats.org/officeDocument/2006/relationships/hyperlink" Target="https://turniere.jugger.org/tournament.php?id=109" TargetMode="External"/><Relationship Id="rId420" Type="http://schemas.openxmlformats.org/officeDocument/2006/relationships/hyperlink" Target="https://youtu.be/fbfnHdX1nkE" TargetMode="External"/><Relationship Id="rId658" Type="http://schemas.openxmlformats.org/officeDocument/2006/relationships/hyperlink" Target="https://youtu.be/Xv5EwEFcfbE" TargetMode="External"/><Relationship Id="rId865" Type="http://schemas.openxmlformats.org/officeDocument/2006/relationships/hyperlink" Target="https://youtu.be/IppxQgyAnkk" TargetMode="External"/><Relationship Id="rId1050" Type="http://schemas.openxmlformats.org/officeDocument/2006/relationships/hyperlink" Target="https://soundcloud.com/trashcore1/problemmachine" TargetMode="External"/><Relationship Id="rId297" Type="http://schemas.openxmlformats.org/officeDocument/2006/relationships/hyperlink" Target="https://www.youtube.com/watch?v=L2IOtdMHkR0" TargetMode="External"/><Relationship Id="rId518" Type="http://schemas.openxmlformats.org/officeDocument/2006/relationships/hyperlink" Target="https://www.youtube.com/watch?v=T2lNCqJVveY" TargetMode="External"/><Relationship Id="rId725" Type="http://schemas.openxmlformats.org/officeDocument/2006/relationships/hyperlink" Target="https://youtu.be/KVhoV97zev0" TargetMode="External"/><Relationship Id="rId932" Type="http://schemas.openxmlformats.org/officeDocument/2006/relationships/hyperlink" Target="https://youtu.be/C0PfDJhdA-Q" TargetMode="External"/><Relationship Id="rId157" Type="http://schemas.openxmlformats.org/officeDocument/2006/relationships/hyperlink" Target="https://turniere.jugger.org/tournament.php?id=112" TargetMode="External"/><Relationship Id="rId364" Type="http://schemas.openxmlformats.org/officeDocument/2006/relationships/hyperlink" Target="https://www.youtube.com/watch?v=AxnuDOHek50" TargetMode="External"/><Relationship Id="rId1008" Type="http://schemas.openxmlformats.org/officeDocument/2006/relationships/hyperlink" Target="https://youtu.be/des8lFrGS3A" TargetMode="External"/><Relationship Id="rId61" Type="http://schemas.openxmlformats.org/officeDocument/2006/relationships/hyperlink" Target="https://youtu.be/yE71USS6cPc" TargetMode="External"/><Relationship Id="rId571" Type="http://schemas.openxmlformats.org/officeDocument/2006/relationships/hyperlink" Target="https://turniere.jugger.org/tournament.php?id=565" TargetMode="External"/><Relationship Id="rId669" Type="http://schemas.openxmlformats.org/officeDocument/2006/relationships/hyperlink" Target="https://turniere.jugger.org/tournament.php?id=565" TargetMode="External"/><Relationship Id="rId876" Type="http://schemas.openxmlformats.org/officeDocument/2006/relationships/hyperlink" Target="https://youtu.be/u4hwEWfQQic" TargetMode="External"/><Relationship Id="rId19" Type="http://schemas.openxmlformats.org/officeDocument/2006/relationships/hyperlink" Target="https://youtu.be/0fFtC6JNddM" TargetMode="External"/><Relationship Id="rId224" Type="http://schemas.openxmlformats.org/officeDocument/2006/relationships/hyperlink" Target="https://www.youtube.com/watch?v=Arb6qO1GfFo" TargetMode="External"/><Relationship Id="rId431" Type="http://schemas.openxmlformats.org/officeDocument/2006/relationships/hyperlink" Target="https://turniere.jugger.org/tournament.php?id=2" TargetMode="External"/><Relationship Id="rId529" Type="http://schemas.openxmlformats.org/officeDocument/2006/relationships/hyperlink" Target="https://turniere.jugger.org/tournament.php?id=549" TargetMode="External"/><Relationship Id="rId736" Type="http://schemas.openxmlformats.org/officeDocument/2006/relationships/hyperlink" Target="https://tugeny.org/tournaments/view/49" TargetMode="External"/><Relationship Id="rId1061" Type="http://schemas.openxmlformats.org/officeDocument/2006/relationships/hyperlink" Target="https://www.youtube.com/watch?v=l89kD5nIn9M&amp;list=PLwB6_54Im7ZWe4vHZYwuLrdxUGQoGpRRA&amp;index=2" TargetMode="External"/><Relationship Id="rId168" Type="http://schemas.openxmlformats.org/officeDocument/2006/relationships/hyperlink" Target="https://www.youtube.com/watch?v=dj0AQSGPiAY" TargetMode="External"/><Relationship Id="rId943" Type="http://schemas.openxmlformats.org/officeDocument/2006/relationships/hyperlink" Target="https://youtu.be/jiplz9pj7hc" TargetMode="External"/><Relationship Id="rId1019" Type="http://schemas.openxmlformats.org/officeDocument/2006/relationships/hyperlink" Target="https://www.youtube.com/watch?v=0mQzVNke3A0" TargetMode="External"/><Relationship Id="rId72" Type="http://schemas.openxmlformats.org/officeDocument/2006/relationships/hyperlink" Target="https://youtu.be/DioxP6y9btk" TargetMode="External"/><Relationship Id="rId375" Type="http://schemas.openxmlformats.org/officeDocument/2006/relationships/hyperlink" Target="https://turniere.jugger.org/tournament.php?id=445" TargetMode="External"/><Relationship Id="rId582" Type="http://schemas.openxmlformats.org/officeDocument/2006/relationships/hyperlink" Target="https://www.youtube.com/watch?v=AXqMlzTFYsc&amp;t=4s" TargetMode="External"/><Relationship Id="rId803" Type="http://schemas.openxmlformats.org/officeDocument/2006/relationships/hyperlink" Target="https://youtu.be/nqH_YkacZyU" TargetMode="External"/><Relationship Id="rId3" Type="http://schemas.openxmlformats.org/officeDocument/2006/relationships/hyperlink" Target="https://youtu.be/OA_Omrht_IU" TargetMode="External"/><Relationship Id="rId235" Type="http://schemas.openxmlformats.org/officeDocument/2006/relationships/hyperlink" Target="https://turniere.jugger.org/tournament.php?id=131" TargetMode="External"/><Relationship Id="rId442" Type="http://schemas.openxmlformats.org/officeDocument/2006/relationships/hyperlink" Target="https://youtu.be/sXsmsT89svU" TargetMode="External"/><Relationship Id="rId887" Type="http://schemas.openxmlformats.org/officeDocument/2006/relationships/hyperlink" Target="https://youtu.be/VBlRIQg2CWk" TargetMode="External"/><Relationship Id="rId1072" Type="http://schemas.openxmlformats.org/officeDocument/2006/relationships/hyperlink" Target="https://youtu.be/f1tge1Cx4uU" TargetMode="External"/><Relationship Id="rId302" Type="http://schemas.openxmlformats.org/officeDocument/2006/relationships/hyperlink" Target="https://www.youtube.com/watch?v=3D2P6GZKndU" TargetMode="External"/><Relationship Id="rId747" Type="http://schemas.openxmlformats.org/officeDocument/2006/relationships/hyperlink" Target="https://youtu.be/CM_SsVxEDfs" TargetMode="External"/><Relationship Id="rId954" Type="http://schemas.openxmlformats.org/officeDocument/2006/relationships/hyperlink" Target="https://www.youtube.com/watch?v=2A5QY_pmPzU" TargetMode="External"/><Relationship Id="rId83" Type="http://schemas.openxmlformats.org/officeDocument/2006/relationships/hyperlink" Target="https://turniere.jugger.org/tournament.php?id=60" TargetMode="External"/><Relationship Id="rId179" Type="http://schemas.openxmlformats.org/officeDocument/2006/relationships/hyperlink" Target="https://turniere.jugger.org/tournament.php?id=114" TargetMode="External"/><Relationship Id="rId386" Type="http://schemas.openxmlformats.org/officeDocument/2006/relationships/hyperlink" Target="https://turniere.jugger.org/tournament.php?id=19" TargetMode="External"/><Relationship Id="rId593" Type="http://schemas.openxmlformats.org/officeDocument/2006/relationships/hyperlink" Target="https://www.youtube.com/watch?v=aUJO64ODppQ&amp;t=432s" TargetMode="External"/><Relationship Id="rId607" Type="http://schemas.openxmlformats.org/officeDocument/2006/relationships/hyperlink" Target="https://youtu.be/NdbKWtLrI4c" TargetMode="External"/><Relationship Id="rId814" Type="http://schemas.openxmlformats.org/officeDocument/2006/relationships/hyperlink" Target="https://youtu.be/cvpjzrd_dn4" TargetMode="External"/><Relationship Id="rId246" Type="http://schemas.openxmlformats.org/officeDocument/2006/relationships/hyperlink" Target="https://www.youtube.com/watch?v=nkIYo6pdmuM" TargetMode="External"/><Relationship Id="rId453" Type="http://schemas.openxmlformats.org/officeDocument/2006/relationships/hyperlink" Target="https://turniere.jugger.org/tournament.php?id=2" TargetMode="External"/><Relationship Id="rId660" Type="http://schemas.openxmlformats.org/officeDocument/2006/relationships/hyperlink" Target="https://youtu.be/KyCXYg2BOd0" TargetMode="External"/><Relationship Id="rId898" Type="http://schemas.openxmlformats.org/officeDocument/2006/relationships/hyperlink" Target="https://youtu.be/Xkdn3t11pUA" TargetMode="External"/><Relationship Id="rId1083" Type="http://schemas.openxmlformats.org/officeDocument/2006/relationships/comments" Target="../comments1.xml"/><Relationship Id="rId106" Type="http://schemas.openxmlformats.org/officeDocument/2006/relationships/hyperlink" Target="https://www.youtube.com/watch?v=R_8ivCO3rk0" TargetMode="External"/><Relationship Id="rId313" Type="http://schemas.openxmlformats.org/officeDocument/2006/relationships/hyperlink" Target="https://www.youtube.com/watch?v=IIh5Z-LDHmQ" TargetMode="External"/><Relationship Id="rId758" Type="http://schemas.openxmlformats.org/officeDocument/2006/relationships/hyperlink" Target="https://youtu.be/IJ49B5lsqys" TargetMode="External"/><Relationship Id="rId965" Type="http://schemas.openxmlformats.org/officeDocument/2006/relationships/hyperlink" Target="https://youtu.be/O5B-pR1x6RU" TargetMode="External"/><Relationship Id="rId10" Type="http://schemas.openxmlformats.org/officeDocument/2006/relationships/hyperlink" Target="https://youtu.be/AVnDdp0M4V8" TargetMode="External"/><Relationship Id="rId94" Type="http://schemas.openxmlformats.org/officeDocument/2006/relationships/hyperlink" Target="https://www.youtube.com/watch?v=rRr959IqNOc" TargetMode="External"/><Relationship Id="rId397" Type="http://schemas.openxmlformats.org/officeDocument/2006/relationships/hyperlink" Target="https://www.youtube.com/watch?v=ViFPFz4V-Rw" TargetMode="External"/><Relationship Id="rId520" Type="http://schemas.openxmlformats.org/officeDocument/2006/relationships/hyperlink" Target="https://www.youtube.com/watch?v=jSTKxLX_bIs" TargetMode="External"/><Relationship Id="rId618" Type="http://schemas.openxmlformats.org/officeDocument/2006/relationships/hyperlink" Target="https://turniere.jugger.org/tournament.php?id=458" TargetMode="External"/><Relationship Id="rId825" Type="http://schemas.openxmlformats.org/officeDocument/2006/relationships/hyperlink" Target="https://youtu.be/daHc81251Bw" TargetMode="External"/><Relationship Id="rId257" Type="http://schemas.openxmlformats.org/officeDocument/2006/relationships/hyperlink" Target="https://www.youtube.com/watch?v=e1RPit3t4_s" TargetMode="External"/><Relationship Id="rId464" Type="http://schemas.openxmlformats.org/officeDocument/2006/relationships/hyperlink" Target="https://www.youtube.com/watch?v=xwl8O_acNUY" TargetMode="External"/><Relationship Id="rId1010" Type="http://schemas.openxmlformats.org/officeDocument/2006/relationships/hyperlink" Target="https://www.youtube.com/user/EinUhu/videos" TargetMode="External"/><Relationship Id="rId117" Type="http://schemas.openxmlformats.org/officeDocument/2006/relationships/hyperlink" Target="https://turniere.jugger.org/tournament.php?id=79" TargetMode="External"/><Relationship Id="rId671" Type="http://schemas.openxmlformats.org/officeDocument/2006/relationships/hyperlink" Target="https://turniere.jugger.org/tournament.php?id=565" TargetMode="External"/><Relationship Id="rId769" Type="http://schemas.openxmlformats.org/officeDocument/2006/relationships/hyperlink" Target="https://turniere.jugger.org/tournament.php?id=533" TargetMode="External"/><Relationship Id="rId976" Type="http://schemas.openxmlformats.org/officeDocument/2006/relationships/hyperlink" Target="https://youtu.be/f27SC622NvE" TargetMode="External"/><Relationship Id="rId324" Type="http://schemas.openxmlformats.org/officeDocument/2006/relationships/hyperlink" Target="https://youtu.be/eKUMMJTsGP4" TargetMode="External"/><Relationship Id="rId531" Type="http://schemas.openxmlformats.org/officeDocument/2006/relationships/hyperlink" Target="https://turniere.jugger.org/tournament.php?id=549" TargetMode="External"/><Relationship Id="rId629" Type="http://schemas.openxmlformats.org/officeDocument/2006/relationships/hyperlink" Target="https://youtu.be/Pe_kh6zJuA8" TargetMode="External"/><Relationship Id="rId836" Type="http://schemas.openxmlformats.org/officeDocument/2006/relationships/hyperlink" Target="https://youtu.be/gWaKaAYTs24" TargetMode="External"/><Relationship Id="rId1021" Type="http://schemas.openxmlformats.org/officeDocument/2006/relationships/hyperlink" Target="https://www.youtube.com/watch?v=0me1UNqzmOg" TargetMode="External"/><Relationship Id="rId903" Type="http://schemas.openxmlformats.org/officeDocument/2006/relationships/hyperlink" Target="https://youtu.be/qpKRKCfvghU" TargetMode="External"/><Relationship Id="rId32" Type="http://schemas.openxmlformats.org/officeDocument/2006/relationships/hyperlink" Target="https://youtu.be/6GUZxwkDZF4" TargetMode="External"/><Relationship Id="rId181" Type="http://schemas.openxmlformats.org/officeDocument/2006/relationships/hyperlink" Target="https://turniere.jugger.org/tournament.php?id=114" TargetMode="External"/><Relationship Id="rId279" Type="http://schemas.openxmlformats.org/officeDocument/2006/relationships/hyperlink" Target="https://youtu.be/RjG5TY-Gz7E" TargetMode="External"/><Relationship Id="rId486" Type="http://schemas.openxmlformats.org/officeDocument/2006/relationships/hyperlink" Target="https://www.youtube.com/watch?v=fVBhRQyUObE" TargetMode="External"/><Relationship Id="rId693" Type="http://schemas.openxmlformats.org/officeDocument/2006/relationships/hyperlink" Target="https://turniere.jugger.org/tournament.php?id=489" TargetMode="External"/><Relationship Id="rId139" Type="http://schemas.openxmlformats.org/officeDocument/2006/relationships/hyperlink" Target="https://turniere.jugger.org/tournament.php?id=72" TargetMode="External"/><Relationship Id="rId346" Type="http://schemas.openxmlformats.org/officeDocument/2006/relationships/hyperlink" Target="https://www.youtube.com/watch?v=PEMU6bGDPA0" TargetMode="External"/><Relationship Id="rId553" Type="http://schemas.openxmlformats.org/officeDocument/2006/relationships/hyperlink" Target="https://turniere.jugger.org/tournament.php?id=565" TargetMode="External"/><Relationship Id="rId760" Type="http://schemas.openxmlformats.org/officeDocument/2006/relationships/hyperlink" Target="https://youtu.be/oHMYJnKBg_I" TargetMode="External"/><Relationship Id="rId998" Type="http://schemas.openxmlformats.org/officeDocument/2006/relationships/hyperlink" Target="https://www.youtube.com/user/EinUhu/videos" TargetMode="External"/><Relationship Id="rId206" Type="http://schemas.openxmlformats.org/officeDocument/2006/relationships/hyperlink" Target="https://www.youtube.com/watch?v=Hkz8CgZOKRg" TargetMode="External"/><Relationship Id="rId413" Type="http://schemas.openxmlformats.org/officeDocument/2006/relationships/hyperlink" Target="https://youtu.be/VvKllvLYnao" TargetMode="External"/><Relationship Id="rId858" Type="http://schemas.openxmlformats.org/officeDocument/2006/relationships/hyperlink" Target="https://youtu.be/LTvhtaVEW-E" TargetMode="External"/><Relationship Id="rId1043" Type="http://schemas.openxmlformats.org/officeDocument/2006/relationships/hyperlink" Target="https://www.youtube.com/user/EinUhu/videos" TargetMode="External"/><Relationship Id="rId620" Type="http://schemas.openxmlformats.org/officeDocument/2006/relationships/hyperlink" Target="https://turniere.jugger.org/tournament.php?id=458https://turniere.jugger.org/tournament.php?id=458" TargetMode="External"/><Relationship Id="rId718" Type="http://schemas.openxmlformats.org/officeDocument/2006/relationships/hyperlink" Target="https://tugeny.org/tournaments/view/49" TargetMode="External"/><Relationship Id="rId925" Type="http://schemas.openxmlformats.org/officeDocument/2006/relationships/hyperlink" Target="https://www.youtube.com/watch?v=FNSOm5OwY9E" TargetMode="External"/><Relationship Id="rId54" Type="http://schemas.openxmlformats.org/officeDocument/2006/relationships/hyperlink" Target="https://youtu.be/Mzwog59QxzU" TargetMode="External"/><Relationship Id="rId270" Type="http://schemas.openxmlformats.org/officeDocument/2006/relationships/hyperlink" Target="https://youtu.be/s_OA2nHM_Rs" TargetMode="External"/><Relationship Id="rId130" Type="http://schemas.openxmlformats.org/officeDocument/2006/relationships/hyperlink" Target="https://www.youtube.com/watch?v=iy0vNyPx81o" TargetMode="External"/><Relationship Id="rId368" Type="http://schemas.openxmlformats.org/officeDocument/2006/relationships/hyperlink" Target="https://www.youtube.com/watch?v=eAOMkuN9Who" TargetMode="External"/><Relationship Id="rId575" Type="http://schemas.openxmlformats.org/officeDocument/2006/relationships/hyperlink" Target="https://turniere.jugger.org/tournament.php?id=565" TargetMode="External"/><Relationship Id="rId782" Type="http://schemas.openxmlformats.org/officeDocument/2006/relationships/hyperlink" Target="https://youtu.be/cLD8pj4Ibs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hannel/UC-USkE95FmRuhr74K5fLaKg" TargetMode="External"/><Relationship Id="rId18" Type="http://schemas.openxmlformats.org/officeDocument/2006/relationships/hyperlink" Target="https://www.youtube.com/channel/UC0tV2hOJtu6JFnms_2eOKpQ" TargetMode="External"/><Relationship Id="rId26" Type="http://schemas.openxmlformats.org/officeDocument/2006/relationships/hyperlink" Target="https://www.youtube.com/channel/UCQlzSKPouMfrETbGZiaAwcA" TargetMode="External"/><Relationship Id="rId39" Type="http://schemas.openxmlformats.org/officeDocument/2006/relationships/hyperlink" Target="https://meinsportpodcast.de/" TargetMode="External"/><Relationship Id="rId21" Type="http://schemas.openxmlformats.org/officeDocument/2006/relationships/hyperlink" Target="https://www.youtube.com/user/MicalLex" TargetMode="External"/><Relationship Id="rId34" Type="http://schemas.openxmlformats.org/officeDocument/2006/relationships/hyperlink" Target="https://www.youtube.com/channel/UCzM4B-wkOn9q9o4I1u2mdHA" TargetMode="External"/><Relationship Id="rId42" Type="http://schemas.openxmlformats.org/officeDocument/2006/relationships/hyperlink" Target="https://www.youtube.com/channel/UCEQ1LdfVPa7XBsF_jNtCiYg/videos" TargetMode="External"/><Relationship Id="rId47" Type="http://schemas.openxmlformats.org/officeDocument/2006/relationships/hyperlink" Target="https://www.youtube.com/channel/UCoYS3KjNmlkP1HWl_Vkm9Yw" TargetMode="External"/><Relationship Id="rId50" Type="http://schemas.openxmlformats.org/officeDocument/2006/relationships/hyperlink" Target="https://www.youtube.com/user/camaitz/videos" TargetMode="External"/><Relationship Id="rId55" Type="http://schemas.openxmlformats.org/officeDocument/2006/relationships/hyperlink" Target="https://www.youtube.com/channel/UCtqOtj28OGFgvXStCH2WXcw" TargetMode="External"/><Relationship Id="rId7" Type="http://schemas.openxmlformats.org/officeDocument/2006/relationships/hyperlink" Target="https://www.youtube.com/channel/UCvdd5RoFdmzJhBTeesXZ6og" TargetMode="External"/><Relationship Id="rId2" Type="http://schemas.openxmlformats.org/officeDocument/2006/relationships/hyperlink" Target="https://www.youtube.com/channel/UCDLlRK8kv9EZf7xMip3tMrw" TargetMode="External"/><Relationship Id="rId16" Type="http://schemas.openxmlformats.org/officeDocument/2006/relationships/hyperlink" Target="https://www.youtube.com/user/EvomSports" TargetMode="External"/><Relationship Id="rId29" Type="http://schemas.openxmlformats.org/officeDocument/2006/relationships/hyperlink" Target="https://www.youtube.com/channel/UCS6FpXwF7ePQpn0d2N5fupg" TargetMode="External"/><Relationship Id="rId11" Type="http://schemas.openxmlformats.org/officeDocument/2006/relationships/hyperlink" Target="https://www.youtube.com/channel/UC-USkE95FmRuhr74K5fLaKg" TargetMode="External"/><Relationship Id="rId24" Type="http://schemas.openxmlformats.org/officeDocument/2006/relationships/hyperlink" Target="https://www.youtube.com/channel/UCkxGVt10fX3xVrhRXYfruLg" TargetMode="External"/><Relationship Id="rId32" Type="http://schemas.openxmlformats.org/officeDocument/2006/relationships/hyperlink" Target="https://www.youtube.com/user/EinUhu" TargetMode="External"/><Relationship Id="rId37" Type="http://schemas.openxmlformats.org/officeDocument/2006/relationships/hyperlink" Target="https://www.youtube.com/user/semtext44/" TargetMode="External"/><Relationship Id="rId40" Type="http://schemas.openxmlformats.org/officeDocument/2006/relationships/hyperlink" Target="https://www.youtube.com/channel/UCzn5cLOLdVim_loT0F3qY3g" TargetMode="External"/><Relationship Id="rId45" Type="http://schemas.openxmlformats.org/officeDocument/2006/relationships/hyperlink" Target="https://www.youtube.com/c/Federaci%C3%B3nEspa%C3%B1oladeJugger/videos" TargetMode="External"/><Relationship Id="rId53" Type="http://schemas.openxmlformats.org/officeDocument/2006/relationships/hyperlink" Target="https://www.youtube.com/channel/UCt5WjP8b_EChKddE2ZZetmQ/videos" TargetMode="External"/><Relationship Id="rId58" Type="http://schemas.openxmlformats.org/officeDocument/2006/relationships/hyperlink" Target="https://www.youtube.com/channel/UCIbhF_XN4X1HvanbVgozeXA" TargetMode="External"/><Relationship Id="rId5" Type="http://schemas.openxmlformats.org/officeDocument/2006/relationships/hyperlink" Target="https://www.youtube.com/channel/UCNt5A5d69EO_xAEtp7rPBRw" TargetMode="External"/><Relationship Id="rId61" Type="http://schemas.openxmlformats.org/officeDocument/2006/relationships/hyperlink" Target="https://www.youtube.com/channel/UC3LwAWYx-sPRvqVS5DdZqDg/videos" TargetMode="External"/><Relationship Id="rId19" Type="http://schemas.openxmlformats.org/officeDocument/2006/relationships/hyperlink" Target="https://www.youtube.com/channel/UCWo6wUAPyxvdZX6swEN04_A/videos" TargetMode="External"/><Relationship Id="rId14" Type="http://schemas.openxmlformats.org/officeDocument/2006/relationships/hyperlink" Target="https://www.youtube.com/user/JuggerBerlin" TargetMode="External"/><Relationship Id="rId22" Type="http://schemas.openxmlformats.org/officeDocument/2006/relationships/hyperlink" Target="https://www.youtube.com/c/peterspawns" TargetMode="External"/><Relationship Id="rId27" Type="http://schemas.openxmlformats.org/officeDocument/2006/relationships/hyperlink" Target="https://www.youtube.com/channel/UC05M-gM2gLXlF8VbC1pGagQ?view_as=subscriber" TargetMode="External"/><Relationship Id="rId30" Type="http://schemas.openxmlformats.org/officeDocument/2006/relationships/hyperlink" Target="https://www.youtube.com/channel/UCBEwN3Yh8TnSI5f8M0PoQMg" TargetMode="External"/><Relationship Id="rId35" Type="http://schemas.openxmlformats.org/officeDocument/2006/relationships/hyperlink" Target="https://www.youtube.com/channel/UC8ICgb-mZqwPaHa2yMFY7_Q" TargetMode="External"/><Relationship Id="rId43" Type="http://schemas.openxmlformats.org/officeDocument/2006/relationships/hyperlink" Target="https://www.youtube.com/channel/UCwJakWhiTG6zcOkmQrqoEDw/videos" TargetMode="External"/><Relationship Id="rId48" Type="http://schemas.openxmlformats.org/officeDocument/2006/relationships/hyperlink" Target="https://www.youtube.com/channel/UCc792Fu8RU56D6BbLuSSRjw" TargetMode="External"/><Relationship Id="rId56" Type="http://schemas.openxmlformats.org/officeDocument/2006/relationships/hyperlink" Target="https://www.youtube.com/channel/UCEIawSh9Gw16WCL4PNP5hVw" TargetMode="External"/><Relationship Id="rId8" Type="http://schemas.openxmlformats.org/officeDocument/2006/relationships/hyperlink" Target="https://www.youtube.com/channel/UC3JG4yWBV231GEiEx39CTSQ" TargetMode="External"/><Relationship Id="rId51" Type="http://schemas.openxmlformats.org/officeDocument/2006/relationships/hyperlink" Target="https://www.youtube.com/channel/UCNaHT0-1fR3uM66_NmbtdRw/videos" TargetMode="External"/><Relationship Id="rId3" Type="http://schemas.openxmlformats.org/officeDocument/2006/relationships/hyperlink" Target="https://www.youtube.com/channel/UCEyObGMhRUKQnD-T6cFbkKg" TargetMode="External"/><Relationship Id="rId12" Type="http://schemas.openxmlformats.org/officeDocument/2006/relationships/hyperlink" Target="https://www.youtube.com/channel/UCWhQ8e2hrjiE1dRxf4QleBw" TargetMode="External"/><Relationship Id="rId17" Type="http://schemas.openxmlformats.org/officeDocument/2006/relationships/hyperlink" Target="https://www.youtube.com/user/Juggerliga" TargetMode="External"/><Relationship Id="rId25" Type="http://schemas.openxmlformats.org/officeDocument/2006/relationships/hyperlink" Target="https://www.youtube.com/user/Krusesensei" TargetMode="External"/><Relationship Id="rId33" Type="http://schemas.openxmlformats.org/officeDocument/2006/relationships/hyperlink" Target="https://www.youtube.com/channel/UCpnNhuA3b_6v4BZaZHmM8kQ" TargetMode="External"/><Relationship Id="rId38" Type="http://schemas.openxmlformats.org/officeDocument/2006/relationships/hyperlink" Target="https://www.musmagazin.de/" TargetMode="External"/><Relationship Id="rId46" Type="http://schemas.openxmlformats.org/officeDocument/2006/relationships/hyperlink" Target="https://www.youtube.com/channel/UCB3PRRTaOFH-x4cQlb0y_Jg/videos" TargetMode="External"/><Relationship Id="rId59" Type="http://schemas.openxmlformats.org/officeDocument/2006/relationships/hyperlink" Target="https://www.youtube.com/channel/UCLAPGNLYBU8oEO9qFJhdQIQ" TargetMode="External"/><Relationship Id="rId20" Type="http://schemas.openxmlformats.org/officeDocument/2006/relationships/hyperlink" Target="https://www.youtube.com/channel/UCBMUWrcA09C-e9weWGxeJLQ" TargetMode="External"/><Relationship Id="rId41" Type="http://schemas.openxmlformats.org/officeDocument/2006/relationships/hyperlink" Target="https://www.youtube.com/channel/UCw3u9TFaD-cSW8CwdZZblDQ/videos" TargetMode="External"/><Relationship Id="rId54" Type="http://schemas.openxmlformats.org/officeDocument/2006/relationships/hyperlink" Target="https://www.youtube.com/user/AMUJugger/videos" TargetMode="External"/><Relationship Id="rId62" Type="http://schemas.openxmlformats.org/officeDocument/2006/relationships/hyperlink" Target="https://www.youtube.com/@leipzigernachtwache9280" TargetMode="External"/><Relationship Id="rId1" Type="http://schemas.openxmlformats.org/officeDocument/2006/relationships/hyperlink" Target="https://www.youtube.com/channel/UCoMgxsjBb1jWfFuyXGT4LdA" TargetMode="External"/><Relationship Id="rId6" Type="http://schemas.openxmlformats.org/officeDocument/2006/relationships/hyperlink" Target="https://www.youtube.com/user/FuchsIgel" TargetMode="External"/><Relationship Id="rId15" Type="http://schemas.openxmlformats.org/officeDocument/2006/relationships/hyperlink" Target="https://www.youtube.com/user/JuggerHagen" TargetMode="External"/><Relationship Id="rId23" Type="http://schemas.openxmlformats.org/officeDocument/2006/relationships/hyperlink" Target="https://www.youtube.com/c/peterspawns" TargetMode="External"/><Relationship Id="rId28" Type="http://schemas.openxmlformats.org/officeDocument/2006/relationships/hyperlink" Target="https://www.youtube.com/channel/UCYM6cD6AYFZOuF8GR90hI8A" TargetMode="External"/><Relationship Id="rId36" Type="http://schemas.openxmlformats.org/officeDocument/2006/relationships/hyperlink" Target="https://www.youtube.com/user/CervisiaUltima/featured" TargetMode="External"/><Relationship Id="rId49" Type="http://schemas.openxmlformats.org/officeDocument/2006/relationships/hyperlink" Target="https://www.youtube.com/user/Rdg18/videos" TargetMode="External"/><Relationship Id="rId57" Type="http://schemas.openxmlformats.org/officeDocument/2006/relationships/hyperlink" Target="https://www.youtube.com/channel/UCH50YT2n2Vzw3EYr5ForU9Q" TargetMode="External"/><Relationship Id="rId10" Type="http://schemas.openxmlformats.org/officeDocument/2006/relationships/hyperlink" Target="https://www.youtube.com/channel/UC51R2lzV3fDLkctA7oB36vQ" TargetMode="External"/><Relationship Id="rId31" Type="http://schemas.openxmlformats.org/officeDocument/2006/relationships/hyperlink" Target="https://soundcloud.com/trashcore1" TargetMode="External"/><Relationship Id="rId44" Type="http://schemas.openxmlformats.org/officeDocument/2006/relationships/hyperlink" Target="https://www.youtube.com/user/ffmmtklkf/videos" TargetMode="External"/><Relationship Id="rId52" Type="http://schemas.openxmlformats.org/officeDocument/2006/relationships/hyperlink" Target="https://www.youtube.com/channel/UCJiwJ5B2226OcaDilJ5ftYA/videos" TargetMode="External"/><Relationship Id="rId60" Type="http://schemas.openxmlformats.org/officeDocument/2006/relationships/hyperlink" Target="https://www.youtube.com/channel/UC1EXd2J8aqwiKC64yvIMKGQ" TargetMode="External"/><Relationship Id="rId4" Type="http://schemas.openxmlformats.org/officeDocument/2006/relationships/hyperlink" Target="https://www.youtube.com/user/DerDodoDerUeberlebte/videos" TargetMode="External"/><Relationship Id="rId9" Type="http://schemas.openxmlformats.org/officeDocument/2006/relationships/hyperlink" Target="https://www.youtube.com/channel/UCNWJAJND0Br6XXfgfSUZvl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YG8CpYLLb1s" TargetMode="External"/><Relationship Id="rId3" Type="http://schemas.openxmlformats.org/officeDocument/2006/relationships/hyperlink" Target="https://www.youtube.com/watch?v=ZT3lyHxyvE8" TargetMode="External"/><Relationship Id="rId7" Type="http://schemas.openxmlformats.org/officeDocument/2006/relationships/hyperlink" Target="https://youtu.be/dT5tVpt1Ih0" TargetMode="External"/><Relationship Id="rId2" Type="http://schemas.openxmlformats.org/officeDocument/2006/relationships/hyperlink" Target="https://www.youtube.com/user/EinUhu/videos" TargetMode="External"/><Relationship Id="rId1" Type="http://schemas.openxmlformats.org/officeDocument/2006/relationships/hyperlink" Target="https://youtu.be/mpt80bBlO7k" TargetMode="External"/><Relationship Id="rId6" Type="http://schemas.openxmlformats.org/officeDocument/2006/relationships/hyperlink" Target="https://www.youtube.com/user/EinUhu/videos" TargetMode="External"/><Relationship Id="rId5" Type="http://schemas.openxmlformats.org/officeDocument/2006/relationships/hyperlink" Target="https://www.youtube.com/watch?v=2A5QY_pmPzU" TargetMode="External"/><Relationship Id="rId4" Type="http://schemas.openxmlformats.org/officeDocument/2006/relationships/hyperlink" Target="https://www.youtube.com/user/EinUhu/videos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turniere.jugger.org/tournament.php?id=79" TargetMode="External"/><Relationship Id="rId671" Type="http://schemas.openxmlformats.org/officeDocument/2006/relationships/hyperlink" Target="https://turniere.jugger.org/tournament.php?id=565" TargetMode="External"/><Relationship Id="rId769" Type="http://schemas.openxmlformats.org/officeDocument/2006/relationships/hyperlink" Target="https://turniere.jugger.org/tournament.php?id=533" TargetMode="External"/><Relationship Id="rId21" Type="http://schemas.openxmlformats.org/officeDocument/2006/relationships/hyperlink" Target="https://youtu.be/BnJ6M2ClhCw" TargetMode="External"/><Relationship Id="rId324" Type="http://schemas.openxmlformats.org/officeDocument/2006/relationships/hyperlink" Target="https://youtu.be/eKUMMJTsGP4" TargetMode="External"/><Relationship Id="rId531" Type="http://schemas.openxmlformats.org/officeDocument/2006/relationships/hyperlink" Target="https://turniere.jugger.org/tournament.php?id=549" TargetMode="External"/><Relationship Id="rId629" Type="http://schemas.openxmlformats.org/officeDocument/2006/relationships/hyperlink" Target="https://youtu.be/Pe_kh6zJuA8" TargetMode="External"/><Relationship Id="rId170" Type="http://schemas.openxmlformats.org/officeDocument/2006/relationships/hyperlink" Target="https://www.youtube.com/watch?v=qNQDhtglYX4" TargetMode="External"/><Relationship Id="rId836" Type="http://schemas.openxmlformats.org/officeDocument/2006/relationships/hyperlink" Target="https://youtu.be/gWaKaAYTs24" TargetMode="External"/><Relationship Id="rId268" Type="http://schemas.openxmlformats.org/officeDocument/2006/relationships/hyperlink" Target="https://youtu.be/Cf-Bzjb2V8A" TargetMode="External"/><Relationship Id="rId475" Type="http://schemas.openxmlformats.org/officeDocument/2006/relationships/hyperlink" Target="https://turniere.jugger.org/tournament.php?id=471" TargetMode="External"/><Relationship Id="rId682" Type="http://schemas.openxmlformats.org/officeDocument/2006/relationships/hyperlink" Target="https://youtu.be/amCXqyzCpkc" TargetMode="External"/><Relationship Id="rId903" Type="http://schemas.openxmlformats.org/officeDocument/2006/relationships/hyperlink" Target="https://youtu.be/qpKRKCfvghU" TargetMode="External"/><Relationship Id="rId32" Type="http://schemas.openxmlformats.org/officeDocument/2006/relationships/hyperlink" Target="https://youtu.be/6GUZxwkDZF4" TargetMode="External"/><Relationship Id="rId128" Type="http://schemas.openxmlformats.org/officeDocument/2006/relationships/hyperlink" Target="https://www.youtube.com/watch?v=ZIxKat8gcF8" TargetMode="External"/><Relationship Id="rId335" Type="http://schemas.openxmlformats.org/officeDocument/2006/relationships/hyperlink" Target="https://turniere.jugger.org/tournament.php?id=260" TargetMode="External"/><Relationship Id="rId542" Type="http://schemas.openxmlformats.org/officeDocument/2006/relationships/hyperlink" Target="https://www.youtube.com/watch?v=ckUaC83z9ek" TargetMode="External"/><Relationship Id="rId181" Type="http://schemas.openxmlformats.org/officeDocument/2006/relationships/hyperlink" Target="https://turniere.jugger.org/tournament.php?id=114" TargetMode="External"/><Relationship Id="rId402" Type="http://schemas.openxmlformats.org/officeDocument/2006/relationships/hyperlink" Target="https://turniere.jugger.org/tournament.php?id=53" TargetMode="External"/><Relationship Id="rId847" Type="http://schemas.openxmlformats.org/officeDocument/2006/relationships/hyperlink" Target="https://youtu.be/y18OyKIntfQ" TargetMode="External"/><Relationship Id="rId279" Type="http://schemas.openxmlformats.org/officeDocument/2006/relationships/hyperlink" Target="https://youtu.be/RjG5TY-Gz7E" TargetMode="External"/><Relationship Id="rId486" Type="http://schemas.openxmlformats.org/officeDocument/2006/relationships/hyperlink" Target="https://www.youtube.com/watch?v=fVBhRQyUObE" TargetMode="External"/><Relationship Id="rId693" Type="http://schemas.openxmlformats.org/officeDocument/2006/relationships/hyperlink" Target="https://turniere.jugger.org/tournament.php?id=489" TargetMode="External"/><Relationship Id="rId707" Type="http://schemas.openxmlformats.org/officeDocument/2006/relationships/hyperlink" Target="https://turniere.jugger.org/tournament.php?id=455" TargetMode="External"/><Relationship Id="rId914" Type="http://schemas.openxmlformats.org/officeDocument/2006/relationships/hyperlink" Target="https://youtu.be/sQ4rV3iGil8" TargetMode="External"/><Relationship Id="rId43" Type="http://schemas.openxmlformats.org/officeDocument/2006/relationships/hyperlink" Target="https://youtu.be/Dc3HPRu2Ro4" TargetMode="External"/><Relationship Id="rId139" Type="http://schemas.openxmlformats.org/officeDocument/2006/relationships/hyperlink" Target="https://turniere.jugger.org/tournament.php?id=72" TargetMode="External"/><Relationship Id="rId346" Type="http://schemas.openxmlformats.org/officeDocument/2006/relationships/hyperlink" Target="https://www.youtube.com/watch?v=PEMU6bGDPA0" TargetMode="External"/><Relationship Id="rId553" Type="http://schemas.openxmlformats.org/officeDocument/2006/relationships/hyperlink" Target="https://turniere.jugger.org/tournament.php?id=565" TargetMode="External"/><Relationship Id="rId760" Type="http://schemas.openxmlformats.org/officeDocument/2006/relationships/hyperlink" Target="https://youtu.be/oHMYJnKBg_I" TargetMode="External"/><Relationship Id="rId192" Type="http://schemas.openxmlformats.org/officeDocument/2006/relationships/hyperlink" Target="https://www.youtube.com/watch?v=oGMjp_0RT6s" TargetMode="External"/><Relationship Id="rId206" Type="http://schemas.openxmlformats.org/officeDocument/2006/relationships/hyperlink" Target="https://www.youtube.com/watch?v=Hkz8CgZOKRg" TargetMode="External"/><Relationship Id="rId413" Type="http://schemas.openxmlformats.org/officeDocument/2006/relationships/hyperlink" Target="https://youtu.be/VvKllvLYnao" TargetMode="External"/><Relationship Id="rId858" Type="http://schemas.openxmlformats.org/officeDocument/2006/relationships/hyperlink" Target="https://youtu.be/LTvhtaVEW-E" TargetMode="External"/><Relationship Id="rId497" Type="http://schemas.openxmlformats.org/officeDocument/2006/relationships/hyperlink" Target="https://turniere.jugger.org/tournament.php?id=566" TargetMode="External"/><Relationship Id="rId620" Type="http://schemas.openxmlformats.org/officeDocument/2006/relationships/hyperlink" Target="https://turniere.jugger.org/tournament.php?id=458https://turniere.jugger.org/tournament.php?id=458" TargetMode="External"/><Relationship Id="rId718" Type="http://schemas.openxmlformats.org/officeDocument/2006/relationships/hyperlink" Target="https://tugeny.org/tournaments/view/49" TargetMode="External"/><Relationship Id="rId925" Type="http://schemas.openxmlformats.org/officeDocument/2006/relationships/hyperlink" Target="https://www.youtube.com/watch?v=FNSOm5OwY9E" TargetMode="External"/><Relationship Id="rId357" Type="http://schemas.openxmlformats.org/officeDocument/2006/relationships/hyperlink" Target="https://turniere.jugger.org/tournament.php?id=492" TargetMode="External"/><Relationship Id="rId54" Type="http://schemas.openxmlformats.org/officeDocument/2006/relationships/hyperlink" Target="https://youtu.be/Mzwog59QxzU" TargetMode="External"/><Relationship Id="rId217" Type="http://schemas.openxmlformats.org/officeDocument/2006/relationships/hyperlink" Target="https://turniere.jugger.org/tournament.php?id=109" TargetMode="External"/><Relationship Id="rId564" Type="http://schemas.openxmlformats.org/officeDocument/2006/relationships/hyperlink" Target="https://www.youtube.com/watch?v=68tWlTpcckY&amp;t=78s" TargetMode="External"/><Relationship Id="rId771" Type="http://schemas.openxmlformats.org/officeDocument/2006/relationships/hyperlink" Target="https://turniere.jugger.org/tournament.php?id=533" TargetMode="External"/><Relationship Id="rId869" Type="http://schemas.openxmlformats.org/officeDocument/2006/relationships/hyperlink" Target="https://youtu.be/u7ILHf5hRiw" TargetMode="External"/><Relationship Id="rId424" Type="http://schemas.openxmlformats.org/officeDocument/2006/relationships/hyperlink" Target="https://youtu.be/JglZI840Cd0" TargetMode="External"/><Relationship Id="rId631" Type="http://schemas.openxmlformats.org/officeDocument/2006/relationships/hyperlink" Target="https://turniere.jugger.org/tournament.php?id=470" TargetMode="External"/><Relationship Id="rId729" Type="http://schemas.openxmlformats.org/officeDocument/2006/relationships/hyperlink" Target="https://turniere.jugger.org/tournament.php?id=569" TargetMode="External"/><Relationship Id="rId270" Type="http://schemas.openxmlformats.org/officeDocument/2006/relationships/hyperlink" Target="https://youtu.be/s_OA2nHM_Rs" TargetMode="External"/><Relationship Id="rId936" Type="http://schemas.openxmlformats.org/officeDocument/2006/relationships/hyperlink" Target="https://www.youtube.com/watch?v=DUmKSkzc8qs" TargetMode="External"/><Relationship Id="rId65" Type="http://schemas.openxmlformats.org/officeDocument/2006/relationships/hyperlink" Target="https://youtu.be/10Ervqgpc_M" TargetMode="External"/><Relationship Id="rId130" Type="http://schemas.openxmlformats.org/officeDocument/2006/relationships/hyperlink" Target="https://www.youtube.com/watch?v=iy0vNyPx81o" TargetMode="External"/><Relationship Id="rId368" Type="http://schemas.openxmlformats.org/officeDocument/2006/relationships/hyperlink" Target="https://www.youtube.com/watch?v=eAOMkuN9Who" TargetMode="External"/><Relationship Id="rId575" Type="http://schemas.openxmlformats.org/officeDocument/2006/relationships/hyperlink" Target="https://turniere.jugger.org/tournament.php?id=565" TargetMode="External"/><Relationship Id="rId782" Type="http://schemas.openxmlformats.org/officeDocument/2006/relationships/hyperlink" Target="https://youtu.be/cLD8pj4Ibss" TargetMode="External"/><Relationship Id="rId228" Type="http://schemas.openxmlformats.org/officeDocument/2006/relationships/hyperlink" Target="https://www.youtube.com/watch?v=EWPWpyjVfRo" TargetMode="External"/><Relationship Id="rId435" Type="http://schemas.openxmlformats.org/officeDocument/2006/relationships/hyperlink" Target="https://turniere.jugger.org/tournament.php?id=2" TargetMode="External"/><Relationship Id="rId642" Type="http://schemas.openxmlformats.org/officeDocument/2006/relationships/hyperlink" Target="https://youtu.be/ZLVh5Ri0gfA" TargetMode="External"/><Relationship Id="rId281" Type="http://schemas.openxmlformats.org/officeDocument/2006/relationships/hyperlink" Target="https://www.youtube.com/watch?v=GOuZWuHP_y8" TargetMode="External"/><Relationship Id="rId502" Type="http://schemas.openxmlformats.org/officeDocument/2006/relationships/hyperlink" Target="https://www.youtube.com/watch?v=ad1T1wjlQfE" TargetMode="External"/><Relationship Id="rId947" Type="http://schemas.openxmlformats.org/officeDocument/2006/relationships/hyperlink" Target="https://turniere.jugger.org/tournament.php?id=515" TargetMode="External"/><Relationship Id="rId76" Type="http://schemas.openxmlformats.org/officeDocument/2006/relationships/hyperlink" Target="https://turniere.jugger.org/tournament.php?id=72" TargetMode="External"/><Relationship Id="rId141" Type="http://schemas.openxmlformats.org/officeDocument/2006/relationships/hyperlink" Target="https://turniere.jugger.org/tournament.php?id=72" TargetMode="External"/><Relationship Id="rId379" Type="http://schemas.openxmlformats.org/officeDocument/2006/relationships/hyperlink" Target="https://www.youtube.com/watch?v=SpzrgqVLx_Y" TargetMode="External"/><Relationship Id="rId586" Type="http://schemas.openxmlformats.org/officeDocument/2006/relationships/hyperlink" Target="https://turniere.jugger.org/tournament.php?id=569" TargetMode="External"/><Relationship Id="rId793" Type="http://schemas.openxmlformats.org/officeDocument/2006/relationships/hyperlink" Target="https://youtu.be/RxElS-wXOlQ" TargetMode="External"/><Relationship Id="rId807" Type="http://schemas.openxmlformats.org/officeDocument/2006/relationships/hyperlink" Target="https://youtu.be/OILqpKgHkCE" TargetMode="External"/><Relationship Id="rId7" Type="http://schemas.openxmlformats.org/officeDocument/2006/relationships/hyperlink" Target="https://youtu.be/1uEbrlN-F5w" TargetMode="External"/><Relationship Id="rId239" Type="http://schemas.openxmlformats.org/officeDocument/2006/relationships/hyperlink" Target="https://turniere.jugger.org/tournament.php?id=113" TargetMode="External"/><Relationship Id="rId446" Type="http://schemas.openxmlformats.org/officeDocument/2006/relationships/hyperlink" Target="https://youtu.be/nJYvVEv6RGE" TargetMode="External"/><Relationship Id="rId653" Type="http://schemas.openxmlformats.org/officeDocument/2006/relationships/hyperlink" Target="https://turniere.jugger.org/tournament.php?id=515" TargetMode="External"/><Relationship Id="rId292" Type="http://schemas.openxmlformats.org/officeDocument/2006/relationships/hyperlink" Target="https://www.youtube.com/watch?v=RsYkAJ2YWyM" TargetMode="External"/><Relationship Id="rId306" Type="http://schemas.openxmlformats.org/officeDocument/2006/relationships/hyperlink" Target="https://www.youtube.com/watch?v=dMnGuhbZIqs" TargetMode="External"/><Relationship Id="rId860" Type="http://schemas.openxmlformats.org/officeDocument/2006/relationships/hyperlink" Target="https://youtu.be/-byiNI_Sb4o" TargetMode="External"/><Relationship Id="rId87" Type="http://schemas.openxmlformats.org/officeDocument/2006/relationships/hyperlink" Target="https://turniere.jugger.org/tournament.php?id=60" TargetMode="External"/><Relationship Id="rId513" Type="http://schemas.openxmlformats.org/officeDocument/2006/relationships/hyperlink" Target="https://turniere.jugger.org/tournament.php?id=510" TargetMode="External"/><Relationship Id="rId597" Type="http://schemas.openxmlformats.org/officeDocument/2006/relationships/hyperlink" Target="https://turniere.jugger.org/tournament.php?id=565" TargetMode="External"/><Relationship Id="rId720" Type="http://schemas.openxmlformats.org/officeDocument/2006/relationships/hyperlink" Target="https://turniere.jugger.org/tournament.php?id=569" TargetMode="External"/><Relationship Id="rId818" Type="http://schemas.openxmlformats.org/officeDocument/2006/relationships/hyperlink" Target="https://youtu.be/cO6Is5NO9f0" TargetMode="External"/><Relationship Id="rId152" Type="http://schemas.openxmlformats.org/officeDocument/2006/relationships/hyperlink" Target="https://www.youtube.com/watch?v=7asCle7rCso" TargetMode="External"/><Relationship Id="rId457" Type="http://schemas.openxmlformats.org/officeDocument/2006/relationships/hyperlink" Target="https://www.youtube.com/watch?v=scImc2bLg3A&amp;list=PL2TqEpzY_AWZlyqXdiguVsqI1KPCC3Ubk&amp;index=2" TargetMode="External"/><Relationship Id="rId664" Type="http://schemas.openxmlformats.org/officeDocument/2006/relationships/hyperlink" Target="https://youtu.be/CL8OVKS4VDE" TargetMode="External"/><Relationship Id="rId871" Type="http://schemas.openxmlformats.org/officeDocument/2006/relationships/hyperlink" Target="https://youtu.be/Ltcd6RIo2bA" TargetMode="External"/><Relationship Id="rId14" Type="http://schemas.openxmlformats.org/officeDocument/2006/relationships/hyperlink" Target="https://youtu.be/9J27UO1FGnk" TargetMode="External"/><Relationship Id="rId317" Type="http://schemas.openxmlformats.org/officeDocument/2006/relationships/hyperlink" Target="https://www.youtube.com/watch?v=eJkK3Kg-F20" TargetMode="External"/><Relationship Id="rId524" Type="http://schemas.openxmlformats.org/officeDocument/2006/relationships/hyperlink" Target="https://www.youtube.com/watch?v=cuT0U7oWfos" TargetMode="External"/><Relationship Id="rId731" Type="http://schemas.openxmlformats.org/officeDocument/2006/relationships/hyperlink" Target="https://youtu.be/ufHtTge0wK4" TargetMode="External"/><Relationship Id="rId98" Type="http://schemas.openxmlformats.org/officeDocument/2006/relationships/hyperlink" Target="https://www.youtube.com/watch?v=B00tebzGT0U" TargetMode="External"/><Relationship Id="rId163" Type="http://schemas.openxmlformats.org/officeDocument/2006/relationships/hyperlink" Target="https://turniere.jugger.org/tournament.php?id=105" TargetMode="External"/><Relationship Id="rId370" Type="http://schemas.openxmlformats.org/officeDocument/2006/relationships/hyperlink" Target="https://www.youtube.com/watch?v=MqmNGHtnwPs" TargetMode="External"/><Relationship Id="rId829" Type="http://schemas.openxmlformats.org/officeDocument/2006/relationships/hyperlink" Target="https://youtu.be/nFayIIOHHlg" TargetMode="External"/><Relationship Id="rId230" Type="http://schemas.openxmlformats.org/officeDocument/2006/relationships/hyperlink" Target="https://www.youtube.com/watch?v=TpooEy4Dc3Y" TargetMode="External"/><Relationship Id="rId468" Type="http://schemas.openxmlformats.org/officeDocument/2006/relationships/hyperlink" Target="https://www.youtube.com/watch?v=aumJN402CDo" TargetMode="External"/><Relationship Id="rId675" Type="http://schemas.openxmlformats.org/officeDocument/2006/relationships/hyperlink" Target="https://turniere.jugger.org/tournament.php?id=565" TargetMode="External"/><Relationship Id="rId882" Type="http://schemas.openxmlformats.org/officeDocument/2006/relationships/hyperlink" Target="https://youtu.be/0Ixb1Uww1P0" TargetMode="External"/><Relationship Id="rId25" Type="http://schemas.openxmlformats.org/officeDocument/2006/relationships/hyperlink" Target="https://youtu.be/_DLiP9o7zcE" TargetMode="External"/><Relationship Id="rId328" Type="http://schemas.openxmlformats.org/officeDocument/2006/relationships/hyperlink" Target="https://youtu.be/KTo_rgDZclI" TargetMode="External"/><Relationship Id="rId535" Type="http://schemas.openxmlformats.org/officeDocument/2006/relationships/hyperlink" Target="https://turniere.jugger.org/tournament.php?id=518" TargetMode="External"/><Relationship Id="rId742" Type="http://schemas.openxmlformats.org/officeDocument/2006/relationships/hyperlink" Target="https://tugeny.org/tournaments/view/49" TargetMode="External"/><Relationship Id="rId174" Type="http://schemas.openxmlformats.org/officeDocument/2006/relationships/hyperlink" Target="https://www.youtube.com/watch?v=Ks8KCktZ50s" TargetMode="External"/><Relationship Id="rId381" Type="http://schemas.openxmlformats.org/officeDocument/2006/relationships/hyperlink" Target="https://www.youtube.com/watch?v=uIxYqYZlJ3w" TargetMode="External"/><Relationship Id="rId602" Type="http://schemas.openxmlformats.org/officeDocument/2006/relationships/hyperlink" Target="https://youtu.be/vmyjoT6oHD4" TargetMode="External"/><Relationship Id="rId241" Type="http://schemas.openxmlformats.org/officeDocument/2006/relationships/hyperlink" Target="https://turniere.jugger.org/tournament.php?id=113" TargetMode="External"/><Relationship Id="rId479" Type="http://schemas.openxmlformats.org/officeDocument/2006/relationships/hyperlink" Target="https://turniere.jugger.org/tournament.php?id=471" TargetMode="External"/><Relationship Id="rId686" Type="http://schemas.openxmlformats.org/officeDocument/2006/relationships/hyperlink" Target="https://youtu.be/aYdyvhvOkY0" TargetMode="External"/><Relationship Id="rId893" Type="http://schemas.openxmlformats.org/officeDocument/2006/relationships/hyperlink" Target="https://youtu.be/bJMye7nPmC0" TargetMode="External"/><Relationship Id="rId907" Type="http://schemas.openxmlformats.org/officeDocument/2006/relationships/hyperlink" Target="https://youtu.be/lKFmmlZaIf0" TargetMode="External"/><Relationship Id="rId36" Type="http://schemas.openxmlformats.org/officeDocument/2006/relationships/hyperlink" Target="https://youtu.be/sBOgopW1voA" TargetMode="External"/><Relationship Id="rId339" Type="http://schemas.openxmlformats.org/officeDocument/2006/relationships/hyperlink" Target="https://turniere.jugger.org/tournament.php?id=195" TargetMode="External"/><Relationship Id="rId546" Type="http://schemas.openxmlformats.org/officeDocument/2006/relationships/hyperlink" Target="https://www.youtube.com/watch?v=ggtKHzFuKu0" TargetMode="External"/><Relationship Id="rId753" Type="http://schemas.openxmlformats.org/officeDocument/2006/relationships/hyperlink" Target="https://youtu.be/ant18fNJOFc" TargetMode="External"/><Relationship Id="rId101" Type="http://schemas.openxmlformats.org/officeDocument/2006/relationships/hyperlink" Target="https://turniere.jugger.org/tournament.php?id=78" TargetMode="External"/><Relationship Id="rId185" Type="http://schemas.openxmlformats.org/officeDocument/2006/relationships/hyperlink" Target="https://turniere.jugger.org/tournament.php?id=104" TargetMode="External"/><Relationship Id="rId406" Type="http://schemas.openxmlformats.org/officeDocument/2006/relationships/hyperlink" Target="https://turniere.jugger.org/tournament.php?id=53" TargetMode="External"/><Relationship Id="rId392" Type="http://schemas.openxmlformats.org/officeDocument/2006/relationships/hyperlink" Target="https://turniere.jugger.org/tournament.php?id=19" TargetMode="External"/><Relationship Id="rId613" Type="http://schemas.openxmlformats.org/officeDocument/2006/relationships/hyperlink" Target="https://youtu.be/C3XqizenKa0" TargetMode="External"/><Relationship Id="rId697" Type="http://schemas.openxmlformats.org/officeDocument/2006/relationships/hyperlink" Target="https://turniere.jugger.org/tournament.php?id=494" TargetMode="External"/><Relationship Id="rId820" Type="http://schemas.openxmlformats.org/officeDocument/2006/relationships/hyperlink" Target="https://youtu.be/jegDt5sOBF8" TargetMode="External"/><Relationship Id="rId918" Type="http://schemas.openxmlformats.org/officeDocument/2006/relationships/hyperlink" Target="https://youtu.be/DMqtug-h8kU" TargetMode="External"/><Relationship Id="rId252" Type="http://schemas.openxmlformats.org/officeDocument/2006/relationships/hyperlink" Target="https://www.youtube.com/watch?v=1tcSUHfN_lA" TargetMode="External"/><Relationship Id="rId47" Type="http://schemas.openxmlformats.org/officeDocument/2006/relationships/hyperlink" Target="https://youtu.be/hXRW4auAyR0" TargetMode="External"/><Relationship Id="rId112" Type="http://schemas.openxmlformats.org/officeDocument/2006/relationships/hyperlink" Target="https://www.youtube.com/watch?v=xJwti-xPrqM" TargetMode="External"/><Relationship Id="rId557" Type="http://schemas.openxmlformats.org/officeDocument/2006/relationships/hyperlink" Target="https://turniere.jugger.org/tournament.php?id=565" TargetMode="External"/><Relationship Id="rId764" Type="http://schemas.openxmlformats.org/officeDocument/2006/relationships/hyperlink" Target="https://youtu.be/7CRXxxk8sgE" TargetMode="External"/><Relationship Id="rId196" Type="http://schemas.openxmlformats.org/officeDocument/2006/relationships/hyperlink" Target="https://www.youtube.com/watch?v=4NKYM8eVluo" TargetMode="External"/><Relationship Id="rId417" Type="http://schemas.openxmlformats.org/officeDocument/2006/relationships/hyperlink" Target="https://youtu.be/AVJUP55uUCw" TargetMode="External"/><Relationship Id="rId624" Type="http://schemas.openxmlformats.org/officeDocument/2006/relationships/hyperlink" Target="https://turniere.jugger.org/tournament.php?id=458" TargetMode="External"/><Relationship Id="rId831" Type="http://schemas.openxmlformats.org/officeDocument/2006/relationships/hyperlink" Target="https://youtu.be/57PzerI_u2o" TargetMode="External"/><Relationship Id="rId263" Type="http://schemas.openxmlformats.org/officeDocument/2006/relationships/hyperlink" Target="https://www.youtube.com/watch?v=DWcMNRxB_l4&amp;t" TargetMode="External"/><Relationship Id="rId470" Type="http://schemas.openxmlformats.org/officeDocument/2006/relationships/hyperlink" Target="https://www.youtube.com/watch?v=eczzVZhRbs8&amp;t=141s" TargetMode="External"/><Relationship Id="rId929" Type="http://schemas.openxmlformats.org/officeDocument/2006/relationships/hyperlink" Target="https://youtu.be/Sj8fcgykJ3c" TargetMode="External"/><Relationship Id="rId58" Type="http://schemas.openxmlformats.org/officeDocument/2006/relationships/hyperlink" Target="https://youtu.be/vrhsgVpwGWg" TargetMode="External"/><Relationship Id="rId123" Type="http://schemas.openxmlformats.org/officeDocument/2006/relationships/hyperlink" Target="https://turniere.jugger.org/tournament.php?id=79" TargetMode="External"/><Relationship Id="rId330" Type="http://schemas.openxmlformats.org/officeDocument/2006/relationships/hyperlink" Target="https://www.youtube.com/watch?v=biYawR5thAE" TargetMode="External"/><Relationship Id="rId568" Type="http://schemas.openxmlformats.org/officeDocument/2006/relationships/hyperlink" Target="https://www.youtube.com/watch?v=JYetvkIkUrk" TargetMode="External"/><Relationship Id="rId775" Type="http://schemas.openxmlformats.org/officeDocument/2006/relationships/hyperlink" Target="https://turniere.jugger.org/tournament.php?id=539" TargetMode="External"/><Relationship Id="rId428" Type="http://schemas.openxmlformats.org/officeDocument/2006/relationships/hyperlink" Target="https://youtu.be/Y6HDdKHPT74" TargetMode="External"/><Relationship Id="rId635" Type="http://schemas.openxmlformats.org/officeDocument/2006/relationships/hyperlink" Target="https://turniere.jugger.org/tournament.php?id=470" TargetMode="External"/><Relationship Id="rId842" Type="http://schemas.openxmlformats.org/officeDocument/2006/relationships/hyperlink" Target="https://youtu.be/lYD7zwL_WH8" TargetMode="External"/><Relationship Id="rId274" Type="http://schemas.openxmlformats.org/officeDocument/2006/relationships/hyperlink" Target="https://youtu.be/_Au8j1IaNBo" TargetMode="External"/><Relationship Id="rId481" Type="http://schemas.openxmlformats.org/officeDocument/2006/relationships/hyperlink" Target="https://turniere.jugger.org/tournament.php?id=471" TargetMode="External"/><Relationship Id="rId702" Type="http://schemas.openxmlformats.org/officeDocument/2006/relationships/hyperlink" Target="https://youtu.be/4EXG8I9YZrg" TargetMode="External"/><Relationship Id="rId69" Type="http://schemas.openxmlformats.org/officeDocument/2006/relationships/hyperlink" Target="https://youtu.be/eo-NXWjiuNo" TargetMode="External"/><Relationship Id="rId134" Type="http://schemas.openxmlformats.org/officeDocument/2006/relationships/hyperlink" Target="https://www.youtube.com/watch?v=Ow32SisZBzs" TargetMode="External"/><Relationship Id="rId579" Type="http://schemas.openxmlformats.org/officeDocument/2006/relationships/hyperlink" Target="https://turniere.jugger.org/tournament.php?id=530" TargetMode="External"/><Relationship Id="rId786" Type="http://schemas.openxmlformats.org/officeDocument/2006/relationships/hyperlink" Target="https://youtu.be/4e9mHb6Ykb0" TargetMode="External"/><Relationship Id="rId341" Type="http://schemas.openxmlformats.org/officeDocument/2006/relationships/hyperlink" Target="https://turniere.jugger.org/tournament.php?id=195" TargetMode="External"/><Relationship Id="rId439" Type="http://schemas.openxmlformats.org/officeDocument/2006/relationships/hyperlink" Target="https://turniere.jugger.org/tournament.php?id=2" TargetMode="External"/><Relationship Id="rId646" Type="http://schemas.openxmlformats.org/officeDocument/2006/relationships/hyperlink" Target="https://youtu.be/K7EKzdIlwmM" TargetMode="External"/><Relationship Id="rId201" Type="http://schemas.openxmlformats.org/officeDocument/2006/relationships/hyperlink" Target="https://turniere.jugger.org/tournament.php?id=109" TargetMode="External"/><Relationship Id="rId285" Type="http://schemas.openxmlformats.org/officeDocument/2006/relationships/hyperlink" Target="https://www.youtube.com/watch?v=Lh_apujErIc" TargetMode="External"/><Relationship Id="rId506" Type="http://schemas.openxmlformats.org/officeDocument/2006/relationships/hyperlink" Target="https://www.youtube.com/watch?v=5aKNwEc_OBk" TargetMode="External"/><Relationship Id="rId853" Type="http://schemas.openxmlformats.org/officeDocument/2006/relationships/hyperlink" Target="https://youtu.be/BpnuEnZ7MMQ" TargetMode="External"/><Relationship Id="rId492" Type="http://schemas.openxmlformats.org/officeDocument/2006/relationships/hyperlink" Target="https://www.youtube.com/watch?v=Va8kAjqbgaM&amp;t=480s" TargetMode="External"/><Relationship Id="rId713" Type="http://schemas.openxmlformats.org/officeDocument/2006/relationships/hyperlink" Target="https://youtu.be/TnD7-yQgoyE" TargetMode="External"/><Relationship Id="rId797" Type="http://schemas.openxmlformats.org/officeDocument/2006/relationships/hyperlink" Target="https://youtu.be/-EtntJzRkPA" TargetMode="External"/><Relationship Id="rId920" Type="http://schemas.openxmlformats.org/officeDocument/2006/relationships/hyperlink" Target="https://youtu.be/Rci00x0aiZ4" TargetMode="External"/><Relationship Id="rId145" Type="http://schemas.openxmlformats.org/officeDocument/2006/relationships/hyperlink" Target="https://turniere.jugger.org/tournament.php?id=74" TargetMode="External"/><Relationship Id="rId352" Type="http://schemas.openxmlformats.org/officeDocument/2006/relationships/hyperlink" Target="https://www.youtube.com/watch?v=32zpBlJiZxI" TargetMode="External"/><Relationship Id="rId212" Type="http://schemas.openxmlformats.org/officeDocument/2006/relationships/hyperlink" Target="https://www.youtube.com/watch?v=jZ7bmanibtc" TargetMode="External"/><Relationship Id="rId657" Type="http://schemas.openxmlformats.org/officeDocument/2006/relationships/hyperlink" Target="https://youtu.be/7x_zeampJOI" TargetMode="External"/><Relationship Id="rId864" Type="http://schemas.openxmlformats.org/officeDocument/2006/relationships/hyperlink" Target="https://youtu.be/ftwlhdfjb0Q" TargetMode="External"/><Relationship Id="rId296" Type="http://schemas.openxmlformats.org/officeDocument/2006/relationships/hyperlink" Target="https://www.youtube.com/watch?v=ND5Yy45Ogo4" TargetMode="External"/><Relationship Id="rId517" Type="http://schemas.openxmlformats.org/officeDocument/2006/relationships/hyperlink" Target="https://turniere.jugger.org/tournament.php?id=549" TargetMode="External"/><Relationship Id="rId724" Type="http://schemas.openxmlformats.org/officeDocument/2006/relationships/hyperlink" Target="https://tugeny.org/tournaments/view/49" TargetMode="External"/><Relationship Id="rId931" Type="http://schemas.openxmlformats.org/officeDocument/2006/relationships/hyperlink" Target="https://youtu.be/09TqxBhnvFo" TargetMode="External"/><Relationship Id="rId60" Type="http://schemas.openxmlformats.org/officeDocument/2006/relationships/hyperlink" Target="https://youtu.be/Auxcfd7m7M0" TargetMode="External"/><Relationship Id="rId156" Type="http://schemas.openxmlformats.org/officeDocument/2006/relationships/hyperlink" Target="https://www.youtube.com/watch?v=a_t-LtplhJU" TargetMode="External"/><Relationship Id="rId363" Type="http://schemas.openxmlformats.org/officeDocument/2006/relationships/hyperlink" Target="https://turniere.jugger.org/tournament.php?id=455" TargetMode="External"/><Relationship Id="rId570" Type="http://schemas.openxmlformats.org/officeDocument/2006/relationships/hyperlink" Target="https://www.youtube.com/watch?v=4iDH1yoJGnk" TargetMode="External"/><Relationship Id="rId223" Type="http://schemas.openxmlformats.org/officeDocument/2006/relationships/hyperlink" Target="https://turniere.jugger.org/tournament.php?id=131" TargetMode="External"/><Relationship Id="rId430" Type="http://schemas.openxmlformats.org/officeDocument/2006/relationships/hyperlink" Target="https://youtu.be/osBBPrhMYac" TargetMode="External"/><Relationship Id="rId668" Type="http://schemas.openxmlformats.org/officeDocument/2006/relationships/hyperlink" Target="https://youtu.be/5SEcJB1nWWY" TargetMode="External"/><Relationship Id="rId875" Type="http://schemas.openxmlformats.org/officeDocument/2006/relationships/hyperlink" Target="https://youtu.be/T8zVMCxT4WU" TargetMode="External"/><Relationship Id="rId18" Type="http://schemas.openxmlformats.org/officeDocument/2006/relationships/hyperlink" Target="https://youtu.be/RKRJB7XH76A" TargetMode="External"/><Relationship Id="rId528" Type="http://schemas.openxmlformats.org/officeDocument/2006/relationships/hyperlink" Target="https://www.youtube.com/watch?v=LDzUSfp1jxU" TargetMode="External"/><Relationship Id="rId735" Type="http://schemas.openxmlformats.org/officeDocument/2006/relationships/hyperlink" Target="https://turniere.jugger.org/tournament.php?id=569" TargetMode="External"/><Relationship Id="rId942" Type="http://schemas.openxmlformats.org/officeDocument/2006/relationships/hyperlink" Target="https://www.youtube.com/watch?v=ytB0Q5kNJVE" TargetMode="External"/><Relationship Id="rId167" Type="http://schemas.openxmlformats.org/officeDocument/2006/relationships/hyperlink" Target="https://turniere.jugger.org/tournament.php?id=105" TargetMode="External"/><Relationship Id="rId374" Type="http://schemas.openxmlformats.org/officeDocument/2006/relationships/hyperlink" Target="https://www.youtube.com/watch?v=dmA657KNm1o" TargetMode="External"/><Relationship Id="rId581" Type="http://schemas.openxmlformats.org/officeDocument/2006/relationships/hyperlink" Target="https://turniere.jugger.org/tournament.php?id=530" TargetMode="External"/><Relationship Id="rId71" Type="http://schemas.openxmlformats.org/officeDocument/2006/relationships/hyperlink" Target="https://youtu.be/STj0Ck8udEA" TargetMode="External"/><Relationship Id="rId234" Type="http://schemas.openxmlformats.org/officeDocument/2006/relationships/hyperlink" Target="https://www.youtube.com/watch?v=Jxsq6JvA4Ec" TargetMode="External"/><Relationship Id="rId679" Type="http://schemas.openxmlformats.org/officeDocument/2006/relationships/hyperlink" Target="https://turniere.jugger.org/tournament.php?id=565" TargetMode="External"/><Relationship Id="rId802" Type="http://schemas.openxmlformats.org/officeDocument/2006/relationships/hyperlink" Target="https://turniere.jugger.org/tournament.php?id=469" TargetMode="External"/><Relationship Id="rId886" Type="http://schemas.openxmlformats.org/officeDocument/2006/relationships/hyperlink" Target="https://youtu.be/-6d_P4tZWrA" TargetMode="External"/><Relationship Id="rId2" Type="http://schemas.openxmlformats.org/officeDocument/2006/relationships/hyperlink" Target="https://youtu.be/1wWWjfZHW_8" TargetMode="External"/><Relationship Id="rId29" Type="http://schemas.openxmlformats.org/officeDocument/2006/relationships/hyperlink" Target="https://youtu.be/oTdDL7n8EU0" TargetMode="External"/><Relationship Id="rId441" Type="http://schemas.openxmlformats.org/officeDocument/2006/relationships/hyperlink" Target="https://turniere.jugger.org/tournament.php?id=2" TargetMode="External"/><Relationship Id="rId539" Type="http://schemas.openxmlformats.org/officeDocument/2006/relationships/hyperlink" Target="https://turniere.jugger.org/tournament.php?id=518" TargetMode="External"/><Relationship Id="rId746" Type="http://schemas.openxmlformats.org/officeDocument/2006/relationships/hyperlink" Target="https://turniere.jugger.org/tournament.php?id=527" TargetMode="External"/><Relationship Id="rId178" Type="http://schemas.openxmlformats.org/officeDocument/2006/relationships/hyperlink" Target="https://www.youtube.com/watch?v=kPxZd6FWy8k" TargetMode="External"/><Relationship Id="rId301" Type="http://schemas.openxmlformats.org/officeDocument/2006/relationships/hyperlink" Target="https://www.youtube.com/watch?v=neurHnXHa5Q" TargetMode="External"/><Relationship Id="rId82" Type="http://schemas.openxmlformats.org/officeDocument/2006/relationships/hyperlink" Target="https://www.youtube.com/watch?v=B00tebzGT0U" TargetMode="External"/><Relationship Id="rId385" Type="http://schemas.openxmlformats.org/officeDocument/2006/relationships/hyperlink" Target="https://www.youtube.com/watch?v=jznKG-ziB64" TargetMode="External"/><Relationship Id="rId592" Type="http://schemas.openxmlformats.org/officeDocument/2006/relationships/hyperlink" Target="https://turniere.jugger.org/tournament.php?id=486" TargetMode="External"/><Relationship Id="rId606" Type="http://schemas.openxmlformats.org/officeDocument/2006/relationships/hyperlink" Target="https://turniere.jugger.org/tournament.php?id=454" TargetMode="External"/><Relationship Id="rId813" Type="http://schemas.openxmlformats.org/officeDocument/2006/relationships/hyperlink" Target="https://youtu.be/G47ncVnmEcI" TargetMode="External"/><Relationship Id="rId245" Type="http://schemas.openxmlformats.org/officeDocument/2006/relationships/hyperlink" Target="https://turniere.jugger.org/tournament.php?id=113" TargetMode="External"/><Relationship Id="rId452" Type="http://schemas.openxmlformats.org/officeDocument/2006/relationships/hyperlink" Target="https://youtu.be/cVxAS36zCSQ" TargetMode="External"/><Relationship Id="rId897" Type="http://schemas.openxmlformats.org/officeDocument/2006/relationships/hyperlink" Target="https://www.youtube.com/watch?v=KUri_rT0w1E" TargetMode="External"/><Relationship Id="rId105" Type="http://schemas.openxmlformats.org/officeDocument/2006/relationships/hyperlink" Target="https://turniere.jugger.org/tournament.php?id=78" TargetMode="External"/><Relationship Id="rId312" Type="http://schemas.openxmlformats.org/officeDocument/2006/relationships/hyperlink" Target="https://www.youtube.com/watch?v=tMmV1iZdeOo" TargetMode="External"/><Relationship Id="rId757" Type="http://schemas.openxmlformats.org/officeDocument/2006/relationships/hyperlink" Target="https://youtu.be/T6ysiPkZ1vg" TargetMode="External"/><Relationship Id="rId93" Type="http://schemas.openxmlformats.org/officeDocument/2006/relationships/hyperlink" Target="https://turniere.jugger.org/tournament.php?id=56" TargetMode="External"/><Relationship Id="rId189" Type="http://schemas.openxmlformats.org/officeDocument/2006/relationships/hyperlink" Target="https://turniere.jugger.org/tournament.php?id=147" TargetMode="External"/><Relationship Id="rId396" Type="http://schemas.openxmlformats.org/officeDocument/2006/relationships/hyperlink" Target="https://turniere.jugger.org/tournament.php?id=53" TargetMode="External"/><Relationship Id="rId617" Type="http://schemas.openxmlformats.org/officeDocument/2006/relationships/hyperlink" Target="https://youtu.be/Dsd5IFxKFiM" TargetMode="External"/><Relationship Id="rId824" Type="http://schemas.openxmlformats.org/officeDocument/2006/relationships/hyperlink" Target="https://youtu.be/RKtcI8VGZug" TargetMode="External"/><Relationship Id="rId256" Type="http://schemas.openxmlformats.org/officeDocument/2006/relationships/hyperlink" Target="https://www.youtube.com/watch?v=NEKmfeix97I" TargetMode="External"/><Relationship Id="rId463" Type="http://schemas.openxmlformats.org/officeDocument/2006/relationships/hyperlink" Target="https://turniere.jugger.org/tournament.php?id=471" TargetMode="External"/><Relationship Id="rId670" Type="http://schemas.openxmlformats.org/officeDocument/2006/relationships/hyperlink" Target="https://youtu.be/JkGV1b-27vg" TargetMode="External"/><Relationship Id="rId116" Type="http://schemas.openxmlformats.org/officeDocument/2006/relationships/hyperlink" Target="https://www.youtube.com/watch?v=ErGUQLs3108" TargetMode="External"/><Relationship Id="rId323" Type="http://schemas.openxmlformats.org/officeDocument/2006/relationships/hyperlink" Target="https://www.youtube.com/watch?v=EAv3_q1fO0c" TargetMode="External"/><Relationship Id="rId530" Type="http://schemas.openxmlformats.org/officeDocument/2006/relationships/hyperlink" Target="https://www.youtube.com/watch?v=Q1emwu6WVjs" TargetMode="External"/><Relationship Id="rId768" Type="http://schemas.openxmlformats.org/officeDocument/2006/relationships/hyperlink" Target="https://youtu.be/T4gd7brQMc8" TargetMode="External"/><Relationship Id="rId20" Type="http://schemas.openxmlformats.org/officeDocument/2006/relationships/hyperlink" Target="https://youtu.be/gZrrWLMmoDw" TargetMode="External"/><Relationship Id="rId628" Type="http://schemas.openxmlformats.org/officeDocument/2006/relationships/hyperlink" Target="https://turniere.jugger.org/tournament.php?id=458" TargetMode="External"/><Relationship Id="rId835" Type="http://schemas.openxmlformats.org/officeDocument/2006/relationships/hyperlink" Target="https://youtu.be/XfkXvkyQKTg" TargetMode="External"/><Relationship Id="rId267" Type="http://schemas.openxmlformats.org/officeDocument/2006/relationships/hyperlink" Target="https://youtu.be/JhGLcmsLpo8" TargetMode="External"/><Relationship Id="rId474" Type="http://schemas.openxmlformats.org/officeDocument/2006/relationships/hyperlink" Target="https://www.youtube.com/watch?v=F1_VA5M1aJM" TargetMode="External"/><Relationship Id="rId127" Type="http://schemas.openxmlformats.org/officeDocument/2006/relationships/hyperlink" Target="https://turniere.jugger.org/tournament.php?id=79" TargetMode="External"/><Relationship Id="rId681" Type="http://schemas.openxmlformats.org/officeDocument/2006/relationships/hyperlink" Target="https://turniere.jugger.org/tournament.php?id=435" TargetMode="External"/><Relationship Id="rId779" Type="http://schemas.openxmlformats.org/officeDocument/2006/relationships/hyperlink" Target="https://turniere.jugger.org/tournament.php?id=539" TargetMode="External"/><Relationship Id="rId902" Type="http://schemas.openxmlformats.org/officeDocument/2006/relationships/hyperlink" Target="https://youtu.be/WXPziofZHas" TargetMode="External"/><Relationship Id="rId31" Type="http://schemas.openxmlformats.org/officeDocument/2006/relationships/hyperlink" Target="https://youtu.be/hqZmm8gj5tM" TargetMode="External"/><Relationship Id="rId334" Type="http://schemas.openxmlformats.org/officeDocument/2006/relationships/hyperlink" Target="https://www.youtube.com/watch?v=RIBn4ntQsyc&amp;t=2s" TargetMode="External"/><Relationship Id="rId541" Type="http://schemas.openxmlformats.org/officeDocument/2006/relationships/hyperlink" Target="https://turniere.jugger.org/tournament.php?id=518" TargetMode="External"/><Relationship Id="rId639" Type="http://schemas.openxmlformats.org/officeDocument/2006/relationships/hyperlink" Target="https://turniere.jugger.org/tournament.php?id=470" TargetMode="External"/><Relationship Id="rId180" Type="http://schemas.openxmlformats.org/officeDocument/2006/relationships/hyperlink" Target="https://www.youtube.com/watch?v=3b71QfwJ1N8" TargetMode="External"/><Relationship Id="rId278" Type="http://schemas.openxmlformats.org/officeDocument/2006/relationships/hyperlink" Target="https://www.youtube.com/watch?v=ZDnSKto9WU8" TargetMode="External"/><Relationship Id="rId401" Type="http://schemas.openxmlformats.org/officeDocument/2006/relationships/hyperlink" Target="https://www.youtube.com/watch?v=cBNGpTenMO8" TargetMode="External"/><Relationship Id="rId846" Type="http://schemas.openxmlformats.org/officeDocument/2006/relationships/hyperlink" Target="https://youtu.be/3jK7vvxv4ZU" TargetMode="External"/><Relationship Id="rId485" Type="http://schemas.openxmlformats.org/officeDocument/2006/relationships/hyperlink" Target="https://turniere.jugger.org/tournament.php?id=566" TargetMode="External"/><Relationship Id="rId692" Type="http://schemas.openxmlformats.org/officeDocument/2006/relationships/hyperlink" Target="https://youtu.be/jE0LelGNqOQ" TargetMode="External"/><Relationship Id="rId706" Type="http://schemas.openxmlformats.org/officeDocument/2006/relationships/hyperlink" Target="https://youtu.be/jjQjaGQMBeQ" TargetMode="External"/><Relationship Id="rId913" Type="http://schemas.openxmlformats.org/officeDocument/2006/relationships/hyperlink" Target="https://youtu.be/nPRxqO6KdHE" TargetMode="External"/><Relationship Id="rId42" Type="http://schemas.openxmlformats.org/officeDocument/2006/relationships/hyperlink" Target="https://youtu.be/bBV9hf9Jln0" TargetMode="External"/><Relationship Id="rId138" Type="http://schemas.openxmlformats.org/officeDocument/2006/relationships/hyperlink" Target="https://www.youtube.com/watch?v=wBnAXTaNBqM" TargetMode="External"/><Relationship Id="rId345" Type="http://schemas.openxmlformats.org/officeDocument/2006/relationships/hyperlink" Target="https://turniere.jugger.org/tournament.php?id=200" TargetMode="External"/><Relationship Id="rId552" Type="http://schemas.openxmlformats.org/officeDocument/2006/relationships/hyperlink" Target="https://www.youtube.com/watch?v=FAN2IS2czAo&amp;t=1s" TargetMode="External"/><Relationship Id="rId191" Type="http://schemas.openxmlformats.org/officeDocument/2006/relationships/hyperlink" Target="https://turniere.jugger.org/tournament.php?id=147" TargetMode="External"/><Relationship Id="rId205" Type="http://schemas.openxmlformats.org/officeDocument/2006/relationships/hyperlink" Target="https://turniere.jugger.org/tournament.php?id=109" TargetMode="External"/><Relationship Id="rId412" Type="http://schemas.openxmlformats.org/officeDocument/2006/relationships/hyperlink" Target="https://turniere.jugger.org/tournament.php?id=314" TargetMode="External"/><Relationship Id="rId857" Type="http://schemas.openxmlformats.org/officeDocument/2006/relationships/hyperlink" Target="https://youtu.be/DHjCK8ndt2Q" TargetMode="External"/><Relationship Id="rId289" Type="http://schemas.openxmlformats.org/officeDocument/2006/relationships/hyperlink" Target="https://www.youtube.com/watch?v=QxX3xRY56_k" TargetMode="External"/><Relationship Id="rId496" Type="http://schemas.openxmlformats.org/officeDocument/2006/relationships/hyperlink" Target="https://www.youtube.com/watch?v=VQRLcB6RhVo" TargetMode="External"/><Relationship Id="rId717" Type="http://schemas.openxmlformats.org/officeDocument/2006/relationships/hyperlink" Target="https://turniere.jugger.org/tournament.php?id=569" TargetMode="External"/><Relationship Id="rId924" Type="http://schemas.openxmlformats.org/officeDocument/2006/relationships/hyperlink" Target="https://www.youtube.com/watch?v=K7RpEDhLRzo" TargetMode="External"/><Relationship Id="rId53" Type="http://schemas.openxmlformats.org/officeDocument/2006/relationships/hyperlink" Target="https://youtu.be/hBp_J7DMC-4" TargetMode="External"/><Relationship Id="rId149" Type="http://schemas.openxmlformats.org/officeDocument/2006/relationships/hyperlink" Target="https://turniere.jugger.org/tournament.php?id=74" TargetMode="External"/><Relationship Id="rId356" Type="http://schemas.openxmlformats.org/officeDocument/2006/relationships/hyperlink" Target="https://www.youtube.com/watch?v=r3oASWN2Wm0" TargetMode="External"/><Relationship Id="rId563" Type="http://schemas.openxmlformats.org/officeDocument/2006/relationships/hyperlink" Target="https://turniere.jugger.org/tournament.php?id=565" TargetMode="External"/><Relationship Id="rId770" Type="http://schemas.openxmlformats.org/officeDocument/2006/relationships/hyperlink" Target="https://youtu.be/dR_2o3Tbdic" TargetMode="External"/><Relationship Id="rId216" Type="http://schemas.openxmlformats.org/officeDocument/2006/relationships/hyperlink" Target="https://www.youtube.com/watch?v=PKO3QbfSFUI" TargetMode="External"/><Relationship Id="rId423" Type="http://schemas.openxmlformats.org/officeDocument/2006/relationships/hyperlink" Target="https://turniere.jugger.org/tournament.php?id=2" TargetMode="External"/><Relationship Id="rId868" Type="http://schemas.openxmlformats.org/officeDocument/2006/relationships/hyperlink" Target="https://youtu.be/UNMztrKQNVU" TargetMode="External"/><Relationship Id="rId630" Type="http://schemas.openxmlformats.org/officeDocument/2006/relationships/hyperlink" Target="https://youtu.be/VKBnso_Guos" TargetMode="External"/><Relationship Id="rId728" Type="http://schemas.openxmlformats.org/officeDocument/2006/relationships/hyperlink" Target="https://youtu.be/2MDyasdQYSQ" TargetMode="External"/><Relationship Id="rId935" Type="http://schemas.openxmlformats.org/officeDocument/2006/relationships/hyperlink" Target="https://www.youtube.com/watch?v=RNCK1tYx3g0" TargetMode="External"/><Relationship Id="rId64" Type="http://schemas.openxmlformats.org/officeDocument/2006/relationships/hyperlink" Target="https://youtu.be/TmTdeKBoYsM" TargetMode="External"/><Relationship Id="rId367" Type="http://schemas.openxmlformats.org/officeDocument/2006/relationships/hyperlink" Target="https://turniere.jugger.org/tournament.php?id=455" TargetMode="External"/><Relationship Id="rId574" Type="http://schemas.openxmlformats.org/officeDocument/2006/relationships/hyperlink" Target="https://www.youtube.com/watch?v=fTNpIC6Z44I" TargetMode="External"/><Relationship Id="rId227" Type="http://schemas.openxmlformats.org/officeDocument/2006/relationships/hyperlink" Target="https://turniere.jugger.org/tournament.php?id=131" TargetMode="External"/><Relationship Id="rId781" Type="http://schemas.openxmlformats.org/officeDocument/2006/relationships/hyperlink" Target="https://turniere.jugger.org/tournament.php?id=539" TargetMode="External"/><Relationship Id="rId879" Type="http://schemas.openxmlformats.org/officeDocument/2006/relationships/hyperlink" Target="https://youtu.be/vE7AZkhyV2g" TargetMode="External"/><Relationship Id="rId434" Type="http://schemas.openxmlformats.org/officeDocument/2006/relationships/hyperlink" Target="https://youtu.be/5P65QUGjCZE" TargetMode="External"/><Relationship Id="rId641" Type="http://schemas.openxmlformats.org/officeDocument/2006/relationships/hyperlink" Target="https://turniere.jugger.org/tournament.php?id=470" TargetMode="External"/><Relationship Id="rId739" Type="http://schemas.openxmlformats.org/officeDocument/2006/relationships/hyperlink" Target="https://tugeny.org/tournaments/view/49" TargetMode="External"/><Relationship Id="rId280" Type="http://schemas.openxmlformats.org/officeDocument/2006/relationships/hyperlink" Target="https://www.youtube.com/watch?v=Oiv_wCZFdw0" TargetMode="External"/><Relationship Id="rId501" Type="http://schemas.openxmlformats.org/officeDocument/2006/relationships/hyperlink" Target="https://turniere.jugger.org/tournament.php?id=510" TargetMode="External"/><Relationship Id="rId946" Type="http://schemas.openxmlformats.org/officeDocument/2006/relationships/hyperlink" Target="https://www.youtube.com/watch?v=BNLoXreAC00" TargetMode="External"/><Relationship Id="rId75" Type="http://schemas.openxmlformats.org/officeDocument/2006/relationships/hyperlink" Target="https://youtu.be/7Rz5njhd3lA" TargetMode="External"/><Relationship Id="rId140" Type="http://schemas.openxmlformats.org/officeDocument/2006/relationships/hyperlink" Target="https://www.youtube.com/watch?v=jaeQKB_OlhM" TargetMode="External"/><Relationship Id="rId378" Type="http://schemas.openxmlformats.org/officeDocument/2006/relationships/hyperlink" Target="https://www.youtube.com/watch?v=wAcc9NqWWaE" TargetMode="External"/><Relationship Id="rId585" Type="http://schemas.openxmlformats.org/officeDocument/2006/relationships/hyperlink" Target="https://www.youtube.com/watch?v=5o3g6iIZtt8" TargetMode="External"/><Relationship Id="rId792" Type="http://schemas.openxmlformats.org/officeDocument/2006/relationships/hyperlink" Target="https://turniere.jugger.org/tournament.php?id=556" TargetMode="External"/><Relationship Id="rId806" Type="http://schemas.openxmlformats.org/officeDocument/2006/relationships/hyperlink" Target="https://turniere.jugger.org/tournament.php?id=524" TargetMode="External"/><Relationship Id="rId6" Type="http://schemas.openxmlformats.org/officeDocument/2006/relationships/hyperlink" Target="https://youtu.be/eTsY_eZWwf8" TargetMode="External"/><Relationship Id="rId238" Type="http://schemas.openxmlformats.org/officeDocument/2006/relationships/hyperlink" Target="https://www.youtube.com/watch?v=P01UpjYpJFk" TargetMode="External"/><Relationship Id="rId445" Type="http://schemas.openxmlformats.org/officeDocument/2006/relationships/hyperlink" Target="https://turniere.jugger.org/tournament.php?id=2" TargetMode="External"/><Relationship Id="rId652" Type="http://schemas.openxmlformats.org/officeDocument/2006/relationships/hyperlink" Target="https://youtu.be/xCc2tzOfbtw" TargetMode="External"/><Relationship Id="rId291" Type="http://schemas.openxmlformats.org/officeDocument/2006/relationships/hyperlink" Target="https://www.youtube.com/watch?v=MyI1G2aENU8" TargetMode="External"/><Relationship Id="rId305" Type="http://schemas.openxmlformats.org/officeDocument/2006/relationships/hyperlink" Target="https://www.youtube.com/watch?v=fl4AhdGvVjA" TargetMode="External"/><Relationship Id="rId512" Type="http://schemas.openxmlformats.org/officeDocument/2006/relationships/hyperlink" Target="https://www.youtube.com/watch?v=gO8EW2234C0" TargetMode="External"/><Relationship Id="rId86" Type="http://schemas.openxmlformats.org/officeDocument/2006/relationships/hyperlink" Target="https://www.youtube.com/watch?v=lg_IrLKNPyk" TargetMode="External"/><Relationship Id="rId151" Type="http://schemas.openxmlformats.org/officeDocument/2006/relationships/hyperlink" Target="https://turniere.jugger.org/tournament.php?id=74" TargetMode="External"/><Relationship Id="rId389" Type="http://schemas.openxmlformats.org/officeDocument/2006/relationships/hyperlink" Target="https://www.youtube.com/watch?v=zP2fCDxdrQE" TargetMode="External"/><Relationship Id="rId596" Type="http://schemas.openxmlformats.org/officeDocument/2006/relationships/hyperlink" Target="https://www.youtube.com/watch?v=UGx_SBYprFA" TargetMode="External"/><Relationship Id="rId817" Type="http://schemas.openxmlformats.org/officeDocument/2006/relationships/hyperlink" Target="https://youtu.be/obAEDQIKPAk" TargetMode="External"/><Relationship Id="rId249" Type="http://schemas.openxmlformats.org/officeDocument/2006/relationships/hyperlink" Target="https://turniere.jugger.org/tournament.php?id=113" TargetMode="External"/><Relationship Id="rId456" Type="http://schemas.openxmlformats.org/officeDocument/2006/relationships/hyperlink" Target="https://www.youtube.com/watch?v=hrUYbjEU4lQ&amp;list=PL2TqEpzY_AWZk6P4jLWJBjYyILmxPu7sV&amp;index=1" TargetMode="External"/><Relationship Id="rId663" Type="http://schemas.openxmlformats.org/officeDocument/2006/relationships/hyperlink" Target="https://turniere.jugger.org/tournament.php?id=565" TargetMode="External"/><Relationship Id="rId870" Type="http://schemas.openxmlformats.org/officeDocument/2006/relationships/hyperlink" Target="https://youtu.be/X-497lsNlb8" TargetMode="External"/><Relationship Id="rId13" Type="http://schemas.openxmlformats.org/officeDocument/2006/relationships/hyperlink" Target="https://youtu.be/_N7MB6hSzno" TargetMode="External"/><Relationship Id="rId109" Type="http://schemas.openxmlformats.org/officeDocument/2006/relationships/hyperlink" Target="https://turniere.jugger.org/tournament.php?id=78" TargetMode="External"/><Relationship Id="rId316" Type="http://schemas.openxmlformats.org/officeDocument/2006/relationships/hyperlink" Target="https://www.youtube.com/watch?v=IyYxbGyT6Dc" TargetMode="External"/><Relationship Id="rId523" Type="http://schemas.openxmlformats.org/officeDocument/2006/relationships/hyperlink" Target="https://turniere.jugger.org/tournament.php?id=549" TargetMode="External"/><Relationship Id="rId97" Type="http://schemas.openxmlformats.org/officeDocument/2006/relationships/hyperlink" Target="https://turniere.jugger.org/tournament.php?id=56" TargetMode="External"/><Relationship Id="rId730" Type="http://schemas.openxmlformats.org/officeDocument/2006/relationships/hyperlink" Target="https://tugeny.org/tournaments/view/49" TargetMode="External"/><Relationship Id="rId828" Type="http://schemas.openxmlformats.org/officeDocument/2006/relationships/hyperlink" Target="https://youtu.be/Hb7LikH3Q2w" TargetMode="External"/><Relationship Id="rId162" Type="http://schemas.openxmlformats.org/officeDocument/2006/relationships/hyperlink" Target="https://www.youtube.com/watch?v=kJMTVh8Lp8c" TargetMode="External"/><Relationship Id="rId467" Type="http://schemas.openxmlformats.org/officeDocument/2006/relationships/hyperlink" Target="https://turniere.jugger.org/tournament.php?id=471" TargetMode="External"/><Relationship Id="rId674" Type="http://schemas.openxmlformats.org/officeDocument/2006/relationships/hyperlink" Target="https://youtu.be/bj6PAoc2omk" TargetMode="External"/><Relationship Id="rId881" Type="http://schemas.openxmlformats.org/officeDocument/2006/relationships/hyperlink" Target="https://youtu.be/XIUT3WG97lo" TargetMode="External"/><Relationship Id="rId24" Type="http://schemas.openxmlformats.org/officeDocument/2006/relationships/hyperlink" Target="https://youtu.be/mClRgro3DpM" TargetMode="External"/><Relationship Id="rId327" Type="http://schemas.openxmlformats.org/officeDocument/2006/relationships/hyperlink" Target="https://youtu.be/i7kIEPg--tA" TargetMode="External"/><Relationship Id="rId534" Type="http://schemas.openxmlformats.org/officeDocument/2006/relationships/hyperlink" Target="https://www.youtube.com/watch?v=tx5JpYQKEzw&amp;t=72s" TargetMode="External"/><Relationship Id="rId741" Type="http://schemas.openxmlformats.org/officeDocument/2006/relationships/hyperlink" Target="https://turniere.jugger.org/tournament.php?id=569" TargetMode="External"/><Relationship Id="rId839" Type="http://schemas.openxmlformats.org/officeDocument/2006/relationships/hyperlink" Target="https://youtu.be/gkeAiDe5vEY" TargetMode="External"/><Relationship Id="rId173" Type="http://schemas.openxmlformats.org/officeDocument/2006/relationships/hyperlink" Target="https://turniere.jugger.org/tournament.php?id=114" TargetMode="External"/><Relationship Id="rId380" Type="http://schemas.openxmlformats.org/officeDocument/2006/relationships/hyperlink" Target="https://www.youtube.com/watch?v=W_k_0n5HEug" TargetMode="External"/><Relationship Id="rId601" Type="http://schemas.openxmlformats.org/officeDocument/2006/relationships/hyperlink" Target="https://youtu.be/HAr8RmaxyFM" TargetMode="External"/><Relationship Id="rId240" Type="http://schemas.openxmlformats.org/officeDocument/2006/relationships/hyperlink" Target="https://www.youtube.com/watch?v=m1_Iunzkwu8" TargetMode="External"/><Relationship Id="rId478" Type="http://schemas.openxmlformats.org/officeDocument/2006/relationships/hyperlink" Target="https://www.youtube.com/watch?v=k__DBKtqmfM" TargetMode="External"/><Relationship Id="rId685" Type="http://schemas.openxmlformats.org/officeDocument/2006/relationships/hyperlink" Target="https://turniere.jugger.org/tournament.php?id=489" TargetMode="External"/><Relationship Id="rId892" Type="http://schemas.openxmlformats.org/officeDocument/2006/relationships/hyperlink" Target="https://youtu.be/LdMP_GLSglM" TargetMode="External"/><Relationship Id="rId906" Type="http://schemas.openxmlformats.org/officeDocument/2006/relationships/hyperlink" Target="https://www.youtube.com/watch?v=ni0E0CIlXVg" TargetMode="External"/><Relationship Id="rId35" Type="http://schemas.openxmlformats.org/officeDocument/2006/relationships/hyperlink" Target="https://youtu.be/szFKyfS9Syg" TargetMode="External"/><Relationship Id="rId100" Type="http://schemas.openxmlformats.org/officeDocument/2006/relationships/hyperlink" Target="https://www.youtube.com/watch?v=IPhaVX2F4Ew" TargetMode="External"/><Relationship Id="rId338" Type="http://schemas.openxmlformats.org/officeDocument/2006/relationships/hyperlink" Target="https://www.youtube.com/watch?v=yzg_nJr2Pfw" TargetMode="External"/><Relationship Id="rId545" Type="http://schemas.openxmlformats.org/officeDocument/2006/relationships/hyperlink" Target="https://turniere.jugger.org/tournament.php?id=518" TargetMode="External"/><Relationship Id="rId752" Type="http://schemas.openxmlformats.org/officeDocument/2006/relationships/hyperlink" Target="https://turniere.jugger.org/tournament.php?id=527" TargetMode="External"/><Relationship Id="rId184" Type="http://schemas.openxmlformats.org/officeDocument/2006/relationships/hyperlink" Target="https://www.youtube.com/watch?v=_8Vt-97K9WE" TargetMode="External"/><Relationship Id="rId391" Type="http://schemas.openxmlformats.org/officeDocument/2006/relationships/hyperlink" Target="https://www.youtube.com/watch?v=c3VUDNwGLa0" TargetMode="External"/><Relationship Id="rId405" Type="http://schemas.openxmlformats.org/officeDocument/2006/relationships/hyperlink" Target="https://www.youtube.com/watch?v=rhTz7_JWU9Y" TargetMode="External"/><Relationship Id="rId612" Type="http://schemas.openxmlformats.org/officeDocument/2006/relationships/hyperlink" Target="https://turniere.jugger.org/tournament.php?id=454" TargetMode="External"/><Relationship Id="rId251" Type="http://schemas.openxmlformats.org/officeDocument/2006/relationships/hyperlink" Target="https://turniere.jugger.org/tournament.php?id=113" TargetMode="External"/><Relationship Id="rId489" Type="http://schemas.openxmlformats.org/officeDocument/2006/relationships/hyperlink" Target="https://turniere.jugger.org/tournament.php?id=566" TargetMode="External"/><Relationship Id="rId696" Type="http://schemas.openxmlformats.org/officeDocument/2006/relationships/hyperlink" Target="https://youtu.be/L7m5uKNY8bI" TargetMode="External"/><Relationship Id="rId917" Type="http://schemas.openxmlformats.org/officeDocument/2006/relationships/hyperlink" Target="https://youtu.be/g0rVg_HgFi8" TargetMode="External"/><Relationship Id="rId46" Type="http://schemas.openxmlformats.org/officeDocument/2006/relationships/hyperlink" Target="https://youtu.be/t2B6lBeovUs" TargetMode="External"/><Relationship Id="rId349" Type="http://schemas.openxmlformats.org/officeDocument/2006/relationships/hyperlink" Target="https://turniere.jugger.org/tournament.php?id=297" TargetMode="External"/><Relationship Id="rId556" Type="http://schemas.openxmlformats.org/officeDocument/2006/relationships/hyperlink" Target="https://www.youtube.com/watch?v=IWnwQ1nb7hM" TargetMode="External"/><Relationship Id="rId763" Type="http://schemas.openxmlformats.org/officeDocument/2006/relationships/hyperlink" Target="https://turniere.jugger.org/tournament.php?id=533" TargetMode="External"/><Relationship Id="rId111" Type="http://schemas.openxmlformats.org/officeDocument/2006/relationships/hyperlink" Target="https://turniere.jugger.org/tournament.php?id=78" TargetMode="External"/><Relationship Id="rId195" Type="http://schemas.openxmlformats.org/officeDocument/2006/relationships/hyperlink" Target="https://turniere.jugger.org/tournament.php?id=109" TargetMode="External"/><Relationship Id="rId209" Type="http://schemas.openxmlformats.org/officeDocument/2006/relationships/hyperlink" Target="https://turniere.jugger.org/tournament.php?id=109" TargetMode="External"/><Relationship Id="rId416" Type="http://schemas.openxmlformats.org/officeDocument/2006/relationships/hyperlink" Target="https://turniere.jugger.org/tournament.php?id=364" TargetMode="External"/><Relationship Id="rId623" Type="http://schemas.openxmlformats.org/officeDocument/2006/relationships/hyperlink" Target="https://youtu.be/HD6ir6KKRM8" TargetMode="External"/><Relationship Id="rId830" Type="http://schemas.openxmlformats.org/officeDocument/2006/relationships/hyperlink" Target="https://youtu.be/OKpGczrwAF0" TargetMode="External"/><Relationship Id="rId928" Type="http://schemas.openxmlformats.org/officeDocument/2006/relationships/hyperlink" Target="https://www.youtube.com/watch?v=6UOp-Pvl1LA" TargetMode="External"/><Relationship Id="rId57" Type="http://schemas.openxmlformats.org/officeDocument/2006/relationships/hyperlink" Target="https://youtu.be/GWEevul6ghY" TargetMode="External"/><Relationship Id="rId262" Type="http://schemas.openxmlformats.org/officeDocument/2006/relationships/hyperlink" Target="https://www.youtube.com/watch?v=DY5dTiv_q_Q" TargetMode="External"/><Relationship Id="rId567" Type="http://schemas.openxmlformats.org/officeDocument/2006/relationships/hyperlink" Target="https://turniere.jugger.org/tournament.php?id=565" TargetMode="External"/><Relationship Id="rId122" Type="http://schemas.openxmlformats.org/officeDocument/2006/relationships/hyperlink" Target="https://www.youtube.com/watch?v=GDnM0N2Gw7w" TargetMode="External"/><Relationship Id="rId774" Type="http://schemas.openxmlformats.org/officeDocument/2006/relationships/hyperlink" Target="https://youtu.be/-uY8C6FkS-w" TargetMode="External"/><Relationship Id="rId427" Type="http://schemas.openxmlformats.org/officeDocument/2006/relationships/hyperlink" Target="https://youtu.be/gUZXj4eh48c" TargetMode="External"/><Relationship Id="rId634" Type="http://schemas.openxmlformats.org/officeDocument/2006/relationships/hyperlink" Target="https://youtu.be/hy2Xqtc8dqY" TargetMode="External"/><Relationship Id="rId841" Type="http://schemas.openxmlformats.org/officeDocument/2006/relationships/hyperlink" Target="https://youtu.be/Jr3xc3FwM14" TargetMode="External"/><Relationship Id="rId273" Type="http://schemas.openxmlformats.org/officeDocument/2006/relationships/hyperlink" Target="https://youtu.be/UuQntuon5pA" TargetMode="External"/><Relationship Id="rId480" Type="http://schemas.openxmlformats.org/officeDocument/2006/relationships/hyperlink" Target="https://www.youtube.com/watch?v=a1DfoG04e5M&amp;t=2s" TargetMode="External"/><Relationship Id="rId701" Type="http://schemas.openxmlformats.org/officeDocument/2006/relationships/hyperlink" Target="https://turniere.jugger.org/tournament.php?id=505" TargetMode="External"/><Relationship Id="rId939" Type="http://schemas.openxmlformats.org/officeDocument/2006/relationships/hyperlink" Target="https://www.youtube.com/watch?v=rrdvDhsNpRY" TargetMode="External"/><Relationship Id="rId68" Type="http://schemas.openxmlformats.org/officeDocument/2006/relationships/hyperlink" Target="https://youtu.be/oY7rqmaneaE" TargetMode="External"/><Relationship Id="rId133" Type="http://schemas.openxmlformats.org/officeDocument/2006/relationships/hyperlink" Target="https://turniere.jugger.org/tournament.php?id=72" TargetMode="External"/><Relationship Id="rId340" Type="http://schemas.openxmlformats.org/officeDocument/2006/relationships/hyperlink" Target="https://www.youtube.com/watch?v=nDIkKzNq7qQ" TargetMode="External"/><Relationship Id="rId578" Type="http://schemas.openxmlformats.org/officeDocument/2006/relationships/hyperlink" Target="https://www.youtube.com/watch?v=PAz71C0my4o" TargetMode="External"/><Relationship Id="rId785" Type="http://schemas.openxmlformats.org/officeDocument/2006/relationships/hyperlink" Target="https://youtu.be/PE4bPj1tvOU" TargetMode="External"/><Relationship Id="rId200" Type="http://schemas.openxmlformats.org/officeDocument/2006/relationships/hyperlink" Target="https://www.youtube.com/watch?v=s8WGnoHAcjo" TargetMode="External"/><Relationship Id="rId438" Type="http://schemas.openxmlformats.org/officeDocument/2006/relationships/hyperlink" Target="https://youtu.be/v6tpkc0gLmA" TargetMode="External"/><Relationship Id="rId645" Type="http://schemas.openxmlformats.org/officeDocument/2006/relationships/hyperlink" Target="https://turniere.jugger.org/tournament.php?id=522" TargetMode="External"/><Relationship Id="rId852" Type="http://schemas.openxmlformats.org/officeDocument/2006/relationships/hyperlink" Target="https://youtu.be/GutIhz-8Z9g" TargetMode="External"/><Relationship Id="rId284" Type="http://schemas.openxmlformats.org/officeDocument/2006/relationships/hyperlink" Target="https://www.youtube.com/watch?v=MMticGduZbI" TargetMode="External"/><Relationship Id="rId491" Type="http://schemas.openxmlformats.org/officeDocument/2006/relationships/hyperlink" Target="https://turniere.jugger.org/tournament.php?id=566" TargetMode="External"/><Relationship Id="rId505" Type="http://schemas.openxmlformats.org/officeDocument/2006/relationships/hyperlink" Target="https://turniere.jugger.org/tournament.php?id=510" TargetMode="External"/><Relationship Id="rId712" Type="http://schemas.openxmlformats.org/officeDocument/2006/relationships/hyperlink" Target="https://turniere.jugger.org/tournament.php?id=569" TargetMode="External"/><Relationship Id="rId79" Type="http://schemas.openxmlformats.org/officeDocument/2006/relationships/hyperlink" Target="https://youtu.be/Z9VtrwfueS8" TargetMode="External"/><Relationship Id="rId144" Type="http://schemas.openxmlformats.org/officeDocument/2006/relationships/hyperlink" Target="https://www.youtube.com/watch?v=Uu-QrayeaEU" TargetMode="External"/><Relationship Id="rId589" Type="http://schemas.openxmlformats.org/officeDocument/2006/relationships/hyperlink" Target="https://www.youtube.com/watch?v=pU3oiZMHIwM" TargetMode="External"/><Relationship Id="rId796" Type="http://schemas.openxmlformats.org/officeDocument/2006/relationships/hyperlink" Target="https://turniere.jugger.org/tournament.php?id=556" TargetMode="External"/><Relationship Id="rId351" Type="http://schemas.openxmlformats.org/officeDocument/2006/relationships/hyperlink" Target="https://turniere.jugger.org/tournament.php?id=297" TargetMode="External"/><Relationship Id="rId449" Type="http://schemas.openxmlformats.org/officeDocument/2006/relationships/hyperlink" Target="https://turniere.jugger.org/tournament.php?id=2" TargetMode="External"/><Relationship Id="rId656" Type="http://schemas.openxmlformats.org/officeDocument/2006/relationships/hyperlink" Target="https://youtu.be/2QQGgrW9lX8" TargetMode="External"/><Relationship Id="rId863" Type="http://schemas.openxmlformats.org/officeDocument/2006/relationships/hyperlink" Target="https://youtu.be/-EVhMVWmdUw" TargetMode="External"/><Relationship Id="rId211" Type="http://schemas.openxmlformats.org/officeDocument/2006/relationships/hyperlink" Target="https://turniere.jugger.org/tournament.php?id=109" TargetMode="External"/><Relationship Id="rId295" Type="http://schemas.openxmlformats.org/officeDocument/2006/relationships/hyperlink" Target="https://www.youtube.com/watch?v=P5X40_RaUt4" TargetMode="External"/><Relationship Id="rId309" Type="http://schemas.openxmlformats.org/officeDocument/2006/relationships/hyperlink" Target="https://www.youtube.com/watch?v=8kIqtNXnwqg" TargetMode="External"/><Relationship Id="rId516" Type="http://schemas.openxmlformats.org/officeDocument/2006/relationships/hyperlink" Target="https://www.youtube.com/watch?v=hI0APYb6ZRs" TargetMode="External"/><Relationship Id="rId723" Type="http://schemas.openxmlformats.org/officeDocument/2006/relationships/hyperlink" Target="https://turniere.jugger.org/tournament.php?id=569" TargetMode="External"/><Relationship Id="rId930" Type="http://schemas.openxmlformats.org/officeDocument/2006/relationships/hyperlink" Target="https://youtu.be/8WEcVDLzH74" TargetMode="External"/><Relationship Id="rId155" Type="http://schemas.openxmlformats.org/officeDocument/2006/relationships/hyperlink" Target="https://turniere.jugger.org/tournament.php?id=112" TargetMode="External"/><Relationship Id="rId362" Type="http://schemas.openxmlformats.org/officeDocument/2006/relationships/hyperlink" Target="https://www.youtube.com/watch?v=5gJcksBN9YQ" TargetMode="External"/><Relationship Id="rId222" Type="http://schemas.openxmlformats.org/officeDocument/2006/relationships/hyperlink" Target="https://www.youtube.com/watch?v=Rs70xGOSF6s" TargetMode="External"/><Relationship Id="rId667" Type="http://schemas.openxmlformats.org/officeDocument/2006/relationships/hyperlink" Target="https://turniere.jugger.org/tournament.php?id=565" TargetMode="External"/><Relationship Id="rId874" Type="http://schemas.openxmlformats.org/officeDocument/2006/relationships/hyperlink" Target="https://youtu.be/9es5ml89sYk" TargetMode="External"/><Relationship Id="rId17" Type="http://schemas.openxmlformats.org/officeDocument/2006/relationships/hyperlink" Target="https://youtu.be/59oaBamyvis" TargetMode="External"/><Relationship Id="rId527" Type="http://schemas.openxmlformats.org/officeDocument/2006/relationships/hyperlink" Target="https://turniere.jugger.org/tournament.php?id=549" TargetMode="External"/><Relationship Id="rId734" Type="http://schemas.openxmlformats.org/officeDocument/2006/relationships/hyperlink" Target="https://youtu.be/Siykok0pzwg" TargetMode="External"/><Relationship Id="rId941" Type="http://schemas.openxmlformats.org/officeDocument/2006/relationships/hyperlink" Target="https://www.youtube.com/watch?v=_5d-ZIhywS0" TargetMode="External"/><Relationship Id="rId70" Type="http://schemas.openxmlformats.org/officeDocument/2006/relationships/hyperlink" Target="https://youtu.be/DewyXf2u_zs" TargetMode="External"/><Relationship Id="rId166" Type="http://schemas.openxmlformats.org/officeDocument/2006/relationships/hyperlink" Target="https://www.youtube.com/watch?v=BpF0uUZHgNE" TargetMode="External"/><Relationship Id="rId373" Type="http://schemas.openxmlformats.org/officeDocument/2006/relationships/hyperlink" Target="https://turniere.jugger.org/tournament.php?id=483" TargetMode="External"/><Relationship Id="rId580" Type="http://schemas.openxmlformats.org/officeDocument/2006/relationships/hyperlink" Target="https://www.youtube.com/watch?v=ZUUZKc6o4Io" TargetMode="External"/><Relationship Id="rId801" Type="http://schemas.openxmlformats.org/officeDocument/2006/relationships/hyperlink" Target="https://youtu.be/ODEH491F0XI" TargetMode="External"/><Relationship Id="rId1" Type="http://schemas.openxmlformats.org/officeDocument/2006/relationships/hyperlink" Target="https://youtu.be/mbRqXJHaC9k" TargetMode="External"/><Relationship Id="rId233" Type="http://schemas.openxmlformats.org/officeDocument/2006/relationships/hyperlink" Target="https://turniere.jugger.org/tournament.php?id=131" TargetMode="External"/><Relationship Id="rId440" Type="http://schemas.openxmlformats.org/officeDocument/2006/relationships/hyperlink" Target="https://youtu.be/bpV_92T4ns8" TargetMode="External"/><Relationship Id="rId678" Type="http://schemas.openxmlformats.org/officeDocument/2006/relationships/hyperlink" Target="https://youtu.be/SkyVhyH8L9U" TargetMode="External"/><Relationship Id="rId885" Type="http://schemas.openxmlformats.org/officeDocument/2006/relationships/hyperlink" Target="https://youtu.be/rkfwfMAARlo" TargetMode="External"/><Relationship Id="rId28" Type="http://schemas.openxmlformats.org/officeDocument/2006/relationships/hyperlink" Target="https://youtu.be/e4wcAFdAIMA" TargetMode="External"/><Relationship Id="rId300" Type="http://schemas.openxmlformats.org/officeDocument/2006/relationships/hyperlink" Target="https://www.youtube.com/watch?v=3Mq9t_LvjZk" TargetMode="External"/><Relationship Id="rId538" Type="http://schemas.openxmlformats.org/officeDocument/2006/relationships/hyperlink" Target="https://www.youtube.com/watch?v=Usqp5VsfxAk" TargetMode="External"/><Relationship Id="rId745" Type="http://schemas.openxmlformats.org/officeDocument/2006/relationships/hyperlink" Target="https://youtu.be/Jww-maz19mU" TargetMode="External"/><Relationship Id="rId81" Type="http://schemas.openxmlformats.org/officeDocument/2006/relationships/hyperlink" Target="https://youtu.be/ezkoprZfTfk" TargetMode="External"/><Relationship Id="rId135" Type="http://schemas.openxmlformats.org/officeDocument/2006/relationships/hyperlink" Target="https://turniere.jugger.org/tournament.php?id=72" TargetMode="External"/><Relationship Id="rId177" Type="http://schemas.openxmlformats.org/officeDocument/2006/relationships/hyperlink" Target="https://turniere.jugger.org/tournament.php?id=114" TargetMode="External"/><Relationship Id="rId342" Type="http://schemas.openxmlformats.org/officeDocument/2006/relationships/hyperlink" Target="https://www.youtube.com/watch?v=xnQ19t64lmc" TargetMode="External"/><Relationship Id="rId384" Type="http://schemas.openxmlformats.org/officeDocument/2006/relationships/hyperlink" Target="https://turniere.jugger.org/tournament.php?id=19" TargetMode="External"/><Relationship Id="rId591" Type="http://schemas.openxmlformats.org/officeDocument/2006/relationships/hyperlink" Target="https://www.youtube.com/watch?v=pAYB97N-t40" TargetMode="External"/><Relationship Id="rId605" Type="http://schemas.openxmlformats.org/officeDocument/2006/relationships/hyperlink" Target="https://youtu.be/BtvybTaKKaE" TargetMode="External"/><Relationship Id="rId787" Type="http://schemas.openxmlformats.org/officeDocument/2006/relationships/hyperlink" Target="https://youtu.be/VW2MGX02dbM" TargetMode="External"/><Relationship Id="rId812" Type="http://schemas.openxmlformats.org/officeDocument/2006/relationships/hyperlink" Target="https://turniere.jugger.org/tournament.php?id=524" TargetMode="External"/><Relationship Id="rId202" Type="http://schemas.openxmlformats.org/officeDocument/2006/relationships/hyperlink" Target="https://www.youtube.com/watch?v=DZyx-sKhAFI" TargetMode="External"/><Relationship Id="rId244" Type="http://schemas.openxmlformats.org/officeDocument/2006/relationships/hyperlink" Target="https://www.youtube.com/watch?v=wPB7KzIxJq0" TargetMode="External"/><Relationship Id="rId647" Type="http://schemas.openxmlformats.org/officeDocument/2006/relationships/hyperlink" Target="https://turniere.jugger.org/tournament.php?id=522" TargetMode="External"/><Relationship Id="rId689" Type="http://schemas.openxmlformats.org/officeDocument/2006/relationships/hyperlink" Target="https://turniere.jugger.org/tournament.php?id=489" TargetMode="External"/><Relationship Id="rId854" Type="http://schemas.openxmlformats.org/officeDocument/2006/relationships/hyperlink" Target="https://youtu.be/wNN8w9bl5d0" TargetMode="External"/><Relationship Id="rId896" Type="http://schemas.openxmlformats.org/officeDocument/2006/relationships/hyperlink" Target="https://www.youtube.com/watch?v=INqowDTKBKg" TargetMode="External"/><Relationship Id="rId39" Type="http://schemas.openxmlformats.org/officeDocument/2006/relationships/hyperlink" Target="https://youtu.be/UwKEhp3QdoA" TargetMode="External"/><Relationship Id="rId286" Type="http://schemas.openxmlformats.org/officeDocument/2006/relationships/hyperlink" Target="https://www.youtube.com/watch?v=jLHEtE2NV9k" TargetMode="External"/><Relationship Id="rId451" Type="http://schemas.openxmlformats.org/officeDocument/2006/relationships/hyperlink" Target="https://turniere.jugger.org/tournament.php?id=2" TargetMode="External"/><Relationship Id="rId493" Type="http://schemas.openxmlformats.org/officeDocument/2006/relationships/hyperlink" Target="https://turniere.jugger.org/tournament.php?id=566" TargetMode="External"/><Relationship Id="rId507" Type="http://schemas.openxmlformats.org/officeDocument/2006/relationships/hyperlink" Target="https://turniere.jugger.org/tournament.php?id=510" TargetMode="External"/><Relationship Id="rId549" Type="http://schemas.openxmlformats.org/officeDocument/2006/relationships/hyperlink" Target="https://turniere.jugger.org/tournament.php?id=565" TargetMode="External"/><Relationship Id="rId714" Type="http://schemas.openxmlformats.org/officeDocument/2006/relationships/hyperlink" Target="https://turniere.jugger.org/tournament.php?id=569" TargetMode="External"/><Relationship Id="rId756" Type="http://schemas.openxmlformats.org/officeDocument/2006/relationships/hyperlink" Target="https://youtu.be/nKXuW1mLTcw" TargetMode="External"/><Relationship Id="rId921" Type="http://schemas.openxmlformats.org/officeDocument/2006/relationships/hyperlink" Target="https://youtu.be/n5xYk-hFObI" TargetMode="External"/><Relationship Id="rId50" Type="http://schemas.openxmlformats.org/officeDocument/2006/relationships/hyperlink" Target="https://youtu.be/oRtSvN3NPMI" TargetMode="External"/><Relationship Id="rId104" Type="http://schemas.openxmlformats.org/officeDocument/2006/relationships/hyperlink" Target="https://www.youtube.com/watch?v=wejIQVXj7i8" TargetMode="External"/><Relationship Id="rId146" Type="http://schemas.openxmlformats.org/officeDocument/2006/relationships/hyperlink" Target="https://www.youtube.com/watch?v=xYEw5sHiTgo" TargetMode="External"/><Relationship Id="rId188" Type="http://schemas.openxmlformats.org/officeDocument/2006/relationships/hyperlink" Target="https://www.youtube.com/watch?v=f_5R6TG2tMw" TargetMode="External"/><Relationship Id="rId311" Type="http://schemas.openxmlformats.org/officeDocument/2006/relationships/hyperlink" Target="https://www.youtube.com/watch?v=ybrnqVDRe48" TargetMode="External"/><Relationship Id="rId353" Type="http://schemas.openxmlformats.org/officeDocument/2006/relationships/hyperlink" Target="https://turniere.jugger.org/tournament.php?id=432" TargetMode="External"/><Relationship Id="rId395" Type="http://schemas.openxmlformats.org/officeDocument/2006/relationships/hyperlink" Target="https://www.youtube.com/watch?v=8C_WZbmyhyk" TargetMode="External"/><Relationship Id="rId409" Type="http://schemas.openxmlformats.org/officeDocument/2006/relationships/hyperlink" Target="https://www.youtube.com/watch?v=J_Xq8JtNbp8" TargetMode="External"/><Relationship Id="rId560" Type="http://schemas.openxmlformats.org/officeDocument/2006/relationships/hyperlink" Target="https://www.youtube.com/watch?v=4mNvYwhN2ko" TargetMode="External"/><Relationship Id="rId798" Type="http://schemas.openxmlformats.org/officeDocument/2006/relationships/hyperlink" Target="https://turniere.jugger.org/tournament.php?id=556" TargetMode="External"/><Relationship Id="rId92" Type="http://schemas.openxmlformats.org/officeDocument/2006/relationships/hyperlink" Target="https://www.youtube.com/watch?v=beXHuEsaI7M" TargetMode="External"/><Relationship Id="rId213" Type="http://schemas.openxmlformats.org/officeDocument/2006/relationships/hyperlink" Target="https://turniere.jugger.org/tournament.php?id=109" TargetMode="External"/><Relationship Id="rId420" Type="http://schemas.openxmlformats.org/officeDocument/2006/relationships/hyperlink" Target="https://youtu.be/fbfnHdX1nkE" TargetMode="External"/><Relationship Id="rId616" Type="http://schemas.openxmlformats.org/officeDocument/2006/relationships/hyperlink" Target="https://turniere.jugger.org/tournament.php?id=481" TargetMode="External"/><Relationship Id="rId658" Type="http://schemas.openxmlformats.org/officeDocument/2006/relationships/hyperlink" Target="https://youtu.be/Xv5EwEFcfbE" TargetMode="External"/><Relationship Id="rId823" Type="http://schemas.openxmlformats.org/officeDocument/2006/relationships/hyperlink" Target="https://youtu.be/weZq3HVy2Dk" TargetMode="External"/><Relationship Id="rId865" Type="http://schemas.openxmlformats.org/officeDocument/2006/relationships/hyperlink" Target="https://youtu.be/IppxQgyAnkk" TargetMode="External"/><Relationship Id="rId255" Type="http://schemas.openxmlformats.org/officeDocument/2006/relationships/hyperlink" Target="https://www.youtube.com/watch?v=knnDOdPOzG8" TargetMode="External"/><Relationship Id="rId297" Type="http://schemas.openxmlformats.org/officeDocument/2006/relationships/hyperlink" Target="https://www.youtube.com/watch?v=L2IOtdMHkR0" TargetMode="External"/><Relationship Id="rId462" Type="http://schemas.openxmlformats.org/officeDocument/2006/relationships/hyperlink" Target="https://www.youtube.com/watch?v=MLOt6Togaec" TargetMode="External"/><Relationship Id="rId518" Type="http://schemas.openxmlformats.org/officeDocument/2006/relationships/hyperlink" Target="https://www.youtube.com/watch?v=T2lNCqJVveY" TargetMode="External"/><Relationship Id="rId725" Type="http://schemas.openxmlformats.org/officeDocument/2006/relationships/hyperlink" Target="https://youtu.be/KVhoV97zev0" TargetMode="External"/><Relationship Id="rId932" Type="http://schemas.openxmlformats.org/officeDocument/2006/relationships/hyperlink" Target="https://youtu.be/C0PfDJhdA-Q" TargetMode="External"/><Relationship Id="rId115" Type="http://schemas.openxmlformats.org/officeDocument/2006/relationships/hyperlink" Target="https://turniere.jugger.org/tournament.php?id=79" TargetMode="External"/><Relationship Id="rId157" Type="http://schemas.openxmlformats.org/officeDocument/2006/relationships/hyperlink" Target="https://turniere.jugger.org/tournament.php?id=112" TargetMode="External"/><Relationship Id="rId322" Type="http://schemas.openxmlformats.org/officeDocument/2006/relationships/hyperlink" Target="https://www.youtube.com/watch?v=hSXCTQeEtIQ" TargetMode="External"/><Relationship Id="rId364" Type="http://schemas.openxmlformats.org/officeDocument/2006/relationships/hyperlink" Target="https://www.youtube.com/watch?v=AxnuDOHek50" TargetMode="External"/><Relationship Id="rId767" Type="http://schemas.openxmlformats.org/officeDocument/2006/relationships/hyperlink" Target="https://turniere.jugger.org/tournament.php?id=533" TargetMode="External"/><Relationship Id="rId61" Type="http://schemas.openxmlformats.org/officeDocument/2006/relationships/hyperlink" Target="https://youtu.be/yE71USS6cPc" TargetMode="External"/><Relationship Id="rId199" Type="http://schemas.openxmlformats.org/officeDocument/2006/relationships/hyperlink" Target="https://turniere.jugger.org/tournament.php?id=109" TargetMode="External"/><Relationship Id="rId571" Type="http://schemas.openxmlformats.org/officeDocument/2006/relationships/hyperlink" Target="https://turniere.jugger.org/tournament.php?id=565" TargetMode="External"/><Relationship Id="rId627" Type="http://schemas.openxmlformats.org/officeDocument/2006/relationships/hyperlink" Target="https://youtu.be/4AQEptZROp8" TargetMode="External"/><Relationship Id="rId669" Type="http://schemas.openxmlformats.org/officeDocument/2006/relationships/hyperlink" Target="https://turniere.jugger.org/tournament.php?id=565" TargetMode="External"/><Relationship Id="rId834" Type="http://schemas.openxmlformats.org/officeDocument/2006/relationships/hyperlink" Target="https://youtu.be/sZ8MAqn-L4w" TargetMode="External"/><Relationship Id="rId876" Type="http://schemas.openxmlformats.org/officeDocument/2006/relationships/hyperlink" Target="https://youtu.be/u4hwEWfQQic" TargetMode="External"/><Relationship Id="rId19" Type="http://schemas.openxmlformats.org/officeDocument/2006/relationships/hyperlink" Target="https://youtu.be/0fFtC6JNddM" TargetMode="External"/><Relationship Id="rId224" Type="http://schemas.openxmlformats.org/officeDocument/2006/relationships/hyperlink" Target="https://www.youtube.com/watch?v=Arb6qO1GfFo" TargetMode="External"/><Relationship Id="rId266" Type="http://schemas.openxmlformats.org/officeDocument/2006/relationships/hyperlink" Target="https://youtu.be/nc4io3bgsPU" TargetMode="External"/><Relationship Id="rId431" Type="http://schemas.openxmlformats.org/officeDocument/2006/relationships/hyperlink" Target="https://turniere.jugger.org/tournament.php?id=2" TargetMode="External"/><Relationship Id="rId473" Type="http://schemas.openxmlformats.org/officeDocument/2006/relationships/hyperlink" Target="https://turniere.jugger.org/tournament.php?id=471" TargetMode="External"/><Relationship Id="rId529" Type="http://schemas.openxmlformats.org/officeDocument/2006/relationships/hyperlink" Target="https://turniere.jugger.org/tournament.php?id=549" TargetMode="External"/><Relationship Id="rId680" Type="http://schemas.openxmlformats.org/officeDocument/2006/relationships/hyperlink" Target="https://youtu.be/NNjithByUTs" TargetMode="External"/><Relationship Id="rId736" Type="http://schemas.openxmlformats.org/officeDocument/2006/relationships/hyperlink" Target="https://tugeny.org/tournaments/view/49" TargetMode="External"/><Relationship Id="rId901" Type="http://schemas.openxmlformats.org/officeDocument/2006/relationships/hyperlink" Target="https://youtu.be/FPlRKMIop6o" TargetMode="External"/><Relationship Id="rId30" Type="http://schemas.openxmlformats.org/officeDocument/2006/relationships/hyperlink" Target="https://youtu.be/13oOe-8aE-c" TargetMode="External"/><Relationship Id="rId126" Type="http://schemas.openxmlformats.org/officeDocument/2006/relationships/hyperlink" Target="https://www.youtube.com/watch?v=GcwIQjb-334" TargetMode="External"/><Relationship Id="rId168" Type="http://schemas.openxmlformats.org/officeDocument/2006/relationships/hyperlink" Target="https://www.youtube.com/watch?v=dj0AQSGPiAY" TargetMode="External"/><Relationship Id="rId333" Type="http://schemas.openxmlformats.org/officeDocument/2006/relationships/hyperlink" Target="https://turniere.jugger.org/tournament.php?id=245" TargetMode="External"/><Relationship Id="rId540" Type="http://schemas.openxmlformats.org/officeDocument/2006/relationships/hyperlink" Target="https://www.youtube.com/watch?v=2MRvvBghlY4" TargetMode="External"/><Relationship Id="rId778" Type="http://schemas.openxmlformats.org/officeDocument/2006/relationships/hyperlink" Target="https://youtu.be/i_8JFB9ij-8" TargetMode="External"/><Relationship Id="rId943" Type="http://schemas.openxmlformats.org/officeDocument/2006/relationships/hyperlink" Target="https://youtu.be/jiplz9pj7hc" TargetMode="External"/><Relationship Id="rId72" Type="http://schemas.openxmlformats.org/officeDocument/2006/relationships/hyperlink" Target="https://youtu.be/DioxP6y9btk" TargetMode="External"/><Relationship Id="rId375" Type="http://schemas.openxmlformats.org/officeDocument/2006/relationships/hyperlink" Target="https://turniere.jugger.org/tournament.php?id=445" TargetMode="External"/><Relationship Id="rId582" Type="http://schemas.openxmlformats.org/officeDocument/2006/relationships/hyperlink" Target="https://www.youtube.com/watch?v=AXqMlzTFYsc&amp;t=4s" TargetMode="External"/><Relationship Id="rId638" Type="http://schemas.openxmlformats.org/officeDocument/2006/relationships/hyperlink" Target="https://youtu.be/2SB_usoTjWU" TargetMode="External"/><Relationship Id="rId803" Type="http://schemas.openxmlformats.org/officeDocument/2006/relationships/hyperlink" Target="https://youtu.be/nqH_YkacZyU" TargetMode="External"/><Relationship Id="rId845" Type="http://schemas.openxmlformats.org/officeDocument/2006/relationships/hyperlink" Target="https://youtu.be/GIYcKE_o6a8" TargetMode="External"/><Relationship Id="rId3" Type="http://schemas.openxmlformats.org/officeDocument/2006/relationships/hyperlink" Target="https://youtu.be/OA_Omrht_IU" TargetMode="External"/><Relationship Id="rId235" Type="http://schemas.openxmlformats.org/officeDocument/2006/relationships/hyperlink" Target="https://turniere.jugger.org/tournament.php?id=131" TargetMode="External"/><Relationship Id="rId277" Type="http://schemas.openxmlformats.org/officeDocument/2006/relationships/hyperlink" Target="https://www.youtube.com/watch?v=ziMImt662Fk" TargetMode="External"/><Relationship Id="rId400" Type="http://schemas.openxmlformats.org/officeDocument/2006/relationships/hyperlink" Target="https://turniere.jugger.org/tournament.php?id=53" TargetMode="External"/><Relationship Id="rId442" Type="http://schemas.openxmlformats.org/officeDocument/2006/relationships/hyperlink" Target="https://youtu.be/sXsmsT89svU" TargetMode="External"/><Relationship Id="rId484" Type="http://schemas.openxmlformats.org/officeDocument/2006/relationships/hyperlink" Target="https://www.youtube.com/watch?v=J1qZgWOn6uE" TargetMode="External"/><Relationship Id="rId705" Type="http://schemas.openxmlformats.org/officeDocument/2006/relationships/hyperlink" Target="https://turniere.jugger.org/tournament.php?id=455" TargetMode="External"/><Relationship Id="rId887" Type="http://schemas.openxmlformats.org/officeDocument/2006/relationships/hyperlink" Target="https://youtu.be/VBlRIQg2CWk" TargetMode="External"/><Relationship Id="rId137" Type="http://schemas.openxmlformats.org/officeDocument/2006/relationships/hyperlink" Target="https://turniere.jugger.org/tournament.php?id=72" TargetMode="External"/><Relationship Id="rId302" Type="http://schemas.openxmlformats.org/officeDocument/2006/relationships/hyperlink" Target="https://www.youtube.com/watch?v=3D2P6GZKndU" TargetMode="External"/><Relationship Id="rId344" Type="http://schemas.openxmlformats.org/officeDocument/2006/relationships/hyperlink" Target="https://www.youtube.com/watch?v=YNVb29I0_mg" TargetMode="External"/><Relationship Id="rId691" Type="http://schemas.openxmlformats.org/officeDocument/2006/relationships/hyperlink" Target="https://turniere.jugger.org/tournament.php?id=489" TargetMode="External"/><Relationship Id="rId747" Type="http://schemas.openxmlformats.org/officeDocument/2006/relationships/hyperlink" Target="https://youtu.be/CM_SsVxEDfs" TargetMode="External"/><Relationship Id="rId789" Type="http://schemas.openxmlformats.org/officeDocument/2006/relationships/hyperlink" Target="https://youtu.be/vY1HxWpghG0" TargetMode="External"/><Relationship Id="rId912" Type="http://schemas.openxmlformats.org/officeDocument/2006/relationships/hyperlink" Target="https://youtu.be/PR6y76i1euk" TargetMode="External"/><Relationship Id="rId41" Type="http://schemas.openxmlformats.org/officeDocument/2006/relationships/hyperlink" Target="https://youtu.be/FY2ChuHhHxc" TargetMode="External"/><Relationship Id="rId83" Type="http://schemas.openxmlformats.org/officeDocument/2006/relationships/hyperlink" Target="https://turniere.jugger.org/tournament.php?id=60" TargetMode="External"/><Relationship Id="rId179" Type="http://schemas.openxmlformats.org/officeDocument/2006/relationships/hyperlink" Target="https://turniere.jugger.org/tournament.php?id=114" TargetMode="External"/><Relationship Id="rId386" Type="http://schemas.openxmlformats.org/officeDocument/2006/relationships/hyperlink" Target="https://turniere.jugger.org/tournament.php?id=19" TargetMode="External"/><Relationship Id="rId551" Type="http://schemas.openxmlformats.org/officeDocument/2006/relationships/hyperlink" Target="https://turniere.jugger.org/tournament.php?id=565" TargetMode="External"/><Relationship Id="rId593" Type="http://schemas.openxmlformats.org/officeDocument/2006/relationships/hyperlink" Target="https://www.youtube.com/watch?v=aUJO64ODppQ&amp;t=432s" TargetMode="External"/><Relationship Id="rId607" Type="http://schemas.openxmlformats.org/officeDocument/2006/relationships/hyperlink" Target="https://youtu.be/NdbKWtLrI4c" TargetMode="External"/><Relationship Id="rId649" Type="http://schemas.openxmlformats.org/officeDocument/2006/relationships/hyperlink" Target="https://turniere.jugger.org/tournament.php?id=522" TargetMode="External"/><Relationship Id="rId814" Type="http://schemas.openxmlformats.org/officeDocument/2006/relationships/hyperlink" Target="https://youtu.be/cvpjzrd_dn4" TargetMode="External"/><Relationship Id="rId856" Type="http://schemas.openxmlformats.org/officeDocument/2006/relationships/hyperlink" Target="https://youtu.be/YQJfLmF3Ngw" TargetMode="External"/><Relationship Id="rId190" Type="http://schemas.openxmlformats.org/officeDocument/2006/relationships/hyperlink" Target="https://www.youtube.com/watch?v=f_5R6TG2tMw" TargetMode="External"/><Relationship Id="rId204" Type="http://schemas.openxmlformats.org/officeDocument/2006/relationships/hyperlink" Target="https://www.youtube.com/watch?v=E6_HUB83X9w" TargetMode="External"/><Relationship Id="rId246" Type="http://schemas.openxmlformats.org/officeDocument/2006/relationships/hyperlink" Target="https://www.youtube.com/watch?v=nkIYo6pdmuM" TargetMode="External"/><Relationship Id="rId288" Type="http://schemas.openxmlformats.org/officeDocument/2006/relationships/hyperlink" Target="https://www.youtube.com/watch?v=rU6CHq55cEs" TargetMode="External"/><Relationship Id="rId411" Type="http://schemas.openxmlformats.org/officeDocument/2006/relationships/hyperlink" Target="https://youtu.be/5QiTSvzYS1U" TargetMode="External"/><Relationship Id="rId453" Type="http://schemas.openxmlformats.org/officeDocument/2006/relationships/hyperlink" Target="https://turniere.jugger.org/tournament.php?id=2" TargetMode="External"/><Relationship Id="rId509" Type="http://schemas.openxmlformats.org/officeDocument/2006/relationships/hyperlink" Target="https://turniere.jugger.org/tournament.php?id=510" TargetMode="External"/><Relationship Id="rId660" Type="http://schemas.openxmlformats.org/officeDocument/2006/relationships/hyperlink" Target="https://youtu.be/KyCXYg2BOd0" TargetMode="External"/><Relationship Id="rId898" Type="http://schemas.openxmlformats.org/officeDocument/2006/relationships/hyperlink" Target="https://youtu.be/Xkdn3t11pUA" TargetMode="External"/><Relationship Id="rId106" Type="http://schemas.openxmlformats.org/officeDocument/2006/relationships/hyperlink" Target="https://www.youtube.com/watch?v=R_8ivCO3rk0" TargetMode="External"/><Relationship Id="rId313" Type="http://schemas.openxmlformats.org/officeDocument/2006/relationships/hyperlink" Target="https://www.youtube.com/watch?v=IIh5Z-LDHmQ" TargetMode="External"/><Relationship Id="rId495" Type="http://schemas.openxmlformats.org/officeDocument/2006/relationships/hyperlink" Target="https://turniere.jugger.org/tournament.php?id=566" TargetMode="External"/><Relationship Id="rId716" Type="http://schemas.openxmlformats.org/officeDocument/2006/relationships/hyperlink" Target="https://youtu.be/PmgEzoO1U60" TargetMode="External"/><Relationship Id="rId758" Type="http://schemas.openxmlformats.org/officeDocument/2006/relationships/hyperlink" Target="https://youtu.be/IJ49B5lsqys" TargetMode="External"/><Relationship Id="rId923" Type="http://schemas.openxmlformats.org/officeDocument/2006/relationships/hyperlink" Target="https://www.youtube.com/watch?v=TBNyRL28ORI" TargetMode="External"/><Relationship Id="rId10" Type="http://schemas.openxmlformats.org/officeDocument/2006/relationships/hyperlink" Target="https://youtu.be/AVnDdp0M4V8" TargetMode="External"/><Relationship Id="rId52" Type="http://schemas.openxmlformats.org/officeDocument/2006/relationships/hyperlink" Target="https://youtu.be/FDq_MLDR_ts" TargetMode="External"/><Relationship Id="rId94" Type="http://schemas.openxmlformats.org/officeDocument/2006/relationships/hyperlink" Target="https://www.youtube.com/watch?v=rRr959IqNOc" TargetMode="External"/><Relationship Id="rId148" Type="http://schemas.openxmlformats.org/officeDocument/2006/relationships/hyperlink" Target="https://www.youtube.com/watch?v=U_R6OQW2XS8" TargetMode="External"/><Relationship Id="rId355" Type="http://schemas.openxmlformats.org/officeDocument/2006/relationships/hyperlink" Target="https://turniere.jugger.org/tournament.php?id=481" TargetMode="External"/><Relationship Id="rId397" Type="http://schemas.openxmlformats.org/officeDocument/2006/relationships/hyperlink" Target="https://www.youtube.com/watch?v=ViFPFz4V-Rw" TargetMode="External"/><Relationship Id="rId520" Type="http://schemas.openxmlformats.org/officeDocument/2006/relationships/hyperlink" Target="https://www.youtube.com/watch?v=jSTKxLX_bIs" TargetMode="External"/><Relationship Id="rId562" Type="http://schemas.openxmlformats.org/officeDocument/2006/relationships/hyperlink" Target="https://www.youtube.com/watch?v=AnZzV8lLvm4" TargetMode="External"/><Relationship Id="rId618" Type="http://schemas.openxmlformats.org/officeDocument/2006/relationships/hyperlink" Target="https://turniere.jugger.org/tournament.php?id=458" TargetMode="External"/><Relationship Id="rId825" Type="http://schemas.openxmlformats.org/officeDocument/2006/relationships/hyperlink" Target="https://youtu.be/daHc81251Bw" TargetMode="External"/><Relationship Id="rId215" Type="http://schemas.openxmlformats.org/officeDocument/2006/relationships/hyperlink" Target="https://turniere.jugger.org/tournament.php?id=109" TargetMode="External"/><Relationship Id="rId257" Type="http://schemas.openxmlformats.org/officeDocument/2006/relationships/hyperlink" Target="https://www.youtube.com/watch?v=e1RPit3t4_s" TargetMode="External"/><Relationship Id="rId422" Type="http://schemas.openxmlformats.org/officeDocument/2006/relationships/hyperlink" Target="https://www.youtube.com/watch?v=cVxAS36zCSQ" TargetMode="External"/><Relationship Id="rId464" Type="http://schemas.openxmlformats.org/officeDocument/2006/relationships/hyperlink" Target="https://www.youtube.com/watch?v=xwl8O_acNUY" TargetMode="External"/><Relationship Id="rId867" Type="http://schemas.openxmlformats.org/officeDocument/2006/relationships/hyperlink" Target="https://youtu.be/knTjHL1lKQ0" TargetMode="External"/><Relationship Id="rId299" Type="http://schemas.openxmlformats.org/officeDocument/2006/relationships/hyperlink" Target="https://www.youtube.com/watch?v=GoJQmH2LUZk" TargetMode="External"/><Relationship Id="rId727" Type="http://schemas.openxmlformats.org/officeDocument/2006/relationships/hyperlink" Target="https://tugeny.org/tournaments/view/49" TargetMode="External"/><Relationship Id="rId934" Type="http://schemas.openxmlformats.org/officeDocument/2006/relationships/hyperlink" Target="https://www.youtube.com/watch?v=K18PJVcAYnU" TargetMode="External"/><Relationship Id="rId63" Type="http://schemas.openxmlformats.org/officeDocument/2006/relationships/hyperlink" Target="https://youtu.be/pXbxorroubk" TargetMode="External"/><Relationship Id="rId159" Type="http://schemas.openxmlformats.org/officeDocument/2006/relationships/hyperlink" Target="https://turniere.jugger.org/tournament.php?id=112" TargetMode="External"/><Relationship Id="rId366" Type="http://schemas.openxmlformats.org/officeDocument/2006/relationships/hyperlink" Target="https://www.youtube.com/watch?v=6dplDgjrlfs" TargetMode="External"/><Relationship Id="rId573" Type="http://schemas.openxmlformats.org/officeDocument/2006/relationships/hyperlink" Target="https://turniere.jugger.org/tournament.php?id=565" TargetMode="External"/><Relationship Id="rId780" Type="http://schemas.openxmlformats.org/officeDocument/2006/relationships/hyperlink" Target="https://youtu.be/sWa9pZ1nFhQ" TargetMode="External"/><Relationship Id="rId226" Type="http://schemas.openxmlformats.org/officeDocument/2006/relationships/hyperlink" Target="https://www.youtube.com/watch?v=AsGaoxCtSsQ" TargetMode="External"/><Relationship Id="rId433" Type="http://schemas.openxmlformats.org/officeDocument/2006/relationships/hyperlink" Target="https://turniere.jugger.org/tournament.php?id=2" TargetMode="External"/><Relationship Id="rId878" Type="http://schemas.openxmlformats.org/officeDocument/2006/relationships/hyperlink" Target="https://youtu.be/U0HjuMJ8eNU" TargetMode="External"/><Relationship Id="rId640" Type="http://schemas.openxmlformats.org/officeDocument/2006/relationships/hyperlink" Target="https://youtu.be/dpPiRwtbagY" TargetMode="External"/><Relationship Id="rId738" Type="http://schemas.openxmlformats.org/officeDocument/2006/relationships/hyperlink" Target="https://turniere.jugger.org/tournament.php?id=569" TargetMode="External"/><Relationship Id="rId945" Type="http://schemas.openxmlformats.org/officeDocument/2006/relationships/hyperlink" Target="https://turniere.jugger.org/tournament.php?id=415" TargetMode="External"/><Relationship Id="rId74" Type="http://schemas.openxmlformats.org/officeDocument/2006/relationships/hyperlink" Target="https://youtu.be/d9wsoHq-R58" TargetMode="External"/><Relationship Id="rId377" Type="http://schemas.openxmlformats.org/officeDocument/2006/relationships/hyperlink" Target="https://www.youtube.com/watch?v=yFMWgbJB_VU" TargetMode="External"/><Relationship Id="rId500" Type="http://schemas.openxmlformats.org/officeDocument/2006/relationships/hyperlink" Target="https://www.youtube.com/watch?v=yXbzxjVVdNs&amp;t=1s" TargetMode="External"/><Relationship Id="rId584" Type="http://schemas.openxmlformats.org/officeDocument/2006/relationships/hyperlink" Target="https://www.youtube.com/watch?v=lZnW_KyX8g0" TargetMode="External"/><Relationship Id="rId805" Type="http://schemas.openxmlformats.org/officeDocument/2006/relationships/hyperlink" Target="https://youtu.be/BeoB-8tugaw" TargetMode="External"/><Relationship Id="rId5" Type="http://schemas.openxmlformats.org/officeDocument/2006/relationships/hyperlink" Target="https://youtu.be/pSUt2-Jd-6g" TargetMode="External"/><Relationship Id="rId237" Type="http://schemas.openxmlformats.org/officeDocument/2006/relationships/hyperlink" Target="https://turniere.jugger.org/tournament.php?id=113" TargetMode="External"/><Relationship Id="rId791" Type="http://schemas.openxmlformats.org/officeDocument/2006/relationships/hyperlink" Target="https://youtu.be/1X8z14hNW1k" TargetMode="External"/><Relationship Id="rId889" Type="http://schemas.openxmlformats.org/officeDocument/2006/relationships/hyperlink" Target="https://youtu.be/fs1cP3drw5I" TargetMode="External"/><Relationship Id="rId444" Type="http://schemas.openxmlformats.org/officeDocument/2006/relationships/hyperlink" Target="https://youtu.be/SlffOcxQry8" TargetMode="External"/><Relationship Id="rId651" Type="http://schemas.openxmlformats.org/officeDocument/2006/relationships/hyperlink" Target="https://turniere.jugger.org/tournament.php?id=515" TargetMode="External"/><Relationship Id="rId749" Type="http://schemas.openxmlformats.org/officeDocument/2006/relationships/hyperlink" Target="https://youtu.be/UZJpjDfR6Rw" TargetMode="External"/><Relationship Id="rId290" Type="http://schemas.openxmlformats.org/officeDocument/2006/relationships/hyperlink" Target="https://www.youtube.com/watch?v=xKxsJp4bPQk" TargetMode="External"/><Relationship Id="rId304" Type="http://schemas.openxmlformats.org/officeDocument/2006/relationships/hyperlink" Target="https://www.youtube.com/watch?v=JSrzNv10BQk" TargetMode="External"/><Relationship Id="rId388" Type="http://schemas.openxmlformats.org/officeDocument/2006/relationships/hyperlink" Target="https://turniere.jugger.org/tournament.php?id=19" TargetMode="External"/><Relationship Id="rId511" Type="http://schemas.openxmlformats.org/officeDocument/2006/relationships/hyperlink" Target="https://turniere.jugger.org/tournament.php?id=510" TargetMode="External"/><Relationship Id="rId609" Type="http://schemas.openxmlformats.org/officeDocument/2006/relationships/hyperlink" Target="https://youtu.be/0BfMbuhC_NI" TargetMode="External"/><Relationship Id="rId85" Type="http://schemas.openxmlformats.org/officeDocument/2006/relationships/hyperlink" Target="https://turniere.jugger.org/tournament.php?id=60" TargetMode="External"/><Relationship Id="rId150" Type="http://schemas.openxmlformats.org/officeDocument/2006/relationships/hyperlink" Target="https://www.youtube.com/watch?v=NZMTucOHMo0" TargetMode="External"/><Relationship Id="rId595" Type="http://schemas.openxmlformats.org/officeDocument/2006/relationships/hyperlink" Target="https://turniere.jugger.org/tournament.php?id=565" TargetMode="External"/><Relationship Id="rId816" Type="http://schemas.openxmlformats.org/officeDocument/2006/relationships/hyperlink" Target="https://youtu.be/vWMXPjEGOWg" TargetMode="External"/><Relationship Id="rId248" Type="http://schemas.openxmlformats.org/officeDocument/2006/relationships/hyperlink" Target="https://www.youtube.com/watch?v=cMdNu6YQi_c" TargetMode="External"/><Relationship Id="rId455" Type="http://schemas.openxmlformats.org/officeDocument/2006/relationships/hyperlink" Target="https://turniere.jugger.org/tournament.php?id=2" TargetMode="External"/><Relationship Id="rId662" Type="http://schemas.openxmlformats.org/officeDocument/2006/relationships/hyperlink" Target="https://youtu.be/5RRFEmEPlyg" TargetMode="External"/><Relationship Id="rId12" Type="http://schemas.openxmlformats.org/officeDocument/2006/relationships/hyperlink" Target="https://youtu.be/AVnDdp0M4V8" TargetMode="External"/><Relationship Id="rId108" Type="http://schemas.openxmlformats.org/officeDocument/2006/relationships/hyperlink" Target="https://www.youtube.com/watch?v=a6tRNshXeuM" TargetMode="External"/><Relationship Id="rId315" Type="http://schemas.openxmlformats.org/officeDocument/2006/relationships/hyperlink" Target="https://www.youtube.com/watch?v=buO1j9iUcik" TargetMode="External"/><Relationship Id="rId522" Type="http://schemas.openxmlformats.org/officeDocument/2006/relationships/hyperlink" Target="https://www.youtube.com/watch?v=i2H2aMmeNeI&amp;t=137s" TargetMode="External"/><Relationship Id="rId96" Type="http://schemas.openxmlformats.org/officeDocument/2006/relationships/hyperlink" Target="https://www.youtube.com/watch?v=DxG2DtppFCw" TargetMode="External"/><Relationship Id="rId161" Type="http://schemas.openxmlformats.org/officeDocument/2006/relationships/hyperlink" Target="https://turniere.jugger.org/tournament.php?id=112" TargetMode="External"/><Relationship Id="rId399" Type="http://schemas.openxmlformats.org/officeDocument/2006/relationships/hyperlink" Target="https://www.youtube.com/watch?v=0nJPHzddEMM" TargetMode="External"/><Relationship Id="rId827" Type="http://schemas.openxmlformats.org/officeDocument/2006/relationships/hyperlink" Target="https://youtu.be/SAg4JUV4IhI" TargetMode="External"/><Relationship Id="rId259" Type="http://schemas.openxmlformats.org/officeDocument/2006/relationships/hyperlink" Target="https://www.youtube.com/watch?v=gyxpo88-MYU" TargetMode="External"/><Relationship Id="rId466" Type="http://schemas.openxmlformats.org/officeDocument/2006/relationships/hyperlink" Target="https://www.youtube.com/watch?v=KI4_mX1Hgv4" TargetMode="External"/><Relationship Id="rId673" Type="http://schemas.openxmlformats.org/officeDocument/2006/relationships/hyperlink" Target="https://turniere.jugger.org/tournament.php?id=565" TargetMode="External"/><Relationship Id="rId880" Type="http://schemas.openxmlformats.org/officeDocument/2006/relationships/hyperlink" Target="https://youtu.be/FAwuzevrSwQ" TargetMode="External"/><Relationship Id="rId23" Type="http://schemas.openxmlformats.org/officeDocument/2006/relationships/hyperlink" Target="https://youtu.be/1A0yDQAal0o" TargetMode="External"/><Relationship Id="rId119" Type="http://schemas.openxmlformats.org/officeDocument/2006/relationships/hyperlink" Target="https://turniere.jugger.org/tournament.php?id=79" TargetMode="External"/><Relationship Id="rId326" Type="http://schemas.openxmlformats.org/officeDocument/2006/relationships/hyperlink" Target="https://www.youtube.com/watch?v=OLFHTCtFpQs" TargetMode="External"/><Relationship Id="rId533" Type="http://schemas.openxmlformats.org/officeDocument/2006/relationships/hyperlink" Target="https://turniere.jugger.org/tournament.php?id=549" TargetMode="External"/><Relationship Id="rId740" Type="http://schemas.openxmlformats.org/officeDocument/2006/relationships/hyperlink" Target="https://youtu.be/ZoyHp_cILH4" TargetMode="External"/><Relationship Id="rId838" Type="http://schemas.openxmlformats.org/officeDocument/2006/relationships/hyperlink" Target="https://youtu.be/Te9RyRHehX8" TargetMode="External"/><Relationship Id="rId172" Type="http://schemas.openxmlformats.org/officeDocument/2006/relationships/hyperlink" Target="https://www.youtube.com/watch?v=-O29jov6d9U" TargetMode="External"/><Relationship Id="rId477" Type="http://schemas.openxmlformats.org/officeDocument/2006/relationships/hyperlink" Target="https://turniere.jugger.org/tournament.php?id=471" TargetMode="External"/><Relationship Id="rId600" Type="http://schemas.openxmlformats.org/officeDocument/2006/relationships/hyperlink" Target="https://youtu.be/L4h0Bohgp2E" TargetMode="External"/><Relationship Id="rId684" Type="http://schemas.openxmlformats.org/officeDocument/2006/relationships/hyperlink" Target="https://youtu.be/8F5Duamk7I8" TargetMode="External"/><Relationship Id="rId337" Type="http://schemas.openxmlformats.org/officeDocument/2006/relationships/hyperlink" Target="https://turniere.jugger.org/tournament.php?id=195" TargetMode="External"/><Relationship Id="rId891" Type="http://schemas.openxmlformats.org/officeDocument/2006/relationships/hyperlink" Target="https://youtu.be/o03iOm6pZgA" TargetMode="External"/><Relationship Id="rId905" Type="http://schemas.openxmlformats.org/officeDocument/2006/relationships/hyperlink" Target="https://youtu.be/61SkOZ0a6xU" TargetMode="External"/><Relationship Id="rId34" Type="http://schemas.openxmlformats.org/officeDocument/2006/relationships/hyperlink" Target="https://youtu.be/17DT_aGNY1w" TargetMode="External"/><Relationship Id="rId544" Type="http://schemas.openxmlformats.org/officeDocument/2006/relationships/hyperlink" Target="https://www.youtube.com/watch?v=Eq52KX76JOs" TargetMode="External"/><Relationship Id="rId751" Type="http://schemas.openxmlformats.org/officeDocument/2006/relationships/hyperlink" Target="https://youtu.be/TT_Zge1t8uU" TargetMode="External"/><Relationship Id="rId849" Type="http://schemas.openxmlformats.org/officeDocument/2006/relationships/hyperlink" Target="https://youtu.be/puOm9uuZR64" TargetMode="External"/><Relationship Id="rId183" Type="http://schemas.openxmlformats.org/officeDocument/2006/relationships/hyperlink" Target="https://turniere.jugger.org/tournament.php?id=104" TargetMode="External"/><Relationship Id="rId390" Type="http://schemas.openxmlformats.org/officeDocument/2006/relationships/hyperlink" Target="https://turniere.jugger.org/tournament.php?id=19" TargetMode="External"/><Relationship Id="rId404" Type="http://schemas.openxmlformats.org/officeDocument/2006/relationships/hyperlink" Target="https://turniere.jugger.org/tournament.php?id=53" TargetMode="External"/><Relationship Id="rId611" Type="http://schemas.openxmlformats.org/officeDocument/2006/relationships/hyperlink" Target="https://youtu.be/cegj7reRb6s" TargetMode="External"/><Relationship Id="rId250" Type="http://schemas.openxmlformats.org/officeDocument/2006/relationships/hyperlink" Target="https://www.youtube.com/watch?v=zWGOrLlxF5A" TargetMode="External"/><Relationship Id="rId488" Type="http://schemas.openxmlformats.org/officeDocument/2006/relationships/hyperlink" Target="https://www.youtube.com/watch?v=mxkv4QFmlyk" TargetMode="External"/><Relationship Id="rId695" Type="http://schemas.openxmlformats.org/officeDocument/2006/relationships/hyperlink" Target="https://turniere.jugger.org/tournament.php?id=494" TargetMode="External"/><Relationship Id="rId709" Type="http://schemas.openxmlformats.org/officeDocument/2006/relationships/hyperlink" Target="https://turniere.jugger.org/tournament.php?id=455" TargetMode="External"/><Relationship Id="rId916" Type="http://schemas.openxmlformats.org/officeDocument/2006/relationships/hyperlink" Target="https://youtu.be/Bz64NI6Qu_g" TargetMode="External"/><Relationship Id="rId45" Type="http://schemas.openxmlformats.org/officeDocument/2006/relationships/hyperlink" Target="https://youtu.be/_WjAu-PsMv4" TargetMode="External"/><Relationship Id="rId110" Type="http://schemas.openxmlformats.org/officeDocument/2006/relationships/hyperlink" Target="https://www.youtube.com/watch?v=5j6qdMLzqzw" TargetMode="External"/><Relationship Id="rId348" Type="http://schemas.openxmlformats.org/officeDocument/2006/relationships/hyperlink" Target="https://www.youtube.com/watch?v=QFRlJskcrMI&amp;t=59s" TargetMode="External"/><Relationship Id="rId555" Type="http://schemas.openxmlformats.org/officeDocument/2006/relationships/hyperlink" Target="https://turniere.jugger.org/tournament.php?id=565" TargetMode="External"/><Relationship Id="rId762" Type="http://schemas.openxmlformats.org/officeDocument/2006/relationships/hyperlink" Target="https://youtu.be/LrowXH5jshI" TargetMode="External"/><Relationship Id="rId194" Type="http://schemas.openxmlformats.org/officeDocument/2006/relationships/hyperlink" Target="https://www.youtube.com/watch?v=XN6TLx3P29M" TargetMode="External"/><Relationship Id="rId208" Type="http://schemas.openxmlformats.org/officeDocument/2006/relationships/hyperlink" Target="https://www.youtube.com/watch?v=zZXNCGxR6N4" TargetMode="External"/><Relationship Id="rId415" Type="http://schemas.openxmlformats.org/officeDocument/2006/relationships/hyperlink" Target="https://youtu.be/Um-U8-BnxcE" TargetMode="External"/><Relationship Id="rId622" Type="http://schemas.openxmlformats.org/officeDocument/2006/relationships/hyperlink" Target="https://turniere.jugger.org/tournament.php?id=458" TargetMode="External"/><Relationship Id="rId261" Type="http://schemas.openxmlformats.org/officeDocument/2006/relationships/hyperlink" Target="https://www.youtube.com/watch?v=QHQNs4J0930" TargetMode="External"/><Relationship Id="rId499" Type="http://schemas.openxmlformats.org/officeDocument/2006/relationships/hyperlink" Target="https://turniere.jugger.org/tournament.php?id=566" TargetMode="External"/><Relationship Id="rId927" Type="http://schemas.openxmlformats.org/officeDocument/2006/relationships/hyperlink" Target="https://www.youtube.com/watch?v=aBUqQ6BmCBk" TargetMode="External"/><Relationship Id="rId56" Type="http://schemas.openxmlformats.org/officeDocument/2006/relationships/hyperlink" Target="https://youtu.be/5yc2KV4K4Ds" TargetMode="External"/><Relationship Id="rId359" Type="http://schemas.openxmlformats.org/officeDocument/2006/relationships/hyperlink" Target="https://turniere.jugger.org/tournament.php?id=515" TargetMode="External"/><Relationship Id="rId566" Type="http://schemas.openxmlformats.org/officeDocument/2006/relationships/hyperlink" Target="https://www.youtube.com/watch?v=WjigblRW5ew" TargetMode="External"/><Relationship Id="rId773" Type="http://schemas.openxmlformats.org/officeDocument/2006/relationships/hyperlink" Target="https://turniere.jugger.org/tournament.php?id=539" TargetMode="External"/><Relationship Id="rId121" Type="http://schemas.openxmlformats.org/officeDocument/2006/relationships/hyperlink" Target="https://turniere.jugger.org/tournament.php?id=79" TargetMode="External"/><Relationship Id="rId219" Type="http://schemas.openxmlformats.org/officeDocument/2006/relationships/hyperlink" Target="https://turniere.jugger.org/tournament.php?id=109" TargetMode="External"/><Relationship Id="rId426" Type="http://schemas.openxmlformats.org/officeDocument/2006/relationships/hyperlink" Target="https://youtu.be/n4xZu5cYxdQ" TargetMode="External"/><Relationship Id="rId633" Type="http://schemas.openxmlformats.org/officeDocument/2006/relationships/hyperlink" Target="https://turniere.jugger.org/tournament.php?id=470" TargetMode="External"/><Relationship Id="rId840" Type="http://schemas.openxmlformats.org/officeDocument/2006/relationships/hyperlink" Target="https://youtu.be/AU2XQqMKDJE" TargetMode="External"/><Relationship Id="rId938" Type="http://schemas.openxmlformats.org/officeDocument/2006/relationships/hyperlink" Target="https://www.youtube.com/watch?v=Cob7STMXZ3Q" TargetMode="External"/><Relationship Id="rId67" Type="http://schemas.openxmlformats.org/officeDocument/2006/relationships/hyperlink" Target="https://youtu.be/lXqegRoBB4w" TargetMode="External"/><Relationship Id="rId272" Type="http://schemas.openxmlformats.org/officeDocument/2006/relationships/hyperlink" Target="https://youtu.be/lKMSP305jPk" TargetMode="External"/><Relationship Id="rId577" Type="http://schemas.openxmlformats.org/officeDocument/2006/relationships/hyperlink" Target="https://turniere.jugger.org/tournament.php?id=530" TargetMode="External"/><Relationship Id="rId700" Type="http://schemas.openxmlformats.org/officeDocument/2006/relationships/hyperlink" Target="https://youtu.be/Te9qd2JZKUQ" TargetMode="External"/><Relationship Id="rId132" Type="http://schemas.openxmlformats.org/officeDocument/2006/relationships/hyperlink" Target="https://www.youtube.com/watch?v=gk8R07K-Jh0" TargetMode="External"/><Relationship Id="rId784" Type="http://schemas.openxmlformats.org/officeDocument/2006/relationships/hyperlink" Target="https://youtu.be/8ca68mLTQGA" TargetMode="External"/><Relationship Id="rId437" Type="http://schemas.openxmlformats.org/officeDocument/2006/relationships/hyperlink" Target="https://turniere.jugger.org/tournament.php?id=2" TargetMode="External"/><Relationship Id="rId644" Type="http://schemas.openxmlformats.org/officeDocument/2006/relationships/hyperlink" Target="https://youtu.be/io9agk3xWv8" TargetMode="External"/><Relationship Id="rId851" Type="http://schemas.openxmlformats.org/officeDocument/2006/relationships/hyperlink" Target="https://youtu.be/Mq3-8RJJsIk" TargetMode="External"/><Relationship Id="rId283" Type="http://schemas.openxmlformats.org/officeDocument/2006/relationships/hyperlink" Target="https://www.youtube.com/watch?v=pzz17gvJlVE" TargetMode="External"/><Relationship Id="rId490" Type="http://schemas.openxmlformats.org/officeDocument/2006/relationships/hyperlink" Target="https://www.youtube.com/watch?v=NVfY1ycfhIk" TargetMode="External"/><Relationship Id="rId504" Type="http://schemas.openxmlformats.org/officeDocument/2006/relationships/hyperlink" Target="https://www.youtube.com/watch?v=3g2M00yPjxE" TargetMode="External"/><Relationship Id="rId711" Type="http://schemas.openxmlformats.org/officeDocument/2006/relationships/hyperlink" Target="https://turniere.jugger.org/tournament.php?id=569" TargetMode="External"/><Relationship Id="rId949" Type="http://schemas.openxmlformats.org/officeDocument/2006/relationships/hyperlink" Target="https://turniere.jugger.org/tournament.php?id=515" TargetMode="External"/><Relationship Id="rId78" Type="http://schemas.openxmlformats.org/officeDocument/2006/relationships/hyperlink" Target="https://turniere.jugger.org/tournament.php?id=72" TargetMode="External"/><Relationship Id="rId143" Type="http://schemas.openxmlformats.org/officeDocument/2006/relationships/hyperlink" Target="https://turniere.jugger.org/tournament.php?id=74" TargetMode="External"/><Relationship Id="rId350" Type="http://schemas.openxmlformats.org/officeDocument/2006/relationships/hyperlink" Target="https://www.youtube.com/watch?v=-LqpCh6offc" TargetMode="External"/><Relationship Id="rId588" Type="http://schemas.openxmlformats.org/officeDocument/2006/relationships/hyperlink" Target="https://turniere.jugger.org/tournament.php?id=569" TargetMode="External"/><Relationship Id="rId795" Type="http://schemas.openxmlformats.org/officeDocument/2006/relationships/hyperlink" Target="https://youtu.be/S9eL-w_umig" TargetMode="External"/><Relationship Id="rId809" Type="http://schemas.openxmlformats.org/officeDocument/2006/relationships/hyperlink" Target="https://youtu.be/UQ_QTlH2ZiA" TargetMode="External"/><Relationship Id="rId9" Type="http://schemas.openxmlformats.org/officeDocument/2006/relationships/hyperlink" Target="https://youtu.be/Yt7jBvTcjI0" TargetMode="External"/><Relationship Id="rId210" Type="http://schemas.openxmlformats.org/officeDocument/2006/relationships/hyperlink" Target="https://www.youtube.com/watch?v=Ca2T8Gxu7oA" TargetMode="External"/><Relationship Id="rId448" Type="http://schemas.openxmlformats.org/officeDocument/2006/relationships/hyperlink" Target="https://youtu.be/1OoqQbsej-0" TargetMode="External"/><Relationship Id="rId655" Type="http://schemas.openxmlformats.org/officeDocument/2006/relationships/hyperlink" Target="https://youtu.be/XHp4K82T3PQ" TargetMode="External"/><Relationship Id="rId862" Type="http://schemas.openxmlformats.org/officeDocument/2006/relationships/hyperlink" Target="https://youtu.be/HzZlPFgNHZ0" TargetMode="External"/><Relationship Id="rId294" Type="http://schemas.openxmlformats.org/officeDocument/2006/relationships/hyperlink" Target="https://www.youtube.com/watch?v=P9RSmZSnfgU" TargetMode="External"/><Relationship Id="rId308" Type="http://schemas.openxmlformats.org/officeDocument/2006/relationships/hyperlink" Target="https://www.youtube.com/watch?v=-VA94QawUtY" TargetMode="External"/><Relationship Id="rId515" Type="http://schemas.openxmlformats.org/officeDocument/2006/relationships/hyperlink" Target="https://turniere.jugger.org/tournament.php?id=495" TargetMode="External"/><Relationship Id="rId722" Type="http://schemas.openxmlformats.org/officeDocument/2006/relationships/hyperlink" Target="https://youtu.be/7ERjzYJnHEU" TargetMode="External"/><Relationship Id="rId89" Type="http://schemas.openxmlformats.org/officeDocument/2006/relationships/hyperlink" Target="https://turniere.jugger.org/tournament.php?id=60" TargetMode="External"/><Relationship Id="rId154" Type="http://schemas.openxmlformats.org/officeDocument/2006/relationships/hyperlink" Target="https://www.youtube.com/watch?v=ZnwMIHMLkXM" TargetMode="External"/><Relationship Id="rId361" Type="http://schemas.openxmlformats.org/officeDocument/2006/relationships/hyperlink" Target="https://turniere.jugger.org/tournament.php?id=500" TargetMode="External"/><Relationship Id="rId599" Type="http://schemas.openxmlformats.org/officeDocument/2006/relationships/hyperlink" Target="https://turniere.jugger.org/tournament.php?id=450" TargetMode="External"/><Relationship Id="rId459" Type="http://schemas.openxmlformats.org/officeDocument/2006/relationships/hyperlink" Target="https://www.youtube.com/watch?v=UXI1iTcvcBc&amp;list=PL2TqEpzY_AWZlyqXdiguVsqI1KPCC3Ubk&amp;index=3" TargetMode="External"/><Relationship Id="rId666" Type="http://schemas.openxmlformats.org/officeDocument/2006/relationships/hyperlink" Target="https://youtu.be/5HllXez9uRQ" TargetMode="External"/><Relationship Id="rId873" Type="http://schemas.openxmlformats.org/officeDocument/2006/relationships/hyperlink" Target="https://youtu.be/3ajOJPPlP6A" TargetMode="External"/><Relationship Id="rId16" Type="http://schemas.openxmlformats.org/officeDocument/2006/relationships/hyperlink" Target="https://youtu.be/MjyzF-VlaXo" TargetMode="External"/><Relationship Id="rId221" Type="http://schemas.openxmlformats.org/officeDocument/2006/relationships/hyperlink" Target="https://turniere.jugger.org/tournament.php?id=131" TargetMode="External"/><Relationship Id="rId319" Type="http://schemas.openxmlformats.org/officeDocument/2006/relationships/hyperlink" Target="https://www.youtube.com/watch?v=9F1XLKNhTIg" TargetMode="External"/><Relationship Id="rId526" Type="http://schemas.openxmlformats.org/officeDocument/2006/relationships/hyperlink" Target="https://www.youtube.com/watch?v=niqLFRoJy-I" TargetMode="External"/><Relationship Id="rId733" Type="http://schemas.openxmlformats.org/officeDocument/2006/relationships/hyperlink" Target="https://tugeny.org/tournaments/view/49" TargetMode="External"/><Relationship Id="rId940" Type="http://schemas.openxmlformats.org/officeDocument/2006/relationships/hyperlink" Target="https://www.youtube.com/watch?v=Q31uXaOk0IY" TargetMode="External"/><Relationship Id="rId165" Type="http://schemas.openxmlformats.org/officeDocument/2006/relationships/hyperlink" Target="https://turniere.jugger.org/tournament.php?id=105" TargetMode="External"/><Relationship Id="rId372" Type="http://schemas.openxmlformats.org/officeDocument/2006/relationships/hyperlink" Target="https://www.youtube.com/watch?v=jb0gdreCyH4" TargetMode="External"/><Relationship Id="rId677" Type="http://schemas.openxmlformats.org/officeDocument/2006/relationships/hyperlink" Target="https://turniere.jugger.org/tournament.php?id=565" TargetMode="External"/><Relationship Id="rId800" Type="http://schemas.openxmlformats.org/officeDocument/2006/relationships/hyperlink" Target="https://turniere.jugger.org/tournament.php?id=556" TargetMode="External"/><Relationship Id="rId232" Type="http://schemas.openxmlformats.org/officeDocument/2006/relationships/hyperlink" Target="https://www.youtube.com/watch?v=YerfftEGbKE" TargetMode="External"/><Relationship Id="rId884" Type="http://schemas.openxmlformats.org/officeDocument/2006/relationships/hyperlink" Target="https://youtu.be/GFGToVYCcEs" TargetMode="External"/><Relationship Id="rId27" Type="http://schemas.openxmlformats.org/officeDocument/2006/relationships/hyperlink" Target="https://youtu.be/9JELFpUzEYg" TargetMode="External"/><Relationship Id="rId537" Type="http://schemas.openxmlformats.org/officeDocument/2006/relationships/hyperlink" Target="https://turniere.jugger.org/tournament.php?id=518" TargetMode="External"/><Relationship Id="rId744" Type="http://schemas.openxmlformats.org/officeDocument/2006/relationships/hyperlink" Target="https://turniere.jugger.org/tournament.php?id=527" TargetMode="External"/><Relationship Id="rId80" Type="http://schemas.openxmlformats.org/officeDocument/2006/relationships/hyperlink" Target="https://turniere.jugger.org/tournament.php?id=72" TargetMode="External"/><Relationship Id="rId176" Type="http://schemas.openxmlformats.org/officeDocument/2006/relationships/hyperlink" Target="https://www.youtube.com/watch?v=Shea236Etx8" TargetMode="External"/><Relationship Id="rId383" Type="http://schemas.openxmlformats.org/officeDocument/2006/relationships/hyperlink" Target="https://www.youtube.com/watch?v=4GTkrGFbM_4" TargetMode="External"/><Relationship Id="rId590" Type="http://schemas.openxmlformats.org/officeDocument/2006/relationships/hyperlink" Target="https://turniere.jugger.org/tournament.php?id=486" TargetMode="External"/><Relationship Id="rId604" Type="http://schemas.openxmlformats.org/officeDocument/2006/relationships/hyperlink" Target="https://turniere.jugger.org/tournament.php?id=454" TargetMode="External"/><Relationship Id="rId811" Type="http://schemas.openxmlformats.org/officeDocument/2006/relationships/hyperlink" Target="https://youtu.be/sc88IfdeOKs" TargetMode="External"/><Relationship Id="rId243" Type="http://schemas.openxmlformats.org/officeDocument/2006/relationships/hyperlink" Target="https://turniere.jugger.org/tournament.php?id=113" TargetMode="External"/><Relationship Id="rId450" Type="http://schemas.openxmlformats.org/officeDocument/2006/relationships/hyperlink" Target="https://youtu.be/tUTmKVxOu20" TargetMode="External"/><Relationship Id="rId688" Type="http://schemas.openxmlformats.org/officeDocument/2006/relationships/hyperlink" Target="https://youtu.be/8F5Duamk7I8" TargetMode="External"/><Relationship Id="rId895" Type="http://schemas.openxmlformats.org/officeDocument/2006/relationships/hyperlink" Target="https://youtu.be/6mlEmsy2Fvg" TargetMode="External"/><Relationship Id="rId909" Type="http://schemas.openxmlformats.org/officeDocument/2006/relationships/hyperlink" Target="https://youtu.be/bVeA2uOHMHY" TargetMode="External"/><Relationship Id="rId38" Type="http://schemas.openxmlformats.org/officeDocument/2006/relationships/hyperlink" Target="https://youtu.be/WTiOjlhEE4g" TargetMode="External"/><Relationship Id="rId103" Type="http://schemas.openxmlformats.org/officeDocument/2006/relationships/hyperlink" Target="https://turniere.jugger.org/tournament.php?id=78" TargetMode="External"/><Relationship Id="rId310" Type="http://schemas.openxmlformats.org/officeDocument/2006/relationships/hyperlink" Target="https://www.youtube.com/watch?v=qDldC-rMxAE" TargetMode="External"/><Relationship Id="rId548" Type="http://schemas.openxmlformats.org/officeDocument/2006/relationships/hyperlink" Target="https://www.youtube.com/watch?v=1iLwR1d2JKE&amp;t=2s" TargetMode="External"/><Relationship Id="rId755" Type="http://schemas.openxmlformats.org/officeDocument/2006/relationships/hyperlink" Target="https://youtu.be/l5JA-7XYNJA" TargetMode="External"/><Relationship Id="rId91" Type="http://schemas.openxmlformats.org/officeDocument/2006/relationships/hyperlink" Target="https://turniere.jugger.org/tournament.php?id=60" TargetMode="External"/><Relationship Id="rId187" Type="http://schemas.openxmlformats.org/officeDocument/2006/relationships/hyperlink" Target="https://turniere.jugger.org/tournament.php?id=104" TargetMode="External"/><Relationship Id="rId394" Type="http://schemas.openxmlformats.org/officeDocument/2006/relationships/hyperlink" Target="https://turniere.jugger.org/tournament.php?id=53" TargetMode="External"/><Relationship Id="rId408" Type="http://schemas.openxmlformats.org/officeDocument/2006/relationships/hyperlink" Target="https://turniere.jugger.org/tournament.php?id=53" TargetMode="External"/><Relationship Id="rId615" Type="http://schemas.openxmlformats.org/officeDocument/2006/relationships/hyperlink" Target="https://youtu.be/erlz6zGBkeE" TargetMode="External"/><Relationship Id="rId822" Type="http://schemas.openxmlformats.org/officeDocument/2006/relationships/hyperlink" Target="https://youtu.be/jI3EEFo89PM" TargetMode="External"/><Relationship Id="rId254" Type="http://schemas.openxmlformats.org/officeDocument/2006/relationships/hyperlink" Target="https://www.youtube.com/watch?v=dgMMsNCMcuA" TargetMode="External"/><Relationship Id="rId699" Type="http://schemas.openxmlformats.org/officeDocument/2006/relationships/hyperlink" Target="https://turniere.jugger.org/tournament.php?id=494" TargetMode="External"/><Relationship Id="rId49" Type="http://schemas.openxmlformats.org/officeDocument/2006/relationships/hyperlink" Target="https://youtu.be/iEDal6MKBDw" TargetMode="External"/><Relationship Id="rId114" Type="http://schemas.openxmlformats.org/officeDocument/2006/relationships/hyperlink" Target="https://www.youtube.com/watch?v=P6v-OycFv9I" TargetMode="External"/><Relationship Id="rId461" Type="http://schemas.openxmlformats.org/officeDocument/2006/relationships/hyperlink" Target="https://turniere.jugger.org/tournament.php?id=471" TargetMode="External"/><Relationship Id="rId559" Type="http://schemas.openxmlformats.org/officeDocument/2006/relationships/hyperlink" Target="https://turniere.jugger.org/tournament.php?id=565" TargetMode="External"/><Relationship Id="rId766" Type="http://schemas.openxmlformats.org/officeDocument/2006/relationships/hyperlink" Target="https://youtu.be/brrUBfm2I94" TargetMode="External"/><Relationship Id="rId198" Type="http://schemas.openxmlformats.org/officeDocument/2006/relationships/hyperlink" Target="https://www.youtube.com/watch?v=yoRmX8naic4" TargetMode="External"/><Relationship Id="rId321" Type="http://schemas.openxmlformats.org/officeDocument/2006/relationships/hyperlink" Target="https://www.youtube.com/watch?v=4m7_21BBEu4" TargetMode="External"/><Relationship Id="rId419" Type="http://schemas.openxmlformats.org/officeDocument/2006/relationships/hyperlink" Target="https://youtu.be/WAPRVYBjT9E" TargetMode="External"/><Relationship Id="rId626" Type="http://schemas.openxmlformats.org/officeDocument/2006/relationships/hyperlink" Target="https://turniere.jugger.org/tournament.php?id=458" TargetMode="External"/><Relationship Id="rId833" Type="http://schemas.openxmlformats.org/officeDocument/2006/relationships/hyperlink" Target="https://youtu.be/hHFM2PPn4-Y" TargetMode="External"/><Relationship Id="rId265" Type="http://schemas.openxmlformats.org/officeDocument/2006/relationships/hyperlink" Target="https://turniere.jugger.org/tournament.php?id=530" TargetMode="External"/><Relationship Id="rId472" Type="http://schemas.openxmlformats.org/officeDocument/2006/relationships/hyperlink" Target="https://www.youtube.com/watch?v=2TPMMDqwVo8&amp;t=487s" TargetMode="External"/><Relationship Id="rId900" Type="http://schemas.openxmlformats.org/officeDocument/2006/relationships/hyperlink" Target="https://youtu.be/bJq-s38bGSo" TargetMode="External"/><Relationship Id="rId125" Type="http://schemas.openxmlformats.org/officeDocument/2006/relationships/hyperlink" Target="https://turniere.jugger.org/tournament.php?id=79" TargetMode="External"/><Relationship Id="rId332" Type="http://schemas.openxmlformats.org/officeDocument/2006/relationships/hyperlink" Target="https://www.youtube.com/watch?v=7ClUYA9GMPo&amp;t=92s" TargetMode="External"/><Relationship Id="rId777" Type="http://schemas.openxmlformats.org/officeDocument/2006/relationships/hyperlink" Target="https://turniere.jugger.org/tournament.php?id=539" TargetMode="External"/><Relationship Id="rId637" Type="http://schemas.openxmlformats.org/officeDocument/2006/relationships/hyperlink" Target="https://turniere.jugger.org/tournament.php?id=470" TargetMode="External"/><Relationship Id="rId844" Type="http://schemas.openxmlformats.org/officeDocument/2006/relationships/hyperlink" Target="https://youtu.be/dh3g6H5iiiQ" TargetMode="External"/><Relationship Id="rId276" Type="http://schemas.openxmlformats.org/officeDocument/2006/relationships/hyperlink" Target="https://www.youtube.com/watch?v=WTQnGPo2Ftk" TargetMode="External"/><Relationship Id="rId483" Type="http://schemas.openxmlformats.org/officeDocument/2006/relationships/hyperlink" Target="https://turniere.jugger.org/tournament.php?id=471" TargetMode="External"/><Relationship Id="rId690" Type="http://schemas.openxmlformats.org/officeDocument/2006/relationships/hyperlink" Target="https://youtu.be/GUdJVbyejHA" TargetMode="External"/><Relationship Id="rId704" Type="http://schemas.openxmlformats.org/officeDocument/2006/relationships/hyperlink" Target="https://youtu.be/2FXLKHASdW0" TargetMode="External"/><Relationship Id="rId911" Type="http://schemas.openxmlformats.org/officeDocument/2006/relationships/hyperlink" Target="https://youtu.be/1h6yVDK7le0" TargetMode="External"/><Relationship Id="rId40" Type="http://schemas.openxmlformats.org/officeDocument/2006/relationships/hyperlink" Target="https://youtu.be/soW6h1t-hek" TargetMode="External"/><Relationship Id="rId136" Type="http://schemas.openxmlformats.org/officeDocument/2006/relationships/hyperlink" Target="https://www.youtube.com/watch?v=eMhExBS0sSQ" TargetMode="External"/><Relationship Id="rId343" Type="http://schemas.openxmlformats.org/officeDocument/2006/relationships/hyperlink" Target="https://turniere.jugger.org/tournament.php?id=200" TargetMode="External"/><Relationship Id="rId550" Type="http://schemas.openxmlformats.org/officeDocument/2006/relationships/hyperlink" Target="https://www.youtube.com/watch?v=Gw1dzMrXIRg" TargetMode="External"/><Relationship Id="rId788" Type="http://schemas.openxmlformats.org/officeDocument/2006/relationships/hyperlink" Target="https://youtu.be/GjQ7QDS1t9s" TargetMode="External"/><Relationship Id="rId203" Type="http://schemas.openxmlformats.org/officeDocument/2006/relationships/hyperlink" Target="https://turniere.jugger.org/tournament.php?id=109" TargetMode="External"/><Relationship Id="rId648" Type="http://schemas.openxmlformats.org/officeDocument/2006/relationships/hyperlink" Target="https://youtu.be/SU-7qoJEL4g" TargetMode="External"/><Relationship Id="rId855" Type="http://schemas.openxmlformats.org/officeDocument/2006/relationships/hyperlink" Target="https://youtu.be/_ORhUWjYAoc" TargetMode="External"/><Relationship Id="rId287" Type="http://schemas.openxmlformats.org/officeDocument/2006/relationships/hyperlink" Target="https://www.youtube.com/watch?v=D2htnPkdJVE&amp;t=435s" TargetMode="External"/><Relationship Id="rId410" Type="http://schemas.openxmlformats.org/officeDocument/2006/relationships/hyperlink" Target="https://turniere.jugger.org/tournament.php?id=53" TargetMode="External"/><Relationship Id="rId494" Type="http://schemas.openxmlformats.org/officeDocument/2006/relationships/hyperlink" Target="https://www.youtube.com/watch?v=duZ5q8m3XHk" TargetMode="External"/><Relationship Id="rId508" Type="http://schemas.openxmlformats.org/officeDocument/2006/relationships/hyperlink" Target="https://www.youtube.com/watch?v=wBbXhGFnIlw" TargetMode="External"/><Relationship Id="rId715" Type="http://schemas.openxmlformats.org/officeDocument/2006/relationships/hyperlink" Target="https://turniere.jugger.org/tournament.php?id=569" TargetMode="External"/><Relationship Id="rId922" Type="http://schemas.openxmlformats.org/officeDocument/2006/relationships/hyperlink" Target="https://youtu.be/yvcg28n8VW0" TargetMode="External"/><Relationship Id="rId147" Type="http://schemas.openxmlformats.org/officeDocument/2006/relationships/hyperlink" Target="https://turniere.jugger.org/tournament.php?id=74" TargetMode="External"/><Relationship Id="rId354" Type="http://schemas.openxmlformats.org/officeDocument/2006/relationships/hyperlink" Target="https://www.youtube.com/watch?v=7T2pBLrgu8A" TargetMode="External"/><Relationship Id="rId799" Type="http://schemas.openxmlformats.org/officeDocument/2006/relationships/hyperlink" Target="https://youtu.be/kFB6t06f17U" TargetMode="External"/><Relationship Id="rId51" Type="http://schemas.openxmlformats.org/officeDocument/2006/relationships/hyperlink" Target="https://youtu.be/6OoAilEUDlY" TargetMode="External"/><Relationship Id="rId561" Type="http://schemas.openxmlformats.org/officeDocument/2006/relationships/hyperlink" Target="https://turniere.jugger.org/tournament.php?id=565" TargetMode="External"/><Relationship Id="rId659" Type="http://schemas.openxmlformats.org/officeDocument/2006/relationships/hyperlink" Target="https://youtu.be/7x_zeampJOI" TargetMode="External"/><Relationship Id="rId866" Type="http://schemas.openxmlformats.org/officeDocument/2006/relationships/hyperlink" Target="https://youtu.be/lcNGqiEMcBw" TargetMode="External"/><Relationship Id="rId214" Type="http://schemas.openxmlformats.org/officeDocument/2006/relationships/hyperlink" Target="https://www.youtube.com/watch?v=kiO4lhXQoxk" TargetMode="External"/><Relationship Id="rId298" Type="http://schemas.openxmlformats.org/officeDocument/2006/relationships/hyperlink" Target="https://www.youtube.com/watch?v=qviQTHH-TIk" TargetMode="External"/><Relationship Id="rId421" Type="http://schemas.openxmlformats.org/officeDocument/2006/relationships/hyperlink" Target="https://turniere.jugger.org/tournament.php?id=379" TargetMode="External"/><Relationship Id="rId519" Type="http://schemas.openxmlformats.org/officeDocument/2006/relationships/hyperlink" Target="https://turniere.jugger.org/tournament.php?id=549" TargetMode="External"/><Relationship Id="rId158" Type="http://schemas.openxmlformats.org/officeDocument/2006/relationships/hyperlink" Target="https://www.youtube.com/watch?v=hXXD1WfUk1I" TargetMode="External"/><Relationship Id="rId726" Type="http://schemas.openxmlformats.org/officeDocument/2006/relationships/hyperlink" Target="https://turniere.jugger.org/tournament.php?id=569" TargetMode="External"/><Relationship Id="rId933" Type="http://schemas.openxmlformats.org/officeDocument/2006/relationships/hyperlink" Target="https://youtu.be/Jkk8CfDh-1I" TargetMode="External"/><Relationship Id="rId62" Type="http://schemas.openxmlformats.org/officeDocument/2006/relationships/hyperlink" Target="https://youtu.be/R-X_xrF2lbk" TargetMode="External"/><Relationship Id="rId365" Type="http://schemas.openxmlformats.org/officeDocument/2006/relationships/hyperlink" Target="https://turniere.jugger.org/tournament.php?id=455" TargetMode="External"/><Relationship Id="rId572" Type="http://schemas.openxmlformats.org/officeDocument/2006/relationships/hyperlink" Target="https://www.youtube.com/watch?v=B-Rpl1C9U50" TargetMode="External"/><Relationship Id="rId225" Type="http://schemas.openxmlformats.org/officeDocument/2006/relationships/hyperlink" Target="https://turniere.jugger.org/tournament.php?id=131" TargetMode="External"/><Relationship Id="rId432" Type="http://schemas.openxmlformats.org/officeDocument/2006/relationships/hyperlink" Target="https://youtu.be/HGDZEVHuWVs" TargetMode="External"/><Relationship Id="rId877" Type="http://schemas.openxmlformats.org/officeDocument/2006/relationships/hyperlink" Target="https://youtu.be/yU2WpT27w9U" TargetMode="External"/><Relationship Id="rId737" Type="http://schemas.openxmlformats.org/officeDocument/2006/relationships/hyperlink" Target="https://youtu.be/I3GmWgmCRZw" TargetMode="External"/><Relationship Id="rId944" Type="http://schemas.openxmlformats.org/officeDocument/2006/relationships/hyperlink" Target="https://www.youtube.com/watch?v=4Hr_AZqBGto" TargetMode="External"/><Relationship Id="rId73" Type="http://schemas.openxmlformats.org/officeDocument/2006/relationships/hyperlink" Target="https://youtu.be/H4lnfJ0jKpk" TargetMode="External"/><Relationship Id="rId169" Type="http://schemas.openxmlformats.org/officeDocument/2006/relationships/hyperlink" Target="https://turniere.jugger.org/tournament.php?id=105" TargetMode="External"/><Relationship Id="rId376" Type="http://schemas.openxmlformats.org/officeDocument/2006/relationships/hyperlink" Target="https://www.youtube.com/watch?v=fQult5E1bMc" TargetMode="External"/><Relationship Id="rId583" Type="http://schemas.openxmlformats.org/officeDocument/2006/relationships/hyperlink" Target="https://www.youtube.com/watch?v=NtcLQh0KTyA" TargetMode="External"/><Relationship Id="rId790" Type="http://schemas.openxmlformats.org/officeDocument/2006/relationships/hyperlink" Target="https://youtu.be/KjThCAT2-e4" TargetMode="External"/><Relationship Id="rId804" Type="http://schemas.openxmlformats.org/officeDocument/2006/relationships/hyperlink" Target="https://turniere.jugger.org/tournament.php?id=469" TargetMode="External"/><Relationship Id="rId4" Type="http://schemas.openxmlformats.org/officeDocument/2006/relationships/hyperlink" Target="https://youtu.be/2GdP6ubYNlk" TargetMode="External"/><Relationship Id="rId236" Type="http://schemas.openxmlformats.org/officeDocument/2006/relationships/hyperlink" Target="https://www.youtube.com/watch?v=OiqYz60L2s4" TargetMode="External"/><Relationship Id="rId443" Type="http://schemas.openxmlformats.org/officeDocument/2006/relationships/hyperlink" Target="https://turniere.jugger.org/tournament.php?id=2" TargetMode="External"/><Relationship Id="rId650" Type="http://schemas.openxmlformats.org/officeDocument/2006/relationships/hyperlink" Target="https://youtu.be/t5WRWgnIyKU" TargetMode="External"/><Relationship Id="rId888" Type="http://schemas.openxmlformats.org/officeDocument/2006/relationships/hyperlink" Target="https://youtu.be/e7Yqik_SoQQ" TargetMode="External"/><Relationship Id="rId303" Type="http://schemas.openxmlformats.org/officeDocument/2006/relationships/hyperlink" Target="https://youtu.be/GEI3wXHZ_so" TargetMode="External"/><Relationship Id="rId748" Type="http://schemas.openxmlformats.org/officeDocument/2006/relationships/hyperlink" Target="https://turniere.jugger.org/tournament.php?id=527" TargetMode="External"/><Relationship Id="rId84" Type="http://schemas.openxmlformats.org/officeDocument/2006/relationships/hyperlink" Target="https://www.youtube.com/watch?v=Bvn0crF16uw" TargetMode="External"/><Relationship Id="rId387" Type="http://schemas.openxmlformats.org/officeDocument/2006/relationships/hyperlink" Target="https://www.youtube.com/watch?v=LbrsDNJy_is" TargetMode="External"/><Relationship Id="rId510" Type="http://schemas.openxmlformats.org/officeDocument/2006/relationships/hyperlink" Target="https://www.youtube.com/watch?v=7H7E2A38SD0" TargetMode="External"/><Relationship Id="rId594" Type="http://schemas.openxmlformats.org/officeDocument/2006/relationships/hyperlink" Target="https://www.youtube.com/watch?v=jM-rs7fSNBg" TargetMode="External"/><Relationship Id="rId608" Type="http://schemas.openxmlformats.org/officeDocument/2006/relationships/hyperlink" Target="https://turniere.jugger.org/tournament.php?id=454" TargetMode="External"/><Relationship Id="rId815" Type="http://schemas.openxmlformats.org/officeDocument/2006/relationships/hyperlink" Target="https://youtu.be/FYi50ZpiLnU" TargetMode="External"/><Relationship Id="rId247" Type="http://schemas.openxmlformats.org/officeDocument/2006/relationships/hyperlink" Target="https://turniere.jugger.org/tournament.php?id=113" TargetMode="External"/><Relationship Id="rId899" Type="http://schemas.openxmlformats.org/officeDocument/2006/relationships/hyperlink" Target="https://youtu.be/poNfQSZBgkA" TargetMode="External"/><Relationship Id="rId107" Type="http://schemas.openxmlformats.org/officeDocument/2006/relationships/hyperlink" Target="https://turniere.jugger.org/tournament.php?id=78" TargetMode="External"/><Relationship Id="rId454" Type="http://schemas.openxmlformats.org/officeDocument/2006/relationships/hyperlink" Target="https://youtu.be/qkWhMks2w34" TargetMode="External"/><Relationship Id="rId661" Type="http://schemas.openxmlformats.org/officeDocument/2006/relationships/hyperlink" Target="https://turniere.jugger.org/tournament.php?id=565" TargetMode="External"/><Relationship Id="rId759" Type="http://schemas.openxmlformats.org/officeDocument/2006/relationships/hyperlink" Target="https://turniere.jugger.org/tournament.php?id=533" TargetMode="External"/><Relationship Id="rId11" Type="http://schemas.openxmlformats.org/officeDocument/2006/relationships/hyperlink" Target="https://youtu.be/dEVOhLHPGTI" TargetMode="External"/><Relationship Id="rId314" Type="http://schemas.openxmlformats.org/officeDocument/2006/relationships/hyperlink" Target="https://www.youtube.com/watch?v=jmUxZCiivME" TargetMode="External"/><Relationship Id="rId398" Type="http://schemas.openxmlformats.org/officeDocument/2006/relationships/hyperlink" Target="https://turniere.jugger.org/tournament.php?id=53" TargetMode="External"/><Relationship Id="rId521" Type="http://schemas.openxmlformats.org/officeDocument/2006/relationships/hyperlink" Target="https://turniere.jugger.org/tournament.php?id=549" TargetMode="External"/><Relationship Id="rId619" Type="http://schemas.openxmlformats.org/officeDocument/2006/relationships/hyperlink" Target="https://youtu.be/xluswonyASQ" TargetMode="External"/><Relationship Id="rId95" Type="http://schemas.openxmlformats.org/officeDocument/2006/relationships/hyperlink" Target="https://turniere.jugger.org/tournament.php?id=56" TargetMode="External"/><Relationship Id="rId160" Type="http://schemas.openxmlformats.org/officeDocument/2006/relationships/hyperlink" Target="https://www.youtube.com/watch?v=Q14VAcPLb-E" TargetMode="External"/><Relationship Id="rId826" Type="http://schemas.openxmlformats.org/officeDocument/2006/relationships/hyperlink" Target="https://youtu.be/r8kA4mhTsVA" TargetMode="External"/><Relationship Id="rId258" Type="http://schemas.openxmlformats.org/officeDocument/2006/relationships/hyperlink" Target="https://turniere.jugger.org/tournament.php?id=565" TargetMode="External"/><Relationship Id="rId465" Type="http://schemas.openxmlformats.org/officeDocument/2006/relationships/hyperlink" Target="https://turniere.jugger.org/tournament.php?id=471" TargetMode="External"/><Relationship Id="rId672" Type="http://schemas.openxmlformats.org/officeDocument/2006/relationships/hyperlink" Target="https://youtu.be/guSEIkCDnm8" TargetMode="External"/><Relationship Id="rId22" Type="http://schemas.openxmlformats.org/officeDocument/2006/relationships/hyperlink" Target="https://youtu.be/Ou0u777JydI" TargetMode="External"/><Relationship Id="rId118" Type="http://schemas.openxmlformats.org/officeDocument/2006/relationships/hyperlink" Target="https://www.youtube.com/watch?v=P6v4KR1IO7A" TargetMode="External"/><Relationship Id="rId325" Type="http://schemas.openxmlformats.org/officeDocument/2006/relationships/hyperlink" Target="https://www.youtube.com/watch?v=o_3zEURyJc8" TargetMode="External"/><Relationship Id="rId532" Type="http://schemas.openxmlformats.org/officeDocument/2006/relationships/hyperlink" Target="https://www.youtube.com/watch?v=HNk62_Il-m0&amp;t=17s" TargetMode="External"/><Relationship Id="rId171" Type="http://schemas.openxmlformats.org/officeDocument/2006/relationships/hyperlink" Target="https://turniere.jugger.org/tournament.php?id=114" TargetMode="External"/><Relationship Id="rId837" Type="http://schemas.openxmlformats.org/officeDocument/2006/relationships/hyperlink" Target="https://youtu.be/I9KXY3id5RY" TargetMode="External"/><Relationship Id="rId269" Type="http://schemas.openxmlformats.org/officeDocument/2006/relationships/hyperlink" Target="https://youtu.be/mTXmWCgjNe4" TargetMode="External"/><Relationship Id="rId476" Type="http://schemas.openxmlformats.org/officeDocument/2006/relationships/hyperlink" Target="https://www.youtube.com/watch?v=O99ztQT6XWE&amp;t=91s" TargetMode="External"/><Relationship Id="rId683" Type="http://schemas.openxmlformats.org/officeDocument/2006/relationships/hyperlink" Target="https://turniere.jugger.org/tournament.php?id=489" TargetMode="External"/><Relationship Id="rId890" Type="http://schemas.openxmlformats.org/officeDocument/2006/relationships/hyperlink" Target="https://youtu.be/WEhfvAB-7zM" TargetMode="External"/><Relationship Id="rId904" Type="http://schemas.openxmlformats.org/officeDocument/2006/relationships/hyperlink" Target="https://youtu.be/CP8ZFXiU1o8" TargetMode="External"/><Relationship Id="rId33" Type="http://schemas.openxmlformats.org/officeDocument/2006/relationships/hyperlink" Target="https://youtu.be/VuJsmPqXvJk" TargetMode="External"/><Relationship Id="rId129" Type="http://schemas.openxmlformats.org/officeDocument/2006/relationships/hyperlink" Target="https://turniere.jugger.org/tournament.php?id=72" TargetMode="External"/><Relationship Id="rId336" Type="http://schemas.openxmlformats.org/officeDocument/2006/relationships/hyperlink" Target="https://www.youtube.com/watch?v=JGkL-_Alw1M" TargetMode="External"/><Relationship Id="rId543" Type="http://schemas.openxmlformats.org/officeDocument/2006/relationships/hyperlink" Target="https://turniere.jugger.org/tournament.php?id=518" TargetMode="External"/><Relationship Id="rId182" Type="http://schemas.openxmlformats.org/officeDocument/2006/relationships/hyperlink" Target="https://www.youtube.com/watch?v=rJ6AxSbPk90" TargetMode="External"/><Relationship Id="rId403" Type="http://schemas.openxmlformats.org/officeDocument/2006/relationships/hyperlink" Target="https://www.youtube.com/watch?v=KiozK3jov6M" TargetMode="External"/><Relationship Id="rId750" Type="http://schemas.openxmlformats.org/officeDocument/2006/relationships/hyperlink" Target="https://turniere.jugger.org/tournament.php?id=527" TargetMode="External"/><Relationship Id="rId848" Type="http://schemas.openxmlformats.org/officeDocument/2006/relationships/hyperlink" Target="https://youtu.be/BAAHGxh7GzM" TargetMode="External"/><Relationship Id="rId487" Type="http://schemas.openxmlformats.org/officeDocument/2006/relationships/hyperlink" Target="https://turniere.jugger.org/tournament.php?id=566" TargetMode="External"/><Relationship Id="rId610" Type="http://schemas.openxmlformats.org/officeDocument/2006/relationships/hyperlink" Target="https://turniere.jugger.org/tournament.php?id=454" TargetMode="External"/><Relationship Id="rId694" Type="http://schemas.openxmlformats.org/officeDocument/2006/relationships/hyperlink" Target="https://youtu.be/kIhbMqxP91A" TargetMode="External"/><Relationship Id="rId708" Type="http://schemas.openxmlformats.org/officeDocument/2006/relationships/hyperlink" Target="https://youtu.be/lIyqUiEgxJU" TargetMode="External"/><Relationship Id="rId915" Type="http://schemas.openxmlformats.org/officeDocument/2006/relationships/hyperlink" Target="https://youtu.be/2KzMcxm3L0g" TargetMode="External"/><Relationship Id="rId347" Type="http://schemas.openxmlformats.org/officeDocument/2006/relationships/hyperlink" Target="https://turniere.jugger.org/tournament.php?id=297" TargetMode="External"/><Relationship Id="rId44" Type="http://schemas.openxmlformats.org/officeDocument/2006/relationships/hyperlink" Target="https://youtu.be/YDSaacOYWmg" TargetMode="External"/><Relationship Id="rId554" Type="http://schemas.openxmlformats.org/officeDocument/2006/relationships/hyperlink" Target="https://www.youtube.com/watch?v=OYxQIZVniY8" TargetMode="External"/><Relationship Id="rId761" Type="http://schemas.openxmlformats.org/officeDocument/2006/relationships/hyperlink" Target="https://turniere.jugger.org/tournament.php?id=533" TargetMode="External"/><Relationship Id="rId859" Type="http://schemas.openxmlformats.org/officeDocument/2006/relationships/hyperlink" Target="https://youtu.be/plo7CQuMAU4" TargetMode="External"/><Relationship Id="rId193" Type="http://schemas.openxmlformats.org/officeDocument/2006/relationships/hyperlink" Target="https://turniere.jugger.org/tournament.php?id=109" TargetMode="External"/><Relationship Id="rId207" Type="http://schemas.openxmlformats.org/officeDocument/2006/relationships/hyperlink" Target="https://turniere.jugger.org/tournament.php?id=109" TargetMode="External"/><Relationship Id="rId414" Type="http://schemas.openxmlformats.org/officeDocument/2006/relationships/hyperlink" Target="https://turniere.jugger.org/tournament.php?id=217" TargetMode="External"/><Relationship Id="rId498" Type="http://schemas.openxmlformats.org/officeDocument/2006/relationships/hyperlink" Target="https://www.youtube.com/watch?v=LPsUW9IMxCg" TargetMode="External"/><Relationship Id="rId621" Type="http://schemas.openxmlformats.org/officeDocument/2006/relationships/hyperlink" Target="https://youtu.be/iqChfNvjexw" TargetMode="External"/><Relationship Id="rId260" Type="http://schemas.openxmlformats.org/officeDocument/2006/relationships/hyperlink" Target="https://www.youtube.com/watch?v=sWb31vHy5Q8" TargetMode="External"/><Relationship Id="rId719" Type="http://schemas.openxmlformats.org/officeDocument/2006/relationships/hyperlink" Target="https://youtu.be/VtobJqujWv8" TargetMode="External"/><Relationship Id="rId926" Type="http://schemas.openxmlformats.org/officeDocument/2006/relationships/hyperlink" Target="https://www.youtube.com/watch?v=bGyLYmN3Kq4" TargetMode="External"/><Relationship Id="rId55" Type="http://schemas.openxmlformats.org/officeDocument/2006/relationships/hyperlink" Target="https://youtu.be/qWxQ0YNNyYk" TargetMode="External"/><Relationship Id="rId120" Type="http://schemas.openxmlformats.org/officeDocument/2006/relationships/hyperlink" Target="https://www.youtube.com/watch?v=jm-gFLEzbkA" TargetMode="External"/><Relationship Id="rId358" Type="http://schemas.openxmlformats.org/officeDocument/2006/relationships/hyperlink" Target="https://www.youtube.com/watch?v=-vrGai9Rz0s" TargetMode="External"/><Relationship Id="rId565" Type="http://schemas.openxmlformats.org/officeDocument/2006/relationships/hyperlink" Target="https://turniere.jugger.org/tournament.php?id=565" TargetMode="External"/><Relationship Id="rId772" Type="http://schemas.openxmlformats.org/officeDocument/2006/relationships/hyperlink" Target="https://youtu.be/NWitEtenfOE" TargetMode="External"/><Relationship Id="rId218" Type="http://schemas.openxmlformats.org/officeDocument/2006/relationships/hyperlink" Target="https://www.youtube.com/watch?v=A8PS1whVWe0" TargetMode="External"/><Relationship Id="rId425" Type="http://schemas.openxmlformats.org/officeDocument/2006/relationships/hyperlink" Target="https://youtu.be/CCvm6oXQ6ZE" TargetMode="External"/><Relationship Id="rId632" Type="http://schemas.openxmlformats.org/officeDocument/2006/relationships/hyperlink" Target="https://youtu.be/6N03om3Cs5Y" TargetMode="External"/><Relationship Id="rId271" Type="http://schemas.openxmlformats.org/officeDocument/2006/relationships/hyperlink" Target="https://youtu.be/LeCAKSUZ1Eg" TargetMode="External"/><Relationship Id="rId937" Type="http://schemas.openxmlformats.org/officeDocument/2006/relationships/hyperlink" Target="https://www.youtube.com/watch?v=v6A3xTXFaYY" TargetMode="External"/><Relationship Id="rId66" Type="http://schemas.openxmlformats.org/officeDocument/2006/relationships/hyperlink" Target="https://youtu.be/AfmN-ElLyhA" TargetMode="External"/><Relationship Id="rId131" Type="http://schemas.openxmlformats.org/officeDocument/2006/relationships/hyperlink" Target="https://turniere.jugger.org/tournament.php?id=72" TargetMode="External"/><Relationship Id="rId369" Type="http://schemas.openxmlformats.org/officeDocument/2006/relationships/hyperlink" Target="https://turniere.jugger.org/tournament.php?id=455" TargetMode="External"/><Relationship Id="rId576" Type="http://schemas.openxmlformats.org/officeDocument/2006/relationships/hyperlink" Target="https://www.youtube.com/watch?v=OO_zHauJNl4&amp;t=20s" TargetMode="External"/><Relationship Id="rId783" Type="http://schemas.openxmlformats.org/officeDocument/2006/relationships/hyperlink" Target="https://youtu.be/6m73RtRBbaw" TargetMode="External"/><Relationship Id="rId229" Type="http://schemas.openxmlformats.org/officeDocument/2006/relationships/hyperlink" Target="https://turniere.jugger.org/tournament.php?id=131" TargetMode="External"/><Relationship Id="rId436" Type="http://schemas.openxmlformats.org/officeDocument/2006/relationships/hyperlink" Target="https://youtu.be/K97kkewEOaI" TargetMode="External"/><Relationship Id="rId643" Type="http://schemas.openxmlformats.org/officeDocument/2006/relationships/hyperlink" Target="https://turniere.jugger.org/tournament.php?id=470" TargetMode="External"/><Relationship Id="rId850" Type="http://schemas.openxmlformats.org/officeDocument/2006/relationships/hyperlink" Target="https://youtu.be/DcL3Xb1tRuo" TargetMode="External"/><Relationship Id="rId948" Type="http://schemas.openxmlformats.org/officeDocument/2006/relationships/hyperlink" Target="https://www.youtube.com/watch?v=56Ddqb54vLk" TargetMode="External"/><Relationship Id="rId77" Type="http://schemas.openxmlformats.org/officeDocument/2006/relationships/hyperlink" Target="https://youtu.be/5rLtVSb_Or8" TargetMode="External"/><Relationship Id="rId282" Type="http://schemas.openxmlformats.org/officeDocument/2006/relationships/hyperlink" Target="https://www.youtube.com/watch?v=HKT1qIZ9fSA" TargetMode="External"/><Relationship Id="rId503" Type="http://schemas.openxmlformats.org/officeDocument/2006/relationships/hyperlink" Target="https://turniere.jugger.org/tournament.php?id=510" TargetMode="External"/><Relationship Id="rId587" Type="http://schemas.openxmlformats.org/officeDocument/2006/relationships/hyperlink" Target="https://www.youtube.com/watch?v=XFByrjS5x-0" TargetMode="External"/><Relationship Id="rId710" Type="http://schemas.openxmlformats.org/officeDocument/2006/relationships/hyperlink" Target="https://youtu.be/E4uK5IgrTX4" TargetMode="External"/><Relationship Id="rId808" Type="http://schemas.openxmlformats.org/officeDocument/2006/relationships/hyperlink" Target="https://turniere.jugger.org/tournament.php?id=524" TargetMode="External"/><Relationship Id="rId8" Type="http://schemas.openxmlformats.org/officeDocument/2006/relationships/hyperlink" Target="https://youtu.be/qw4coaJm-Y8" TargetMode="External"/><Relationship Id="rId142" Type="http://schemas.openxmlformats.org/officeDocument/2006/relationships/hyperlink" Target="https://www.youtube.com/watch?v=ANWuCkAZC-k" TargetMode="External"/><Relationship Id="rId447" Type="http://schemas.openxmlformats.org/officeDocument/2006/relationships/hyperlink" Target="https://turniere.jugger.org/tournament.php?id=2" TargetMode="External"/><Relationship Id="rId794" Type="http://schemas.openxmlformats.org/officeDocument/2006/relationships/hyperlink" Target="https://turniere.jugger.org/tournament.php?id=556" TargetMode="External"/><Relationship Id="rId654" Type="http://schemas.openxmlformats.org/officeDocument/2006/relationships/hyperlink" Target="https://youtu.be/sWa9pZ1nFhQ" TargetMode="External"/><Relationship Id="rId861" Type="http://schemas.openxmlformats.org/officeDocument/2006/relationships/hyperlink" Target="https://youtu.be/AaKlk2-Fd8o" TargetMode="External"/><Relationship Id="rId293" Type="http://schemas.openxmlformats.org/officeDocument/2006/relationships/hyperlink" Target="https://www.youtube.com/watch?v=HN1tp-O-Lhk" TargetMode="External"/><Relationship Id="rId307" Type="http://schemas.openxmlformats.org/officeDocument/2006/relationships/hyperlink" Target="https://youtu.be/-rwVQiyVKdY" TargetMode="External"/><Relationship Id="rId514" Type="http://schemas.openxmlformats.org/officeDocument/2006/relationships/hyperlink" Target="https://www.youtube.com/watch?v=jjGEITsmVOE&amp;t=63s" TargetMode="External"/><Relationship Id="rId721" Type="http://schemas.openxmlformats.org/officeDocument/2006/relationships/hyperlink" Target="https://tugeny.org/tournaments/view/49" TargetMode="External"/><Relationship Id="rId88" Type="http://schemas.openxmlformats.org/officeDocument/2006/relationships/hyperlink" Target="https://www.youtube.com/watch?v=a_rB9i_PgFQ" TargetMode="External"/><Relationship Id="rId153" Type="http://schemas.openxmlformats.org/officeDocument/2006/relationships/hyperlink" Target="https://www.youtube.com/watch?v=jfjg5-cIA80" TargetMode="External"/><Relationship Id="rId360" Type="http://schemas.openxmlformats.org/officeDocument/2006/relationships/hyperlink" Target="https://www.youtube.com/watch?v=83ORxudmOhY" TargetMode="External"/><Relationship Id="rId598" Type="http://schemas.openxmlformats.org/officeDocument/2006/relationships/hyperlink" Target="https://youtu.be/PZycyxQF9oM" TargetMode="External"/><Relationship Id="rId819" Type="http://schemas.openxmlformats.org/officeDocument/2006/relationships/hyperlink" Target="https://youtu.be/6IqrAg330fE" TargetMode="External"/><Relationship Id="rId220" Type="http://schemas.openxmlformats.org/officeDocument/2006/relationships/hyperlink" Target="https://www.youtube.com/watch?v=HW4EleCulbQ" TargetMode="External"/><Relationship Id="rId458" Type="http://schemas.openxmlformats.org/officeDocument/2006/relationships/hyperlink" Target="https://www.youtube.com/watch?v=GJg8axbroOI&amp;list=PL2TqEpzY_AWZlyqXdiguVsqI1KPCC3Ubk" TargetMode="External"/><Relationship Id="rId665" Type="http://schemas.openxmlformats.org/officeDocument/2006/relationships/hyperlink" Target="https://turniere.jugger.org/tournament.php?id=565" TargetMode="External"/><Relationship Id="rId872" Type="http://schemas.openxmlformats.org/officeDocument/2006/relationships/hyperlink" Target="https://youtu.be/kcwWIFNmGgw" TargetMode="External"/><Relationship Id="rId15" Type="http://schemas.openxmlformats.org/officeDocument/2006/relationships/hyperlink" Target="https://youtu.be/yZAFltwoOZc" TargetMode="External"/><Relationship Id="rId318" Type="http://schemas.openxmlformats.org/officeDocument/2006/relationships/hyperlink" Target="https://www.youtube.com/watch?v=-EQPKicy0aI" TargetMode="External"/><Relationship Id="rId525" Type="http://schemas.openxmlformats.org/officeDocument/2006/relationships/hyperlink" Target="https://turniere.jugger.org/tournament.php?id=549" TargetMode="External"/><Relationship Id="rId732" Type="http://schemas.openxmlformats.org/officeDocument/2006/relationships/hyperlink" Target="https://turniere.jugger.org/tournament.php?id=569" TargetMode="External"/><Relationship Id="rId99" Type="http://schemas.openxmlformats.org/officeDocument/2006/relationships/hyperlink" Target="https://turniere.jugger.org/tournament.php?id=56" TargetMode="External"/><Relationship Id="rId164" Type="http://schemas.openxmlformats.org/officeDocument/2006/relationships/hyperlink" Target="https://www.youtube.com/watch?v=HEt_ApFB5Go" TargetMode="External"/><Relationship Id="rId371" Type="http://schemas.openxmlformats.org/officeDocument/2006/relationships/hyperlink" Target="https://turniere.jugger.org/tournament.php?id=483" TargetMode="External"/><Relationship Id="rId469" Type="http://schemas.openxmlformats.org/officeDocument/2006/relationships/hyperlink" Target="https://turniere.jugger.org/tournament.php?id=471" TargetMode="External"/><Relationship Id="rId676" Type="http://schemas.openxmlformats.org/officeDocument/2006/relationships/hyperlink" Target="https://youtu.be/7ThNNoxADeE" TargetMode="External"/><Relationship Id="rId883" Type="http://schemas.openxmlformats.org/officeDocument/2006/relationships/hyperlink" Target="https://youtu.be/TqX6c3xmVUE" TargetMode="External"/><Relationship Id="rId26" Type="http://schemas.openxmlformats.org/officeDocument/2006/relationships/hyperlink" Target="https://youtu.be/OrvnMwXIhUI" TargetMode="External"/><Relationship Id="rId231" Type="http://schemas.openxmlformats.org/officeDocument/2006/relationships/hyperlink" Target="https://turniere.jugger.org/tournament.php?id=131" TargetMode="External"/><Relationship Id="rId329" Type="http://schemas.openxmlformats.org/officeDocument/2006/relationships/hyperlink" Target="https://youtu.be/4nlPG1lbyKs" TargetMode="External"/><Relationship Id="rId536" Type="http://schemas.openxmlformats.org/officeDocument/2006/relationships/hyperlink" Target="https://www.youtube.com/watch?v=74xMz3tSBkw" TargetMode="External"/><Relationship Id="rId175" Type="http://schemas.openxmlformats.org/officeDocument/2006/relationships/hyperlink" Target="https://turniere.jugger.org/tournament.php?id=114" TargetMode="External"/><Relationship Id="rId743" Type="http://schemas.openxmlformats.org/officeDocument/2006/relationships/hyperlink" Target="https://youtu.be/8NMzQxb4okA" TargetMode="External"/><Relationship Id="rId382" Type="http://schemas.openxmlformats.org/officeDocument/2006/relationships/hyperlink" Target="https://www.youtube.com/watch?v=8HFVbQFZy4M" TargetMode="External"/><Relationship Id="rId603" Type="http://schemas.openxmlformats.org/officeDocument/2006/relationships/hyperlink" Target="https://youtu.be/AN1cBm0_81M" TargetMode="External"/><Relationship Id="rId687" Type="http://schemas.openxmlformats.org/officeDocument/2006/relationships/hyperlink" Target="https://turniere.jugger.org/tournament.php?id=489" TargetMode="External"/><Relationship Id="rId810" Type="http://schemas.openxmlformats.org/officeDocument/2006/relationships/hyperlink" Target="https://turniere.jugger.org/tournament.php?id=524" TargetMode="External"/><Relationship Id="rId908" Type="http://schemas.openxmlformats.org/officeDocument/2006/relationships/hyperlink" Target="https://youtu.be/MwA_NAzJrwg" TargetMode="External"/><Relationship Id="rId242" Type="http://schemas.openxmlformats.org/officeDocument/2006/relationships/hyperlink" Target="https://www.youtube.com/watch?v=HeWLDT7hihY" TargetMode="External"/><Relationship Id="rId894" Type="http://schemas.openxmlformats.org/officeDocument/2006/relationships/hyperlink" Target="https://youtu.be/y51x_mtzN2M" TargetMode="External"/><Relationship Id="rId37" Type="http://schemas.openxmlformats.org/officeDocument/2006/relationships/hyperlink" Target="https://youtu.be/UoRV8245iL8" TargetMode="External"/><Relationship Id="rId102" Type="http://schemas.openxmlformats.org/officeDocument/2006/relationships/hyperlink" Target="https://www.youtube.com/watch?v=zlhLGmmLMWM" TargetMode="External"/><Relationship Id="rId547" Type="http://schemas.openxmlformats.org/officeDocument/2006/relationships/hyperlink" Target="https://turniere.jugger.org/tournament.php?id=565" TargetMode="External"/><Relationship Id="rId754" Type="http://schemas.openxmlformats.org/officeDocument/2006/relationships/hyperlink" Target="https://turniere.jugger.org/tournament.php?id=527" TargetMode="External"/><Relationship Id="rId90" Type="http://schemas.openxmlformats.org/officeDocument/2006/relationships/hyperlink" Target="https://www.youtube.com/watch?v=dRYkaoPwxUM" TargetMode="External"/><Relationship Id="rId186" Type="http://schemas.openxmlformats.org/officeDocument/2006/relationships/hyperlink" Target="https://www.youtube.com/watch?v=v1XdRHhw8-U" TargetMode="External"/><Relationship Id="rId393" Type="http://schemas.openxmlformats.org/officeDocument/2006/relationships/hyperlink" Target="https://www.youtube.com/watch?v=_n5nwFAP4aw" TargetMode="External"/><Relationship Id="rId407" Type="http://schemas.openxmlformats.org/officeDocument/2006/relationships/hyperlink" Target="https://www.youtube.com/watch?v=sWdJjK6F5vI" TargetMode="External"/><Relationship Id="rId614" Type="http://schemas.openxmlformats.org/officeDocument/2006/relationships/hyperlink" Target="https://turniere.jugger.org/tournament.php?id=481" TargetMode="External"/><Relationship Id="rId821" Type="http://schemas.openxmlformats.org/officeDocument/2006/relationships/hyperlink" Target="https://youtu.be/9lRHkrLlqmE" TargetMode="External"/><Relationship Id="rId253" Type="http://schemas.openxmlformats.org/officeDocument/2006/relationships/hyperlink" Target="https://turniere.jugger.org/tournament.php?id=113" TargetMode="External"/><Relationship Id="rId460" Type="http://schemas.openxmlformats.org/officeDocument/2006/relationships/hyperlink" Target="https://www.youtube.com/watch?v=S2pC45EL3qc&amp;t=1s" TargetMode="External"/><Relationship Id="rId698" Type="http://schemas.openxmlformats.org/officeDocument/2006/relationships/hyperlink" Target="https://youtu.be/gfYqXYe1Iuo" TargetMode="External"/><Relationship Id="rId919" Type="http://schemas.openxmlformats.org/officeDocument/2006/relationships/hyperlink" Target="https://youtu.be/J1Jsovq9RbQ" TargetMode="External"/><Relationship Id="rId48" Type="http://schemas.openxmlformats.org/officeDocument/2006/relationships/hyperlink" Target="https://youtu.be/ss_Ssiagg6s" TargetMode="External"/><Relationship Id="rId113" Type="http://schemas.openxmlformats.org/officeDocument/2006/relationships/hyperlink" Target="https://turniere.jugger.org/tournament.php?id=79" TargetMode="External"/><Relationship Id="rId320" Type="http://schemas.openxmlformats.org/officeDocument/2006/relationships/hyperlink" Target="https://www.youtube.com/watch?v=iRfmMn4UJxE" TargetMode="External"/><Relationship Id="rId558" Type="http://schemas.openxmlformats.org/officeDocument/2006/relationships/hyperlink" Target="https://www.youtube.com/watch?v=u94Nford9Xg&amp;t=269s" TargetMode="External"/><Relationship Id="rId765" Type="http://schemas.openxmlformats.org/officeDocument/2006/relationships/hyperlink" Target="https://turniere.jugger.org/tournament.php?id=533" TargetMode="External"/><Relationship Id="rId197" Type="http://schemas.openxmlformats.org/officeDocument/2006/relationships/hyperlink" Target="https://turniere.jugger.org/tournament.php?id=109" TargetMode="External"/><Relationship Id="rId418" Type="http://schemas.openxmlformats.org/officeDocument/2006/relationships/hyperlink" Target="https://youtu.be/K6_ZM03z1o8" TargetMode="External"/><Relationship Id="rId625" Type="http://schemas.openxmlformats.org/officeDocument/2006/relationships/hyperlink" Target="https://youtu.be/KUbe7JPM_DY" TargetMode="External"/><Relationship Id="rId832" Type="http://schemas.openxmlformats.org/officeDocument/2006/relationships/hyperlink" Target="https://youtu.be/Y_zA7EDSjXM" TargetMode="External"/><Relationship Id="rId264" Type="http://schemas.openxmlformats.org/officeDocument/2006/relationships/hyperlink" Target="https://www.youtube.com/watch?v=7Im0UBl0g3g&amp;t" TargetMode="External"/><Relationship Id="rId471" Type="http://schemas.openxmlformats.org/officeDocument/2006/relationships/hyperlink" Target="https://turniere.jugger.org/tournament.php?id=471" TargetMode="External"/><Relationship Id="rId59" Type="http://schemas.openxmlformats.org/officeDocument/2006/relationships/hyperlink" Target="https://youtu.be/olzpCKpPXTU" TargetMode="External"/><Relationship Id="rId124" Type="http://schemas.openxmlformats.org/officeDocument/2006/relationships/hyperlink" Target="https://www.youtube.com/watch?v=UzvUkZ7jWy0" TargetMode="External"/><Relationship Id="rId569" Type="http://schemas.openxmlformats.org/officeDocument/2006/relationships/hyperlink" Target="https://turniere.jugger.org/tournament.php?id=565" TargetMode="External"/><Relationship Id="rId776" Type="http://schemas.openxmlformats.org/officeDocument/2006/relationships/hyperlink" Target="https://youtu.be/hiVP61_e6fg" TargetMode="External"/><Relationship Id="rId331" Type="http://schemas.openxmlformats.org/officeDocument/2006/relationships/hyperlink" Target="https://turniere.jugger.org/tournament.php?id=245" TargetMode="External"/><Relationship Id="rId429" Type="http://schemas.openxmlformats.org/officeDocument/2006/relationships/hyperlink" Target="https://turniere.jugger.org/tournament.php?id=2" TargetMode="External"/><Relationship Id="rId636" Type="http://schemas.openxmlformats.org/officeDocument/2006/relationships/hyperlink" Target="https://youtu.be/Ct58aP5ccfY" TargetMode="External"/><Relationship Id="rId843" Type="http://schemas.openxmlformats.org/officeDocument/2006/relationships/hyperlink" Target="https://youtu.be/6m0mupKf98Q" TargetMode="External"/><Relationship Id="rId275" Type="http://schemas.openxmlformats.org/officeDocument/2006/relationships/hyperlink" Target="https://www.youtube.com/watch?v=SPhU3D45RZ0" TargetMode="External"/><Relationship Id="rId482" Type="http://schemas.openxmlformats.org/officeDocument/2006/relationships/hyperlink" Target="https://www.youtube.com/watch?v=L4xh5XqTbr0" TargetMode="External"/><Relationship Id="rId703" Type="http://schemas.openxmlformats.org/officeDocument/2006/relationships/hyperlink" Target="https://turniere.jugger.org/tournament.php?id=505" TargetMode="External"/><Relationship Id="rId910" Type="http://schemas.openxmlformats.org/officeDocument/2006/relationships/hyperlink" Target="https://youtu.be/4H7Dwuwtyjo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_Zm6SE9wa3w" TargetMode="External"/><Relationship Id="rId18" Type="http://schemas.openxmlformats.org/officeDocument/2006/relationships/hyperlink" Target="https://www.youtube.com/user/EinUhu/videos" TargetMode="External"/><Relationship Id="rId26" Type="http://schemas.openxmlformats.org/officeDocument/2006/relationships/hyperlink" Target="https://www.youtube.com/watch?v=0me1UNqzmOg" TargetMode="External"/><Relationship Id="rId39" Type="http://schemas.openxmlformats.org/officeDocument/2006/relationships/hyperlink" Target="https://www.youtube.com/watch?v=DsbLQVDx6FQ" TargetMode="External"/><Relationship Id="rId21" Type="http://schemas.openxmlformats.org/officeDocument/2006/relationships/hyperlink" Target="https://www.youtube.com/watch?v=VSHIy_l-7-M" TargetMode="External"/><Relationship Id="rId34" Type="http://schemas.openxmlformats.org/officeDocument/2006/relationships/hyperlink" Target="https://www.youtube.com/watch?v=blDIimKr2VY" TargetMode="External"/><Relationship Id="rId42" Type="http://schemas.openxmlformats.org/officeDocument/2006/relationships/hyperlink" Target="https://www.youtube.com/watch?v=tNJ-L8F6mcs" TargetMode="External"/><Relationship Id="rId47" Type="http://schemas.openxmlformats.org/officeDocument/2006/relationships/hyperlink" Target="https://www.youtube.com/user/EinUhu/videos" TargetMode="External"/><Relationship Id="rId7" Type="http://schemas.openxmlformats.org/officeDocument/2006/relationships/hyperlink" Target="https://youtu.be/i7CHxjHwJ64" TargetMode="External"/><Relationship Id="rId2" Type="http://schemas.openxmlformats.org/officeDocument/2006/relationships/hyperlink" Target="https://www.youtube.com/user/EinUhu/videos" TargetMode="External"/><Relationship Id="rId16" Type="http://schemas.openxmlformats.org/officeDocument/2006/relationships/hyperlink" Target="https://www.youtube.com/user/EinUhu/videos" TargetMode="External"/><Relationship Id="rId29" Type="http://schemas.openxmlformats.org/officeDocument/2006/relationships/hyperlink" Target="https://www.youtube.com/channel/UCQlzSKPouMfrETbGZiaAwcA" TargetMode="External"/><Relationship Id="rId11" Type="http://schemas.openxmlformats.org/officeDocument/2006/relationships/hyperlink" Target="https://youtu.be/R1vbxD1YKzo" TargetMode="External"/><Relationship Id="rId24" Type="http://schemas.openxmlformats.org/officeDocument/2006/relationships/hyperlink" Target="https://www.youtube.com/user/EinUhu/videos" TargetMode="External"/><Relationship Id="rId32" Type="http://schemas.openxmlformats.org/officeDocument/2006/relationships/hyperlink" Target="https://www.youtube.com/watch?v=1PJ58UeQ-Fw" TargetMode="External"/><Relationship Id="rId37" Type="http://schemas.openxmlformats.org/officeDocument/2006/relationships/hyperlink" Target="https://www.youtube.com/watch?v=lnOTqyCV7A4" TargetMode="External"/><Relationship Id="rId40" Type="http://schemas.openxmlformats.org/officeDocument/2006/relationships/hyperlink" Target="https://www.youtube.com/watch?v=2KGYT6B9I38" TargetMode="External"/><Relationship Id="rId45" Type="http://schemas.openxmlformats.org/officeDocument/2006/relationships/hyperlink" Target="https://www.youtube.com/user/EinUhu/videos" TargetMode="External"/><Relationship Id="rId5" Type="http://schemas.openxmlformats.org/officeDocument/2006/relationships/hyperlink" Target="https://youtu.be/kDwG85Y1514" TargetMode="External"/><Relationship Id="rId15" Type="http://schemas.openxmlformats.org/officeDocument/2006/relationships/hyperlink" Target="https://www.youtube.com/watch?v=jeW0CILyXjU" TargetMode="External"/><Relationship Id="rId23" Type="http://schemas.openxmlformats.org/officeDocument/2006/relationships/hyperlink" Target="https://www.youtube.com/watch?v=0mQzVNke3A0" TargetMode="External"/><Relationship Id="rId28" Type="http://schemas.openxmlformats.org/officeDocument/2006/relationships/hyperlink" Target="https://www.youtube.com/watch?v=p8GzetmxJ9g" TargetMode="External"/><Relationship Id="rId36" Type="http://schemas.openxmlformats.org/officeDocument/2006/relationships/hyperlink" Target="https://www.youtube.com/watch?v=nB5DkqrpNqU" TargetMode="External"/><Relationship Id="rId49" Type="http://schemas.openxmlformats.org/officeDocument/2006/relationships/hyperlink" Target="https://turniere.jugger.org/tournament.php?id=432" TargetMode="External"/><Relationship Id="rId10" Type="http://schemas.openxmlformats.org/officeDocument/2006/relationships/hyperlink" Target="https://youtu.be/cXPgl5-OELg" TargetMode="External"/><Relationship Id="rId19" Type="http://schemas.openxmlformats.org/officeDocument/2006/relationships/hyperlink" Target="https://www.youtube.com/watch?v=2yd8deC_ddk" TargetMode="External"/><Relationship Id="rId31" Type="http://schemas.openxmlformats.org/officeDocument/2006/relationships/hyperlink" Target="https://www.youtube.com/channel/UCfmB7licNQED8BOrrV6-BWw" TargetMode="External"/><Relationship Id="rId44" Type="http://schemas.openxmlformats.org/officeDocument/2006/relationships/hyperlink" Target="https://www.youtube.com/watch?v=VSHIy_l-7-M" TargetMode="External"/><Relationship Id="rId4" Type="http://schemas.openxmlformats.org/officeDocument/2006/relationships/hyperlink" Target="https://www.youtube.com/user/EinUhu/videos" TargetMode="External"/><Relationship Id="rId9" Type="http://schemas.openxmlformats.org/officeDocument/2006/relationships/hyperlink" Target="https://youtu.be/2aESv5qZhtU" TargetMode="External"/><Relationship Id="rId14" Type="http://schemas.openxmlformats.org/officeDocument/2006/relationships/hyperlink" Target="https://www.youtube.com/user/EinUhu/videos" TargetMode="External"/><Relationship Id="rId22" Type="http://schemas.openxmlformats.org/officeDocument/2006/relationships/hyperlink" Target="https://www.youtube.com/user/EinUhu/videos" TargetMode="External"/><Relationship Id="rId27" Type="http://schemas.openxmlformats.org/officeDocument/2006/relationships/hyperlink" Target="https://www.youtube.com/user/EinUhu/videos" TargetMode="External"/><Relationship Id="rId30" Type="http://schemas.openxmlformats.org/officeDocument/2006/relationships/hyperlink" Target="https://www.youtube.com/watch?v=p8Itogi_HO0&amp;list=PLQE3-dafu5g9EGjvcPBNL7zOX7qd6WX0S" TargetMode="External"/><Relationship Id="rId35" Type="http://schemas.openxmlformats.org/officeDocument/2006/relationships/hyperlink" Target="https://www.youtube.com/user/EinUhu/videos" TargetMode="External"/><Relationship Id="rId43" Type="http://schemas.openxmlformats.org/officeDocument/2006/relationships/hyperlink" Target="https://www.youtube.com/user/EinUhu/videos" TargetMode="External"/><Relationship Id="rId48" Type="http://schemas.openxmlformats.org/officeDocument/2006/relationships/hyperlink" Target="https://www.youtube.com/watch?v=JOeyC-s_FKY" TargetMode="External"/><Relationship Id="rId8" Type="http://schemas.openxmlformats.org/officeDocument/2006/relationships/hyperlink" Target="https://www.youtube.com/user/EinUhu/videos" TargetMode="External"/><Relationship Id="rId3" Type="http://schemas.openxmlformats.org/officeDocument/2006/relationships/hyperlink" Target="https://youtu.be/iqSIv1MQuCY" TargetMode="External"/><Relationship Id="rId12" Type="http://schemas.openxmlformats.org/officeDocument/2006/relationships/hyperlink" Target="https://youtu.be/des8lFrGS3A" TargetMode="External"/><Relationship Id="rId17" Type="http://schemas.openxmlformats.org/officeDocument/2006/relationships/hyperlink" Target="https://www.youtube.com/watch?v=prTLt0lZKpw" TargetMode="External"/><Relationship Id="rId25" Type="http://schemas.openxmlformats.org/officeDocument/2006/relationships/hyperlink" Target="https://www.youtube.com/watch?v=0me1UNqzmOg" TargetMode="External"/><Relationship Id="rId33" Type="http://schemas.openxmlformats.org/officeDocument/2006/relationships/hyperlink" Target="https://www.youtube.com/user/EinUhu/videos" TargetMode="External"/><Relationship Id="rId38" Type="http://schemas.openxmlformats.org/officeDocument/2006/relationships/hyperlink" Target="https://www.youtube.com/user/EinUhu/videos" TargetMode="External"/><Relationship Id="rId46" Type="http://schemas.openxmlformats.org/officeDocument/2006/relationships/hyperlink" Target="https://www.youtube.com/watch?v=0mQzVNke3A0" TargetMode="External"/><Relationship Id="rId20" Type="http://schemas.openxmlformats.org/officeDocument/2006/relationships/hyperlink" Target="https://www.youtube.com/user/EinUhu/videos" TargetMode="External"/><Relationship Id="rId41" Type="http://schemas.openxmlformats.org/officeDocument/2006/relationships/hyperlink" Target="https://www.youtube.com/user/EinUhu/videos" TargetMode="External"/><Relationship Id="rId1" Type="http://schemas.openxmlformats.org/officeDocument/2006/relationships/hyperlink" Target="https://youtu.be/IXp6QMwJXrI" TargetMode="External"/><Relationship Id="rId6" Type="http://schemas.openxmlformats.org/officeDocument/2006/relationships/hyperlink" Target="https://www.youtube.com/user/EinUhu/video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oundcloud.com/trashcore1/kessel-loop-prev" TargetMode="External"/><Relationship Id="rId2" Type="http://schemas.openxmlformats.org/officeDocument/2006/relationships/hyperlink" Target="https://soundcloud.com/trashcore1/immer-hauen" TargetMode="External"/><Relationship Id="rId1" Type="http://schemas.openxmlformats.org/officeDocument/2006/relationships/hyperlink" Target="https://youtu.be/c9IkihEv1S4" TargetMode="External"/><Relationship Id="rId5" Type="http://schemas.openxmlformats.org/officeDocument/2006/relationships/hyperlink" Target="https://soundcloud.com/trashcore1/problemmachine" TargetMode="External"/><Relationship Id="rId4" Type="http://schemas.openxmlformats.org/officeDocument/2006/relationships/hyperlink" Target="https://soundcloud.com/trashcore1/5groser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206A-FCD3-6641-B1E5-D7E6C85DC988}">
  <dimension ref="A1:Q5445"/>
  <sheetViews>
    <sheetView topLeftCell="A2337" workbookViewId="0">
      <selection activeCell="D2368" sqref="D2368"/>
    </sheetView>
  </sheetViews>
  <sheetFormatPr baseColWidth="10" defaultRowHeight="13"/>
  <cols>
    <col min="1" max="1" width="16.83203125" customWidth="1"/>
    <col min="2" max="2" width="36" customWidth="1"/>
    <col min="3" max="3" width="15.1640625" customWidth="1"/>
    <col min="4" max="4" width="16.5" customWidth="1"/>
    <col min="5" max="5" width="12.1640625" style="146" customWidth="1"/>
    <col min="6" max="6" width="13.1640625" customWidth="1"/>
    <col min="7" max="7" width="23.5" customWidth="1"/>
    <col min="8" max="8" width="9.1640625" customWidth="1"/>
    <col min="9" max="9" width="20.5" customWidth="1"/>
    <col min="10" max="10" width="10.5" style="146" customWidth="1"/>
    <col min="11" max="11" width="11.83203125" customWidth="1"/>
    <col min="12" max="12" width="13" customWidth="1"/>
    <col min="13" max="13" width="6.1640625" customWidth="1"/>
    <col min="14" max="14" width="5.5" customWidth="1"/>
    <col min="15" max="15" width="16.5" customWidth="1"/>
    <col min="16" max="16" width="15.6640625" customWidth="1"/>
    <col min="17" max="17" width="12.6640625" customWidth="1"/>
  </cols>
  <sheetData>
    <row r="1" spans="1:17" ht="14">
      <c r="A1" s="144" t="s">
        <v>9424</v>
      </c>
      <c r="B1" s="85" t="s">
        <v>0</v>
      </c>
      <c r="C1" s="85" t="s">
        <v>1</v>
      </c>
      <c r="D1" s="85" t="s">
        <v>2</v>
      </c>
      <c r="E1" s="145" t="s">
        <v>9430</v>
      </c>
      <c r="F1" s="85" t="s">
        <v>9432</v>
      </c>
      <c r="G1" s="144" t="s">
        <v>9433</v>
      </c>
      <c r="H1" s="85" t="s">
        <v>9434</v>
      </c>
      <c r="I1" s="85" t="s">
        <v>3</v>
      </c>
      <c r="J1" s="145" t="s">
        <v>9431</v>
      </c>
      <c r="K1" s="85" t="s">
        <v>5</v>
      </c>
      <c r="L1" s="85" t="s">
        <v>6</v>
      </c>
      <c r="M1" s="85" t="s">
        <v>9425</v>
      </c>
      <c r="N1" s="144" t="s">
        <v>9435</v>
      </c>
      <c r="O1" s="144" t="s">
        <v>9436</v>
      </c>
      <c r="P1" s="144" t="s">
        <v>9437</v>
      </c>
      <c r="Q1" s="144" t="s">
        <v>9438</v>
      </c>
    </row>
    <row r="2" spans="1:17">
      <c r="A2" s="85" t="s">
        <v>7</v>
      </c>
      <c r="B2" t="s">
        <v>6340</v>
      </c>
      <c r="C2" t="s">
        <v>9</v>
      </c>
      <c r="D2" s="85" t="s">
        <v>10</v>
      </c>
      <c r="E2" s="146">
        <v>43170</v>
      </c>
      <c r="G2" t="s">
        <v>11</v>
      </c>
      <c r="H2" t="s">
        <v>11</v>
      </c>
    </row>
    <row r="3" spans="1:17">
      <c r="A3" t="s">
        <v>12</v>
      </c>
      <c r="B3" t="s">
        <v>6341</v>
      </c>
      <c r="C3" t="s">
        <v>13</v>
      </c>
      <c r="D3" s="85" t="s">
        <v>14</v>
      </c>
      <c r="E3" s="146">
        <v>44118</v>
      </c>
      <c r="G3" t="s">
        <v>15</v>
      </c>
      <c r="H3" t="s">
        <v>16</v>
      </c>
      <c r="I3" t="s">
        <v>17</v>
      </c>
      <c r="J3" s="146">
        <v>43870</v>
      </c>
      <c r="K3" t="s">
        <v>19</v>
      </c>
      <c r="L3" t="s">
        <v>20</v>
      </c>
      <c r="M3" t="s">
        <v>21</v>
      </c>
      <c r="N3" t="s">
        <v>22</v>
      </c>
    </row>
    <row r="4" spans="1:17">
      <c r="A4" t="s">
        <v>12</v>
      </c>
      <c r="B4" t="s">
        <v>6342</v>
      </c>
      <c r="C4" t="s">
        <v>23</v>
      </c>
      <c r="D4" s="85" t="s">
        <v>14</v>
      </c>
      <c r="E4" s="146">
        <v>43750</v>
      </c>
      <c r="G4" t="s">
        <v>24</v>
      </c>
      <c r="H4" t="s">
        <v>25</v>
      </c>
      <c r="I4" t="s">
        <v>26</v>
      </c>
      <c r="J4" s="146">
        <v>43694</v>
      </c>
      <c r="K4" t="s">
        <v>20</v>
      </c>
      <c r="L4" t="s">
        <v>27</v>
      </c>
      <c r="M4" t="s">
        <v>28</v>
      </c>
      <c r="N4" t="s">
        <v>29</v>
      </c>
    </row>
    <row r="5" spans="1:17">
      <c r="A5" t="s">
        <v>12</v>
      </c>
      <c r="B5" t="s">
        <v>6343</v>
      </c>
      <c r="C5" t="s">
        <v>30</v>
      </c>
      <c r="D5" s="85" t="s">
        <v>14</v>
      </c>
      <c r="E5" s="146">
        <v>43744</v>
      </c>
      <c r="G5" t="s">
        <v>31</v>
      </c>
      <c r="H5" t="s">
        <v>32</v>
      </c>
      <c r="J5" s="146">
        <v>43688</v>
      </c>
      <c r="K5" t="s">
        <v>33</v>
      </c>
      <c r="L5" t="s">
        <v>20</v>
      </c>
      <c r="M5" t="s">
        <v>28</v>
      </c>
      <c r="N5" t="s">
        <v>34</v>
      </c>
    </row>
    <row r="6" spans="1:17">
      <c r="A6" t="s">
        <v>12</v>
      </c>
      <c r="B6" t="s">
        <v>6344</v>
      </c>
      <c r="C6" t="s">
        <v>35</v>
      </c>
      <c r="D6" s="85" t="s">
        <v>14</v>
      </c>
      <c r="E6" s="146">
        <v>43742</v>
      </c>
      <c r="G6" t="s">
        <v>31</v>
      </c>
      <c r="H6" t="s">
        <v>32</v>
      </c>
      <c r="J6" s="146">
        <v>43688</v>
      </c>
      <c r="K6" t="s">
        <v>20</v>
      </c>
      <c r="L6" t="s">
        <v>36</v>
      </c>
      <c r="M6" t="s">
        <v>28</v>
      </c>
      <c r="N6" t="s">
        <v>29</v>
      </c>
    </row>
    <row r="7" spans="1:17">
      <c r="A7" t="s">
        <v>12</v>
      </c>
      <c r="B7" t="s">
        <v>6345</v>
      </c>
      <c r="C7" t="s">
        <v>37</v>
      </c>
      <c r="D7" s="85" t="s">
        <v>14</v>
      </c>
      <c r="E7" s="146">
        <v>43741</v>
      </c>
      <c r="G7" t="s">
        <v>31</v>
      </c>
      <c r="H7" t="s">
        <v>32</v>
      </c>
      <c r="J7" s="146">
        <v>43688</v>
      </c>
      <c r="K7" t="s">
        <v>20</v>
      </c>
      <c r="L7" t="s">
        <v>38</v>
      </c>
      <c r="M7" t="s">
        <v>28</v>
      </c>
      <c r="N7" t="s">
        <v>39</v>
      </c>
    </row>
    <row r="8" spans="1:17">
      <c r="A8" t="s">
        <v>12</v>
      </c>
      <c r="B8" t="s">
        <v>6346</v>
      </c>
      <c r="C8" t="s">
        <v>40</v>
      </c>
      <c r="D8" s="85" t="s">
        <v>14</v>
      </c>
      <c r="E8" s="146">
        <v>43639</v>
      </c>
      <c r="G8" t="s">
        <v>41</v>
      </c>
      <c r="H8" t="s">
        <v>42</v>
      </c>
      <c r="I8" t="s">
        <v>43</v>
      </c>
      <c r="J8" s="146">
        <v>43624</v>
      </c>
      <c r="K8" t="s">
        <v>33</v>
      </c>
      <c r="L8" t="s">
        <v>44</v>
      </c>
      <c r="M8" t="s">
        <v>45</v>
      </c>
      <c r="N8" t="s">
        <v>46</v>
      </c>
    </row>
    <row r="9" spans="1:17">
      <c r="A9" t="s">
        <v>12</v>
      </c>
      <c r="B9" t="s">
        <v>6347</v>
      </c>
      <c r="C9" t="s">
        <v>47</v>
      </c>
      <c r="D9" s="85" t="s">
        <v>14</v>
      </c>
      <c r="E9" s="146">
        <v>43678</v>
      </c>
      <c r="G9" t="s">
        <v>41</v>
      </c>
      <c r="H9" t="s">
        <v>42</v>
      </c>
      <c r="I9" t="s">
        <v>43</v>
      </c>
      <c r="J9" s="146">
        <v>43624</v>
      </c>
      <c r="K9" t="s">
        <v>48</v>
      </c>
      <c r="L9" t="s">
        <v>49</v>
      </c>
      <c r="M9" t="s">
        <v>45</v>
      </c>
      <c r="N9" t="s">
        <v>50</v>
      </c>
    </row>
    <row r="10" spans="1:17">
      <c r="A10" t="s">
        <v>12</v>
      </c>
      <c r="B10" t="s">
        <v>6348</v>
      </c>
      <c r="C10" t="s">
        <v>51</v>
      </c>
      <c r="D10" s="85" t="s">
        <v>14</v>
      </c>
      <c r="E10" s="146">
        <v>43658</v>
      </c>
      <c r="G10" t="s">
        <v>41</v>
      </c>
      <c r="H10" t="s">
        <v>42</v>
      </c>
      <c r="I10" t="s">
        <v>43</v>
      </c>
      <c r="J10" s="146">
        <v>43624</v>
      </c>
      <c r="K10" t="s">
        <v>52</v>
      </c>
      <c r="L10" t="s">
        <v>49</v>
      </c>
      <c r="M10" t="s">
        <v>45</v>
      </c>
      <c r="N10" t="s">
        <v>53</v>
      </c>
    </row>
    <row r="11" spans="1:17">
      <c r="A11" t="s">
        <v>12</v>
      </c>
      <c r="B11" t="s">
        <v>6349</v>
      </c>
      <c r="C11" t="s">
        <v>54</v>
      </c>
      <c r="D11" s="85" t="s">
        <v>14</v>
      </c>
      <c r="E11" s="146">
        <v>43644</v>
      </c>
      <c r="G11" t="s">
        <v>41</v>
      </c>
      <c r="H11" t="s">
        <v>42</v>
      </c>
      <c r="I11" t="s">
        <v>43</v>
      </c>
      <c r="J11" s="146">
        <v>43624</v>
      </c>
      <c r="K11" t="s">
        <v>48</v>
      </c>
      <c r="L11" t="s">
        <v>55</v>
      </c>
      <c r="M11" t="s">
        <v>45</v>
      </c>
      <c r="N11" t="s">
        <v>56</v>
      </c>
    </row>
    <row r="12" spans="1:17">
      <c r="A12" t="s">
        <v>12</v>
      </c>
      <c r="B12" t="s">
        <v>6350</v>
      </c>
      <c r="C12" t="s">
        <v>57</v>
      </c>
      <c r="D12" s="85" t="s">
        <v>14</v>
      </c>
      <c r="E12" s="146">
        <v>43741</v>
      </c>
      <c r="G12" t="s">
        <v>41</v>
      </c>
      <c r="H12" t="s">
        <v>42</v>
      </c>
      <c r="I12" t="s">
        <v>43</v>
      </c>
      <c r="J12" s="146">
        <v>43624</v>
      </c>
      <c r="K12" t="s">
        <v>58</v>
      </c>
      <c r="L12" t="s">
        <v>49</v>
      </c>
      <c r="M12" t="s">
        <v>45</v>
      </c>
      <c r="N12" t="s">
        <v>46</v>
      </c>
    </row>
    <row r="13" spans="1:17">
      <c r="A13" t="s">
        <v>12</v>
      </c>
      <c r="B13" t="s">
        <v>6351</v>
      </c>
      <c r="C13" t="s">
        <v>59</v>
      </c>
      <c r="D13" s="85" t="s">
        <v>14</v>
      </c>
      <c r="E13" s="146">
        <v>43741</v>
      </c>
      <c r="G13" t="s">
        <v>41</v>
      </c>
      <c r="H13" t="s">
        <v>42</v>
      </c>
      <c r="I13" t="s">
        <v>43</v>
      </c>
      <c r="J13" s="146">
        <v>43624</v>
      </c>
      <c r="K13" t="s">
        <v>60</v>
      </c>
      <c r="L13" t="s">
        <v>49</v>
      </c>
      <c r="M13" t="s">
        <v>45</v>
      </c>
      <c r="N13" t="s">
        <v>46</v>
      </c>
    </row>
    <row r="14" spans="1:17">
      <c r="A14" t="s">
        <v>12</v>
      </c>
      <c r="B14" t="s">
        <v>6352</v>
      </c>
      <c r="C14" t="s">
        <v>61</v>
      </c>
      <c r="D14" s="85" t="s">
        <v>14</v>
      </c>
      <c r="E14" s="146">
        <v>43741</v>
      </c>
      <c r="G14" t="s">
        <v>41</v>
      </c>
      <c r="H14" t="s">
        <v>42</v>
      </c>
      <c r="I14" t="s">
        <v>43</v>
      </c>
      <c r="J14" s="146">
        <v>43624</v>
      </c>
      <c r="K14" t="s">
        <v>58</v>
      </c>
      <c r="L14" t="s">
        <v>44</v>
      </c>
      <c r="M14" t="s">
        <v>45</v>
      </c>
      <c r="N14" t="s">
        <v>62</v>
      </c>
    </row>
    <row r="15" spans="1:17">
      <c r="A15" t="s">
        <v>12</v>
      </c>
      <c r="B15" t="s">
        <v>6353</v>
      </c>
      <c r="C15" t="s">
        <v>63</v>
      </c>
      <c r="D15" s="85" t="s">
        <v>14</v>
      </c>
      <c r="E15" s="146">
        <v>43636</v>
      </c>
      <c r="G15" t="s">
        <v>64</v>
      </c>
      <c r="H15" t="s">
        <v>65</v>
      </c>
      <c r="I15" t="s">
        <v>66</v>
      </c>
      <c r="J15" s="146">
        <v>43617</v>
      </c>
      <c r="K15" t="s">
        <v>20</v>
      </c>
      <c r="L15" t="s">
        <v>36</v>
      </c>
      <c r="M15" t="s">
        <v>45</v>
      </c>
      <c r="N15" t="s">
        <v>56</v>
      </c>
    </row>
    <row r="16" spans="1:17">
      <c r="A16" t="s">
        <v>12</v>
      </c>
      <c r="B16" t="s">
        <v>6354</v>
      </c>
      <c r="C16" t="s">
        <v>67</v>
      </c>
      <c r="D16" s="85" t="s">
        <v>14</v>
      </c>
      <c r="E16" s="146">
        <v>43635</v>
      </c>
      <c r="G16" t="s">
        <v>64</v>
      </c>
      <c r="H16" t="s">
        <v>65</v>
      </c>
      <c r="I16" t="s">
        <v>66</v>
      </c>
      <c r="J16" s="146">
        <v>43617</v>
      </c>
      <c r="K16" t="s">
        <v>20</v>
      </c>
      <c r="L16" t="s">
        <v>33</v>
      </c>
      <c r="M16" t="s">
        <v>45</v>
      </c>
      <c r="N16" t="s">
        <v>68</v>
      </c>
    </row>
    <row r="17" spans="1:14">
      <c r="A17" t="s">
        <v>12</v>
      </c>
      <c r="B17" t="s">
        <v>6355</v>
      </c>
      <c r="C17" t="s">
        <v>69</v>
      </c>
      <c r="D17" s="85" t="s">
        <v>14</v>
      </c>
      <c r="E17" s="146">
        <v>43634</v>
      </c>
      <c r="G17" t="s">
        <v>64</v>
      </c>
      <c r="H17" t="s">
        <v>65</v>
      </c>
      <c r="I17" t="s">
        <v>66</v>
      </c>
      <c r="J17" s="146">
        <v>43617</v>
      </c>
      <c r="K17" t="s">
        <v>33</v>
      </c>
      <c r="L17" t="s">
        <v>70</v>
      </c>
      <c r="M17" t="s">
        <v>45</v>
      </c>
      <c r="N17" t="s">
        <v>71</v>
      </c>
    </row>
    <row r="18" spans="1:14">
      <c r="A18" t="s">
        <v>12</v>
      </c>
      <c r="B18" t="s">
        <v>6356</v>
      </c>
      <c r="C18" t="s">
        <v>72</v>
      </c>
      <c r="D18" s="85" t="s">
        <v>14</v>
      </c>
      <c r="E18" s="146">
        <v>43631</v>
      </c>
      <c r="G18" t="s">
        <v>64</v>
      </c>
      <c r="H18" t="s">
        <v>65</v>
      </c>
      <c r="I18" t="s">
        <v>66</v>
      </c>
      <c r="J18" s="146">
        <v>43617</v>
      </c>
      <c r="K18" t="s">
        <v>20</v>
      </c>
      <c r="L18" t="s">
        <v>73</v>
      </c>
      <c r="M18" t="s">
        <v>45</v>
      </c>
      <c r="N18" t="s">
        <v>74</v>
      </c>
    </row>
    <row r="19" spans="1:14">
      <c r="A19" t="s">
        <v>12</v>
      </c>
      <c r="B19" t="s">
        <v>6357</v>
      </c>
      <c r="C19" t="s">
        <v>75</v>
      </c>
      <c r="D19" s="85" t="s">
        <v>14</v>
      </c>
      <c r="E19" s="146">
        <v>43117</v>
      </c>
      <c r="G19" t="s">
        <v>76</v>
      </c>
      <c r="H19" t="s">
        <v>77</v>
      </c>
      <c r="I19" t="s">
        <v>78</v>
      </c>
      <c r="J19" s="146">
        <v>42987</v>
      </c>
      <c r="K19" t="s">
        <v>79</v>
      </c>
      <c r="L19" t="s">
        <v>20</v>
      </c>
      <c r="M19" t="s">
        <v>45</v>
      </c>
      <c r="N19" t="s">
        <v>80</v>
      </c>
    </row>
    <row r="20" spans="1:14">
      <c r="A20" t="s">
        <v>12</v>
      </c>
      <c r="B20" t="s">
        <v>6358</v>
      </c>
      <c r="C20" t="s">
        <v>81</v>
      </c>
      <c r="D20" s="85" t="s">
        <v>14</v>
      </c>
      <c r="E20" s="146">
        <v>43105</v>
      </c>
      <c r="G20" t="s">
        <v>82</v>
      </c>
      <c r="H20" t="s">
        <v>83</v>
      </c>
      <c r="I20" t="s">
        <v>84</v>
      </c>
      <c r="J20" s="146">
        <v>42945</v>
      </c>
      <c r="K20" t="s">
        <v>20</v>
      </c>
      <c r="L20" t="s">
        <v>85</v>
      </c>
      <c r="M20" t="s">
        <v>28</v>
      </c>
      <c r="N20" t="s">
        <v>86</v>
      </c>
    </row>
    <row r="21" spans="1:14">
      <c r="A21" t="s">
        <v>12</v>
      </c>
      <c r="B21" t="s">
        <v>6359</v>
      </c>
      <c r="C21" t="s">
        <v>87</v>
      </c>
      <c r="D21" s="85" t="s">
        <v>14</v>
      </c>
      <c r="E21" s="146">
        <v>43105</v>
      </c>
      <c r="G21" t="s">
        <v>82</v>
      </c>
      <c r="H21" t="s">
        <v>83</v>
      </c>
      <c r="I21" t="s">
        <v>84</v>
      </c>
      <c r="J21" s="146">
        <v>42945</v>
      </c>
      <c r="K21" t="s">
        <v>88</v>
      </c>
      <c r="L21" t="s">
        <v>20</v>
      </c>
      <c r="M21" t="s">
        <v>28</v>
      </c>
      <c r="N21" t="s">
        <v>89</v>
      </c>
    </row>
    <row r="22" spans="1:14">
      <c r="A22" t="s">
        <v>12</v>
      </c>
      <c r="B22" t="s">
        <v>6360</v>
      </c>
      <c r="C22" t="s">
        <v>90</v>
      </c>
      <c r="D22" s="85" t="s">
        <v>14</v>
      </c>
      <c r="E22" s="146">
        <v>43105</v>
      </c>
      <c r="F22" t="s">
        <v>91</v>
      </c>
      <c r="G22" t="s">
        <v>82</v>
      </c>
      <c r="H22" t="s">
        <v>83</v>
      </c>
      <c r="I22" t="s">
        <v>84</v>
      </c>
      <c r="J22" s="146">
        <v>42945</v>
      </c>
      <c r="K22" t="s">
        <v>92</v>
      </c>
      <c r="L22" t="s">
        <v>20</v>
      </c>
      <c r="M22" t="s">
        <v>28</v>
      </c>
    </row>
    <row r="23" spans="1:14">
      <c r="A23" t="s">
        <v>12</v>
      </c>
      <c r="B23" t="s">
        <v>6361</v>
      </c>
      <c r="C23" t="s">
        <v>93</v>
      </c>
      <c r="D23" s="85" t="s">
        <v>14</v>
      </c>
      <c r="E23" s="146">
        <v>43105</v>
      </c>
      <c r="G23" t="s">
        <v>82</v>
      </c>
      <c r="H23" t="s">
        <v>83</v>
      </c>
      <c r="I23" t="s">
        <v>84</v>
      </c>
      <c r="J23" s="146">
        <v>42945</v>
      </c>
      <c r="K23" t="s">
        <v>94</v>
      </c>
      <c r="L23" t="s">
        <v>20</v>
      </c>
      <c r="M23" t="s">
        <v>28</v>
      </c>
      <c r="N23" t="s">
        <v>95</v>
      </c>
    </row>
    <row r="24" spans="1:14">
      <c r="A24" t="s">
        <v>12</v>
      </c>
      <c r="B24" t="s">
        <v>6362</v>
      </c>
      <c r="C24" t="s">
        <v>96</v>
      </c>
      <c r="D24" s="85" t="s">
        <v>14</v>
      </c>
      <c r="E24" s="146">
        <v>43108</v>
      </c>
      <c r="G24" t="s">
        <v>97</v>
      </c>
      <c r="H24" t="s">
        <v>98</v>
      </c>
      <c r="I24" t="s">
        <v>99</v>
      </c>
      <c r="J24" s="146">
        <v>42952</v>
      </c>
      <c r="K24" t="s">
        <v>20</v>
      </c>
      <c r="L24" t="s">
        <v>27</v>
      </c>
      <c r="M24" t="s">
        <v>28</v>
      </c>
      <c r="N24" t="s">
        <v>100</v>
      </c>
    </row>
    <row r="25" spans="1:14">
      <c r="A25" t="s">
        <v>12</v>
      </c>
      <c r="B25" t="s">
        <v>6363</v>
      </c>
      <c r="C25" t="s">
        <v>101</v>
      </c>
      <c r="D25" s="85" t="s">
        <v>14</v>
      </c>
      <c r="E25" s="146">
        <v>43105</v>
      </c>
      <c r="G25" t="s">
        <v>97</v>
      </c>
      <c r="H25" t="s">
        <v>98</v>
      </c>
      <c r="I25" t="s">
        <v>99</v>
      </c>
      <c r="J25" s="146">
        <v>42952</v>
      </c>
      <c r="K25" t="s">
        <v>20</v>
      </c>
      <c r="L25" t="s">
        <v>102</v>
      </c>
      <c r="M25" t="s">
        <v>28</v>
      </c>
      <c r="N25" t="s">
        <v>103</v>
      </c>
    </row>
    <row r="26" spans="1:14">
      <c r="A26" t="s">
        <v>12</v>
      </c>
      <c r="B26" t="s">
        <v>6364</v>
      </c>
      <c r="C26" t="s">
        <v>104</v>
      </c>
      <c r="D26" s="85" t="s">
        <v>14</v>
      </c>
      <c r="E26" s="146">
        <v>43105</v>
      </c>
      <c r="G26" t="s">
        <v>97</v>
      </c>
      <c r="H26" t="s">
        <v>98</v>
      </c>
      <c r="I26" t="s">
        <v>99</v>
      </c>
      <c r="J26" s="146">
        <v>42952</v>
      </c>
      <c r="K26" t="s">
        <v>105</v>
      </c>
      <c r="L26" t="s">
        <v>20</v>
      </c>
      <c r="M26" t="s">
        <v>28</v>
      </c>
      <c r="N26" t="s">
        <v>106</v>
      </c>
    </row>
    <row r="27" spans="1:14">
      <c r="A27" t="s">
        <v>12</v>
      </c>
      <c r="B27" t="s">
        <v>6365</v>
      </c>
      <c r="C27" t="s">
        <v>107</v>
      </c>
      <c r="D27" s="85" t="s">
        <v>14</v>
      </c>
      <c r="E27" s="146">
        <v>43105</v>
      </c>
      <c r="G27" t="s">
        <v>97</v>
      </c>
      <c r="H27" t="s">
        <v>98</v>
      </c>
      <c r="I27" t="s">
        <v>99</v>
      </c>
      <c r="J27" s="146">
        <v>42952</v>
      </c>
      <c r="K27" t="s">
        <v>20</v>
      </c>
      <c r="L27" t="s">
        <v>105</v>
      </c>
      <c r="M27" t="s">
        <v>28</v>
      </c>
      <c r="N27" t="s">
        <v>108</v>
      </c>
    </row>
    <row r="28" spans="1:14">
      <c r="A28" t="s">
        <v>12</v>
      </c>
      <c r="B28" t="s">
        <v>6366</v>
      </c>
      <c r="C28" t="s">
        <v>109</v>
      </c>
      <c r="D28" s="85" t="s">
        <v>14</v>
      </c>
      <c r="E28" s="146">
        <v>43105</v>
      </c>
      <c r="G28" t="s">
        <v>97</v>
      </c>
      <c r="H28" t="s">
        <v>98</v>
      </c>
      <c r="I28" t="s">
        <v>99</v>
      </c>
      <c r="J28" s="146">
        <v>42952</v>
      </c>
      <c r="K28" t="s">
        <v>33</v>
      </c>
      <c r="L28" t="s">
        <v>20</v>
      </c>
      <c r="M28" t="s">
        <v>28</v>
      </c>
      <c r="N28" t="s">
        <v>110</v>
      </c>
    </row>
    <row r="29" spans="1:14">
      <c r="A29" t="s">
        <v>12</v>
      </c>
      <c r="B29" t="s">
        <v>6367</v>
      </c>
      <c r="C29" t="s">
        <v>111</v>
      </c>
      <c r="D29" s="85" t="s">
        <v>14</v>
      </c>
      <c r="E29" s="146">
        <v>43105</v>
      </c>
      <c r="G29" t="s">
        <v>97</v>
      </c>
      <c r="H29" t="s">
        <v>98</v>
      </c>
      <c r="I29" t="s">
        <v>99</v>
      </c>
      <c r="J29" s="146">
        <v>42952</v>
      </c>
      <c r="K29" t="s">
        <v>49</v>
      </c>
      <c r="L29" t="s">
        <v>112</v>
      </c>
      <c r="M29" t="s">
        <v>28</v>
      </c>
      <c r="N29" t="s">
        <v>113</v>
      </c>
    </row>
    <row r="30" spans="1:14">
      <c r="A30" t="s">
        <v>12</v>
      </c>
      <c r="B30" t="s">
        <v>6368</v>
      </c>
      <c r="C30" t="s">
        <v>114</v>
      </c>
      <c r="D30" s="85" t="s">
        <v>14</v>
      </c>
      <c r="E30" s="146">
        <v>43047</v>
      </c>
      <c r="F30" t="s">
        <v>91</v>
      </c>
      <c r="G30" t="s">
        <v>115</v>
      </c>
      <c r="H30" t="s">
        <v>83</v>
      </c>
      <c r="I30" t="s">
        <v>116</v>
      </c>
      <c r="J30" s="146">
        <v>42917</v>
      </c>
      <c r="K30" t="s">
        <v>117</v>
      </c>
      <c r="L30" t="s">
        <v>118</v>
      </c>
      <c r="M30" t="s">
        <v>28</v>
      </c>
      <c r="N30" t="s">
        <v>119</v>
      </c>
    </row>
    <row r="31" spans="1:14">
      <c r="A31" t="s">
        <v>12</v>
      </c>
      <c r="B31" t="s">
        <v>6369</v>
      </c>
      <c r="C31" t="s">
        <v>120</v>
      </c>
      <c r="D31" s="85" t="s">
        <v>14</v>
      </c>
      <c r="E31" s="146">
        <v>42958</v>
      </c>
      <c r="F31" t="s">
        <v>91</v>
      </c>
      <c r="G31" t="s">
        <v>115</v>
      </c>
      <c r="H31" t="s">
        <v>83</v>
      </c>
      <c r="I31" t="s">
        <v>116</v>
      </c>
      <c r="J31" s="146">
        <v>42917</v>
      </c>
      <c r="K31" t="s">
        <v>121</v>
      </c>
      <c r="L31" t="s">
        <v>112</v>
      </c>
      <c r="M31" t="s">
        <v>28</v>
      </c>
      <c r="N31" t="s">
        <v>122</v>
      </c>
    </row>
    <row r="32" spans="1:14">
      <c r="A32" t="s">
        <v>12</v>
      </c>
      <c r="B32" t="s">
        <v>6370</v>
      </c>
      <c r="C32" t="s">
        <v>123</v>
      </c>
      <c r="D32" s="85" t="s">
        <v>14</v>
      </c>
      <c r="E32" s="146">
        <v>42929</v>
      </c>
      <c r="G32" t="s">
        <v>115</v>
      </c>
      <c r="H32" t="s">
        <v>83</v>
      </c>
      <c r="I32" t="s">
        <v>116</v>
      </c>
      <c r="J32" s="146">
        <v>42917</v>
      </c>
      <c r="K32" t="s">
        <v>88</v>
      </c>
      <c r="L32" t="s">
        <v>20</v>
      </c>
      <c r="M32" t="s">
        <v>28</v>
      </c>
      <c r="N32" t="s">
        <v>124</v>
      </c>
    </row>
    <row r="33" spans="1:14">
      <c r="A33" t="s">
        <v>12</v>
      </c>
      <c r="B33" t="s">
        <v>6371</v>
      </c>
      <c r="C33" t="s">
        <v>125</v>
      </c>
      <c r="D33" s="85" t="s">
        <v>14</v>
      </c>
      <c r="E33" s="146">
        <v>42929</v>
      </c>
      <c r="G33" t="s">
        <v>115</v>
      </c>
      <c r="H33" t="s">
        <v>83</v>
      </c>
      <c r="I33" t="s">
        <v>116</v>
      </c>
      <c r="J33" s="146">
        <v>42917</v>
      </c>
      <c r="K33" t="s">
        <v>88</v>
      </c>
      <c r="L33" t="s">
        <v>20</v>
      </c>
      <c r="M33" t="s">
        <v>28</v>
      </c>
      <c r="N33" t="s">
        <v>124</v>
      </c>
    </row>
    <row r="34" spans="1:14">
      <c r="A34" t="s">
        <v>12</v>
      </c>
      <c r="B34" t="s">
        <v>6372</v>
      </c>
      <c r="C34" t="s">
        <v>126</v>
      </c>
      <c r="D34" s="85" t="s">
        <v>14</v>
      </c>
      <c r="E34" s="146">
        <v>42929</v>
      </c>
      <c r="G34" t="s">
        <v>115</v>
      </c>
      <c r="H34" t="s">
        <v>83</v>
      </c>
      <c r="I34" t="s">
        <v>116</v>
      </c>
      <c r="J34" s="146">
        <v>42917</v>
      </c>
      <c r="K34" t="s">
        <v>20</v>
      </c>
      <c r="L34" t="s">
        <v>127</v>
      </c>
      <c r="M34" t="s">
        <v>28</v>
      </c>
      <c r="N34" t="s">
        <v>128</v>
      </c>
    </row>
    <row r="35" spans="1:14">
      <c r="A35" t="s">
        <v>12</v>
      </c>
      <c r="B35" t="s">
        <v>6373</v>
      </c>
      <c r="C35" t="s">
        <v>129</v>
      </c>
      <c r="D35" s="85" t="s">
        <v>14</v>
      </c>
      <c r="E35" s="146">
        <v>42929</v>
      </c>
      <c r="G35" t="s">
        <v>115</v>
      </c>
      <c r="H35" t="s">
        <v>83</v>
      </c>
      <c r="I35" t="s">
        <v>116</v>
      </c>
      <c r="J35" s="146">
        <v>42917</v>
      </c>
      <c r="K35" t="s">
        <v>20</v>
      </c>
      <c r="L35" t="s">
        <v>58</v>
      </c>
      <c r="M35" t="s">
        <v>28</v>
      </c>
      <c r="N35" t="s">
        <v>130</v>
      </c>
    </row>
    <row r="36" spans="1:14">
      <c r="A36" t="s">
        <v>12</v>
      </c>
      <c r="B36" t="s">
        <v>6374</v>
      </c>
      <c r="C36" t="s">
        <v>131</v>
      </c>
      <c r="D36" s="85" t="s">
        <v>14</v>
      </c>
      <c r="E36" s="146">
        <v>42929</v>
      </c>
      <c r="F36" t="s">
        <v>91</v>
      </c>
      <c r="G36" t="s">
        <v>115</v>
      </c>
      <c r="H36" t="s">
        <v>83</v>
      </c>
      <c r="I36" t="s">
        <v>116</v>
      </c>
      <c r="J36" s="146">
        <v>42917</v>
      </c>
      <c r="K36" t="s">
        <v>112</v>
      </c>
      <c r="L36" t="s">
        <v>117</v>
      </c>
      <c r="M36" t="s">
        <v>28</v>
      </c>
    </row>
    <row r="37" spans="1:14">
      <c r="A37" t="s">
        <v>12</v>
      </c>
      <c r="B37" t="s">
        <v>6375</v>
      </c>
      <c r="C37" t="s">
        <v>132</v>
      </c>
      <c r="D37" s="85" t="s">
        <v>14</v>
      </c>
      <c r="E37" s="146">
        <v>42907</v>
      </c>
      <c r="G37" t="s">
        <v>133</v>
      </c>
      <c r="H37" t="s">
        <v>134</v>
      </c>
      <c r="I37" t="s">
        <v>135</v>
      </c>
      <c r="J37" s="146">
        <v>42896</v>
      </c>
      <c r="K37" t="s">
        <v>49</v>
      </c>
      <c r="L37" t="s">
        <v>20</v>
      </c>
      <c r="M37" t="s">
        <v>45</v>
      </c>
      <c r="N37" t="s">
        <v>56</v>
      </c>
    </row>
    <row r="38" spans="1:14">
      <c r="A38" t="s">
        <v>12</v>
      </c>
      <c r="B38" t="s">
        <v>6376</v>
      </c>
      <c r="C38" t="s">
        <v>136</v>
      </c>
      <c r="D38" s="85" t="s">
        <v>14</v>
      </c>
      <c r="E38" s="146">
        <v>42905</v>
      </c>
      <c r="G38" t="s">
        <v>137</v>
      </c>
      <c r="H38" t="s">
        <v>138</v>
      </c>
      <c r="I38" t="s">
        <v>139</v>
      </c>
      <c r="J38" s="146">
        <v>42861</v>
      </c>
      <c r="K38" t="s">
        <v>140</v>
      </c>
      <c r="L38" t="s">
        <v>141</v>
      </c>
      <c r="M38" t="s">
        <v>28</v>
      </c>
      <c r="N38" t="s">
        <v>34</v>
      </c>
    </row>
    <row r="39" spans="1:14">
      <c r="A39" t="s">
        <v>12</v>
      </c>
      <c r="B39" t="s">
        <v>6377</v>
      </c>
      <c r="C39" t="s">
        <v>142</v>
      </c>
      <c r="D39" s="85" t="s">
        <v>14</v>
      </c>
      <c r="E39" s="146">
        <v>42815</v>
      </c>
      <c r="G39" t="s">
        <v>143</v>
      </c>
      <c r="H39" t="s">
        <v>83</v>
      </c>
      <c r="I39" t="s">
        <v>144</v>
      </c>
      <c r="J39" s="146">
        <v>42798</v>
      </c>
      <c r="K39" t="s">
        <v>49</v>
      </c>
      <c r="L39" t="s">
        <v>20</v>
      </c>
      <c r="M39" t="s">
        <v>28</v>
      </c>
      <c r="N39" t="s">
        <v>145</v>
      </c>
    </row>
    <row r="40" spans="1:14">
      <c r="A40" t="s">
        <v>12</v>
      </c>
      <c r="B40" t="s">
        <v>6378</v>
      </c>
      <c r="C40" t="s">
        <v>146</v>
      </c>
      <c r="D40" s="85" t="s">
        <v>14</v>
      </c>
      <c r="E40" s="146">
        <v>42699</v>
      </c>
      <c r="G40" t="s">
        <v>147</v>
      </c>
      <c r="H40" t="s">
        <v>148</v>
      </c>
      <c r="I40" t="s">
        <v>149</v>
      </c>
      <c r="J40" s="146">
        <v>42574</v>
      </c>
      <c r="K40" t="s">
        <v>150</v>
      </c>
      <c r="L40" t="s">
        <v>151</v>
      </c>
      <c r="M40" t="s">
        <v>28</v>
      </c>
      <c r="N40" t="s">
        <v>152</v>
      </c>
    </row>
    <row r="41" spans="1:14">
      <c r="A41" t="s">
        <v>12</v>
      </c>
      <c r="B41" t="s">
        <v>6379</v>
      </c>
      <c r="C41" t="s">
        <v>153</v>
      </c>
      <c r="D41" s="85" t="s">
        <v>14</v>
      </c>
      <c r="E41" s="146">
        <v>42572</v>
      </c>
      <c r="G41" t="s">
        <v>154</v>
      </c>
      <c r="H41" t="s">
        <v>155</v>
      </c>
      <c r="I41" t="s">
        <v>156</v>
      </c>
      <c r="J41" s="146">
        <v>42518</v>
      </c>
      <c r="K41" t="s">
        <v>157</v>
      </c>
      <c r="L41" t="s">
        <v>127</v>
      </c>
      <c r="M41" t="s">
        <v>28</v>
      </c>
      <c r="N41" t="s">
        <v>106</v>
      </c>
    </row>
    <row r="42" spans="1:14">
      <c r="A42" t="s">
        <v>12</v>
      </c>
      <c r="B42" t="s">
        <v>6380</v>
      </c>
      <c r="C42" t="s">
        <v>158</v>
      </c>
      <c r="D42" s="85" t="s">
        <v>14</v>
      </c>
      <c r="E42" s="146">
        <v>42569</v>
      </c>
      <c r="G42" t="s">
        <v>159</v>
      </c>
      <c r="H42" t="s">
        <v>98</v>
      </c>
      <c r="I42" t="s">
        <v>160</v>
      </c>
      <c r="J42" s="146">
        <v>42525</v>
      </c>
      <c r="K42" t="s">
        <v>161</v>
      </c>
      <c r="L42" t="s">
        <v>20</v>
      </c>
      <c r="M42" t="s">
        <v>28</v>
      </c>
      <c r="N42" t="s">
        <v>34</v>
      </c>
    </row>
    <row r="43" spans="1:14">
      <c r="A43" t="s">
        <v>12</v>
      </c>
      <c r="B43" t="s">
        <v>6381</v>
      </c>
      <c r="C43" t="s">
        <v>162</v>
      </c>
      <c r="D43" s="85" t="s">
        <v>14</v>
      </c>
      <c r="E43" s="146">
        <v>42569</v>
      </c>
      <c r="F43" t="s">
        <v>91</v>
      </c>
      <c r="G43" t="s">
        <v>163</v>
      </c>
      <c r="H43" t="s">
        <v>164</v>
      </c>
      <c r="I43" t="s">
        <v>165</v>
      </c>
      <c r="J43" s="146">
        <v>42505</v>
      </c>
      <c r="K43" t="s">
        <v>157</v>
      </c>
      <c r="L43" t="s">
        <v>49</v>
      </c>
      <c r="M43" t="s">
        <v>28</v>
      </c>
    </row>
    <row r="44" spans="1:14">
      <c r="A44" t="s">
        <v>12</v>
      </c>
      <c r="B44" t="s">
        <v>6382</v>
      </c>
      <c r="C44" t="s">
        <v>166</v>
      </c>
      <c r="D44" s="85" t="s">
        <v>14</v>
      </c>
      <c r="E44" s="146">
        <v>42569</v>
      </c>
      <c r="G44" t="s">
        <v>163</v>
      </c>
      <c r="H44" t="s">
        <v>164</v>
      </c>
      <c r="I44" t="s">
        <v>165</v>
      </c>
      <c r="J44" s="146">
        <v>42505</v>
      </c>
      <c r="K44" t="s">
        <v>20</v>
      </c>
      <c r="L44" t="s">
        <v>127</v>
      </c>
      <c r="M44" t="s">
        <v>28</v>
      </c>
      <c r="N44" t="s">
        <v>100</v>
      </c>
    </row>
    <row r="45" spans="1:14">
      <c r="A45" t="s">
        <v>12</v>
      </c>
      <c r="B45" t="s">
        <v>6383</v>
      </c>
      <c r="C45" t="s">
        <v>167</v>
      </c>
      <c r="D45" s="85" t="s">
        <v>14</v>
      </c>
      <c r="E45" s="146">
        <v>42569</v>
      </c>
      <c r="G45" t="s">
        <v>163</v>
      </c>
      <c r="H45" t="s">
        <v>164</v>
      </c>
      <c r="I45" t="s">
        <v>165</v>
      </c>
      <c r="J45" s="146">
        <v>42505</v>
      </c>
      <c r="K45" t="s">
        <v>27</v>
      </c>
      <c r="L45" t="s">
        <v>112</v>
      </c>
      <c r="M45" t="s">
        <v>28</v>
      </c>
      <c r="N45" t="s">
        <v>168</v>
      </c>
    </row>
    <row r="46" spans="1:14">
      <c r="A46" t="s">
        <v>12</v>
      </c>
      <c r="B46" t="s">
        <v>6384</v>
      </c>
      <c r="C46" t="s">
        <v>169</v>
      </c>
      <c r="D46" s="85" t="s">
        <v>14</v>
      </c>
      <c r="E46" s="146">
        <v>42569</v>
      </c>
      <c r="G46" t="s">
        <v>163</v>
      </c>
      <c r="H46" t="s">
        <v>164</v>
      </c>
      <c r="I46" t="s">
        <v>165</v>
      </c>
      <c r="J46" s="146">
        <v>42505</v>
      </c>
      <c r="K46" t="s">
        <v>157</v>
      </c>
      <c r="L46" t="s">
        <v>20</v>
      </c>
      <c r="M46" t="s">
        <v>28</v>
      </c>
      <c r="N46" t="s">
        <v>168</v>
      </c>
    </row>
    <row r="47" spans="1:14">
      <c r="A47" t="s">
        <v>12</v>
      </c>
      <c r="B47" t="s">
        <v>6385</v>
      </c>
      <c r="C47" t="s">
        <v>170</v>
      </c>
      <c r="D47" s="85" t="s">
        <v>14</v>
      </c>
      <c r="E47" s="146">
        <v>42569</v>
      </c>
      <c r="G47" t="s">
        <v>171</v>
      </c>
      <c r="H47" t="s">
        <v>138</v>
      </c>
      <c r="I47" t="s">
        <v>172</v>
      </c>
      <c r="J47" s="146">
        <v>42504</v>
      </c>
      <c r="K47" t="s">
        <v>140</v>
      </c>
      <c r="L47" t="s">
        <v>173</v>
      </c>
      <c r="M47" t="s">
        <v>28</v>
      </c>
      <c r="N47" t="s">
        <v>168</v>
      </c>
    </row>
    <row r="48" spans="1:14">
      <c r="A48" t="s">
        <v>12</v>
      </c>
      <c r="B48" t="s">
        <v>6386</v>
      </c>
      <c r="C48" t="s">
        <v>174</v>
      </c>
      <c r="D48" s="85" t="s">
        <v>14</v>
      </c>
      <c r="E48" s="146">
        <v>42569</v>
      </c>
      <c r="G48" t="s">
        <v>171</v>
      </c>
      <c r="H48" t="s">
        <v>138</v>
      </c>
      <c r="I48" t="s">
        <v>172</v>
      </c>
      <c r="J48" s="146">
        <v>42504</v>
      </c>
      <c r="K48" t="s">
        <v>157</v>
      </c>
      <c r="L48" t="s">
        <v>140</v>
      </c>
      <c r="M48" t="s">
        <v>28</v>
      </c>
      <c r="N48" t="s">
        <v>175</v>
      </c>
    </row>
    <row r="49" spans="1:14">
      <c r="A49" t="s">
        <v>12</v>
      </c>
      <c r="B49" t="s">
        <v>6387</v>
      </c>
      <c r="C49" t="s">
        <v>176</v>
      </c>
      <c r="D49" s="85" t="s">
        <v>14</v>
      </c>
      <c r="E49" s="146">
        <v>42569</v>
      </c>
      <c r="G49" t="s">
        <v>171</v>
      </c>
      <c r="H49" t="s">
        <v>138</v>
      </c>
      <c r="I49" t="s">
        <v>172</v>
      </c>
      <c r="J49" s="146">
        <v>42504</v>
      </c>
      <c r="K49" t="s">
        <v>177</v>
      </c>
      <c r="L49" t="s">
        <v>173</v>
      </c>
      <c r="M49" t="s">
        <v>28</v>
      </c>
      <c r="N49" t="s">
        <v>178</v>
      </c>
    </row>
    <row r="50" spans="1:14">
      <c r="A50" t="s">
        <v>12</v>
      </c>
      <c r="B50" t="s">
        <v>6388</v>
      </c>
      <c r="C50" t="s">
        <v>179</v>
      </c>
      <c r="D50" s="85" t="s">
        <v>14</v>
      </c>
      <c r="E50" s="146">
        <v>42569</v>
      </c>
      <c r="G50" t="s">
        <v>171</v>
      </c>
      <c r="H50" t="s">
        <v>138</v>
      </c>
      <c r="I50" t="s">
        <v>172</v>
      </c>
      <c r="J50" s="146">
        <v>42504</v>
      </c>
      <c r="K50" t="s">
        <v>140</v>
      </c>
      <c r="L50" t="s">
        <v>180</v>
      </c>
      <c r="M50" t="s">
        <v>28</v>
      </c>
      <c r="N50" t="s">
        <v>181</v>
      </c>
    </row>
    <row r="51" spans="1:14">
      <c r="A51" t="s">
        <v>12</v>
      </c>
      <c r="B51" t="s">
        <v>6389</v>
      </c>
      <c r="C51" t="s">
        <v>182</v>
      </c>
      <c r="D51" s="85" t="s">
        <v>14</v>
      </c>
      <c r="E51" s="146">
        <v>42569</v>
      </c>
      <c r="G51" t="s">
        <v>183</v>
      </c>
      <c r="H51" t="s">
        <v>65</v>
      </c>
      <c r="I51" t="s">
        <v>184</v>
      </c>
      <c r="J51" s="146">
        <v>42266</v>
      </c>
      <c r="K51" t="s">
        <v>20</v>
      </c>
      <c r="L51" t="s">
        <v>157</v>
      </c>
      <c r="M51" t="s">
        <v>28</v>
      </c>
      <c r="N51" t="s">
        <v>185</v>
      </c>
    </row>
    <row r="52" spans="1:14">
      <c r="A52" t="s">
        <v>12</v>
      </c>
      <c r="B52" t="s">
        <v>6390</v>
      </c>
      <c r="C52" t="s">
        <v>186</v>
      </c>
      <c r="D52" s="85" t="s">
        <v>14</v>
      </c>
      <c r="E52" s="146">
        <v>42569</v>
      </c>
      <c r="G52" t="s">
        <v>183</v>
      </c>
      <c r="H52" t="s">
        <v>65</v>
      </c>
      <c r="I52" t="s">
        <v>184</v>
      </c>
      <c r="J52" s="146">
        <v>42266</v>
      </c>
      <c r="K52" t="s">
        <v>20</v>
      </c>
      <c r="L52" t="s">
        <v>33</v>
      </c>
      <c r="M52" t="s">
        <v>28</v>
      </c>
      <c r="N52" t="s">
        <v>86</v>
      </c>
    </row>
    <row r="53" spans="1:14">
      <c r="A53" t="s">
        <v>12</v>
      </c>
      <c r="B53" t="s">
        <v>6391</v>
      </c>
      <c r="C53" t="s">
        <v>187</v>
      </c>
      <c r="D53" s="85" t="s">
        <v>14</v>
      </c>
      <c r="E53" s="146">
        <v>42569</v>
      </c>
      <c r="G53" t="s">
        <v>183</v>
      </c>
      <c r="H53" t="s">
        <v>65</v>
      </c>
      <c r="I53" t="s">
        <v>184</v>
      </c>
      <c r="J53" s="146">
        <v>42266</v>
      </c>
      <c r="K53" t="s">
        <v>33</v>
      </c>
      <c r="L53" t="s">
        <v>151</v>
      </c>
      <c r="M53" t="s">
        <v>28</v>
      </c>
      <c r="N53" t="s">
        <v>185</v>
      </c>
    </row>
    <row r="54" spans="1:14">
      <c r="A54" t="s">
        <v>12</v>
      </c>
      <c r="B54" t="s">
        <v>6392</v>
      </c>
      <c r="C54" t="s">
        <v>188</v>
      </c>
      <c r="D54" s="85" t="s">
        <v>14</v>
      </c>
      <c r="E54" s="146">
        <v>42569</v>
      </c>
      <c r="G54" t="s">
        <v>189</v>
      </c>
      <c r="H54" t="s">
        <v>190</v>
      </c>
      <c r="I54" t="s">
        <v>191</v>
      </c>
      <c r="J54" s="146">
        <v>42602</v>
      </c>
      <c r="K54" t="s">
        <v>20</v>
      </c>
      <c r="L54" t="s">
        <v>161</v>
      </c>
      <c r="M54" t="s">
        <v>45</v>
      </c>
      <c r="N54" t="s">
        <v>192</v>
      </c>
    </row>
    <row r="55" spans="1:14">
      <c r="A55" t="s">
        <v>12</v>
      </c>
      <c r="B55" t="s">
        <v>6393</v>
      </c>
      <c r="C55" t="s">
        <v>193</v>
      </c>
      <c r="D55" s="85" t="s">
        <v>14</v>
      </c>
      <c r="E55" s="146">
        <v>42569</v>
      </c>
      <c r="G55" t="s">
        <v>189</v>
      </c>
      <c r="H55" t="s">
        <v>190</v>
      </c>
      <c r="I55" t="s">
        <v>191</v>
      </c>
      <c r="J55" s="146">
        <v>42602</v>
      </c>
      <c r="K55" t="s">
        <v>194</v>
      </c>
      <c r="L55" t="s">
        <v>20</v>
      </c>
      <c r="M55" t="s">
        <v>45</v>
      </c>
      <c r="N55" t="s">
        <v>195</v>
      </c>
    </row>
    <row r="56" spans="1:14">
      <c r="A56" t="s">
        <v>12</v>
      </c>
      <c r="B56" t="s">
        <v>6394</v>
      </c>
      <c r="C56" t="s">
        <v>196</v>
      </c>
      <c r="D56" s="85" t="s">
        <v>14</v>
      </c>
      <c r="E56" s="146">
        <v>42569</v>
      </c>
      <c r="G56" t="s">
        <v>189</v>
      </c>
      <c r="H56" t="s">
        <v>190</v>
      </c>
      <c r="I56" t="s">
        <v>191</v>
      </c>
      <c r="J56" s="146">
        <v>42602</v>
      </c>
      <c r="K56" t="s">
        <v>20</v>
      </c>
      <c r="L56" t="s">
        <v>197</v>
      </c>
      <c r="M56" t="s">
        <v>45</v>
      </c>
      <c r="N56" t="s">
        <v>198</v>
      </c>
    </row>
    <row r="57" spans="1:14">
      <c r="A57" t="s">
        <v>12</v>
      </c>
      <c r="B57" t="s">
        <v>6395</v>
      </c>
      <c r="C57" t="s">
        <v>199</v>
      </c>
      <c r="D57" s="85" t="s">
        <v>14</v>
      </c>
      <c r="E57" s="146">
        <v>42569</v>
      </c>
      <c r="G57" t="s">
        <v>189</v>
      </c>
      <c r="H57" t="s">
        <v>190</v>
      </c>
      <c r="I57" t="s">
        <v>191</v>
      </c>
      <c r="J57" s="146">
        <v>42602</v>
      </c>
      <c r="K57" t="s">
        <v>20</v>
      </c>
      <c r="L57" t="s">
        <v>200</v>
      </c>
      <c r="M57" t="s">
        <v>45</v>
      </c>
      <c r="N57" t="s">
        <v>201</v>
      </c>
    </row>
    <row r="58" spans="1:14">
      <c r="A58" t="s">
        <v>12</v>
      </c>
      <c r="B58" t="s">
        <v>6396</v>
      </c>
      <c r="C58" t="s">
        <v>202</v>
      </c>
      <c r="D58" s="85" t="s">
        <v>14</v>
      </c>
      <c r="E58" s="146">
        <v>42563</v>
      </c>
      <c r="G58" t="s">
        <v>203</v>
      </c>
      <c r="H58" t="s">
        <v>204</v>
      </c>
      <c r="I58" t="s">
        <v>205</v>
      </c>
      <c r="J58" s="146">
        <v>42245</v>
      </c>
      <c r="K58" t="s">
        <v>112</v>
      </c>
      <c r="L58" t="s">
        <v>206</v>
      </c>
      <c r="M58" t="s">
        <v>28</v>
      </c>
      <c r="N58" t="s">
        <v>207</v>
      </c>
    </row>
    <row r="59" spans="1:14">
      <c r="A59" t="s">
        <v>12</v>
      </c>
      <c r="B59" t="s">
        <v>6397</v>
      </c>
      <c r="C59" t="s">
        <v>208</v>
      </c>
      <c r="D59" s="85" t="s">
        <v>14</v>
      </c>
      <c r="E59" s="146">
        <v>42563</v>
      </c>
      <c r="G59" t="s">
        <v>203</v>
      </c>
      <c r="H59" t="s">
        <v>204</v>
      </c>
      <c r="I59" t="s">
        <v>205</v>
      </c>
      <c r="J59" s="146">
        <v>42245</v>
      </c>
      <c r="K59" t="s">
        <v>206</v>
      </c>
      <c r="L59" t="s">
        <v>112</v>
      </c>
      <c r="M59" t="s">
        <v>28</v>
      </c>
      <c r="N59" t="s">
        <v>106</v>
      </c>
    </row>
    <row r="60" spans="1:14">
      <c r="A60" t="s">
        <v>12</v>
      </c>
      <c r="B60" t="s">
        <v>6398</v>
      </c>
      <c r="C60" t="s">
        <v>209</v>
      </c>
      <c r="D60" s="85" t="s">
        <v>14</v>
      </c>
      <c r="E60" s="146">
        <v>42563</v>
      </c>
      <c r="F60" t="s">
        <v>91</v>
      </c>
      <c r="G60" t="s">
        <v>203</v>
      </c>
      <c r="H60" t="s">
        <v>204</v>
      </c>
      <c r="I60" t="s">
        <v>205</v>
      </c>
      <c r="J60" s="146">
        <v>42245</v>
      </c>
      <c r="K60" t="s">
        <v>210</v>
      </c>
      <c r="L60" t="s">
        <v>112</v>
      </c>
      <c r="M60" t="s">
        <v>28</v>
      </c>
    </row>
    <row r="61" spans="1:14">
      <c r="A61" t="s">
        <v>12</v>
      </c>
      <c r="B61" t="s">
        <v>6399</v>
      </c>
      <c r="C61" t="s">
        <v>211</v>
      </c>
      <c r="D61" s="85" t="s">
        <v>14</v>
      </c>
      <c r="E61" s="146">
        <v>42563</v>
      </c>
      <c r="G61" t="s">
        <v>203</v>
      </c>
      <c r="H61" t="s">
        <v>204</v>
      </c>
      <c r="I61" t="s">
        <v>205</v>
      </c>
      <c r="J61" s="146">
        <v>42245</v>
      </c>
      <c r="K61" t="s">
        <v>212</v>
      </c>
      <c r="L61" t="s">
        <v>20</v>
      </c>
      <c r="M61" t="s">
        <v>28</v>
      </c>
      <c r="N61" t="s">
        <v>213</v>
      </c>
    </row>
    <row r="62" spans="1:14">
      <c r="A62" t="s">
        <v>12</v>
      </c>
      <c r="B62" t="s">
        <v>6400</v>
      </c>
      <c r="C62" t="s">
        <v>214</v>
      </c>
      <c r="D62" s="85" t="s">
        <v>14</v>
      </c>
      <c r="E62" s="146">
        <v>42563</v>
      </c>
      <c r="G62" t="s">
        <v>203</v>
      </c>
      <c r="H62" t="s">
        <v>204</v>
      </c>
      <c r="I62" t="s">
        <v>205</v>
      </c>
      <c r="J62" s="146">
        <v>42245</v>
      </c>
      <c r="K62" t="s">
        <v>20</v>
      </c>
      <c r="L62" t="s">
        <v>58</v>
      </c>
      <c r="M62" t="s">
        <v>28</v>
      </c>
      <c r="N62" t="s">
        <v>119</v>
      </c>
    </row>
    <row r="63" spans="1:14">
      <c r="A63" t="s">
        <v>12</v>
      </c>
      <c r="B63" t="s">
        <v>6401</v>
      </c>
      <c r="C63" t="s">
        <v>215</v>
      </c>
      <c r="D63" s="85" t="s">
        <v>14</v>
      </c>
      <c r="E63" s="146">
        <v>42563</v>
      </c>
      <c r="G63" t="s">
        <v>203</v>
      </c>
      <c r="H63" t="s">
        <v>204</v>
      </c>
      <c r="I63" t="s">
        <v>205</v>
      </c>
      <c r="J63" s="146">
        <v>42245</v>
      </c>
      <c r="K63" t="s">
        <v>127</v>
      </c>
      <c r="L63" t="s">
        <v>20</v>
      </c>
      <c r="M63" t="s">
        <v>28</v>
      </c>
      <c r="N63" t="s">
        <v>213</v>
      </c>
    </row>
    <row r="64" spans="1:14">
      <c r="A64" t="s">
        <v>12</v>
      </c>
      <c r="B64" t="s">
        <v>6402</v>
      </c>
      <c r="C64" t="s">
        <v>216</v>
      </c>
      <c r="D64" s="85" t="s">
        <v>14</v>
      </c>
      <c r="E64" s="146">
        <v>42555</v>
      </c>
      <c r="G64" t="s">
        <v>203</v>
      </c>
      <c r="H64" t="s">
        <v>204</v>
      </c>
      <c r="I64" t="s">
        <v>205</v>
      </c>
      <c r="J64" s="146">
        <v>42245</v>
      </c>
      <c r="K64" t="s">
        <v>20</v>
      </c>
      <c r="L64" t="s">
        <v>217</v>
      </c>
      <c r="M64" t="s">
        <v>28</v>
      </c>
      <c r="N64" t="s">
        <v>218</v>
      </c>
    </row>
    <row r="65" spans="1:14">
      <c r="A65" t="s">
        <v>12</v>
      </c>
      <c r="B65" t="s">
        <v>6403</v>
      </c>
      <c r="C65" t="s">
        <v>219</v>
      </c>
      <c r="D65" s="85" t="s">
        <v>14</v>
      </c>
      <c r="E65" s="146">
        <v>42549</v>
      </c>
      <c r="G65" t="s">
        <v>203</v>
      </c>
      <c r="H65" t="s">
        <v>204</v>
      </c>
      <c r="I65" t="s">
        <v>205</v>
      </c>
      <c r="J65" s="146">
        <v>42245</v>
      </c>
      <c r="K65" t="s">
        <v>20</v>
      </c>
      <c r="L65" t="s">
        <v>220</v>
      </c>
      <c r="M65" t="s">
        <v>28</v>
      </c>
      <c r="N65" t="s">
        <v>207</v>
      </c>
    </row>
    <row r="66" spans="1:14">
      <c r="A66" t="s">
        <v>12</v>
      </c>
      <c r="B66" t="s">
        <v>6404</v>
      </c>
      <c r="C66" t="s">
        <v>221</v>
      </c>
      <c r="D66" s="85" t="s">
        <v>14</v>
      </c>
      <c r="E66" s="146">
        <v>42549</v>
      </c>
      <c r="G66" t="s">
        <v>222</v>
      </c>
      <c r="H66" t="s">
        <v>42</v>
      </c>
      <c r="I66" t="s">
        <v>223</v>
      </c>
      <c r="J66" s="146">
        <v>42476</v>
      </c>
      <c r="K66" t="s">
        <v>20</v>
      </c>
      <c r="L66" t="s">
        <v>224</v>
      </c>
      <c r="M66" t="s">
        <v>28</v>
      </c>
      <c r="N66" t="s">
        <v>100</v>
      </c>
    </row>
    <row r="67" spans="1:14">
      <c r="A67" t="s">
        <v>12</v>
      </c>
      <c r="B67" t="s">
        <v>6405</v>
      </c>
      <c r="C67" t="s">
        <v>225</v>
      </c>
      <c r="D67" s="85" t="s">
        <v>14</v>
      </c>
      <c r="E67" s="146">
        <v>42549</v>
      </c>
      <c r="F67" t="s">
        <v>91</v>
      </c>
      <c r="G67" t="s">
        <v>222</v>
      </c>
      <c r="H67" t="s">
        <v>42</v>
      </c>
      <c r="I67" t="s">
        <v>223</v>
      </c>
      <c r="J67" s="146">
        <v>42476</v>
      </c>
      <c r="K67" t="s">
        <v>20</v>
      </c>
      <c r="L67" t="s">
        <v>226</v>
      </c>
      <c r="M67" t="s">
        <v>28</v>
      </c>
    </row>
    <row r="68" spans="1:14">
      <c r="A68" t="s">
        <v>12</v>
      </c>
      <c r="B68" t="s">
        <v>6406</v>
      </c>
      <c r="C68" t="s">
        <v>227</v>
      </c>
      <c r="D68" s="85" t="s">
        <v>14</v>
      </c>
      <c r="E68" s="146">
        <v>42479</v>
      </c>
      <c r="G68" t="s">
        <v>222</v>
      </c>
      <c r="H68" t="s">
        <v>42</v>
      </c>
      <c r="I68" t="s">
        <v>223</v>
      </c>
      <c r="J68" s="146">
        <v>42476</v>
      </c>
      <c r="K68" t="s">
        <v>157</v>
      </c>
      <c r="L68" t="s">
        <v>151</v>
      </c>
      <c r="M68" t="s">
        <v>28</v>
      </c>
      <c r="N68" t="s">
        <v>228</v>
      </c>
    </row>
    <row r="69" spans="1:14">
      <c r="A69" t="s">
        <v>12</v>
      </c>
      <c r="B69" t="s">
        <v>6407</v>
      </c>
      <c r="C69" t="s">
        <v>229</v>
      </c>
      <c r="D69" s="85" t="s">
        <v>14</v>
      </c>
      <c r="E69" s="146">
        <v>42443</v>
      </c>
      <c r="G69" t="s">
        <v>203</v>
      </c>
      <c r="H69" t="s">
        <v>204</v>
      </c>
      <c r="I69" t="s">
        <v>205</v>
      </c>
      <c r="J69" s="146">
        <v>42245</v>
      </c>
      <c r="K69" t="s">
        <v>112</v>
      </c>
      <c r="L69" t="s">
        <v>73</v>
      </c>
      <c r="M69" t="s">
        <v>28</v>
      </c>
      <c r="N69" t="s">
        <v>168</v>
      </c>
    </row>
    <row r="70" spans="1:14">
      <c r="A70" t="s">
        <v>12</v>
      </c>
      <c r="B70" t="s">
        <v>6408</v>
      </c>
      <c r="C70" t="s">
        <v>230</v>
      </c>
      <c r="D70" s="85" t="s">
        <v>14</v>
      </c>
      <c r="E70" s="146">
        <v>42442</v>
      </c>
      <c r="G70" t="s">
        <v>203</v>
      </c>
      <c r="H70" t="s">
        <v>204</v>
      </c>
      <c r="I70" t="s">
        <v>205</v>
      </c>
      <c r="J70" s="146">
        <v>42245</v>
      </c>
      <c r="K70" t="s">
        <v>112</v>
      </c>
      <c r="L70" t="s">
        <v>231</v>
      </c>
      <c r="M70" t="s">
        <v>28</v>
      </c>
      <c r="N70" t="s">
        <v>232</v>
      </c>
    </row>
    <row r="71" spans="1:14">
      <c r="A71" t="s">
        <v>12</v>
      </c>
      <c r="B71" t="s">
        <v>6409</v>
      </c>
      <c r="C71" t="s">
        <v>234</v>
      </c>
      <c r="D71" s="85" t="s">
        <v>14</v>
      </c>
      <c r="E71" s="146">
        <v>42378</v>
      </c>
      <c r="F71" t="s">
        <v>91</v>
      </c>
      <c r="G71" t="s">
        <v>235</v>
      </c>
      <c r="H71" t="s">
        <v>98</v>
      </c>
      <c r="I71" t="s">
        <v>236</v>
      </c>
      <c r="J71" s="146">
        <v>42217</v>
      </c>
      <c r="K71" t="s">
        <v>20</v>
      </c>
      <c r="L71" t="s">
        <v>33</v>
      </c>
      <c r="M71" t="s">
        <v>28</v>
      </c>
    </row>
    <row r="72" spans="1:14">
      <c r="A72" t="s">
        <v>12</v>
      </c>
      <c r="B72" t="s">
        <v>6410</v>
      </c>
      <c r="C72" t="s">
        <v>238</v>
      </c>
      <c r="D72" s="85" t="s">
        <v>14</v>
      </c>
      <c r="E72" s="146">
        <v>42378</v>
      </c>
      <c r="G72" t="s">
        <v>235</v>
      </c>
      <c r="H72" t="s">
        <v>98</v>
      </c>
      <c r="I72" t="s">
        <v>236</v>
      </c>
      <c r="J72" s="146">
        <v>42217</v>
      </c>
      <c r="K72" t="s">
        <v>151</v>
      </c>
      <c r="L72" t="s">
        <v>20</v>
      </c>
      <c r="M72" t="s">
        <v>28</v>
      </c>
      <c r="N72" t="s">
        <v>239</v>
      </c>
    </row>
    <row r="73" spans="1:14">
      <c r="A73" t="s">
        <v>12</v>
      </c>
      <c r="B73" t="s">
        <v>6411</v>
      </c>
      <c r="C73" t="s">
        <v>241</v>
      </c>
      <c r="D73" s="85" t="s">
        <v>14</v>
      </c>
      <c r="E73" s="146">
        <v>42373</v>
      </c>
      <c r="G73" t="s">
        <v>235</v>
      </c>
      <c r="H73" t="s">
        <v>98</v>
      </c>
      <c r="I73" t="s">
        <v>236</v>
      </c>
      <c r="J73" s="146">
        <v>42217</v>
      </c>
      <c r="K73" t="s">
        <v>117</v>
      </c>
      <c r="L73" t="s">
        <v>58</v>
      </c>
      <c r="M73" t="s">
        <v>28</v>
      </c>
      <c r="N73" t="s">
        <v>242</v>
      </c>
    </row>
    <row r="74" spans="1:14">
      <c r="A74" t="s">
        <v>12</v>
      </c>
      <c r="B74" t="s">
        <v>6412</v>
      </c>
      <c r="C74" t="s">
        <v>244</v>
      </c>
      <c r="D74" s="85" t="s">
        <v>14</v>
      </c>
      <c r="E74" s="146">
        <v>42373</v>
      </c>
      <c r="G74" t="s">
        <v>235</v>
      </c>
      <c r="H74" t="s">
        <v>98</v>
      </c>
      <c r="I74" t="s">
        <v>236</v>
      </c>
      <c r="J74" s="146">
        <v>42217</v>
      </c>
      <c r="K74" t="s">
        <v>117</v>
      </c>
      <c r="L74" t="s">
        <v>245</v>
      </c>
      <c r="M74" t="s">
        <v>28</v>
      </c>
      <c r="N74" t="s">
        <v>246</v>
      </c>
    </row>
    <row r="75" spans="1:14">
      <c r="A75" t="s">
        <v>12</v>
      </c>
      <c r="B75" t="s">
        <v>6413</v>
      </c>
      <c r="C75" t="s">
        <v>248</v>
      </c>
      <c r="D75" s="85" t="s">
        <v>14</v>
      </c>
      <c r="E75" s="146">
        <v>42327</v>
      </c>
      <c r="G75" t="s">
        <v>235</v>
      </c>
      <c r="H75" t="s">
        <v>98</v>
      </c>
      <c r="I75" t="s">
        <v>236</v>
      </c>
      <c r="J75" s="146">
        <v>42217</v>
      </c>
      <c r="K75" t="s">
        <v>249</v>
      </c>
      <c r="L75" t="s">
        <v>117</v>
      </c>
      <c r="M75" t="s">
        <v>28</v>
      </c>
      <c r="N75" t="s">
        <v>250</v>
      </c>
    </row>
    <row r="76" spans="1:14">
      <c r="A76" t="s">
        <v>12</v>
      </c>
      <c r="B76" t="s">
        <v>6414</v>
      </c>
      <c r="C76" t="s">
        <v>252</v>
      </c>
      <c r="D76" s="85" t="s">
        <v>14</v>
      </c>
      <c r="E76" s="146">
        <v>42327</v>
      </c>
      <c r="G76" t="s">
        <v>235</v>
      </c>
      <c r="H76" t="s">
        <v>98</v>
      </c>
      <c r="I76" t="s">
        <v>236</v>
      </c>
      <c r="J76" s="146">
        <v>42217</v>
      </c>
      <c r="K76" t="s">
        <v>127</v>
      </c>
      <c r="L76" t="s">
        <v>117</v>
      </c>
      <c r="M76" t="s">
        <v>28</v>
      </c>
      <c r="N76" t="s">
        <v>253</v>
      </c>
    </row>
    <row r="77" spans="1:14">
      <c r="A77" t="s">
        <v>12</v>
      </c>
      <c r="B77" t="s">
        <v>6415</v>
      </c>
      <c r="C77" t="s">
        <v>255</v>
      </c>
      <c r="D77" s="85" t="s">
        <v>14</v>
      </c>
      <c r="E77" s="146">
        <v>42316</v>
      </c>
      <c r="G77" t="s">
        <v>235</v>
      </c>
      <c r="H77" t="s">
        <v>98</v>
      </c>
      <c r="I77" t="s">
        <v>236</v>
      </c>
      <c r="J77" s="146">
        <v>42217</v>
      </c>
      <c r="K77" t="s">
        <v>49</v>
      </c>
      <c r="L77" t="s">
        <v>117</v>
      </c>
      <c r="M77" t="s">
        <v>28</v>
      </c>
      <c r="N77" t="s">
        <v>103</v>
      </c>
    </row>
    <row r="78" spans="1:14">
      <c r="A78" t="s">
        <v>12</v>
      </c>
      <c r="B78" t="s">
        <v>6416</v>
      </c>
      <c r="C78" t="s">
        <v>257</v>
      </c>
      <c r="D78" s="85" t="s">
        <v>14</v>
      </c>
      <c r="E78" s="146">
        <v>42316</v>
      </c>
      <c r="G78" t="s">
        <v>258</v>
      </c>
      <c r="H78" t="s">
        <v>259</v>
      </c>
      <c r="I78" t="s">
        <v>260</v>
      </c>
      <c r="J78" s="146">
        <v>42196</v>
      </c>
      <c r="K78" t="s">
        <v>20</v>
      </c>
      <c r="L78" t="s">
        <v>261</v>
      </c>
      <c r="M78" t="s">
        <v>28</v>
      </c>
      <c r="N78" t="s">
        <v>100</v>
      </c>
    </row>
    <row r="79" spans="1:14">
      <c r="A79" t="s">
        <v>12</v>
      </c>
      <c r="B79" t="s">
        <v>6417</v>
      </c>
      <c r="C79" t="s">
        <v>263</v>
      </c>
      <c r="D79" s="85" t="s">
        <v>14</v>
      </c>
      <c r="E79" s="146">
        <v>42316</v>
      </c>
      <c r="G79" t="s">
        <v>258</v>
      </c>
      <c r="H79" t="s">
        <v>259</v>
      </c>
      <c r="I79" t="s">
        <v>260</v>
      </c>
      <c r="J79" s="146">
        <v>42196</v>
      </c>
      <c r="K79" t="s">
        <v>20</v>
      </c>
      <c r="L79" t="s">
        <v>85</v>
      </c>
      <c r="M79" t="s">
        <v>28</v>
      </c>
      <c r="N79" t="s">
        <v>264</v>
      </c>
    </row>
    <row r="80" spans="1:14">
      <c r="A80" t="s">
        <v>12</v>
      </c>
      <c r="B80" t="s">
        <v>6418</v>
      </c>
      <c r="C80" t="s">
        <v>266</v>
      </c>
      <c r="D80" s="85" t="s">
        <v>14</v>
      </c>
      <c r="E80" s="146">
        <v>42263</v>
      </c>
      <c r="G80" t="s">
        <v>258</v>
      </c>
      <c r="H80" t="s">
        <v>259</v>
      </c>
      <c r="I80" t="s">
        <v>260</v>
      </c>
      <c r="J80" s="146">
        <v>42196</v>
      </c>
      <c r="K80" t="s">
        <v>127</v>
      </c>
      <c r="L80" t="s">
        <v>20</v>
      </c>
      <c r="M80" t="s">
        <v>28</v>
      </c>
      <c r="N80" t="s">
        <v>106</v>
      </c>
    </row>
    <row r="81" spans="1:14">
      <c r="A81" t="s">
        <v>12</v>
      </c>
      <c r="B81" t="s">
        <v>6419</v>
      </c>
      <c r="C81" t="s">
        <v>268</v>
      </c>
      <c r="D81" s="85" t="s">
        <v>14</v>
      </c>
      <c r="E81" s="146">
        <v>42263</v>
      </c>
      <c r="G81" t="s">
        <v>258</v>
      </c>
      <c r="H81" t="s">
        <v>259</v>
      </c>
      <c r="I81" t="s">
        <v>260</v>
      </c>
      <c r="J81" s="146">
        <v>42196</v>
      </c>
      <c r="K81" t="s">
        <v>20</v>
      </c>
      <c r="L81" t="s">
        <v>151</v>
      </c>
      <c r="M81" t="s">
        <v>28</v>
      </c>
      <c r="N81" t="s">
        <v>106</v>
      </c>
    </row>
    <row r="82" spans="1:14">
      <c r="A82" t="s">
        <v>12</v>
      </c>
      <c r="B82" t="s">
        <v>6418</v>
      </c>
      <c r="C82" t="s">
        <v>266</v>
      </c>
      <c r="D82" s="85" t="s">
        <v>14</v>
      </c>
      <c r="E82" s="146">
        <v>42263</v>
      </c>
      <c r="G82" t="s">
        <v>258</v>
      </c>
      <c r="H82" t="s">
        <v>259</v>
      </c>
      <c r="I82" t="s">
        <v>260</v>
      </c>
      <c r="J82" s="146">
        <v>42196</v>
      </c>
      <c r="K82" t="s">
        <v>231</v>
      </c>
      <c r="L82" t="s">
        <v>269</v>
      </c>
      <c r="M82" t="s">
        <v>28</v>
      </c>
      <c r="N82" t="s">
        <v>270</v>
      </c>
    </row>
    <row r="83" spans="1:14">
      <c r="A83" t="s">
        <v>12</v>
      </c>
      <c r="B83" t="s">
        <v>6420</v>
      </c>
      <c r="C83" t="s">
        <v>272</v>
      </c>
      <c r="D83" s="85" t="s">
        <v>14</v>
      </c>
      <c r="E83" s="146">
        <v>42394</v>
      </c>
      <c r="F83" t="s">
        <v>91</v>
      </c>
      <c r="G83" t="s">
        <v>273</v>
      </c>
      <c r="H83" t="s">
        <v>274</v>
      </c>
      <c r="I83" t="s">
        <v>275</v>
      </c>
      <c r="J83" s="146">
        <v>42223</v>
      </c>
      <c r="K83" t="s">
        <v>20</v>
      </c>
      <c r="L83" t="s">
        <v>151</v>
      </c>
      <c r="M83" t="s">
        <v>28</v>
      </c>
    </row>
    <row r="84" spans="1:14">
      <c r="A84" t="s">
        <v>12</v>
      </c>
      <c r="B84" t="s">
        <v>6421</v>
      </c>
      <c r="C84" t="s">
        <v>277</v>
      </c>
      <c r="D84" s="85" t="s">
        <v>14</v>
      </c>
      <c r="E84" s="146">
        <v>42394</v>
      </c>
      <c r="G84" t="s">
        <v>273</v>
      </c>
      <c r="H84" t="s">
        <v>274</v>
      </c>
      <c r="I84" t="s">
        <v>275</v>
      </c>
      <c r="J84" s="146">
        <v>42223</v>
      </c>
      <c r="K84" t="s">
        <v>70</v>
      </c>
      <c r="L84" t="s">
        <v>102</v>
      </c>
      <c r="M84" t="s">
        <v>28</v>
      </c>
      <c r="N84" t="s">
        <v>100</v>
      </c>
    </row>
    <row r="85" spans="1:14">
      <c r="A85" t="s">
        <v>12</v>
      </c>
      <c r="B85" t="s">
        <v>6422</v>
      </c>
      <c r="C85" t="s">
        <v>279</v>
      </c>
      <c r="D85" s="85" t="s">
        <v>14</v>
      </c>
      <c r="E85" s="146">
        <v>42394</v>
      </c>
      <c r="G85" t="s">
        <v>273</v>
      </c>
      <c r="H85" t="s">
        <v>274</v>
      </c>
      <c r="I85" t="s">
        <v>275</v>
      </c>
      <c r="J85" s="146">
        <v>42223</v>
      </c>
      <c r="K85" t="s">
        <v>127</v>
      </c>
      <c r="L85" t="s">
        <v>20</v>
      </c>
      <c r="M85" t="s">
        <v>28</v>
      </c>
      <c r="N85" t="s">
        <v>86</v>
      </c>
    </row>
    <row r="86" spans="1:14">
      <c r="A86" t="s">
        <v>12</v>
      </c>
      <c r="B86" t="s">
        <v>6423</v>
      </c>
      <c r="C86" t="s">
        <v>281</v>
      </c>
      <c r="D86" s="85" t="s">
        <v>14</v>
      </c>
      <c r="E86" s="146">
        <v>42394</v>
      </c>
      <c r="F86" t="s">
        <v>91</v>
      </c>
      <c r="G86" t="s">
        <v>273</v>
      </c>
      <c r="H86" t="s">
        <v>274</v>
      </c>
      <c r="I86" t="s">
        <v>275</v>
      </c>
      <c r="J86" s="146">
        <v>42223</v>
      </c>
      <c r="K86" t="s">
        <v>127</v>
      </c>
      <c r="L86" t="s">
        <v>282</v>
      </c>
      <c r="M86" t="s">
        <v>28</v>
      </c>
    </row>
    <row r="87" spans="1:14">
      <c r="A87" t="s">
        <v>12</v>
      </c>
      <c r="B87" t="s">
        <v>6424</v>
      </c>
      <c r="C87" t="s">
        <v>284</v>
      </c>
      <c r="D87" s="85" t="s">
        <v>14</v>
      </c>
      <c r="E87" s="146">
        <v>42394</v>
      </c>
      <c r="G87" t="s">
        <v>273</v>
      </c>
      <c r="H87" t="s">
        <v>274</v>
      </c>
      <c r="I87" t="s">
        <v>275</v>
      </c>
      <c r="J87" s="146">
        <v>42223</v>
      </c>
      <c r="K87" t="s">
        <v>85</v>
      </c>
      <c r="L87" t="s">
        <v>20</v>
      </c>
      <c r="M87" t="s">
        <v>28</v>
      </c>
      <c r="N87" t="s">
        <v>285</v>
      </c>
    </row>
    <row r="88" spans="1:14">
      <c r="A88" t="s">
        <v>12</v>
      </c>
      <c r="B88" t="s">
        <v>6425</v>
      </c>
      <c r="C88" t="s">
        <v>287</v>
      </c>
      <c r="D88" s="85" t="s">
        <v>14</v>
      </c>
      <c r="E88" s="146">
        <v>42257</v>
      </c>
      <c r="G88" t="s">
        <v>273</v>
      </c>
      <c r="H88" t="s">
        <v>274</v>
      </c>
      <c r="I88" t="s">
        <v>275</v>
      </c>
      <c r="J88" s="146">
        <v>42223</v>
      </c>
      <c r="K88" t="s">
        <v>85</v>
      </c>
      <c r="L88" t="s">
        <v>157</v>
      </c>
      <c r="M88" t="s">
        <v>28</v>
      </c>
      <c r="N88" t="s">
        <v>288</v>
      </c>
    </row>
    <row r="89" spans="1:14">
      <c r="A89" t="s">
        <v>12</v>
      </c>
      <c r="B89" t="s">
        <v>6426</v>
      </c>
      <c r="C89" t="s">
        <v>289</v>
      </c>
      <c r="D89" s="85" t="s">
        <v>14</v>
      </c>
      <c r="E89" s="146">
        <v>42415</v>
      </c>
      <c r="F89" t="s">
        <v>91</v>
      </c>
      <c r="G89" t="s">
        <v>290</v>
      </c>
      <c r="H89" t="s">
        <v>83</v>
      </c>
      <c r="I89" t="s">
        <v>291</v>
      </c>
      <c r="J89" s="146">
        <v>42238</v>
      </c>
      <c r="K89" t="s">
        <v>112</v>
      </c>
      <c r="L89" t="s">
        <v>127</v>
      </c>
      <c r="M89" t="s">
        <v>28</v>
      </c>
    </row>
    <row r="90" spans="1:14">
      <c r="A90" t="s">
        <v>12</v>
      </c>
      <c r="B90" t="s">
        <v>6427</v>
      </c>
      <c r="C90" t="s">
        <v>292</v>
      </c>
      <c r="D90" s="85" t="s">
        <v>14</v>
      </c>
      <c r="E90" s="146">
        <v>42415</v>
      </c>
      <c r="G90" t="s">
        <v>290</v>
      </c>
      <c r="H90" t="s">
        <v>83</v>
      </c>
      <c r="I90" t="s">
        <v>291</v>
      </c>
      <c r="J90" s="146">
        <v>42238</v>
      </c>
      <c r="K90" t="s">
        <v>293</v>
      </c>
      <c r="L90" t="s">
        <v>117</v>
      </c>
      <c r="M90" t="s">
        <v>28</v>
      </c>
      <c r="N90" t="s">
        <v>294</v>
      </c>
    </row>
    <row r="91" spans="1:14">
      <c r="A91" t="s">
        <v>12</v>
      </c>
      <c r="B91" t="s">
        <v>6428</v>
      </c>
      <c r="C91" t="s">
        <v>295</v>
      </c>
      <c r="D91" s="85" t="s">
        <v>14</v>
      </c>
      <c r="E91" s="146">
        <v>42415</v>
      </c>
      <c r="G91" t="s">
        <v>290</v>
      </c>
      <c r="H91" t="s">
        <v>83</v>
      </c>
      <c r="I91" t="s">
        <v>291</v>
      </c>
      <c r="J91" s="146">
        <v>42238</v>
      </c>
      <c r="K91" t="s">
        <v>296</v>
      </c>
      <c r="L91" t="s">
        <v>117</v>
      </c>
      <c r="M91" t="s">
        <v>28</v>
      </c>
      <c r="N91" t="s">
        <v>242</v>
      </c>
    </row>
    <row r="92" spans="1:14">
      <c r="A92" t="s">
        <v>12</v>
      </c>
      <c r="B92" t="s">
        <v>6429</v>
      </c>
      <c r="C92" t="s">
        <v>297</v>
      </c>
      <c r="D92" s="85" t="s">
        <v>14</v>
      </c>
      <c r="E92" s="146">
        <v>42415</v>
      </c>
      <c r="G92" t="s">
        <v>290</v>
      </c>
      <c r="H92" t="s">
        <v>83</v>
      </c>
      <c r="I92" t="s">
        <v>291</v>
      </c>
      <c r="J92" s="146">
        <v>42238</v>
      </c>
      <c r="K92" t="s">
        <v>298</v>
      </c>
      <c r="L92" t="s">
        <v>112</v>
      </c>
      <c r="M92" t="s">
        <v>28</v>
      </c>
      <c r="N92" t="s">
        <v>299</v>
      </c>
    </row>
    <row r="93" spans="1:14">
      <c r="A93" t="s">
        <v>12</v>
      </c>
      <c r="B93" t="s">
        <v>6430</v>
      </c>
      <c r="C93" t="s">
        <v>300</v>
      </c>
      <c r="D93" s="85" t="s">
        <v>14</v>
      </c>
      <c r="E93" s="146">
        <v>42415</v>
      </c>
      <c r="G93" t="s">
        <v>290</v>
      </c>
      <c r="H93" t="s">
        <v>83</v>
      </c>
      <c r="I93" t="s">
        <v>291</v>
      </c>
      <c r="J93" s="146">
        <v>42238</v>
      </c>
      <c r="K93" t="s">
        <v>301</v>
      </c>
      <c r="L93" t="s">
        <v>20</v>
      </c>
      <c r="M93" t="s">
        <v>28</v>
      </c>
      <c r="N93" t="s">
        <v>242</v>
      </c>
    </row>
    <row r="94" spans="1:14">
      <c r="A94" t="s">
        <v>12</v>
      </c>
      <c r="B94" t="s">
        <v>6431</v>
      </c>
      <c r="C94" t="s">
        <v>302</v>
      </c>
      <c r="D94" s="85" t="s">
        <v>14</v>
      </c>
      <c r="E94" s="146">
        <v>42415</v>
      </c>
      <c r="F94" t="s">
        <v>91</v>
      </c>
      <c r="G94" t="s">
        <v>290</v>
      </c>
      <c r="H94" t="s">
        <v>83</v>
      </c>
      <c r="I94" t="s">
        <v>291</v>
      </c>
      <c r="J94" s="146">
        <v>42238</v>
      </c>
      <c r="K94" t="s">
        <v>20</v>
      </c>
      <c r="L94" t="s">
        <v>127</v>
      </c>
      <c r="M94" t="s">
        <v>28</v>
      </c>
    </row>
    <row r="95" spans="1:14">
      <c r="A95" t="s">
        <v>12</v>
      </c>
      <c r="B95" t="s">
        <v>6432</v>
      </c>
      <c r="C95" t="s">
        <v>304</v>
      </c>
      <c r="D95" s="85" t="s">
        <v>14</v>
      </c>
      <c r="E95" s="146">
        <v>42242</v>
      </c>
      <c r="G95" t="s">
        <v>290</v>
      </c>
      <c r="H95" t="s">
        <v>83</v>
      </c>
      <c r="I95" t="s">
        <v>291</v>
      </c>
      <c r="J95" s="146">
        <v>42238</v>
      </c>
      <c r="K95" t="s">
        <v>157</v>
      </c>
      <c r="L95" t="s">
        <v>20</v>
      </c>
      <c r="M95" t="s">
        <v>28</v>
      </c>
      <c r="N95" t="s">
        <v>152</v>
      </c>
    </row>
    <row r="96" spans="1:14">
      <c r="A96" t="s">
        <v>12</v>
      </c>
      <c r="B96" t="s">
        <v>6433</v>
      </c>
      <c r="C96" t="s">
        <v>306</v>
      </c>
      <c r="D96" s="85" t="s">
        <v>14</v>
      </c>
      <c r="E96" s="146">
        <v>42227</v>
      </c>
      <c r="G96" t="s">
        <v>258</v>
      </c>
      <c r="H96" t="s">
        <v>259</v>
      </c>
      <c r="I96" t="s">
        <v>260</v>
      </c>
      <c r="J96" s="146">
        <v>42196</v>
      </c>
      <c r="K96" t="s">
        <v>127</v>
      </c>
      <c r="L96" t="s">
        <v>20</v>
      </c>
      <c r="M96" t="s">
        <v>28</v>
      </c>
      <c r="N96" t="s">
        <v>178</v>
      </c>
    </row>
    <row r="97" spans="1:14">
      <c r="A97" t="s">
        <v>12</v>
      </c>
      <c r="B97" t="s">
        <v>6434</v>
      </c>
      <c r="C97" t="s">
        <v>308</v>
      </c>
      <c r="D97" s="85" t="s">
        <v>14</v>
      </c>
      <c r="E97" s="146">
        <v>42215</v>
      </c>
      <c r="G97" t="s">
        <v>309</v>
      </c>
      <c r="H97" t="s">
        <v>310</v>
      </c>
      <c r="I97" t="s">
        <v>311</v>
      </c>
      <c r="J97" s="146">
        <v>42210</v>
      </c>
      <c r="K97" t="s">
        <v>92</v>
      </c>
      <c r="L97" t="s">
        <v>20</v>
      </c>
      <c r="M97" t="s">
        <v>28</v>
      </c>
      <c r="N97" t="s">
        <v>312</v>
      </c>
    </row>
    <row r="98" spans="1:14">
      <c r="A98" t="s">
        <v>12</v>
      </c>
      <c r="B98" t="s">
        <v>6435</v>
      </c>
      <c r="C98" t="s">
        <v>314</v>
      </c>
      <c r="D98" s="85" t="s">
        <v>14</v>
      </c>
      <c r="E98" s="146">
        <v>42157</v>
      </c>
      <c r="G98" t="s">
        <v>315</v>
      </c>
      <c r="H98" t="s">
        <v>138</v>
      </c>
      <c r="I98" t="s">
        <v>316</v>
      </c>
      <c r="J98" s="146">
        <v>42126</v>
      </c>
      <c r="K98" t="s">
        <v>151</v>
      </c>
      <c r="L98" t="s">
        <v>112</v>
      </c>
      <c r="M98" t="s">
        <v>28</v>
      </c>
      <c r="N98" t="s">
        <v>317</v>
      </c>
    </row>
    <row r="99" spans="1:14">
      <c r="A99" t="s">
        <v>12</v>
      </c>
      <c r="B99" t="s">
        <v>6436</v>
      </c>
      <c r="C99" t="s">
        <v>319</v>
      </c>
      <c r="D99" s="85" t="s">
        <v>14</v>
      </c>
      <c r="E99" s="146">
        <v>42157</v>
      </c>
      <c r="G99" t="s">
        <v>315</v>
      </c>
      <c r="H99" t="s">
        <v>138</v>
      </c>
      <c r="I99" t="s">
        <v>316</v>
      </c>
      <c r="J99" s="146">
        <v>42126</v>
      </c>
      <c r="K99" t="s">
        <v>49</v>
      </c>
      <c r="L99" t="s">
        <v>20</v>
      </c>
      <c r="M99" t="s">
        <v>28</v>
      </c>
      <c r="N99" t="s">
        <v>34</v>
      </c>
    </row>
    <row r="100" spans="1:14">
      <c r="A100" t="s">
        <v>12</v>
      </c>
      <c r="B100" t="s">
        <v>6437</v>
      </c>
      <c r="C100" t="s">
        <v>321</v>
      </c>
      <c r="D100" s="85" t="s">
        <v>14</v>
      </c>
      <c r="E100" s="146">
        <v>42163</v>
      </c>
      <c r="G100" t="s">
        <v>322</v>
      </c>
      <c r="H100" t="s">
        <v>138</v>
      </c>
      <c r="I100" t="s">
        <v>323</v>
      </c>
      <c r="J100" s="146">
        <v>42154</v>
      </c>
      <c r="K100" t="s">
        <v>157</v>
      </c>
      <c r="L100" t="s">
        <v>180</v>
      </c>
      <c r="M100" t="s">
        <v>28</v>
      </c>
      <c r="N100" t="s">
        <v>324</v>
      </c>
    </row>
    <row r="101" spans="1:14">
      <c r="A101" t="s">
        <v>12</v>
      </c>
      <c r="B101" t="s">
        <v>6438</v>
      </c>
      <c r="C101" t="s">
        <v>326</v>
      </c>
      <c r="D101" s="85" t="s">
        <v>14</v>
      </c>
      <c r="E101" s="146">
        <v>42227</v>
      </c>
      <c r="F101" t="s">
        <v>91</v>
      </c>
      <c r="G101" t="s">
        <v>322</v>
      </c>
      <c r="H101" t="s">
        <v>138</v>
      </c>
      <c r="I101" t="s">
        <v>323</v>
      </c>
      <c r="J101" s="146">
        <v>42154</v>
      </c>
      <c r="K101" t="s">
        <v>293</v>
      </c>
      <c r="L101" t="s">
        <v>327</v>
      </c>
      <c r="M101" t="s">
        <v>28</v>
      </c>
    </row>
    <row r="102" spans="1:14">
      <c r="A102" t="s">
        <v>12</v>
      </c>
      <c r="B102" t="s">
        <v>6439</v>
      </c>
      <c r="C102" t="s">
        <v>329</v>
      </c>
      <c r="D102" s="85" t="s">
        <v>14</v>
      </c>
      <c r="E102" s="146">
        <v>42227</v>
      </c>
      <c r="G102" t="s">
        <v>322</v>
      </c>
      <c r="H102" t="s">
        <v>138</v>
      </c>
      <c r="I102" t="s">
        <v>323</v>
      </c>
      <c r="J102" s="146">
        <v>42154</v>
      </c>
      <c r="K102" t="s">
        <v>20</v>
      </c>
      <c r="L102" t="s">
        <v>118</v>
      </c>
      <c r="M102" t="s">
        <v>28</v>
      </c>
      <c r="N102" t="s">
        <v>29</v>
      </c>
    </row>
    <row r="103" spans="1:14">
      <c r="A103" t="s">
        <v>12</v>
      </c>
      <c r="B103" t="s">
        <v>6440</v>
      </c>
      <c r="C103" t="s">
        <v>331</v>
      </c>
      <c r="D103" s="85" t="s">
        <v>14</v>
      </c>
      <c r="E103" s="146">
        <v>42227</v>
      </c>
      <c r="G103" t="s">
        <v>322</v>
      </c>
      <c r="H103" t="s">
        <v>138</v>
      </c>
      <c r="I103" t="s">
        <v>323</v>
      </c>
      <c r="J103" s="146">
        <v>42154</v>
      </c>
      <c r="K103" t="s">
        <v>20</v>
      </c>
      <c r="L103" t="s">
        <v>157</v>
      </c>
      <c r="M103" t="s">
        <v>28</v>
      </c>
      <c r="N103" t="s">
        <v>86</v>
      </c>
    </row>
    <row r="104" spans="1:14">
      <c r="A104" t="s">
        <v>12</v>
      </c>
      <c r="B104" t="s">
        <v>6441</v>
      </c>
      <c r="C104" t="s">
        <v>333</v>
      </c>
      <c r="D104" s="85" t="s">
        <v>14</v>
      </c>
      <c r="E104" s="146">
        <v>42227</v>
      </c>
      <c r="G104" t="s">
        <v>322</v>
      </c>
      <c r="H104" t="s">
        <v>138</v>
      </c>
      <c r="I104" t="s">
        <v>323</v>
      </c>
      <c r="J104" s="146">
        <v>42154</v>
      </c>
      <c r="K104" t="s">
        <v>49</v>
      </c>
      <c r="L104" t="s">
        <v>180</v>
      </c>
      <c r="M104" t="s">
        <v>28</v>
      </c>
      <c r="N104" t="s">
        <v>246</v>
      </c>
    </row>
    <row r="105" spans="1:14">
      <c r="A105" t="s">
        <v>12</v>
      </c>
      <c r="B105" t="s">
        <v>6442</v>
      </c>
      <c r="C105" t="s">
        <v>335</v>
      </c>
      <c r="D105" s="85" t="s">
        <v>14</v>
      </c>
      <c r="E105" s="146">
        <v>42156</v>
      </c>
      <c r="G105" t="s">
        <v>322</v>
      </c>
      <c r="H105" t="s">
        <v>138</v>
      </c>
      <c r="I105" t="s">
        <v>323</v>
      </c>
      <c r="J105" s="146">
        <v>42154</v>
      </c>
      <c r="K105" t="s">
        <v>20</v>
      </c>
      <c r="L105" t="s">
        <v>49</v>
      </c>
      <c r="M105" t="s">
        <v>28</v>
      </c>
      <c r="N105" t="s">
        <v>228</v>
      </c>
    </row>
    <row r="106" spans="1:14">
      <c r="A106" t="s">
        <v>12</v>
      </c>
      <c r="B106" t="s">
        <v>6443</v>
      </c>
      <c r="C106" t="s">
        <v>337</v>
      </c>
      <c r="D106" s="85" t="s">
        <v>14</v>
      </c>
      <c r="E106" s="146">
        <v>42227</v>
      </c>
      <c r="G106" t="s">
        <v>338</v>
      </c>
      <c r="H106" t="s">
        <v>164</v>
      </c>
      <c r="I106" t="s">
        <v>339</v>
      </c>
      <c r="J106" s="146">
        <v>42133</v>
      </c>
      <c r="K106" t="s">
        <v>249</v>
      </c>
      <c r="L106" t="s">
        <v>118</v>
      </c>
      <c r="M106" t="s">
        <v>28</v>
      </c>
      <c r="N106" t="s">
        <v>185</v>
      </c>
    </row>
    <row r="107" spans="1:14">
      <c r="A107" t="s">
        <v>12</v>
      </c>
      <c r="B107" t="s">
        <v>6444</v>
      </c>
      <c r="C107" t="s">
        <v>341</v>
      </c>
      <c r="D107" s="85" t="s">
        <v>14</v>
      </c>
      <c r="E107" s="146">
        <v>42227</v>
      </c>
      <c r="G107" t="s">
        <v>338</v>
      </c>
      <c r="H107" t="s">
        <v>164</v>
      </c>
      <c r="I107" t="s">
        <v>339</v>
      </c>
      <c r="J107" s="146">
        <v>42133</v>
      </c>
      <c r="K107" t="s">
        <v>261</v>
      </c>
      <c r="L107" t="s">
        <v>112</v>
      </c>
      <c r="M107" t="s">
        <v>28</v>
      </c>
      <c r="N107" t="s">
        <v>342</v>
      </c>
    </row>
    <row r="108" spans="1:14">
      <c r="A108" t="s">
        <v>12</v>
      </c>
      <c r="B108" t="s">
        <v>6445</v>
      </c>
      <c r="C108" t="s">
        <v>344</v>
      </c>
      <c r="D108" s="85" t="s">
        <v>14</v>
      </c>
      <c r="E108" s="146">
        <v>42153</v>
      </c>
      <c r="G108" t="s">
        <v>338</v>
      </c>
      <c r="H108" t="s">
        <v>164</v>
      </c>
      <c r="I108" t="s">
        <v>339</v>
      </c>
      <c r="J108" s="146">
        <v>42133</v>
      </c>
      <c r="K108" t="s">
        <v>20</v>
      </c>
      <c r="L108" t="s">
        <v>345</v>
      </c>
      <c r="M108" t="s">
        <v>28</v>
      </c>
      <c r="N108" t="s">
        <v>346</v>
      </c>
    </row>
    <row r="109" spans="1:14">
      <c r="A109" t="s">
        <v>12</v>
      </c>
      <c r="B109" t="s">
        <v>6446</v>
      </c>
      <c r="C109" t="s">
        <v>348</v>
      </c>
      <c r="D109" s="85" t="s">
        <v>14</v>
      </c>
      <c r="E109" s="146">
        <v>42151</v>
      </c>
      <c r="F109" t="s">
        <v>349</v>
      </c>
      <c r="G109" t="s">
        <v>338</v>
      </c>
      <c r="H109" t="s">
        <v>164</v>
      </c>
      <c r="I109" t="s">
        <v>339</v>
      </c>
      <c r="J109" s="146">
        <v>42133</v>
      </c>
      <c r="K109" t="s">
        <v>20</v>
      </c>
      <c r="L109" t="s">
        <v>127</v>
      </c>
      <c r="M109" t="s">
        <v>28</v>
      </c>
    </row>
    <row r="110" spans="1:14">
      <c r="A110" t="s">
        <v>12</v>
      </c>
      <c r="B110" t="s">
        <v>6447</v>
      </c>
      <c r="C110" t="s">
        <v>351</v>
      </c>
      <c r="D110" s="85" t="s">
        <v>14</v>
      </c>
      <c r="E110" s="146">
        <v>42151</v>
      </c>
      <c r="G110" t="s">
        <v>338</v>
      </c>
      <c r="H110" t="s">
        <v>164</v>
      </c>
      <c r="I110" t="s">
        <v>339</v>
      </c>
      <c r="J110" s="146">
        <v>42133</v>
      </c>
      <c r="K110" t="s">
        <v>20</v>
      </c>
      <c r="L110" t="s">
        <v>200</v>
      </c>
      <c r="M110" t="s">
        <v>28</v>
      </c>
      <c r="N110" t="s">
        <v>352</v>
      </c>
    </row>
    <row r="111" spans="1:14">
      <c r="A111" t="s">
        <v>12</v>
      </c>
      <c r="B111" t="s">
        <v>6448</v>
      </c>
      <c r="C111" t="s">
        <v>354</v>
      </c>
      <c r="D111" s="85" t="s">
        <v>14</v>
      </c>
      <c r="E111" s="146">
        <v>42150</v>
      </c>
      <c r="G111" t="s">
        <v>338</v>
      </c>
      <c r="H111" t="s">
        <v>164</v>
      </c>
      <c r="I111" t="s">
        <v>339</v>
      </c>
      <c r="J111" s="146">
        <v>42133</v>
      </c>
      <c r="K111" t="s">
        <v>200</v>
      </c>
      <c r="L111" t="s">
        <v>249</v>
      </c>
      <c r="M111" t="s">
        <v>28</v>
      </c>
      <c r="N111" t="s">
        <v>355</v>
      </c>
    </row>
    <row r="112" spans="1:14">
      <c r="A112" t="s">
        <v>12</v>
      </c>
      <c r="B112" t="s">
        <v>6449</v>
      </c>
      <c r="C112" t="s">
        <v>357</v>
      </c>
      <c r="D112" s="85" t="s">
        <v>14</v>
      </c>
      <c r="E112" s="146">
        <v>42142</v>
      </c>
      <c r="G112" t="s">
        <v>315</v>
      </c>
      <c r="H112" t="s">
        <v>138</v>
      </c>
      <c r="I112" t="s">
        <v>316</v>
      </c>
      <c r="J112" s="146">
        <v>42126</v>
      </c>
      <c r="K112" t="s">
        <v>112</v>
      </c>
      <c r="L112" t="s">
        <v>358</v>
      </c>
      <c r="M112" t="s">
        <v>28</v>
      </c>
      <c r="N112" t="s">
        <v>29</v>
      </c>
    </row>
    <row r="113" spans="1:14">
      <c r="A113" t="s">
        <v>12</v>
      </c>
      <c r="B113" t="s">
        <v>6450</v>
      </c>
      <c r="C113" t="s">
        <v>360</v>
      </c>
      <c r="D113" s="85" t="s">
        <v>14</v>
      </c>
      <c r="E113" s="146">
        <v>42140</v>
      </c>
      <c r="G113" t="s">
        <v>315</v>
      </c>
      <c r="H113" t="s">
        <v>138</v>
      </c>
      <c r="I113" t="s">
        <v>316</v>
      </c>
      <c r="J113" s="146">
        <v>42126</v>
      </c>
      <c r="K113" t="s">
        <v>249</v>
      </c>
      <c r="L113" t="s">
        <v>361</v>
      </c>
      <c r="M113" t="s">
        <v>28</v>
      </c>
      <c r="N113" t="s">
        <v>362</v>
      </c>
    </row>
    <row r="114" spans="1:14">
      <c r="A114" t="s">
        <v>12</v>
      </c>
      <c r="B114" t="s">
        <v>6451</v>
      </c>
      <c r="C114" t="s">
        <v>364</v>
      </c>
      <c r="D114" s="85" t="s">
        <v>14</v>
      </c>
      <c r="E114" s="146">
        <v>42140</v>
      </c>
      <c r="G114" t="s">
        <v>315</v>
      </c>
      <c r="H114" t="s">
        <v>138</v>
      </c>
      <c r="I114" t="s">
        <v>316</v>
      </c>
      <c r="J114" s="146">
        <v>42126</v>
      </c>
      <c r="K114" t="s">
        <v>49</v>
      </c>
      <c r="L114" t="s">
        <v>112</v>
      </c>
      <c r="M114" t="s">
        <v>28</v>
      </c>
      <c r="N114" t="s">
        <v>365</v>
      </c>
    </row>
    <row r="115" spans="1:14">
      <c r="A115" t="s">
        <v>12</v>
      </c>
      <c r="B115" t="s">
        <v>6452</v>
      </c>
      <c r="C115" t="s">
        <v>366</v>
      </c>
      <c r="D115" s="85" t="s">
        <v>14</v>
      </c>
      <c r="E115" s="146">
        <v>42140</v>
      </c>
      <c r="G115" t="s">
        <v>315</v>
      </c>
      <c r="H115" t="s">
        <v>138</v>
      </c>
      <c r="I115" t="s">
        <v>316</v>
      </c>
      <c r="J115" s="146">
        <v>42126</v>
      </c>
      <c r="K115" t="s">
        <v>49</v>
      </c>
      <c r="L115" t="s">
        <v>20</v>
      </c>
      <c r="M115" t="s">
        <v>28</v>
      </c>
      <c r="N115" t="s">
        <v>34</v>
      </c>
    </row>
    <row r="116" spans="1:14">
      <c r="A116" t="s">
        <v>12</v>
      </c>
      <c r="B116" t="s">
        <v>6453</v>
      </c>
      <c r="C116" t="s">
        <v>368</v>
      </c>
      <c r="D116" s="85" t="s">
        <v>14</v>
      </c>
      <c r="E116" s="146">
        <v>42137</v>
      </c>
      <c r="G116" t="s">
        <v>315</v>
      </c>
      <c r="H116" t="s">
        <v>138</v>
      </c>
      <c r="I116" t="s">
        <v>316</v>
      </c>
      <c r="J116" s="146">
        <v>42126</v>
      </c>
      <c r="K116" t="s">
        <v>180</v>
      </c>
      <c r="L116" t="s">
        <v>249</v>
      </c>
      <c r="M116" t="s">
        <v>28</v>
      </c>
      <c r="N116" t="s">
        <v>128</v>
      </c>
    </row>
    <row r="117" spans="1:14">
      <c r="A117" t="s">
        <v>12</v>
      </c>
      <c r="B117" t="s">
        <v>6454</v>
      </c>
      <c r="C117" t="s">
        <v>370</v>
      </c>
      <c r="D117" s="85" t="s">
        <v>14</v>
      </c>
      <c r="E117" s="146">
        <v>42263</v>
      </c>
      <c r="G117" t="s">
        <v>371</v>
      </c>
      <c r="H117" t="s">
        <v>155</v>
      </c>
      <c r="I117" t="s">
        <v>372</v>
      </c>
      <c r="J117" s="146">
        <v>42175</v>
      </c>
      <c r="K117" t="s">
        <v>20</v>
      </c>
      <c r="L117" t="s">
        <v>373</v>
      </c>
      <c r="M117" t="s">
        <v>28</v>
      </c>
      <c r="N117" t="s">
        <v>374</v>
      </c>
    </row>
    <row r="118" spans="1:14">
      <c r="A118" t="s">
        <v>12</v>
      </c>
      <c r="B118" t="s">
        <v>6455</v>
      </c>
      <c r="C118" t="s">
        <v>376</v>
      </c>
      <c r="D118" s="85" t="s">
        <v>14</v>
      </c>
      <c r="E118" s="146">
        <v>42263</v>
      </c>
      <c r="F118" t="s">
        <v>91</v>
      </c>
      <c r="G118" t="s">
        <v>371</v>
      </c>
      <c r="H118" t="s">
        <v>155</v>
      </c>
      <c r="I118" t="s">
        <v>372</v>
      </c>
      <c r="J118" s="146">
        <v>42175</v>
      </c>
      <c r="K118" t="s">
        <v>180</v>
      </c>
      <c r="L118" t="s">
        <v>231</v>
      </c>
      <c r="M118" t="s">
        <v>28</v>
      </c>
    </row>
    <row r="119" spans="1:14">
      <c r="A119" t="s">
        <v>12</v>
      </c>
      <c r="B119" t="s">
        <v>6456</v>
      </c>
      <c r="C119" t="s">
        <v>378</v>
      </c>
      <c r="D119" s="85" t="s">
        <v>14</v>
      </c>
      <c r="E119" s="146">
        <v>42263</v>
      </c>
      <c r="G119" t="s">
        <v>371</v>
      </c>
      <c r="H119" t="s">
        <v>155</v>
      </c>
      <c r="I119" t="s">
        <v>372</v>
      </c>
      <c r="J119" s="146">
        <v>42175</v>
      </c>
      <c r="K119" t="s">
        <v>20</v>
      </c>
      <c r="L119" t="s">
        <v>33</v>
      </c>
      <c r="M119" t="s">
        <v>28</v>
      </c>
      <c r="N119" t="s">
        <v>178</v>
      </c>
    </row>
    <row r="120" spans="1:14">
      <c r="A120" t="s">
        <v>12</v>
      </c>
      <c r="B120" t="s">
        <v>6457</v>
      </c>
      <c r="C120" t="s">
        <v>380</v>
      </c>
      <c r="D120" s="85" t="s">
        <v>14</v>
      </c>
      <c r="E120" s="146">
        <v>42136</v>
      </c>
      <c r="G120" t="s">
        <v>315</v>
      </c>
      <c r="H120" t="s">
        <v>138</v>
      </c>
      <c r="I120" t="s">
        <v>316</v>
      </c>
      <c r="J120" s="146">
        <v>42126</v>
      </c>
      <c r="K120" t="s">
        <v>20</v>
      </c>
      <c r="L120" t="s">
        <v>151</v>
      </c>
      <c r="M120" t="s">
        <v>28</v>
      </c>
      <c r="N120" t="s">
        <v>381</v>
      </c>
    </row>
    <row r="121" spans="1:14">
      <c r="A121" t="s">
        <v>12</v>
      </c>
      <c r="B121" t="s">
        <v>6458</v>
      </c>
      <c r="C121" t="s">
        <v>383</v>
      </c>
      <c r="D121" s="85" t="s">
        <v>14</v>
      </c>
      <c r="E121" s="146">
        <v>42136</v>
      </c>
      <c r="G121" t="s">
        <v>315</v>
      </c>
      <c r="H121" t="s">
        <v>138</v>
      </c>
      <c r="I121" t="s">
        <v>316</v>
      </c>
      <c r="J121" s="146">
        <v>42126</v>
      </c>
      <c r="K121" t="s">
        <v>20</v>
      </c>
      <c r="L121" t="s">
        <v>112</v>
      </c>
      <c r="M121" t="s">
        <v>28</v>
      </c>
      <c r="N121" t="s">
        <v>119</v>
      </c>
    </row>
    <row r="122" spans="1:14">
      <c r="A122" t="s">
        <v>12</v>
      </c>
      <c r="B122" t="s">
        <v>6459</v>
      </c>
      <c r="C122" t="s">
        <v>385</v>
      </c>
      <c r="D122" s="85" t="s">
        <v>14</v>
      </c>
      <c r="E122" s="146">
        <v>42128</v>
      </c>
      <c r="G122" t="s">
        <v>315</v>
      </c>
      <c r="H122" t="s">
        <v>138</v>
      </c>
      <c r="I122" t="s">
        <v>316</v>
      </c>
      <c r="J122" s="146">
        <v>42126</v>
      </c>
      <c r="K122" t="s">
        <v>20</v>
      </c>
      <c r="L122" t="s">
        <v>127</v>
      </c>
      <c r="M122" t="s">
        <v>28</v>
      </c>
      <c r="N122" t="s">
        <v>130</v>
      </c>
    </row>
    <row r="123" spans="1:14">
      <c r="A123" t="s">
        <v>12</v>
      </c>
      <c r="B123" t="s">
        <v>6460</v>
      </c>
      <c r="C123" t="s">
        <v>387</v>
      </c>
      <c r="D123" s="85" t="s">
        <v>14</v>
      </c>
      <c r="E123" s="146">
        <v>42124</v>
      </c>
      <c r="G123" t="s">
        <v>388</v>
      </c>
      <c r="H123" t="s">
        <v>42</v>
      </c>
      <c r="I123" t="s">
        <v>389</v>
      </c>
      <c r="J123" s="146">
        <v>42112</v>
      </c>
      <c r="K123" t="s">
        <v>20</v>
      </c>
      <c r="L123" t="s">
        <v>390</v>
      </c>
      <c r="M123" t="s">
        <v>28</v>
      </c>
      <c r="N123" t="s">
        <v>346</v>
      </c>
    </row>
    <row r="124" spans="1:14">
      <c r="A124" t="s">
        <v>12</v>
      </c>
      <c r="B124" t="s">
        <v>6461</v>
      </c>
      <c r="C124" t="s">
        <v>392</v>
      </c>
      <c r="D124" s="85" t="s">
        <v>14</v>
      </c>
      <c r="E124" s="146">
        <v>42118</v>
      </c>
      <c r="G124" t="s">
        <v>388</v>
      </c>
      <c r="H124" t="s">
        <v>42</v>
      </c>
      <c r="I124" t="s">
        <v>389</v>
      </c>
      <c r="J124" s="146">
        <v>42112</v>
      </c>
      <c r="K124" t="s">
        <v>20</v>
      </c>
      <c r="L124" t="s">
        <v>70</v>
      </c>
      <c r="M124" t="s">
        <v>28</v>
      </c>
      <c r="N124" t="s">
        <v>294</v>
      </c>
    </row>
    <row r="125" spans="1:14">
      <c r="A125" t="s">
        <v>12</v>
      </c>
      <c r="B125" t="s">
        <v>6462</v>
      </c>
      <c r="C125" t="s">
        <v>394</v>
      </c>
      <c r="D125" s="85" t="s">
        <v>14</v>
      </c>
      <c r="E125" s="146">
        <v>42118</v>
      </c>
      <c r="G125" t="s">
        <v>388</v>
      </c>
      <c r="H125" t="s">
        <v>42</v>
      </c>
      <c r="I125" t="s">
        <v>389</v>
      </c>
      <c r="J125" s="146">
        <v>42112</v>
      </c>
      <c r="K125" t="s">
        <v>20</v>
      </c>
      <c r="L125" t="s">
        <v>33</v>
      </c>
      <c r="M125" t="s">
        <v>28</v>
      </c>
      <c r="N125" t="s">
        <v>395</v>
      </c>
    </row>
    <row r="126" spans="1:14">
      <c r="A126" t="s">
        <v>12</v>
      </c>
      <c r="B126" t="s">
        <v>6463</v>
      </c>
      <c r="C126" t="s">
        <v>397</v>
      </c>
      <c r="D126" s="85" t="s">
        <v>14</v>
      </c>
      <c r="E126" s="146">
        <v>42117</v>
      </c>
      <c r="G126" t="s">
        <v>388</v>
      </c>
      <c r="H126" t="s">
        <v>42</v>
      </c>
      <c r="I126" t="s">
        <v>389</v>
      </c>
      <c r="J126" s="146">
        <v>42112</v>
      </c>
      <c r="K126" t="s">
        <v>20</v>
      </c>
      <c r="L126" t="s">
        <v>157</v>
      </c>
      <c r="M126" t="s">
        <v>28</v>
      </c>
      <c r="N126" t="s">
        <v>294</v>
      </c>
    </row>
    <row r="127" spans="1:14">
      <c r="A127" t="s">
        <v>12</v>
      </c>
      <c r="B127" t="s">
        <v>6464</v>
      </c>
      <c r="C127" t="s">
        <v>399</v>
      </c>
      <c r="D127" s="85" t="s">
        <v>14</v>
      </c>
      <c r="E127" s="146">
        <v>42116</v>
      </c>
      <c r="G127" t="s">
        <v>388</v>
      </c>
      <c r="H127" t="s">
        <v>42</v>
      </c>
      <c r="I127" t="s">
        <v>389</v>
      </c>
      <c r="J127" s="146">
        <v>42112</v>
      </c>
      <c r="K127" t="s">
        <v>151</v>
      </c>
      <c r="L127" t="s">
        <v>20</v>
      </c>
      <c r="M127" t="s">
        <v>28</v>
      </c>
      <c r="N127" t="s">
        <v>89</v>
      </c>
    </row>
    <row r="128" spans="1:14">
      <c r="A128" t="s">
        <v>12</v>
      </c>
      <c r="B128" t="s">
        <v>6465</v>
      </c>
      <c r="C128" t="s">
        <v>401</v>
      </c>
      <c r="D128" s="85" t="s">
        <v>14</v>
      </c>
      <c r="E128" s="146">
        <v>42116</v>
      </c>
      <c r="F128" t="s">
        <v>402</v>
      </c>
      <c r="G128" t="s">
        <v>388</v>
      </c>
      <c r="H128" t="s">
        <v>42</v>
      </c>
      <c r="I128" t="s">
        <v>389</v>
      </c>
      <c r="J128" s="146">
        <v>42112</v>
      </c>
      <c r="K128" t="s">
        <v>20</v>
      </c>
      <c r="L128" t="s">
        <v>49</v>
      </c>
      <c r="M128" t="s">
        <v>28</v>
      </c>
    </row>
    <row r="129" spans="1:14">
      <c r="A129" t="s">
        <v>12</v>
      </c>
      <c r="B129" t="s">
        <v>6466</v>
      </c>
      <c r="C129" t="s">
        <v>404</v>
      </c>
      <c r="D129" s="85" t="s">
        <v>14</v>
      </c>
      <c r="E129" s="146">
        <v>42069</v>
      </c>
      <c r="F129" t="s">
        <v>405</v>
      </c>
      <c r="G129" t="s">
        <v>406</v>
      </c>
      <c r="H129" t="s">
        <v>407</v>
      </c>
      <c r="I129" t="s">
        <v>408</v>
      </c>
      <c r="J129" s="146">
        <v>42063</v>
      </c>
      <c r="M129" t="s">
        <v>28</v>
      </c>
    </row>
    <row r="130" spans="1:14">
      <c r="A130" t="s">
        <v>12</v>
      </c>
      <c r="B130" t="s">
        <v>6467</v>
      </c>
      <c r="C130" t="s">
        <v>410</v>
      </c>
      <c r="D130" s="85" t="s">
        <v>14</v>
      </c>
      <c r="E130" s="146">
        <v>41927</v>
      </c>
      <c r="G130" t="s">
        <v>411</v>
      </c>
      <c r="H130" t="s">
        <v>65</v>
      </c>
      <c r="I130" t="s">
        <v>412</v>
      </c>
      <c r="J130" s="146">
        <v>41923</v>
      </c>
      <c r="K130" t="s">
        <v>33</v>
      </c>
      <c r="L130" t="s">
        <v>20</v>
      </c>
      <c r="M130" t="s">
        <v>28</v>
      </c>
      <c r="N130" t="s">
        <v>413</v>
      </c>
    </row>
    <row r="131" spans="1:14">
      <c r="A131" t="s">
        <v>12</v>
      </c>
      <c r="B131" t="s">
        <v>6468</v>
      </c>
      <c r="C131" t="s">
        <v>415</v>
      </c>
      <c r="D131" s="85" t="s">
        <v>14</v>
      </c>
      <c r="E131" s="146">
        <v>41856</v>
      </c>
      <c r="G131" t="s">
        <v>416</v>
      </c>
      <c r="H131" t="s">
        <v>190</v>
      </c>
      <c r="I131" t="s">
        <v>417</v>
      </c>
      <c r="J131" s="146">
        <v>41776</v>
      </c>
      <c r="K131" t="s">
        <v>418</v>
      </c>
      <c r="L131" t="s">
        <v>20</v>
      </c>
      <c r="M131" t="s">
        <v>45</v>
      </c>
      <c r="N131" t="s">
        <v>419</v>
      </c>
    </row>
    <row r="132" spans="1:14">
      <c r="A132" t="s">
        <v>12</v>
      </c>
      <c r="B132" t="s">
        <v>6469</v>
      </c>
      <c r="C132" t="s">
        <v>421</v>
      </c>
      <c r="D132" s="85" t="s">
        <v>14</v>
      </c>
      <c r="E132" s="146">
        <v>41856</v>
      </c>
      <c r="F132" t="s">
        <v>91</v>
      </c>
      <c r="G132" t="s">
        <v>416</v>
      </c>
      <c r="H132" t="s">
        <v>190</v>
      </c>
      <c r="I132" t="s">
        <v>417</v>
      </c>
      <c r="J132" s="146">
        <v>41776</v>
      </c>
      <c r="K132" t="s">
        <v>20</v>
      </c>
      <c r="L132" t="s">
        <v>79</v>
      </c>
      <c r="M132" t="s">
        <v>45</v>
      </c>
    </row>
    <row r="133" spans="1:14">
      <c r="A133" t="s">
        <v>12</v>
      </c>
      <c r="B133" t="s">
        <v>6470</v>
      </c>
      <c r="C133" t="s">
        <v>423</v>
      </c>
      <c r="D133" s="85" t="s">
        <v>14</v>
      </c>
      <c r="E133" s="146">
        <v>41856</v>
      </c>
      <c r="F133" t="s">
        <v>91</v>
      </c>
      <c r="G133" t="s">
        <v>416</v>
      </c>
      <c r="H133" t="s">
        <v>190</v>
      </c>
      <c r="I133" t="s">
        <v>417</v>
      </c>
      <c r="J133" s="146">
        <v>41776</v>
      </c>
      <c r="K133" t="s">
        <v>424</v>
      </c>
      <c r="L133" t="s">
        <v>425</v>
      </c>
      <c r="M133" t="s">
        <v>45</v>
      </c>
    </row>
    <row r="134" spans="1:14">
      <c r="A134" t="s">
        <v>12</v>
      </c>
      <c r="B134" t="s">
        <v>6471</v>
      </c>
      <c r="C134" t="s">
        <v>427</v>
      </c>
      <c r="D134" s="85" t="s">
        <v>14</v>
      </c>
      <c r="E134" s="146">
        <v>41856</v>
      </c>
      <c r="G134" t="s">
        <v>416</v>
      </c>
      <c r="H134" t="s">
        <v>190</v>
      </c>
      <c r="I134" t="s">
        <v>417</v>
      </c>
      <c r="J134" s="146">
        <v>41776</v>
      </c>
      <c r="K134" t="s">
        <v>20</v>
      </c>
      <c r="L134" t="s">
        <v>428</v>
      </c>
      <c r="M134" t="s">
        <v>45</v>
      </c>
      <c r="N134" t="s">
        <v>195</v>
      </c>
    </row>
    <row r="135" spans="1:14">
      <c r="A135" t="s">
        <v>12</v>
      </c>
      <c r="B135" t="s">
        <v>6472</v>
      </c>
      <c r="C135" t="s">
        <v>430</v>
      </c>
      <c r="D135" s="85" t="s">
        <v>14</v>
      </c>
      <c r="E135" s="146">
        <v>41856</v>
      </c>
      <c r="F135" t="s">
        <v>91</v>
      </c>
      <c r="G135" t="s">
        <v>416</v>
      </c>
      <c r="H135" t="s">
        <v>190</v>
      </c>
      <c r="I135" t="s">
        <v>417</v>
      </c>
      <c r="J135" s="146">
        <v>41776</v>
      </c>
      <c r="K135" t="s">
        <v>197</v>
      </c>
      <c r="L135" t="s">
        <v>431</v>
      </c>
      <c r="M135" t="s">
        <v>45</v>
      </c>
    </row>
    <row r="136" spans="1:14">
      <c r="A136" t="s">
        <v>12</v>
      </c>
      <c r="B136" t="s">
        <v>6473</v>
      </c>
      <c r="C136" t="s">
        <v>433</v>
      </c>
      <c r="D136" s="85" t="s">
        <v>14</v>
      </c>
      <c r="E136" s="146">
        <v>41856</v>
      </c>
      <c r="G136" t="s">
        <v>416</v>
      </c>
      <c r="H136" t="s">
        <v>190</v>
      </c>
      <c r="I136" t="s">
        <v>417</v>
      </c>
      <c r="J136" s="146">
        <v>41776</v>
      </c>
      <c r="K136" t="s">
        <v>20</v>
      </c>
      <c r="L136" t="s">
        <v>434</v>
      </c>
      <c r="M136" t="s">
        <v>45</v>
      </c>
      <c r="N136" t="s">
        <v>435</v>
      </c>
    </row>
    <row r="137" spans="1:14">
      <c r="A137" t="s">
        <v>12</v>
      </c>
      <c r="B137" t="s">
        <v>6474</v>
      </c>
      <c r="C137" t="s">
        <v>437</v>
      </c>
      <c r="D137" s="85" t="s">
        <v>14</v>
      </c>
      <c r="E137" s="146">
        <v>41856</v>
      </c>
      <c r="F137" t="s">
        <v>91</v>
      </c>
      <c r="G137" t="s">
        <v>416</v>
      </c>
      <c r="H137" t="s">
        <v>190</v>
      </c>
      <c r="I137" t="s">
        <v>417</v>
      </c>
      <c r="J137" s="146">
        <v>41776</v>
      </c>
      <c r="K137" t="s">
        <v>438</v>
      </c>
      <c r="L137" t="s">
        <v>434</v>
      </c>
      <c r="M137" t="s">
        <v>45</v>
      </c>
    </row>
    <row r="138" spans="1:14">
      <c r="A138" t="s">
        <v>12</v>
      </c>
      <c r="B138" t="s">
        <v>6475</v>
      </c>
      <c r="C138" t="s">
        <v>440</v>
      </c>
      <c r="D138" s="85" t="s">
        <v>14</v>
      </c>
      <c r="E138" s="146">
        <v>41856</v>
      </c>
      <c r="F138" t="s">
        <v>91</v>
      </c>
      <c r="G138" t="s">
        <v>441</v>
      </c>
      <c r="H138" t="s">
        <v>83</v>
      </c>
      <c r="I138" t="s">
        <v>442</v>
      </c>
      <c r="J138" s="146">
        <v>41825</v>
      </c>
      <c r="K138" t="s">
        <v>20</v>
      </c>
      <c r="L138" t="s">
        <v>245</v>
      </c>
      <c r="M138" t="s">
        <v>28</v>
      </c>
    </row>
    <row r="139" spans="1:14">
      <c r="A139" t="s">
        <v>12</v>
      </c>
      <c r="B139" t="s">
        <v>6476</v>
      </c>
      <c r="C139" t="s">
        <v>444</v>
      </c>
      <c r="D139" s="85" t="s">
        <v>14</v>
      </c>
      <c r="E139" s="146">
        <v>41856</v>
      </c>
      <c r="F139" t="s">
        <v>91</v>
      </c>
      <c r="G139" t="s">
        <v>441</v>
      </c>
      <c r="H139" t="s">
        <v>83</v>
      </c>
      <c r="I139" t="s">
        <v>442</v>
      </c>
      <c r="J139" s="146">
        <v>41825</v>
      </c>
      <c r="K139" t="s">
        <v>20</v>
      </c>
      <c r="L139" t="s">
        <v>301</v>
      </c>
      <c r="M139" t="s">
        <v>28</v>
      </c>
    </row>
    <row r="140" spans="1:14">
      <c r="A140" t="s">
        <v>12</v>
      </c>
      <c r="B140" t="s">
        <v>6477</v>
      </c>
      <c r="C140" t="s">
        <v>446</v>
      </c>
      <c r="D140" s="85" t="s">
        <v>14</v>
      </c>
      <c r="E140" s="146">
        <v>41856</v>
      </c>
      <c r="F140" t="s">
        <v>91</v>
      </c>
      <c r="G140" t="s">
        <v>441</v>
      </c>
      <c r="H140" t="s">
        <v>83</v>
      </c>
      <c r="I140" t="s">
        <v>442</v>
      </c>
      <c r="J140" s="146">
        <v>41825</v>
      </c>
      <c r="K140" t="s">
        <v>20</v>
      </c>
      <c r="L140" t="s">
        <v>151</v>
      </c>
      <c r="M140" t="s">
        <v>28</v>
      </c>
    </row>
    <row r="141" spans="1:14">
      <c r="A141" t="s">
        <v>12</v>
      </c>
      <c r="B141" t="s">
        <v>6478</v>
      </c>
      <c r="C141" t="s">
        <v>448</v>
      </c>
      <c r="D141" s="85" t="s">
        <v>14</v>
      </c>
      <c r="E141" s="146">
        <v>41856</v>
      </c>
      <c r="F141" t="s">
        <v>91</v>
      </c>
      <c r="G141" t="s">
        <v>441</v>
      </c>
      <c r="H141" t="s">
        <v>83</v>
      </c>
      <c r="I141" t="s">
        <v>442</v>
      </c>
      <c r="J141" s="146">
        <v>41825</v>
      </c>
      <c r="K141" t="s">
        <v>20</v>
      </c>
      <c r="L141" t="s">
        <v>200</v>
      </c>
      <c r="M141" t="s">
        <v>28</v>
      </c>
    </row>
    <row r="142" spans="1:14">
      <c r="A142" t="s">
        <v>12</v>
      </c>
      <c r="B142" t="s">
        <v>6479</v>
      </c>
      <c r="C142" t="s">
        <v>450</v>
      </c>
      <c r="D142" s="85" t="s">
        <v>14</v>
      </c>
      <c r="E142" s="146">
        <v>41856</v>
      </c>
      <c r="G142" t="s">
        <v>451</v>
      </c>
      <c r="H142" t="s">
        <v>452</v>
      </c>
      <c r="I142" t="s">
        <v>453</v>
      </c>
      <c r="J142" s="146">
        <v>41854</v>
      </c>
      <c r="K142" t="s">
        <v>85</v>
      </c>
      <c r="L142" t="s">
        <v>49</v>
      </c>
      <c r="M142" t="s">
        <v>28</v>
      </c>
      <c r="N142" t="s">
        <v>454</v>
      </c>
    </row>
    <row r="143" spans="1:14">
      <c r="A143" t="s">
        <v>12</v>
      </c>
      <c r="B143" t="s">
        <v>6480</v>
      </c>
      <c r="C143" t="s">
        <v>456</v>
      </c>
      <c r="D143" s="85" t="s">
        <v>14</v>
      </c>
      <c r="E143" s="146">
        <v>41842</v>
      </c>
      <c r="F143" t="s">
        <v>91</v>
      </c>
      <c r="G143" t="s">
        <v>441</v>
      </c>
      <c r="H143" t="s">
        <v>83</v>
      </c>
      <c r="I143" t="s">
        <v>442</v>
      </c>
      <c r="J143" s="146">
        <v>41825</v>
      </c>
      <c r="K143" t="s">
        <v>20</v>
      </c>
      <c r="M143" t="s">
        <v>28</v>
      </c>
    </row>
    <row r="144" spans="1:14">
      <c r="A144" t="s">
        <v>12</v>
      </c>
      <c r="B144" t="s">
        <v>6481</v>
      </c>
      <c r="C144" t="s">
        <v>458</v>
      </c>
      <c r="D144" s="85" t="s">
        <v>14</v>
      </c>
      <c r="E144" s="146">
        <v>41829</v>
      </c>
      <c r="F144" t="s">
        <v>91</v>
      </c>
      <c r="G144" t="s">
        <v>441</v>
      </c>
      <c r="H144" t="s">
        <v>83</v>
      </c>
      <c r="I144" t="s">
        <v>442</v>
      </c>
      <c r="J144" s="146">
        <v>41825</v>
      </c>
      <c r="K144" t="s">
        <v>20</v>
      </c>
      <c r="L144" t="s">
        <v>49</v>
      </c>
      <c r="M144" t="s">
        <v>28</v>
      </c>
    </row>
    <row r="145" spans="1:14">
      <c r="A145" t="s">
        <v>12</v>
      </c>
      <c r="B145" t="s">
        <v>6482</v>
      </c>
      <c r="C145" t="s">
        <v>460</v>
      </c>
      <c r="D145" s="85" t="s">
        <v>14</v>
      </c>
      <c r="E145" s="146">
        <v>41804</v>
      </c>
      <c r="F145" t="s">
        <v>461</v>
      </c>
      <c r="G145" t="s">
        <v>462</v>
      </c>
      <c r="H145" t="s">
        <v>164</v>
      </c>
      <c r="I145" t="s">
        <v>463</v>
      </c>
      <c r="J145" s="146">
        <v>41769</v>
      </c>
      <c r="M145" t="s">
        <v>28</v>
      </c>
    </row>
    <row r="146" spans="1:14">
      <c r="A146" t="s">
        <v>12</v>
      </c>
      <c r="B146" t="s">
        <v>6483</v>
      </c>
      <c r="C146" t="s">
        <v>465</v>
      </c>
      <c r="D146" s="85" t="s">
        <v>14</v>
      </c>
      <c r="E146" s="146">
        <v>41804</v>
      </c>
      <c r="G146" t="s">
        <v>462</v>
      </c>
      <c r="H146" t="s">
        <v>164</v>
      </c>
      <c r="I146" t="s">
        <v>463</v>
      </c>
      <c r="J146" s="146">
        <v>41769</v>
      </c>
      <c r="K146" t="s">
        <v>20</v>
      </c>
      <c r="L146" t="s">
        <v>118</v>
      </c>
      <c r="M146" t="s">
        <v>28</v>
      </c>
      <c r="N146" t="s">
        <v>466</v>
      </c>
    </row>
    <row r="147" spans="1:14">
      <c r="A147" t="s">
        <v>12</v>
      </c>
      <c r="B147" t="s">
        <v>6484</v>
      </c>
      <c r="C147" t="s">
        <v>468</v>
      </c>
      <c r="D147" s="85" t="s">
        <v>14</v>
      </c>
      <c r="E147" s="146">
        <v>41804</v>
      </c>
      <c r="G147" t="s">
        <v>462</v>
      </c>
      <c r="H147" t="s">
        <v>164</v>
      </c>
      <c r="I147" t="s">
        <v>463</v>
      </c>
      <c r="J147" s="146">
        <v>41769</v>
      </c>
      <c r="K147" t="s">
        <v>20</v>
      </c>
      <c r="L147" t="s">
        <v>157</v>
      </c>
      <c r="M147" t="s">
        <v>28</v>
      </c>
      <c r="N147" t="s">
        <v>469</v>
      </c>
    </row>
    <row r="148" spans="1:14">
      <c r="A148" t="s">
        <v>12</v>
      </c>
      <c r="B148" t="s">
        <v>6485</v>
      </c>
      <c r="C148" t="s">
        <v>471</v>
      </c>
      <c r="D148" s="85" t="s">
        <v>14</v>
      </c>
      <c r="E148" s="146">
        <v>41803</v>
      </c>
      <c r="F148" t="s">
        <v>461</v>
      </c>
      <c r="G148" t="s">
        <v>462</v>
      </c>
      <c r="H148" t="s">
        <v>164</v>
      </c>
      <c r="I148" t="s">
        <v>463</v>
      </c>
      <c r="J148" s="146">
        <v>41769</v>
      </c>
      <c r="M148" t="s">
        <v>28</v>
      </c>
    </row>
    <row r="149" spans="1:14">
      <c r="A149" t="s">
        <v>12</v>
      </c>
      <c r="B149" t="s">
        <v>6486</v>
      </c>
      <c r="C149" t="s">
        <v>473</v>
      </c>
      <c r="D149" s="85" t="s">
        <v>14</v>
      </c>
      <c r="E149" s="146">
        <v>41794</v>
      </c>
      <c r="F149" t="s">
        <v>474</v>
      </c>
      <c r="G149" t="s">
        <v>462</v>
      </c>
      <c r="H149" t="s">
        <v>164</v>
      </c>
      <c r="I149" t="s">
        <v>463</v>
      </c>
      <c r="J149" s="146">
        <v>41769</v>
      </c>
      <c r="K149" t="s">
        <v>20</v>
      </c>
      <c r="L149" t="s">
        <v>151</v>
      </c>
      <c r="M149" t="s">
        <v>28</v>
      </c>
    </row>
    <row r="150" spans="1:14">
      <c r="A150" t="s">
        <v>12</v>
      </c>
      <c r="B150" t="s">
        <v>6487</v>
      </c>
      <c r="C150" t="s">
        <v>476</v>
      </c>
      <c r="D150" s="85" t="s">
        <v>14</v>
      </c>
      <c r="E150" s="146">
        <v>41478</v>
      </c>
      <c r="G150" t="s">
        <v>477</v>
      </c>
      <c r="H150" t="s">
        <v>83</v>
      </c>
      <c r="I150" t="s">
        <v>478</v>
      </c>
      <c r="J150" s="146">
        <v>41461</v>
      </c>
      <c r="K150" t="s">
        <v>49</v>
      </c>
      <c r="L150" t="s">
        <v>20</v>
      </c>
      <c r="M150" t="s">
        <v>28</v>
      </c>
      <c r="N150" t="s">
        <v>312</v>
      </c>
    </row>
    <row r="151" spans="1:14">
      <c r="A151" t="s">
        <v>479</v>
      </c>
      <c r="B151" t="s">
        <v>6488</v>
      </c>
      <c r="C151" t="s">
        <v>480</v>
      </c>
      <c r="D151" s="85" t="s">
        <v>212</v>
      </c>
      <c r="E151" s="146">
        <v>41586</v>
      </c>
    </row>
    <row r="152" spans="1:14">
      <c r="A152" t="s">
        <v>479</v>
      </c>
      <c r="B152" t="s">
        <v>6489</v>
      </c>
      <c r="C152" t="s">
        <v>481</v>
      </c>
      <c r="D152" s="85" t="s">
        <v>212</v>
      </c>
      <c r="E152" s="146">
        <v>41588</v>
      </c>
      <c r="J152" s="146">
        <v>41558</v>
      </c>
    </row>
    <row r="153" spans="1:14">
      <c r="A153" t="s">
        <v>479</v>
      </c>
      <c r="B153" t="s">
        <v>6490</v>
      </c>
      <c r="C153" t="s">
        <v>482</v>
      </c>
      <c r="D153" s="85" t="s">
        <v>212</v>
      </c>
      <c r="E153" s="146">
        <v>41644</v>
      </c>
      <c r="J153" s="146">
        <v>41644</v>
      </c>
    </row>
    <row r="154" spans="1:14">
      <c r="A154" t="s">
        <v>12</v>
      </c>
      <c r="B154" t="s">
        <v>6491</v>
      </c>
      <c r="C154" t="s">
        <v>483</v>
      </c>
      <c r="D154" s="85" t="s">
        <v>212</v>
      </c>
      <c r="E154" s="146">
        <v>41785</v>
      </c>
      <c r="F154" t="s">
        <v>91</v>
      </c>
      <c r="G154" t="s">
        <v>484</v>
      </c>
    </row>
    <row r="155" spans="1:14">
      <c r="A155" t="s">
        <v>12</v>
      </c>
      <c r="B155" t="s">
        <v>6492</v>
      </c>
      <c r="C155" t="s">
        <v>485</v>
      </c>
      <c r="D155" s="85" t="s">
        <v>212</v>
      </c>
      <c r="E155" s="146">
        <v>41848</v>
      </c>
      <c r="G155" t="s">
        <v>486</v>
      </c>
      <c r="H155" t="s">
        <v>487</v>
      </c>
      <c r="I155" t="s">
        <v>488</v>
      </c>
      <c r="J155" s="146">
        <v>41846</v>
      </c>
      <c r="K155" t="s">
        <v>212</v>
      </c>
      <c r="L155" t="s">
        <v>210</v>
      </c>
      <c r="M155" t="s">
        <v>28</v>
      </c>
      <c r="N155" t="s">
        <v>168</v>
      </c>
    </row>
    <row r="156" spans="1:14">
      <c r="A156" t="s">
        <v>12</v>
      </c>
      <c r="B156" t="s">
        <v>6493</v>
      </c>
      <c r="C156" t="s">
        <v>489</v>
      </c>
      <c r="D156" s="85" t="s">
        <v>212</v>
      </c>
      <c r="E156" s="146">
        <v>41848</v>
      </c>
      <c r="G156" t="s">
        <v>486</v>
      </c>
      <c r="H156" t="s">
        <v>487</v>
      </c>
      <c r="I156" t="s">
        <v>488</v>
      </c>
      <c r="J156" s="146">
        <v>41846</v>
      </c>
      <c r="K156" t="s">
        <v>490</v>
      </c>
      <c r="L156" t="s">
        <v>212</v>
      </c>
      <c r="M156" t="s">
        <v>28</v>
      </c>
      <c r="N156" t="s">
        <v>218</v>
      </c>
    </row>
    <row r="157" spans="1:14">
      <c r="A157" t="s">
        <v>12</v>
      </c>
      <c r="B157" t="s">
        <v>6494</v>
      </c>
      <c r="C157" t="s">
        <v>491</v>
      </c>
      <c r="D157" s="85" t="s">
        <v>212</v>
      </c>
      <c r="E157" s="146">
        <v>41848</v>
      </c>
      <c r="G157" t="s">
        <v>486</v>
      </c>
      <c r="H157" t="s">
        <v>487</v>
      </c>
      <c r="I157" t="s">
        <v>488</v>
      </c>
      <c r="J157" s="146">
        <v>41847</v>
      </c>
      <c r="K157" t="s">
        <v>92</v>
      </c>
      <c r="L157" t="s">
        <v>212</v>
      </c>
      <c r="M157" t="s">
        <v>28</v>
      </c>
      <c r="N157" t="s">
        <v>492</v>
      </c>
    </row>
    <row r="158" spans="1:14">
      <c r="A158" t="s">
        <v>12</v>
      </c>
      <c r="B158" t="s">
        <v>6495</v>
      </c>
      <c r="C158" t="s">
        <v>493</v>
      </c>
      <c r="D158" s="85" t="s">
        <v>212</v>
      </c>
      <c r="E158" s="146">
        <v>41848</v>
      </c>
      <c r="G158" t="s">
        <v>486</v>
      </c>
      <c r="H158" t="s">
        <v>487</v>
      </c>
      <c r="I158" t="s">
        <v>488</v>
      </c>
      <c r="J158" s="146">
        <v>41847</v>
      </c>
      <c r="K158" t="s">
        <v>212</v>
      </c>
      <c r="L158" t="s">
        <v>418</v>
      </c>
      <c r="M158" t="s">
        <v>28</v>
      </c>
      <c r="N158" t="s">
        <v>250</v>
      </c>
    </row>
    <row r="159" spans="1:14">
      <c r="A159" t="s">
        <v>12</v>
      </c>
      <c r="B159" t="s">
        <v>6496</v>
      </c>
      <c r="C159" t="s">
        <v>494</v>
      </c>
      <c r="D159" s="85" t="s">
        <v>212</v>
      </c>
      <c r="E159" s="146">
        <v>41848</v>
      </c>
      <c r="G159" t="s">
        <v>486</v>
      </c>
      <c r="H159" t="s">
        <v>487</v>
      </c>
      <c r="I159" t="s">
        <v>488</v>
      </c>
      <c r="J159" s="146">
        <v>41847</v>
      </c>
      <c r="K159" t="s">
        <v>212</v>
      </c>
      <c r="L159" t="s">
        <v>206</v>
      </c>
      <c r="M159" t="s">
        <v>28</v>
      </c>
      <c r="N159" t="s">
        <v>495</v>
      </c>
    </row>
    <row r="160" spans="1:14">
      <c r="A160" t="s">
        <v>12</v>
      </c>
      <c r="B160" t="s">
        <v>6497</v>
      </c>
      <c r="C160" t="s">
        <v>496</v>
      </c>
      <c r="D160" s="85" t="s">
        <v>212</v>
      </c>
      <c r="E160" s="146">
        <v>41848</v>
      </c>
      <c r="G160" t="s">
        <v>486</v>
      </c>
      <c r="H160" t="s">
        <v>487</v>
      </c>
      <c r="I160" t="s">
        <v>488</v>
      </c>
      <c r="J160" s="146">
        <v>41846</v>
      </c>
      <c r="K160" t="s">
        <v>85</v>
      </c>
      <c r="L160" t="s">
        <v>212</v>
      </c>
      <c r="M160" t="s">
        <v>28</v>
      </c>
      <c r="N160" t="s">
        <v>352</v>
      </c>
    </row>
    <row r="161" spans="1:14">
      <c r="A161" t="s">
        <v>12</v>
      </c>
      <c r="B161" t="s">
        <v>6498</v>
      </c>
      <c r="C161" t="s">
        <v>497</v>
      </c>
      <c r="D161" s="85" t="s">
        <v>212</v>
      </c>
      <c r="E161" s="146">
        <v>41848</v>
      </c>
      <c r="G161" t="s">
        <v>486</v>
      </c>
      <c r="H161" t="s">
        <v>487</v>
      </c>
      <c r="I161" t="s">
        <v>488</v>
      </c>
      <c r="J161" s="146">
        <v>41846</v>
      </c>
      <c r="K161" t="s">
        <v>212</v>
      </c>
      <c r="L161" t="s">
        <v>390</v>
      </c>
      <c r="M161" t="s">
        <v>28</v>
      </c>
      <c r="N161" t="s">
        <v>498</v>
      </c>
    </row>
    <row r="162" spans="1:14">
      <c r="A162" t="s">
        <v>12</v>
      </c>
      <c r="B162" t="s">
        <v>6499</v>
      </c>
      <c r="C162" t="s">
        <v>499</v>
      </c>
      <c r="D162" s="85" t="s">
        <v>212</v>
      </c>
      <c r="E162" s="146">
        <v>41848</v>
      </c>
      <c r="G162" t="s">
        <v>486</v>
      </c>
      <c r="H162" t="s">
        <v>487</v>
      </c>
      <c r="I162" t="s">
        <v>488</v>
      </c>
      <c r="J162" s="146">
        <v>41846</v>
      </c>
      <c r="K162" t="s">
        <v>500</v>
      </c>
      <c r="L162" t="s">
        <v>212</v>
      </c>
      <c r="M162" t="s">
        <v>28</v>
      </c>
      <c r="N162" t="s">
        <v>242</v>
      </c>
    </row>
    <row r="163" spans="1:14">
      <c r="A163" t="s">
        <v>12</v>
      </c>
      <c r="B163" t="s">
        <v>6500</v>
      </c>
      <c r="C163" t="s">
        <v>501</v>
      </c>
      <c r="D163" s="85" t="s">
        <v>212</v>
      </c>
      <c r="E163" s="146">
        <v>41848</v>
      </c>
      <c r="G163" t="s">
        <v>486</v>
      </c>
      <c r="H163" t="s">
        <v>487</v>
      </c>
      <c r="I163" t="s">
        <v>488</v>
      </c>
      <c r="J163" s="146">
        <v>41846</v>
      </c>
      <c r="K163" t="s">
        <v>212</v>
      </c>
      <c r="L163" t="s">
        <v>502</v>
      </c>
      <c r="M163" t="s">
        <v>28</v>
      </c>
      <c r="N163" t="s">
        <v>503</v>
      </c>
    </row>
    <row r="164" spans="1:14">
      <c r="A164" t="s">
        <v>12</v>
      </c>
      <c r="B164" t="s">
        <v>6501</v>
      </c>
      <c r="C164" t="s">
        <v>504</v>
      </c>
      <c r="D164" s="85" t="s">
        <v>212</v>
      </c>
      <c r="E164" s="146">
        <v>41852</v>
      </c>
      <c r="G164" t="s">
        <v>486</v>
      </c>
      <c r="H164" t="s">
        <v>487</v>
      </c>
      <c r="I164" t="s">
        <v>488</v>
      </c>
      <c r="J164" s="146">
        <v>41847</v>
      </c>
      <c r="K164" t="s">
        <v>92</v>
      </c>
      <c r="L164" t="s">
        <v>85</v>
      </c>
      <c r="M164" t="s">
        <v>28</v>
      </c>
      <c r="N164" t="s">
        <v>185</v>
      </c>
    </row>
    <row r="165" spans="1:14">
      <c r="A165" t="s">
        <v>12</v>
      </c>
      <c r="B165" t="s">
        <v>6502</v>
      </c>
      <c r="C165" t="s">
        <v>505</v>
      </c>
      <c r="D165" s="85" t="s">
        <v>212</v>
      </c>
      <c r="E165" s="146">
        <v>41872</v>
      </c>
      <c r="G165" t="s">
        <v>506</v>
      </c>
      <c r="H165" t="s">
        <v>204</v>
      </c>
      <c r="I165" t="s">
        <v>507</v>
      </c>
      <c r="J165" s="146">
        <v>41867</v>
      </c>
      <c r="K165" t="s">
        <v>212</v>
      </c>
      <c r="L165" t="s">
        <v>508</v>
      </c>
      <c r="M165" t="s">
        <v>45</v>
      </c>
      <c r="N165" t="s">
        <v>509</v>
      </c>
    </row>
    <row r="166" spans="1:14">
      <c r="A166" t="s">
        <v>12</v>
      </c>
      <c r="B166" t="s">
        <v>6503</v>
      </c>
      <c r="C166" t="s">
        <v>510</v>
      </c>
      <c r="D166" s="85" t="s">
        <v>212</v>
      </c>
      <c r="E166" s="146">
        <v>41872</v>
      </c>
      <c r="G166" t="s">
        <v>506</v>
      </c>
      <c r="H166" t="s">
        <v>204</v>
      </c>
      <c r="I166" t="s">
        <v>507</v>
      </c>
      <c r="J166" s="146">
        <v>41867</v>
      </c>
      <c r="K166" t="s">
        <v>92</v>
      </c>
      <c r="L166" t="s">
        <v>212</v>
      </c>
      <c r="M166" t="s">
        <v>45</v>
      </c>
      <c r="N166" t="s">
        <v>511</v>
      </c>
    </row>
    <row r="167" spans="1:14">
      <c r="A167" t="s">
        <v>12</v>
      </c>
      <c r="B167" t="s">
        <v>6504</v>
      </c>
      <c r="C167" t="s">
        <v>512</v>
      </c>
      <c r="D167" s="85" t="s">
        <v>212</v>
      </c>
      <c r="E167" s="146">
        <v>41872</v>
      </c>
      <c r="G167" t="s">
        <v>506</v>
      </c>
      <c r="H167" t="s">
        <v>204</v>
      </c>
      <c r="I167" t="s">
        <v>507</v>
      </c>
      <c r="J167" s="146">
        <v>41867</v>
      </c>
      <c r="K167" t="s">
        <v>212</v>
      </c>
      <c r="L167" t="s">
        <v>513</v>
      </c>
      <c r="M167" t="s">
        <v>45</v>
      </c>
      <c r="N167" t="s">
        <v>56</v>
      </c>
    </row>
    <row r="168" spans="1:14">
      <c r="A168" t="s">
        <v>12</v>
      </c>
      <c r="B168" t="s">
        <v>6505</v>
      </c>
      <c r="C168" t="s">
        <v>514</v>
      </c>
      <c r="D168" s="85" t="s">
        <v>212</v>
      </c>
      <c r="E168" s="146">
        <v>41872</v>
      </c>
      <c r="G168" t="s">
        <v>506</v>
      </c>
      <c r="H168" t="s">
        <v>204</v>
      </c>
      <c r="I168" t="s">
        <v>507</v>
      </c>
      <c r="J168" s="146">
        <v>41867</v>
      </c>
      <c r="K168" t="s">
        <v>79</v>
      </c>
      <c r="L168" t="s">
        <v>212</v>
      </c>
      <c r="M168" t="s">
        <v>45</v>
      </c>
      <c r="N168" t="s">
        <v>68</v>
      </c>
    </row>
    <row r="169" spans="1:14">
      <c r="A169" t="s">
        <v>12</v>
      </c>
      <c r="B169" t="s">
        <v>6506</v>
      </c>
      <c r="C169" t="s">
        <v>515</v>
      </c>
      <c r="D169" s="85" t="s">
        <v>212</v>
      </c>
      <c r="E169" s="146">
        <v>41872</v>
      </c>
      <c r="G169" t="s">
        <v>506</v>
      </c>
      <c r="H169" t="s">
        <v>204</v>
      </c>
      <c r="I169" t="s">
        <v>507</v>
      </c>
      <c r="J169" s="146">
        <v>41867</v>
      </c>
      <c r="K169" t="s">
        <v>212</v>
      </c>
      <c r="L169" t="s">
        <v>490</v>
      </c>
      <c r="M169" t="s">
        <v>45</v>
      </c>
      <c r="N169" t="s">
        <v>516</v>
      </c>
    </row>
    <row r="170" spans="1:14">
      <c r="A170" t="s">
        <v>12</v>
      </c>
      <c r="B170" t="s">
        <v>6507</v>
      </c>
      <c r="C170" t="s">
        <v>517</v>
      </c>
      <c r="D170" s="85" t="s">
        <v>212</v>
      </c>
      <c r="E170" s="146">
        <v>41872</v>
      </c>
      <c r="G170" t="s">
        <v>506</v>
      </c>
      <c r="H170" t="s">
        <v>204</v>
      </c>
      <c r="I170" t="s">
        <v>507</v>
      </c>
      <c r="J170" s="146">
        <v>41868</v>
      </c>
      <c r="K170" t="s">
        <v>212</v>
      </c>
      <c r="L170" t="s">
        <v>210</v>
      </c>
      <c r="M170" t="s">
        <v>45</v>
      </c>
      <c r="N170" t="s">
        <v>518</v>
      </c>
    </row>
    <row r="171" spans="1:14">
      <c r="A171" t="s">
        <v>12</v>
      </c>
      <c r="B171" t="s">
        <v>6508</v>
      </c>
      <c r="C171" t="s">
        <v>519</v>
      </c>
      <c r="D171" s="85" t="s">
        <v>212</v>
      </c>
      <c r="E171" s="146">
        <v>41872</v>
      </c>
      <c r="G171" t="s">
        <v>506</v>
      </c>
      <c r="H171" t="s">
        <v>204</v>
      </c>
      <c r="I171" t="s">
        <v>507</v>
      </c>
      <c r="J171" s="146">
        <v>41868</v>
      </c>
      <c r="K171" t="s">
        <v>206</v>
      </c>
      <c r="L171" t="s">
        <v>212</v>
      </c>
      <c r="M171" t="s">
        <v>45</v>
      </c>
      <c r="N171" t="s">
        <v>520</v>
      </c>
    </row>
    <row r="172" spans="1:14">
      <c r="A172" t="s">
        <v>12</v>
      </c>
      <c r="B172" t="s">
        <v>6509</v>
      </c>
      <c r="C172" t="s">
        <v>521</v>
      </c>
      <c r="D172" s="85" t="s">
        <v>212</v>
      </c>
      <c r="E172" s="146">
        <v>41988</v>
      </c>
      <c r="F172" t="s">
        <v>522</v>
      </c>
      <c r="G172" t="s">
        <v>523</v>
      </c>
      <c r="H172" t="s">
        <v>524</v>
      </c>
      <c r="J172" s="146">
        <v>41986</v>
      </c>
      <c r="K172" t="s">
        <v>210</v>
      </c>
      <c r="L172" t="s">
        <v>212</v>
      </c>
      <c r="M172" t="s">
        <v>45</v>
      </c>
      <c r="N172" t="s">
        <v>525</v>
      </c>
    </row>
    <row r="173" spans="1:14">
      <c r="A173" t="s">
        <v>12</v>
      </c>
      <c r="B173" t="s">
        <v>6510</v>
      </c>
      <c r="C173" t="s">
        <v>526</v>
      </c>
      <c r="D173" s="85" t="s">
        <v>212</v>
      </c>
      <c r="E173" s="146">
        <v>41988</v>
      </c>
      <c r="F173" t="s">
        <v>522</v>
      </c>
      <c r="G173" t="s">
        <v>523</v>
      </c>
      <c r="H173" t="s">
        <v>524</v>
      </c>
      <c r="J173" s="146">
        <v>41986</v>
      </c>
      <c r="K173" t="s">
        <v>92</v>
      </c>
      <c r="L173" t="s">
        <v>212</v>
      </c>
      <c r="M173" t="s">
        <v>45</v>
      </c>
      <c r="N173" t="s">
        <v>527</v>
      </c>
    </row>
    <row r="174" spans="1:14">
      <c r="A174" t="s">
        <v>12</v>
      </c>
      <c r="B174" t="s">
        <v>6511</v>
      </c>
      <c r="C174" t="s">
        <v>528</v>
      </c>
      <c r="D174" s="85" t="s">
        <v>212</v>
      </c>
      <c r="E174" s="146">
        <v>41988</v>
      </c>
      <c r="F174" t="s">
        <v>522</v>
      </c>
      <c r="G174" t="s">
        <v>523</v>
      </c>
      <c r="H174" t="s">
        <v>524</v>
      </c>
      <c r="J174" s="146">
        <v>41986</v>
      </c>
      <c r="K174" t="s">
        <v>529</v>
      </c>
      <c r="L174" t="s">
        <v>212</v>
      </c>
      <c r="M174" t="s">
        <v>45</v>
      </c>
      <c r="N174" t="s">
        <v>530</v>
      </c>
    </row>
    <row r="175" spans="1:14">
      <c r="A175" t="s">
        <v>12</v>
      </c>
      <c r="B175" t="s">
        <v>6512</v>
      </c>
      <c r="C175" t="s">
        <v>531</v>
      </c>
      <c r="D175" s="85" t="s">
        <v>212</v>
      </c>
      <c r="E175" s="146">
        <v>41988</v>
      </c>
      <c r="F175" t="s">
        <v>522</v>
      </c>
      <c r="G175" t="s">
        <v>523</v>
      </c>
      <c r="H175" t="s">
        <v>524</v>
      </c>
      <c r="J175" s="146">
        <v>41986</v>
      </c>
      <c r="K175" t="s">
        <v>212</v>
      </c>
      <c r="L175" t="s">
        <v>532</v>
      </c>
      <c r="M175" t="s">
        <v>45</v>
      </c>
      <c r="N175" t="s">
        <v>533</v>
      </c>
    </row>
    <row r="176" spans="1:14">
      <c r="A176" t="s">
        <v>12</v>
      </c>
      <c r="B176" t="s">
        <v>6513</v>
      </c>
      <c r="C176" t="s">
        <v>534</v>
      </c>
      <c r="D176" s="85" t="s">
        <v>212</v>
      </c>
      <c r="E176" s="146">
        <v>42015</v>
      </c>
      <c r="F176" t="s">
        <v>535</v>
      </c>
      <c r="G176" t="s">
        <v>536</v>
      </c>
      <c r="H176" t="s">
        <v>190</v>
      </c>
      <c r="J176" s="146">
        <v>42007</v>
      </c>
      <c r="K176" t="s">
        <v>85</v>
      </c>
      <c r="L176" t="s">
        <v>212</v>
      </c>
      <c r="M176" t="s">
        <v>45</v>
      </c>
      <c r="N176" t="s">
        <v>537</v>
      </c>
    </row>
    <row r="177" spans="1:15">
      <c r="A177" t="s">
        <v>12</v>
      </c>
      <c r="B177" t="s">
        <v>6514</v>
      </c>
      <c r="C177" t="s">
        <v>538</v>
      </c>
      <c r="D177" s="85" t="s">
        <v>212</v>
      </c>
      <c r="E177" s="146">
        <v>42015</v>
      </c>
      <c r="F177" t="s">
        <v>535</v>
      </c>
      <c r="G177" t="s">
        <v>536</v>
      </c>
      <c r="H177" t="s">
        <v>190</v>
      </c>
      <c r="J177" s="146">
        <v>42007</v>
      </c>
      <c r="K177" t="s">
        <v>212</v>
      </c>
      <c r="L177" t="s">
        <v>127</v>
      </c>
      <c r="M177" t="s">
        <v>45</v>
      </c>
      <c r="N177" t="s">
        <v>539</v>
      </c>
    </row>
    <row r="178" spans="1:15">
      <c r="A178" t="s">
        <v>12</v>
      </c>
      <c r="B178" t="s">
        <v>6515</v>
      </c>
      <c r="C178" t="s">
        <v>540</v>
      </c>
      <c r="D178" s="85" t="s">
        <v>212</v>
      </c>
      <c r="E178" s="146">
        <v>42015</v>
      </c>
      <c r="F178" t="s">
        <v>535</v>
      </c>
      <c r="G178" t="s">
        <v>536</v>
      </c>
      <c r="H178" t="s">
        <v>190</v>
      </c>
      <c r="J178" s="146">
        <v>42007</v>
      </c>
      <c r="K178" t="s">
        <v>212</v>
      </c>
      <c r="L178" t="s">
        <v>508</v>
      </c>
      <c r="M178" t="s">
        <v>45</v>
      </c>
      <c r="N178" t="s">
        <v>541</v>
      </c>
    </row>
    <row r="179" spans="1:15">
      <c r="A179" t="s">
        <v>12</v>
      </c>
      <c r="B179" t="s">
        <v>6516</v>
      </c>
      <c r="C179" t="s">
        <v>542</v>
      </c>
      <c r="D179" s="85" t="s">
        <v>212</v>
      </c>
      <c r="E179" s="146">
        <v>42015</v>
      </c>
      <c r="F179" t="s">
        <v>535</v>
      </c>
      <c r="G179" t="s">
        <v>536</v>
      </c>
      <c r="H179" t="s">
        <v>190</v>
      </c>
      <c r="J179" s="146">
        <v>42007</v>
      </c>
      <c r="K179" t="s">
        <v>105</v>
      </c>
      <c r="L179" t="s">
        <v>212</v>
      </c>
      <c r="M179" t="s">
        <v>45</v>
      </c>
      <c r="N179" t="s">
        <v>543</v>
      </c>
    </row>
    <row r="180" spans="1:15">
      <c r="A180" t="s">
        <v>12</v>
      </c>
      <c r="B180" t="s">
        <v>6517</v>
      </c>
      <c r="C180" t="s">
        <v>544</v>
      </c>
      <c r="D180" s="85" t="s">
        <v>212</v>
      </c>
      <c r="E180" s="146">
        <v>42015</v>
      </c>
      <c r="F180" t="s">
        <v>535</v>
      </c>
      <c r="G180" t="s">
        <v>536</v>
      </c>
      <c r="H180" t="s">
        <v>190</v>
      </c>
      <c r="J180" s="146">
        <v>42007</v>
      </c>
      <c r="K180" t="s">
        <v>434</v>
      </c>
      <c r="L180" t="s">
        <v>212</v>
      </c>
      <c r="M180" t="s">
        <v>45</v>
      </c>
      <c r="N180" t="s">
        <v>545</v>
      </c>
    </row>
    <row r="181" spans="1:15">
      <c r="A181" t="s">
        <v>12</v>
      </c>
      <c r="B181" t="s">
        <v>6518</v>
      </c>
      <c r="C181" t="s">
        <v>546</v>
      </c>
      <c r="D181" s="85" t="s">
        <v>212</v>
      </c>
      <c r="E181" s="146">
        <v>42086</v>
      </c>
      <c r="G181" t="s">
        <v>547</v>
      </c>
      <c r="J181" s="146">
        <v>42085</v>
      </c>
      <c r="K181" t="s">
        <v>212</v>
      </c>
      <c r="L181" t="s">
        <v>210</v>
      </c>
      <c r="M181" t="s">
        <v>45</v>
      </c>
      <c r="N181" t="s">
        <v>548</v>
      </c>
    </row>
    <row r="182" spans="1:15">
      <c r="A182" t="s">
        <v>549</v>
      </c>
      <c r="B182" t="s">
        <v>6519</v>
      </c>
      <c r="C182" t="s">
        <v>551</v>
      </c>
      <c r="D182" s="85" t="s">
        <v>552</v>
      </c>
      <c r="E182" s="146">
        <v>42845</v>
      </c>
      <c r="F182" t="s">
        <v>553</v>
      </c>
      <c r="O182" t="s">
        <v>554</v>
      </c>
    </row>
    <row r="183" spans="1:15">
      <c r="A183" t="s">
        <v>7</v>
      </c>
      <c r="B183" t="s">
        <v>6520</v>
      </c>
      <c r="C183" t="s">
        <v>556</v>
      </c>
      <c r="D183" s="85" t="s">
        <v>557</v>
      </c>
      <c r="E183" s="146">
        <v>42618</v>
      </c>
      <c r="G183" t="s">
        <v>558</v>
      </c>
      <c r="H183" t="s">
        <v>148</v>
      </c>
    </row>
    <row r="184" spans="1:15">
      <c r="A184" t="s">
        <v>7</v>
      </c>
      <c r="B184" t="s">
        <v>6521</v>
      </c>
      <c r="C184" t="s">
        <v>560</v>
      </c>
      <c r="D184" s="85" t="s">
        <v>561</v>
      </c>
      <c r="E184" s="146">
        <v>41463</v>
      </c>
      <c r="H184" t="s">
        <v>562</v>
      </c>
    </row>
    <row r="185" spans="1:15">
      <c r="A185" t="s">
        <v>479</v>
      </c>
      <c r="B185" t="s">
        <v>6522</v>
      </c>
      <c r="C185" s="143" t="s">
        <v>564</v>
      </c>
      <c r="D185" s="85" t="s">
        <v>565</v>
      </c>
      <c r="E185" s="146">
        <v>41430</v>
      </c>
      <c r="F185" t="s">
        <v>566</v>
      </c>
      <c r="O185" t="s">
        <v>567</v>
      </c>
    </row>
    <row r="186" spans="1:15">
      <c r="A186" t="s">
        <v>12</v>
      </c>
      <c r="B186" t="s">
        <v>6523</v>
      </c>
      <c r="C186" t="s">
        <v>568</v>
      </c>
      <c r="D186" s="85" t="s">
        <v>569</v>
      </c>
      <c r="E186" s="146">
        <v>43093</v>
      </c>
      <c r="F186" t="s">
        <v>91</v>
      </c>
      <c r="G186" t="s">
        <v>570</v>
      </c>
      <c r="H186" t="s">
        <v>571</v>
      </c>
    </row>
    <row r="187" spans="1:15">
      <c r="A187" t="s">
        <v>12</v>
      </c>
      <c r="B187" t="s">
        <v>6524</v>
      </c>
      <c r="C187" t="s">
        <v>572</v>
      </c>
      <c r="D187" s="85" t="s">
        <v>569</v>
      </c>
      <c r="E187" s="146">
        <v>42940</v>
      </c>
      <c r="F187" t="s">
        <v>91</v>
      </c>
      <c r="G187" t="s">
        <v>570</v>
      </c>
      <c r="H187" t="s">
        <v>571</v>
      </c>
    </row>
    <row r="188" spans="1:15">
      <c r="A188" t="s">
        <v>12</v>
      </c>
      <c r="B188" t="s">
        <v>6525</v>
      </c>
      <c r="C188" t="s">
        <v>573</v>
      </c>
      <c r="D188" s="85" t="s">
        <v>569</v>
      </c>
      <c r="E188" s="146">
        <v>42924</v>
      </c>
      <c r="F188" t="s">
        <v>91</v>
      </c>
      <c r="G188" t="s">
        <v>570</v>
      </c>
      <c r="H188" t="s">
        <v>571</v>
      </c>
    </row>
    <row r="189" spans="1:15">
      <c r="A189" t="s">
        <v>12</v>
      </c>
      <c r="B189" t="s">
        <v>6526</v>
      </c>
      <c r="C189" t="s">
        <v>574</v>
      </c>
      <c r="D189" s="85" t="s">
        <v>569</v>
      </c>
      <c r="E189" s="146">
        <v>42918</v>
      </c>
      <c r="F189" t="s">
        <v>91</v>
      </c>
      <c r="G189" t="s">
        <v>570</v>
      </c>
      <c r="H189" t="s">
        <v>571</v>
      </c>
    </row>
    <row r="190" spans="1:15">
      <c r="A190" t="s">
        <v>12</v>
      </c>
      <c r="B190" t="s">
        <v>6527</v>
      </c>
      <c r="C190" t="s">
        <v>575</v>
      </c>
      <c r="D190" s="85" t="s">
        <v>569</v>
      </c>
      <c r="E190" s="146">
        <v>42897</v>
      </c>
      <c r="F190" t="s">
        <v>91</v>
      </c>
      <c r="G190" t="s">
        <v>570</v>
      </c>
      <c r="H190" t="s">
        <v>571</v>
      </c>
    </row>
    <row r="191" spans="1:15">
      <c r="A191" t="s">
        <v>12</v>
      </c>
      <c r="B191" t="s">
        <v>6528</v>
      </c>
      <c r="C191" t="s">
        <v>576</v>
      </c>
      <c r="D191" s="85" t="s">
        <v>569</v>
      </c>
      <c r="E191" s="146">
        <v>42855</v>
      </c>
      <c r="F191" t="s">
        <v>91</v>
      </c>
      <c r="G191" t="s">
        <v>570</v>
      </c>
      <c r="H191" t="s">
        <v>571</v>
      </c>
      <c r="K191" t="s">
        <v>577</v>
      </c>
      <c r="L191" t="s">
        <v>577</v>
      </c>
    </row>
    <row r="192" spans="1:15">
      <c r="A192" t="s">
        <v>12</v>
      </c>
      <c r="B192" t="s">
        <v>6529</v>
      </c>
      <c r="C192" t="s">
        <v>579</v>
      </c>
      <c r="D192" s="85" t="s">
        <v>580</v>
      </c>
      <c r="E192" s="146">
        <v>41185</v>
      </c>
      <c r="G192" t="s">
        <v>581</v>
      </c>
      <c r="H192" t="s">
        <v>204</v>
      </c>
      <c r="I192" t="s">
        <v>582</v>
      </c>
      <c r="J192" s="146">
        <v>41161</v>
      </c>
      <c r="K192" t="s">
        <v>105</v>
      </c>
      <c r="L192" t="s">
        <v>424</v>
      </c>
      <c r="M192" t="s">
        <v>28</v>
      </c>
      <c r="N192" t="s">
        <v>86</v>
      </c>
    </row>
    <row r="193" spans="1:14">
      <c r="A193" t="s">
        <v>12</v>
      </c>
      <c r="B193" t="s">
        <v>6530</v>
      </c>
      <c r="C193" t="s">
        <v>584</v>
      </c>
      <c r="D193" s="85" t="s">
        <v>580</v>
      </c>
      <c r="E193" s="146">
        <v>41166</v>
      </c>
      <c r="G193" t="s">
        <v>581</v>
      </c>
      <c r="H193" t="s">
        <v>204</v>
      </c>
      <c r="I193" t="s">
        <v>582</v>
      </c>
      <c r="J193" s="146">
        <v>41161</v>
      </c>
      <c r="K193" t="s">
        <v>418</v>
      </c>
      <c r="L193" t="s">
        <v>424</v>
      </c>
      <c r="M193" t="s">
        <v>28</v>
      </c>
      <c r="N193" t="s">
        <v>362</v>
      </c>
    </row>
    <row r="194" spans="1:14">
      <c r="A194" t="s">
        <v>12</v>
      </c>
      <c r="B194" t="s">
        <v>6531</v>
      </c>
      <c r="C194" t="s">
        <v>586</v>
      </c>
      <c r="D194" s="85" t="s">
        <v>580</v>
      </c>
      <c r="E194" s="146">
        <v>41166</v>
      </c>
      <c r="G194" t="s">
        <v>581</v>
      </c>
      <c r="H194" t="s">
        <v>204</v>
      </c>
      <c r="I194" t="s">
        <v>582</v>
      </c>
      <c r="J194" s="146">
        <v>41161</v>
      </c>
      <c r="K194" t="s">
        <v>587</v>
      </c>
      <c r="L194" t="s">
        <v>424</v>
      </c>
      <c r="M194" t="s">
        <v>28</v>
      </c>
      <c r="N194" t="s">
        <v>106</v>
      </c>
    </row>
    <row r="195" spans="1:14">
      <c r="A195" t="s">
        <v>12</v>
      </c>
      <c r="B195" t="s">
        <v>6532</v>
      </c>
      <c r="C195" t="s">
        <v>589</v>
      </c>
      <c r="D195" s="85" t="s">
        <v>590</v>
      </c>
      <c r="E195" s="146">
        <v>41682</v>
      </c>
      <c r="F195" t="s">
        <v>591</v>
      </c>
      <c r="G195" t="s">
        <v>592</v>
      </c>
      <c r="H195" t="s">
        <v>593</v>
      </c>
      <c r="I195" t="s">
        <v>18</v>
      </c>
      <c r="J195" s="146">
        <v>41659</v>
      </c>
      <c r="K195" t="s">
        <v>85</v>
      </c>
    </row>
    <row r="196" spans="1:14">
      <c r="A196" t="s">
        <v>7</v>
      </c>
      <c r="B196" t="s">
        <v>6533</v>
      </c>
      <c r="C196" t="s">
        <v>595</v>
      </c>
      <c r="D196" s="85" t="s">
        <v>596</v>
      </c>
      <c r="E196" s="146">
        <v>43009</v>
      </c>
      <c r="G196" t="s">
        <v>597</v>
      </c>
    </row>
    <row r="197" spans="1:14">
      <c r="A197" t="s">
        <v>12</v>
      </c>
      <c r="B197" t="s">
        <v>6534</v>
      </c>
      <c r="C197" t="s">
        <v>599</v>
      </c>
      <c r="D197" s="85" t="s">
        <v>600</v>
      </c>
      <c r="E197" s="146">
        <v>41047</v>
      </c>
      <c r="G197" t="s">
        <v>601</v>
      </c>
      <c r="H197" t="s">
        <v>204</v>
      </c>
      <c r="I197" t="s">
        <v>602</v>
      </c>
      <c r="J197" s="146">
        <v>40782</v>
      </c>
      <c r="K197" t="s">
        <v>529</v>
      </c>
      <c r="L197" t="s">
        <v>603</v>
      </c>
      <c r="M197" t="s">
        <v>28</v>
      </c>
      <c r="N197" t="s">
        <v>604</v>
      </c>
    </row>
    <row r="198" spans="1:14">
      <c r="A198" t="s">
        <v>12</v>
      </c>
      <c r="B198" t="s">
        <v>6535</v>
      </c>
      <c r="C198" t="s">
        <v>606</v>
      </c>
      <c r="D198" s="85" t="s">
        <v>600</v>
      </c>
      <c r="E198" s="146">
        <v>41047</v>
      </c>
      <c r="G198" t="s">
        <v>601</v>
      </c>
      <c r="H198" t="s">
        <v>204</v>
      </c>
      <c r="I198" t="s">
        <v>602</v>
      </c>
      <c r="J198" s="146">
        <v>40782</v>
      </c>
      <c r="K198" t="s">
        <v>529</v>
      </c>
      <c r="L198" t="s">
        <v>85</v>
      </c>
      <c r="M198" t="s">
        <v>28</v>
      </c>
      <c r="N198" t="s">
        <v>607</v>
      </c>
    </row>
    <row r="199" spans="1:14">
      <c r="A199" t="s">
        <v>12</v>
      </c>
      <c r="B199" t="s">
        <v>6536</v>
      </c>
      <c r="C199" t="s">
        <v>609</v>
      </c>
      <c r="D199" s="85" t="s">
        <v>600</v>
      </c>
      <c r="E199" s="146">
        <v>41047</v>
      </c>
      <c r="G199" t="s">
        <v>601</v>
      </c>
      <c r="H199" t="s">
        <v>204</v>
      </c>
      <c r="I199" t="s">
        <v>602</v>
      </c>
      <c r="J199" s="146">
        <v>40783</v>
      </c>
      <c r="K199" t="s">
        <v>529</v>
      </c>
      <c r="L199" t="s">
        <v>610</v>
      </c>
      <c r="M199" t="s">
        <v>28</v>
      </c>
      <c r="N199" t="s">
        <v>611</v>
      </c>
    </row>
    <row r="200" spans="1:14">
      <c r="A200" t="s">
        <v>12</v>
      </c>
      <c r="B200" t="s">
        <v>6537</v>
      </c>
      <c r="C200" t="s">
        <v>613</v>
      </c>
      <c r="D200" s="85" t="s">
        <v>600</v>
      </c>
      <c r="E200" s="146">
        <v>41047</v>
      </c>
      <c r="G200" t="s">
        <v>601</v>
      </c>
      <c r="H200" t="s">
        <v>204</v>
      </c>
      <c r="I200" t="s">
        <v>602</v>
      </c>
      <c r="J200" s="146">
        <v>40783</v>
      </c>
      <c r="K200" t="s">
        <v>529</v>
      </c>
      <c r="L200" t="s">
        <v>92</v>
      </c>
      <c r="M200" t="s">
        <v>28</v>
      </c>
      <c r="N200" t="s">
        <v>614</v>
      </c>
    </row>
    <row r="201" spans="1:14">
      <c r="A201" t="s">
        <v>12</v>
      </c>
      <c r="B201" t="s">
        <v>6538</v>
      </c>
      <c r="C201" t="s">
        <v>616</v>
      </c>
      <c r="D201" s="85" t="s">
        <v>600</v>
      </c>
      <c r="E201" s="146">
        <v>41049</v>
      </c>
      <c r="G201" t="s">
        <v>601</v>
      </c>
      <c r="H201" t="s">
        <v>204</v>
      </c>
      <c r="I201" t="s">
        <v>602</v>
      </c>
      <c r="J201" s="146">
        <v>40783</v>
      </c>
      <c r="K201" t="s">
        <v>529</v>
      </c>
      <c r="L201" t="s">
        <v>617</v>
      </c>
      <c r="M201" t="s">
        <v>28</v>
      </c>
      <c r="N201" t="s">
        <v>618</v>
      </c>
    </row>
    <row r="202" spans="1:14">
      <c r="A202" t="s">
        <v>12</v>
      </c>
      <c r="B202" t="s">
        <v>6539</v>
      </c>
      <c r="C202" t="s">
        <v>620</v>
      </c>
      <c r="D202" s="85" t="s">
        <v>600</v>
      </c>
      <c r="E202" s="146">
        <v>41047</v>
      </c>
      <c r="F202" t="s">
        <v>621</v>
      </c>
      <c r="G202" t="s">
        <v>622</v>
      </c>
      <c r="H202" t="s">
        <v>623</v>
      </c>
      <c r="I202" t="s">
        <v>624</v>
      </c>
      <c r="J202" s="146">
        <v>40733</v>
      </c>
      <c r="K202" t="s">
        <v>529</v>
      </c>
      <c r="L202" t="s">
        <v>625</v>
      </c>
      <c r="M202" t="s">
        <v>28</v>
      </c>
      <c r="N202" t="s">
        <v>626</v>
      </c>
    </row>
    <row r="203" spans="1:14">
      <c r="A203" t="s">
        <v>12</v>
      </c>
      <c r="B203" t="s">
        <v>6540</v>
      </c>
      <c r="C203" t="s">
        <v>628</v>
      </c>
      <c r="D203" s="85" t="s">
        <v>600</v>
      </c>
      <c r="E203" s="146">
        <v>41047</v>
      </c>
      <c r="G203" t="s">
        <v>622</v>
      </c>
      <c r="H203" t="s">
        <v>623</v>
      </c>
      <c r="I203" t="s">
        <v>624</v>
      </c>
      <c r="J203" s="146">
        <v>40733</v>
      </c>
      <c r="K203" t="s">
        <v>529</v>
      </c>
      <c r="L203" t="s">
        <v>629</v>
      </c>
      <c r="M203" t="s">
        <v>28</v>
      </c>
      <c r="N203" t="s">
        <v>630</v>
      </c>
    </row>
    <row r="204" spans="1:14">
      <c r="A204" t="s">
        <v>12</v>
      </c>
      <c r="B204" t="s">
        <v>6541</v>
      </c>
      <c r="C204" t="s">
        <v>632</v>
      </c>
      <c r="D204" s="85" t="s">
        <v>600</v>
      </c>
      <c r="E204" s="146">
        <v>41047</v>
      </c>
      <c r="F204" t="s">
        <v>621</v>
      </c>
      <c r="G204" t="s">
        <v>622</v>
      </c>
      <c r="H204" t="s">
        <v>623</v>
      </c>
      <c r="I204" t="s">
        <v>624</v>
      </c>
      <c r="J204" s="146">
        <v>40733</v>
      </c>
      <c r="K204" t="s">
        <v>529</v>
      </c>
      <c r="L204" t="s">
        <v>633</v>
      </c>
      <c r="M204" t="s">
        <v>28</v>
      </c>
      <c r="N204" t="s">
        <v>634</v>
      </c>
    </row>
    <row r="205" spans="1:14">
      <c r="A205" t="s">
        <v>12</v>
      </c>
      <c r="B205" t="s">
        <v>6542</v>
      </c>
      <c r="C205" t="s">
        <v>636</v>
      </c>
      <c r="D205" s="85" t="s">
        <v>600</v>
      </c>
      <c r="E205" s="146">
        <v>41047</v>
      </c>
      <c r="F205" t="s">
        <v>637</v>
      </c>
      <c r="G205" t="s">
        <v>622</v>
      </c>
      <c r="H205" t="s">
        <v>623</v>
      </c>
      <c r="I205" t="s">
        <v>624</v>
      </c>
      <c r="J205" s="146">
        <v>40733</v>
      </c>
      <c r="K205" t="s">
        <v>529</v>
      </c>
      <c r="L205" t="s">
        <v>638</v>
      </c>
      <c r="M205" t="s">
        <v>28</v>
      </c>
    </row>
    <row r="206" spans="1:14">
      <c r="A206" t="s">
        <v>12</v>
      </c>
      <c r="B206" t="s">
        <v>6543</v>
      </c>
      <c r="C206" t="s">
        <v>640</v>
      </c>
      <c r="D206" s="85" t="s">
        <v>600</v>
      </c>
      <c r="E206" s="146">
        <v>41079</v>
      </c>
      <c r="G206" t="s">
        <v>641</v>
      </c>
      <c r="H206" t="s">
        <v>642</v>
      </c>
      <c r="I206" t="s">
        <v>643</v>
      </c>
      <c r="J206" s="146">
        <v>41076</v>
      </c>
      <c r="K206" t="s">
        <v>529</v>
      </c>
      <c r="L206" t="s">
        <v>644</v>
      </c>
      <c r="M206" t="s">
        <v>28</v>
      </c>
      <c r="N206" t="s">
        <v>645</v>
      </c>
    </row>
    <row r="207" spans="1:14">
      <c r="A207" t="s">
        <v>12</v>
      </c>
      <c r="B207" t="s">
        <v>6544</v>
      </c>
      <c r="C207" t="s">
        <v>647</v>
      </c>
      <c r="D207" s="85" t="s">
        <v>600</v>
      </c>
      <c r="E207" s="146">
        <v>41079</v>
      </c>
      <c r="G207" t="s">
        <v>641</v>
      </c>
      <c r="H207" t="s">
        <v>642</v>
      </c>
      <c r="I207" t="s">
        <v>643</v>
      </c>
      <c r="J207" s="146">
        <v>41076</v>
      </c>
      <c r="K207" t="s">
        <v>529</v>
      </c>
      <c r="L207" t="s">
        <v>648</v>
      </c>
      <c r="M207" t="s">
        <v>28</v>
      </c>
      <c r="N207" t="s">
        <v>649</v>
      </c>
    </row>
    <row r="208" spans="1:14">
      <c r="A208" t="s">
        <v>12</v>
      </c>
      <c r="B208" t="s">
        <v>6545</v>
      </c>
      <c r="C208" t="s">
        <v>651</v>
      </c>
      <c r="D208" s="85" t="s">
        <v>600</v>
      </c>
      <c r="E208" s="146">
        <v>41079</v>
      </c>
      <c r="G208" t="s">
        <v>641</v>
      </c>
      <c r="H208" t="s">
        <v>642</v>
      </c>
      <c r="I208" t="s">
        <v>643</v>
      </c>
      <c r="J208" s="146">
        <v>41076</v>
      </c>
      <c r="K208" t="s">
        <v>529</v>
      </c>
      <c r="L208" t="s">
        <v>625</v>
      </c>
      <c r="M208" t="s">
        <v>28</v>
      </c>
      <c r="N208" t="s">
        <v>324</v>
      </c>
    </row>
    <row r="209" spans="1:14">
      <c r="A209" t="s">
        <v>12</v>
      </c>
      <c r="B209" t="s">
        <v>6546</v>
      </c>
      <c r="C209" t="s">
        <v>653</v>
      </c>
      <c r="D209" s="85" t="s">
        <v>600</v>
      </c>
      <c r="E209" s="146">
        <v>41079</v>
      </c>
      <c r="G209" t="s">
        <v>641</v>
      </c>
      <c r="H209" t="s">
        <v>642</v>
      </c>
      <c r="I209" t="s">
        <v>643</v>
      </c>
      <c r="J209" s="146">
        <v>41076</v>
      </c>
      <c r="K209" t="s">
        <v>529</v>
      </c>
      <c r="L209" t="s">
        <v>105</v>
      </c>
      <c r="M209" t="s">
        <v>28</v>
      </c>
      <c r="N209" t="s">
        <v>324</v>
      </c>
    </row>
    <row r="210" spans="1:14">
      <c r="A210" t="s">
        <v>12</v>
      </c>
      <c r="B210" t="s">
        <v>6547</v>
      </c>
      <c r="C210" t="s">
        <v>655</v>
      </c>
      <c r="D210" s="85" t="s">
        <v>600</v>
      </c>
      <c r="E210" s="146">
        <v>41080</v>
      </c>
      <c r="G210" t="s">
        <v>641</v>
      </c>
      <c r="H210" t="s">
        <v>642</v>
      </c>
      <c r="I210" t="s">
        <v>643</v>
      </c>
      <c r="J210" s="146">
        <v>41076</v>
      </c>
      <c r="K210" t="s">
        <v>529</v>
      </c>
      <c r="L210" t="s">
        <v>656</v>
      </c>
      <c r="M210" t="s">
        <v>28</v>
      </c>
      <c r="N210" t="s">
        <v>657</v>
      </c>
    </row>
    <row r="211" spans="1:14">
      <c r="A211" t="s">
        <v>12</v>
      </c>
      <c r="B211" t="s">
        <v>6548</v>
      </c>
      <c r="C211" t="s">
        <v>659</v>
      </c>
      <c r="D211" s="85" t="s">
        <v>600</v>
      </c>
      <c r="E211" s="146">
        <v>41080</v>
      </c>
      <c r="F211" t="s">
        <v>660</v>
      </c>
      <c r="G211" t="s">
        <v>641</v>
      </c>
      <c r="H211" t="s">
        <v>642</v>
      </c>
      <c r="I211" t="s">
        <v>643</v>
      </c>
      <c r="J211" s="146">
        <v>41076</v>
      </c>
      <c r="K211" t="s">
        <v>529</v>
      </c>
      <c r="L211" t="s">
        <v>105</v>
      </c>
      <c r="M211" t="s">
        <v>28</v>
      </c>
      <c r="N211" t="s">
        <v>661</v>
      </c>
    </row>
    <row r="212" spans="1:14">
      <c r="A212" t="s">
        <v>12</v>
      </c>
      <c r="B212" t="s">
        <v>6549</v>
      </c>
      <c r="C212" t="s">
        <v>663</v>
      </c>
      <c r="D212" s="85" t="s">
        <v>600</v>
      </c>
      <c r="E212" s="146">
        <v>41049</v>
      </c>
      <c r="F212" t="s">
        <v>621</v>
      </c>
      <c r="G212" t="s">
        <v>664</v>
      </c>
      <c r="H212" t="s">
        <v>204</v>
      </c>
      <c r="I212" t="s">
        <v>665</v>
      </c>
      <c r="J212" s="146">
        <v>41027</v>
      </c>
      <c r="K212" t="s">
        <v>418</v>
      </c>
      <c r="L212" t="s">
        <v>85</v>
      </c>
      <c r="M212" t="s">
        <v>28</v>
      </c>
    </row>
    <row r="213" spans="1:14">
      <c r="A213" t="s">
        <v>12</v>
      </c>
      <c r="B213" t="s">
        <v>6550</v>
      </c>
      <c r="C213" t="s">
        <v>667</v>
      </c>
      <c r="D213" s="85" t="s">
        <v>600</v>
      </c>
      <c r="E213" s="146">
        <v>41049</v>
      </c>
      <c r="F213" t="s">
        <v>621</v>
      </c>
      <c r="G213" t="s">
        <v>664</v>
      </c>
      <c r="H213" t="s">
        <v>204</v>
      </c>
      <c r="I213" t="s">
        <v>665</v>
      </c>
      <c r="J213" s="146">
        <v>41027</v>
      </c>
      <c r="K213" t="s">
        <v>668</v>
      </c>
      <c r="L213" t="s">
        <v>669</v>
      </c>
      <c r="M213" t="s">
        <v>28</v>
      </c>
    </row>
    <row r="214" spans="1:14">
      <c r="A214" t="s">
        <v>12</v>
      </c>
      <c r="B214" t="s">
        <v>6551</v>
      </c>
      <c r="C214" t="s">
        <v>671</v>
      </c>
      <c r="D214" s="85" t="s">
        <v>600</v>
      </c>
      <c r="E214" s="146">
        <v>41049</v>
      </c>
      <c r="G214" t="s">
        <v>664</v>
      </c>
      <c r="H214" t="s">
        <v>204</v>
      </c>
      <c r="I214" t="s">
        <v>665</v>
      </c>
      <c r="J214" s="146">
        <v>41027</v>
      </c>
      <c r="K214" t="s">
        <v>529</v>
      </c>
      <c r="L214" t="s">
        <v>668</v>
      </c>
      <c r="M214" t="s">
        <v>28</v>
      </c>
      <c r="N214" t="s">
        <v>672</v>
      </c>
    </row>
    <row r="215" spans="1:14">
      <c r="A215" t="s">
        <v>12</v>
      </c>
      <c r="B215" t="s">
        <v>6552</v>
      </c>
      <c r="C215" t="s">
        <v>674</v>
      </c>
      <c r="D215" s="85" t="s">
        <v>600</v>
      </c>
      <c r="E215" s="146">
        <v>41049</v>
      </c>
      <c r="G215" t="s">
        <v>664</v>
      </c>
      <c r="H215" t="s">
        <v>204</v>
      </c>
      <c r="I215" t="s">
        <v>665</v>
      </c>
      <c r="J215" s="146">
        <v>41027</v>
      </c>
      <c r="K215" t="s">
        <v>529</v>
      </c>
      <c r="L215" t="s">
        <v>675</v>
      </c>
      <c r="M215" t="s">
        <v>28</v>
      </c>
      <c r="N215" t="s">
        <v>250</v>
      </c>
    </row>
    <row r="216" spans="1:14">
      <c r="A216" t="s">
        <v>12</v>
      </c>
      <c r="B216" t="s">
        <v>6553</v>
      </c>
      <c r="C216" t="s">
        <v>677</v>
      </c>
      <c r="D216" s="85" t="s">
        <v>600</v>
      </c>
      <c r="E216" s="146">
        <v>41049</v>
      </c>
      <c r="G216" t="s">
        <v>664</v>
      </c>
      <c r="H216" t="s">
        <v>204</v>
      </c>
      <c r="I216" t="s">
        <v>665</v>
      </c>
      <c r="J216" s="146">
        <v>41027</v>
      </c>
      <c r="K216" t="s">
        <v>529</v>
      </c>
      <c r="L216" t="s">
        <v>678</v>
      </c>
      <c r="M216" t="s">
        <v>28</v>
      </c>
      <c r="N216" t="s">
        <v>679</v>
      </c>
    </row>
    <row r="217" spans="1:14">
      <c r="A217" t="s">
        <v>12</v>
      </c>
      <c r="B217" t="s">
        <v>6554</v>
      </c>
      <c r="C217" t="s">
        <v>681</v>
      </c>
      <c r="D217" s="85" t="s">
        <v>600</v>
      </c>
      <c r="E217" s="146">
        <v>41049</v>
      </c>
      <c r="G217" t="s">
        <v>664</v>
      </c>
      <c r="H217" t="s">
        <v>204</v>
      </c>
      <c r="I217" t="s">
        <v>665</v>
      </c>
      <c r="J217" s="146">
        <v>41028</v>
      </c>
      <c r="K217" t="s">
        <v>529</v>
      </c>
      <c r="L217" t="s">
        <v>92</v>
      </c>
      <c r="M217" t="s">
        <v>28</v>
      </c>
      <c r="N217" t="s">
        <v>168</v>
      </c>
    </row>
    <row r="218" spans="1:14">
      <c r="A218" t="s">
        <v>12</v>
      </c>
      <c r="B218" t="s">
        <v>6555</v>
      </c>
      <c r="C218" t="s">
        <v>683</v>
      </c>
      <c r="D218" s="85" t="s">
        <v>600</v>
      </c>
      <c r="E218" s="146">
        <v>41049</v>
      </c>
      <c r="F218" t="s">
        <v>684</v>
      </c>
      <c r="G218" t="s">
        <v>664</v>
      </c>
      <c r="H218" t="s">
        <v>204</v>
      </c>
      <c r="I218" t="s">
        <v>665</v>
      </c>
      <c r="J218" s="146">
        <v>41028</v>
      </c>
      <c r="K218" t="s">
        <v>529</v>
      </c>
      <c r="L218" t="s">
        <v>85</v>
      </c>
      <c r="M218" t="s">
        <v>28</v>
      </c>
      <c r="N218" t="s">
        <v>128</v>
      </c>
    </row>
    <row r="219" spans="1:14">
      <c r="A219" t="s">
        <v>12</v>
      </c>
      <c r="B219" t="s">
        <v>6556</v>
      </c>
      <c r="C219" t="s">
        <v>686</v>
      </c>
      <c r="D219" s="85" t="s">
        <v>600</v>
      </c>
      <c r="E219" s="146">
        <v>41049</v>
      </c>
      <c r="F219" t="s">
        <v>687</v>
      </c>
      <c r="G219" t="s">
        <v>664</v>
      </c>
      <c r="H219" t="s">
        <v>204</v>
      </c>
      <c r="I219" t="s">
        <v>665</v>
      </c>
      <c r="J219" s="146">
        <v>41028</v>
      </c>
      <c r="K219" t="s">
        <v>529</v>
      </c>
      <c r="L219" t="s">
        <v>79</v>
      </c>
      <c r="M219" t="s">
        <v>28</v>
      </c>
      <c r="N219" t="s">
        <v>618</v>
      </c>
    </row>
    <row r="220" spans="1:14">
      <c r="A220" t="s">
        <v>12</v>
      </c>
      <c r="B220" t="s">
        <v>6557</v>
      </c>
      <c r="C220" t="s">
        <v>689</v>
      </c>
      <c r="D220" s="85" t="s">
        <v>600</v>
      </c>
      <c r="E220" s="146">
        <v>41183</v>
      </c>
      <c r="G220" t="s">
        <v>581</v>
      </c>
      <c r="H220" t="s">
        <v>204</v>
      </c>
      <c r="I220" t="s">
        <v>582</v>
      </c>
      <c r="J220" s="146">
        <v>41160</v>
      </c>
      <c r="K220" t="s">
        <v>529</v>
      </c>
      <c r="L220" t="s">
        <v>690</v>
      </c>
      <c r="M220" t="s">
        <v>28</v>
      </c>
      <c r="N220" t="s">
        <v>207</v>
      </c>
    </row>
    <row r="221" spans="1:14">
      <c r="A221" t="s">
        <v>12</v>
      </c>
      <c r="B221" t="s">
        <v>6558</v>
      </c>
      <c r="C221" t="s">
        <v>692</v>
      </c>
      <c r="D221" s="85" t="s">
        <v>600</v>
      </c>
      <c r="E221" s="146">
        <v>41183</v>
      </c>
      <c r="G221" t="s">
        <v>581</v>
      </c>
      <c r="H221" t="s">
        <v>204</v>
      </c>
      <c r="I221" t="s">
        <v>582</v>
      </c>
      <c r="J221" s="146">
        <v>41160</v>
      </c>
      <c r="K221" t="s">
        <v>529</v>
      </c>
      <c r="L221" t="s">
        <v>490</v>
      </c>
      <c r="M221" t="s">
        <v>28</v>
      </c>
      <c r="N221" t="s">
        <v>693</v>
      </c>
    </row>
    <row r="222" spans="1:14">
      <c r="A222" t="s">
        <v>12</v>
      </c>
      <c r="B222" t="s">
        <v>6559</v>
      </c>
      <c r="C222" t="s">
        <v>694</v>
      </c>
      <c r="D222" s="85" t="s">
        <v>600</v>
      </c>
      <c r="E222" s="146">
        <v>41184</v>
      </c>
      <c r="G222" t="s">
        <v>581</v>
      </c>
      <c r="H222" t="s">
        <v>204</v>
      </c>
      <c r="I222" t="s">
        <v>582</v>
      </c>
      <c r="J222" s="146">
        <v>41160</v>
      </c>
      <c r="K222" t="s">
        <v>529</v>
      </c>
      <c r="L222" t="s">
        <v>502</v>
      </c>
      <c r="M222" t="s">
        <v>28</v>
      </c>
      <c r="N222" t="s">
        <v>365</v>
      </c>
    </row>
    <row r="223" spans="1:14">
      <c r="A223" t="s">
        <v>12</v>
      </c>
      <c r="B223" t="s">
        <v>6560</v>
      </c>
      <c r="C223" t="s">
        <v>696</v>
      </c>
      <c r="D223" s="85" t="s">
        <v>600</v>
      </c>
      <c r="E223" s="146">
        <v>41184</v>
      </c>
      <c r="G223" t="s">
        <v>581</v>
      </c>
      <c r="H223" t="s">
        <v>204</v>
      </c>
      <c r="I223" t="s">
        <v>582</v>
      </c>
      <c r="J223" s="146">
        <v>41160</v>
      </c>
      <c r="K223" t="s">
        <v>529</v>
      </c>
      <c r="L223" t="s">
        <v>648</v>
      </c>
      <c r="M223" t="s">
        <v>28</v>
      </c>
      <c r="N223" t="s">
        <v>697</v>
      </c>
    </row>
    <row r="224" spans="1:14">
      <c r="A224" t="s">
        <v>12</v>
      </c>
      <c r="B224" t="s">
        <v>6561</v>
      </c>
      <c r="C224" t="s">
        <v>9426</v>
      </c>
      <c r="D224" s="85" t="s">
        <v>600</v>
      </c>
      <c r="E224" s="146">
        <v>41191</v>
      </c>
      <c r="G224" t="s">
        <v>581</v>
      </c>
      <c r="H224" t="s">
        <v>204</v>
      </c>
      <c r="I224" t="s">
        <v>582</v>
      </c>
      <c r="J224" s="146">
        <v>41161</v>
      </c>
      <c r="K224" t="s">
        <v>529</v>
      </c>
      <c r="L224" t="s">
        <v>699</v>
      </c>
      <c r="M224" t="s">
        <v>28</v>
      </c>
      <c r="N224" t="s">
        <v>106</v>
      </c>
    </row>
    <row r="225" spans="1:14">
      <c r="A225" t="s">
        <v>12</v>
      </c>
      <c r="B225" t="s">
        <v>6562</v>
      </c>
      <c r="C225" t="s">
        <v>701</v>
      </c>
      <c r="D225" s="85" t="s">
        <v>600</v>
      </c>
      <c r="E225" s="146">
        <v>41191</v>
      </c>
      <c r="G225" t="s">
        <v>581</v>
      </c>
      <c r="H225" t="s">
        <v>204</v>
      </c>
      <c r="I225" t="s">
        <v>582</v>
      </c>
      <c r="J225" s="146">
        <v>41161</v>
      </c>
      <c r="K225" t="s">
        <v>529</v>
      </c>
      <c r="L225" t="s">
        <v>702</v>
      </c>
      <c r="M225" t="s">
        <v>28</v>
      </c>
      <c r="N225" t="s">
        <v>703</v>
      </c>
    </row>
    <row r="226" spans="1:14">
      <c r="A226" t="s">
        <v>12</v>
      </c>
      <c r="B226" t="s">
        <v>6563</v>
      </c>
      <c r="C226" t="s">
        <v>705</v>
      </c>
      <c r="D226" s="85" t="s">
        <v>600</v>
      </c>
      <c r="E226" s="146">
        <v>41191</v>
      </c>
      <c r="G226" t="s">
        <v>581</v>
      </c>
      <c r="H226" t="s">
        <v>204</v>
      </c>
      <c r="I226" t="s">
        <v>582</v>
      </c>
      <c r="J226" s="146">
        <v>41161</v>
      </c>
      <c r="K226" t="s">
        <v>706</v>
      </c>
      <c r="L226" t="s">
        <v>529</v>
      </c>
      <c r="M226" t="s">
        <v>28</v>
      </c>
      <c r="N226" t="s">
        <v>34</v>
      </c>
    </row>
    <row r="227" spans="1:14">
      <c r="A227" t="s">
        <v>12</v>
      </c>
      <c r="B227" t="s">
        <v>6564</v>
      </c>
      <c r="C227" t="s">
        <v>708</v>
      </c>
      <c r="D227" s="85" t="s">
        <v>600</v>
      </c>
      <c r="E227" s="146">
        <v>41065</v>
      </c>
      <c r="F227" t="s">
        <v>684</v>
      </c>
      <c r="G227" t="s">
        <v>709</v>
      </c>
      <c r="H227" t="s">
        <v>190</v>
      </c>
      <c r="I227" t="s">
        <v>710</v>
      </c>
      <c r="J227" s="146">
        <v>41055</v>
      </c>
      <c r="K227" t="s">
        <v>529</v>
      </c>
      <c r="L227" t="s">
        <v>79</v>
      </c>
      <c r="M227" t="s">
        <v>28</v>
      </c>
      <c r="N227" t="s">
        <v>264</v>
      </c>
    </row>
    <row r="228" spans="1:14">
      <c r="A228" t="s">
        <v>12</v>
      </c>
      <c r="B228" t="s">
        <v>6565</v>
      </c>
      <c r="C228" t="s">
        <v>712</v>
      </c>
      <c r="D228" s="85" t="s">
        <v>600</v>
      </c>
      <c r="E228" s="146">
        <v>41065</v>
      </c>
      <c r="F228" t="s">
        <v>684</v>
      </c>
      <c r="G228" t="s">
        <v>709</v>
      </c>
      <c r="H228" t="s">
        <v>190</v>
      </c>
      <c r="I228" t="s">
        <v>710</v>
      </c>
      <c r="J228" s="146">
        <v>41055</v>
      </c>
      <c r="K228" t="s">
        <v>529</v>
      </c>
      <c r="L228" t="s">
        <v>418</v>
      </c>
      <c r="M228" t="s">
        <v>28</v>
      </c>
      <c r="N228" t="s">
        <v>713</v>
      </c>
    </row>
    <row r="229" spans="1:14">
      <c r="A229" t="s">
        <v>12</v>
      </c>
      <c r="B229" t="s">
        <v>6566</v>
      </c>
      <c r="C229" t="s">
        <v>712</v>
      </c>
      <c r="D229" s="85" t="s">
        <v>600</v>
      </c>
      <c r="E229" s="146">
        <v>41065</v>
      </c>
      <c r="F229" t="s">
        <v>684</v>
      </c>
      <c r="G229" t="s">
        <v>709</v>
      </c>
      <c r="H229" t="s">
        <v>190</v>
      </c>
      <c r="I229" t="s">
        <v>710</v>
      </c>
      <c r="J229" s="146">
        <v>41055</v>
      </c>
      <c r="K229" t="s">
        <v>529</v>
      </c>
      <c r="L229" t="s">
        <v>105</v>
      </c>
      <c r="M229" t="s">
        <v>28</v>
      </c>
      <c r="N229" t="s">
        <v>713</v>
      </c>
    </row>
    <row r="230" spans="1:14">
      <c r="A230" t="s">
        <v>12</v>
      </c>
      <c r="B230" t="s">
        <v>6567</v>
      </c>
      <c r="C230" t="s">
        <v>716</v>
      </c>
      <c r="D230" s="85" t="s">
        <v>600</v>
      </c>
      <c r="E230" s="146">
        <v>41066</v>
      </c>
      <c r="G230" t="s">
        <v>709</v>
      </c>
      <c r="H230" t="s">
        <v>190</v>
      </c>
      <c r="I230" t="s">
        <v>710</v>
      </c>
      <c r="J230" s="146">
        <v>41056</v>
      </c>
      <c r="K230" t="s">
        <v>644</v>
      </c>
      <c r="L230" t="s">
        <v>529</v>
      </c>
      <c r="M230" t="s">
        <v>28</v>
      </c>
      <c r="N230" t="s">
        <v>717</v>
      </c>
    </row>
    <row r="231" spans="1:14">
      <c r="A231" t="s">
        <v>12</v>
      </c>
      <c r="B231" t="s">
        <v>6568</v>
      </c>
      <c r="C231" t="s">
        <v>719</v>
      </c>
      <c r="D231" s="85" t="s">
        <v>600</v>
      </c>
      <c r="E231" s="146">
        <v>41066</v>
      </c>
      <c r="G231" t="s">
        <v>709</v>
      </c>
      <c r="H231" t="s">
        <v>190</v>
      </c>
      <c r="I231" t="s">
        <v>710</v>
      </c>
      <c r="J231" s="146">
        <v>41056</v>
      </c>
      <c r="K231" t="s">
        <v>434</v>
      </c>
      <c r="L231" t="s">
        <v>529</v>
      </c>
      <c r="M231" t="s">
        <v>28</v>
      </c>
      <c r="N231" t="s">
        <v>239</v>
      </c>
    </row>
    <row r="232" spans="1:14">
      <c r="A232" t="s">
        <v>12</v>
      </c>
      <c r="B232" t="s">
        <v>6569</v>
      </c>
      <c r="C232" t="s">
        <v>721</v>
      </c>
      <c r="D232" s="85" t="s">
        <v>600</v>
      </c>
      <c r="E232" s="146">
        <v>41203</v>
      </c>
      <c r="F232" t="s">
        <v>722</v>
      </c>
      <c r="G232" t="s">
        <v>723</v>
      </c>
      <c r="H232" t="s">
        <v>724</v>
      </c>
      <c r="I232" t="s">
        <v>725</v>
      </c>
      <c r="J232" s="146">
        <v>41188</v>
      </c>
      <c r="K232" t="s">
        <v>529</v>
      </c>
      <c r="L232" t="s">
        <v>418</v>
      </c>
      <c r="M232" t="s">
        <v>45</v>
      </c>
      <c r="N232" t="s">
        <v>726</v>
      </c>
    </row>
    <row r="233" spans="1:14">
      <c r="A233" t="s">
        <v>12</v>
      </c>
      <c r="B233" t="s">
        <v>6570</v>
      </c>
      <c r="C233" t="s">
        <v>728</v>
      </c>
      <c r="D233" s="85" t="s">
        <v>600</v>
      </c>
      <c r="E233" s="146">
        <v>41203</v>
      </c>
      <c r="F233" t="s">
        <v>729</v>
      </c>
      <c r="G233" t="s">
        <v>723</v>
      </c>
      <c r="H233" t="s">
        <v>724</v>
      </c>
      <c r="I233" t="s">
        <v>725</v>
      </c>
      <c r="J233" s="146">
        <v>41188</v>
      </c>
      <c r="K233" t="s">
        <v>529</v>
      </c>
      <c r="L233" t="s">
        <v>418</v>
      </c>
      <c r="M233" t="s">
        <v>45</v>
      </c>
      <c r="N233" t="s">
        <v>726</v>
      </c>
    </row>
    <row r="234" spans="1:14">
      <c r="A234" t="s">
        <v>12</v>
      </c>
      <c r="B234" t="s">
        <v>6571</v>
      </c>
      <c r="C234" t="s">
        <v>731</v>
      </c>
      <c r="D234" s="85" t="s">
        <v>600</v>
      </c>
      <c r="E234" s="146">
        <v>42571</v>
      </c>
      <c r="G234" t="s">
        <v>732</v>
      </c>
      <c r="H234" t="s">
        <v>204</v>
      </c>
      <c r="I234" t="s">
        <v>733</v>
      </c>
      <c r="J234" s="146">
        <v>41385</v>
      </c>
      <c r="K234" t="s">
        <v>529</v>
      </c>
      <c r="L234" t="s">
        <v>92</v>
      </c>
      <c r="M234" t="s">
        <v>45</v>
      </c>
      <c r="N234" t="s">
        <v>734</v>
      </c>
    </row>
    <row r="235" spans="1:14">
      <c r="A235" t="s">
        <v>12</v>
      </c>
      <c r="B235" t="s">
        <v>6572</v>
      </c>
      <c r="C235" t="s">
        <v>736</v>
      </c>
      <c r="D235" s="85" t="s">
        <v>600</v>
      </c>
      <c r="E235" s="146">
        <v>42571</v>
      </c>
      <c r="G235" t="s">
        <v>732</v>
      </c>
      <c r="H235" t="s">
        <v>204</v>
      </c>
      <c r="I235" t="s">
        <v>733</v>
      </c>
      <c r="J235" s="146">
        <v>41384</v>
      </c>
      <c r="K235" t="s">
        <v>529</v>
      </c>
      <c r="L235" t="s">
        <v>85</v>
      </c>
      <c r="M235" t="s">
        <v>45</v>
      </c>
      <c r="N235" t="s">
        <v>737</v>
      </c>
    </row>
    <row r="236" spans="1:14">
      <c r="A236" t="s">
        <v>12</v>
      </c>
      <c r="B236" t="s">
        <v>6573</v>
      </c>
      <c r="C236" t="s">
        <v>739</v>
      </c>
      <c r="D236" s="85" t="s">
        <v>600</v>
      </c>
      <c r="E236" s="146">
        <v>42571</v>
      </c>
      <c r="G236" t="s">
        <v>732</v>
      </c>
      <c r="H236" t="s">
        <v>204</v>
      </c>
      <c r="I236" t="s">
        <v>733</v>
      </c>
      <c r="J236" s="146">
        <v>41384</v>
      </c>
      <c r="K236" t="s">
        <v>529</v>
      </c>
      <c r="L236" t="s">
        <v>418</v>
      </c>
      <c r="M236" t="s">
        <v>45</v>
      </c>
      <c r="N236" t="s">
        <v>740</v>
      </c>
    </row>
    <row r="237" spans="1:14">
      <c r="A237" t="s">
        <v>12</v>
      </c>
      <c r="B237" t="s">
        <v>6574</v>
      </c>
      <c r="C237" t="s">
        <v>742</v>
      </c>
      <c r="D237" s="85" t="s">
        <v>600</v>
      </c>
      <c r="E237" s="146">
        <v>42571</v>
      </c>
      <c r="G237" t="s">
        <v>732</v>
      </c>
      <c r="H237" t="s">
        <v>204</v>
      </c>
      <c r="I237" t="s">
        <v>733</v>
      </c>
      <c r="J237" s="146">
        <v>41384</v>
      </c>
      <c r="K237" t="s">
        <v>529</v>
      </c>
      <c r="L237" t="s">
        <v>678</v>
      </c>
      <c r="M237" t="s">
        <v>45</v>
      </c>
      <c r="N237" t="s">
        <v>740</v>
      </c>
    </row>
    <row r="238" spans="1:14">
      <c r="A238" t="s">
        <v>12</v>
      </c>
      <c r="B238" t="s">
        <v>6575</v>
      </c>
      <c r="C238" t="s">
        <v>744</v>
      </c>
      <c r="D238" s="85" t="s">
        <v>600</v>
      </c>
      <c r="E238" s="146">
        <v>42571</v>
      </c>
      <c r="G238" t="s">
        <v>745</v>
      </c>
      <c r="H238" t="s">
        <v>746</v>
      </c>
      <c r="I238" t="s">
        <v>747</v>
      </c>
      <c r="J238" s="146">
        <v>41391</v>
      </c>
      <c r="K238" t="s">
        <v>529</v>
      </c>
      <c r="L238" t="s">
        <v>418</v>
      </c>
      <c r="M238" t="s">
        <v>28</v>
      </c>
      <c r="N238" t="s">
        <v>748</v>
      </c>
    </row>
    <row r="239" spans="1:14">
      <c r="A239" t="s">
        <v>12</v>
      </c>
      <c r="B239" t="s">
        <v>6576</v>
      </c>
      <c r="C239" t="s">
        <v>750</v>
      </c>
      <c r="D239" s="85" t="s">
        <v>600</v>
      </c>
      <c r="E239" s="146">
        <v>42571</v>
      </c>
      <c r="G239" t="s">
        <v>745</v>
      </c>
      <c r="H239" t="s">
        <v>746</v>
      </c>
      <c r="I239" t="s">
        <v>747</v>
      </c>
      <c r="J239" s="146">
        <v>41392</v>
      </c>
      <c r="K239" t="s">
        <v>529</v>
      </c>
      <c r="L239" t="s">
        <v>656</v>
      </c>
      <c r="M239" t="s">
        <v>28</v>
      </c>
      <c r="N239" t="s">
        <v>250</v>
      </c>
    </row>
    <row r="240" spans="1:14">
      <c r="A240" t="s">
        <v>12</v>
      </c>
      <c r="B240" t="s">
        <v>6577</v>
      </c>
      <c r="C240" t="s">
        <v>752</v>
      </c>
      <c r="D240" s="85" t="s">
        <v>600</v>
      </c>
      <c r="E240" s="146">
        <v>42571</v>
      </c>
      <c r="F240" t="s">
        <v>753</v>
      </c>
      <c r="G240" t="s">
        <v>745</v>
      </c>
      <c r="H240" t="s">
        <v>746</v>
      </c>
      <c r="I240" t="s">
        <v>747</v>
      </c>
      <c r="J240" s="146">
        <v>41392</v>
      </c>
      <c r="K240" t="s">
        <v>529</v>
      </c>
      <c r="L240" t="s">
        <v>418</v>
      </c>
      <c r="M240" t="s">
        <v>28</v>
      </c>
      <c r="N240" t="s">
        <v>754</v>
      </c>
    </row>
    <row r="241" spans="1:14">
      <c r="A241" t="s">
        <v>12</v>
      </c>
      <c r="B241" t="s">
        <v>6578</v>
      </c>
      <c r="C241" t="s">
        <v>756</v>
      </c>
      <c r="D241" s="85" t="s">
        <v>600</v>
      </c>
      <c r="E241" s="146">
        <v>42571</v>
      </c>
      <c r="F241" t="s">
        <v>757</v>
      </c>
      <c r="G241" t="s">
        <v>745</v>
      </c>
      <c r="H241" t="s">
        <v>746</v>
      </c>
      <c r="I241" t="s">
        <v>747</v>
      </c>
      <c r="J241" s="146">
        <v>41392</v>
      </c>
      <c r="K241" t="s">
        <v>529</v>
      </c>
      <c r="L241" t="s">
        <v>656</v>
      </c>
      <c r="M241" t="s">
        <v>28</v>
      </c>
      <c r="N241" t="s">
        <v>758</v>
      </c>
    </row>
    <row r="242" spans="1:14">
      <c r="A242" t="s">
        <v>12</v>
      </c>
      <c r="B242" t="s">
        <v>6579</v>
      </c>
      <c r="C242" t="s">
        <v>760</v>
      </c>
      <c r="D242" s="85" t="s">
        <v>600</v>
      </c>
      <c r="E242" s="146">
        <v>42571</v>
      </c>
      <c r="G242" t="s">
        <v>761</v>
      </c>
      <c r="H242" t="s">
        <v>642</v>
      </c>
      <c r="I242" t="s">
        <v>762</v>
      </c>
      <c r="J242" s="146">
        <v>41448</v>
      </c>
      <c r="K242" t="s">
        <v>529</v>
      </c>
      <c r="L242" t="s">
        <v>418</v>
      </c>
      <c r="M242" t="s">
        <v>28</v>
      </c>
      <c r="N242" t="s">
        <v>22</v>
      </c>
    </row>
    <row r="243" spans="1:14">
      <c r="A243" t="s">
        <v>12</v>
      </c>
      <c r="B243" t="s">
        <v>6580</v>
      </c>
      <c r="C243" t="s">
        <v>764</v>
      </c>
      <c r="D243" s="85" t="s">
        <v>600</v>
      </c>
      <c r="E243" s="146">
        <v>42571</v>
      </c>
      <c r="G243" t="s">
        <v>761</v>
      </c>
      <c r="H243" t="s">
        <v>642</v>
      </c>
      <c r="I243" t="s">
        <v>762</v>
      </c>
      <c r="J243" s="146">
        <v>41447</v>
      </c>
      <c r="K243" t="s">
        <v>529</v>
      </c>
      <c r="L243" t="s">
        <v>765</v>
      </c>
      <c r="M243" t="s">
        <v>28</v>
      </c>
      <c r="N243" t="s">
        <v>766</v>
      </c>
    </row>
    <row r="244" spans="1:14">
      <c r="A244" t="s">
        <v>12</v>
      </c>
      <c r="B244" t="s">
        <v>6581</v>
      </c>
      <c r="C244" t="s">
        <v>768</v>
      </c>
      <c r="D244" s="85" t="s">
        <v>600</v>
      </c>
      <c r="E244" s="146">
        <v>42571</v>
      </c>
      <c r="G244" t="s">
        <v>761</v>
      </c>
      <c r="H244" t="s">
        <v>642</v>
      </c>
      <c r="I244" t="s">
        <v>762</v>
      </c>
      <c r="J244" s="146">
        <v>41447</v>
      </c>
      <c r="K244" t="s">
        <v>529</v>
      </c>
      <c r="L244" t="s">
        <v>702</v>
      </c>
      <c r="M244" t="s">
        <v>28</v>
      </c>
      <c r="N244" t="s">
        <v>769</v>
      </c>
    </row>
    <row r="245" spans="1:14">
      <c r="A245" t="s">
        <v>12</v>
      </c>
      <c r="B245" t="s">
        <v>6582</v>
      </c>
      <c r="C245" t="s">
        <v>771</v>
      </c>
      <c r="D245" s="85" t="s">
        <v>600</v>
      </c>
      <c r="E245" s="146">
        <v>42571</v>
      </c>
      <c r="G245" t="s">
        <v>761</v>
      </c>
      <c r="H245" t="s">
        <v>642</v>
      </c>
      <c r="I245" t="s">
        <v>762</v>
      </c>
      <c r="J245" s="146">
        <v>41447</v>
      </c>
      <c r="K245" t="s">
        <v>529</v>
      </c>
      <c r="L245" t="s">
        <v>656</v>
      </c>
      <c r="M245" t="s">
        <v>28</v>
      </c>
      <c r="N245" t="s">
        <v>503</v>
      </c>
    </row>
    <row r="246" spans="1:14">
      <c r="A246" t="s">
        <v>12</v>
      </c>
      <c r="B246" t="s">
        <v>6583</v>
      </c>
      <c r="C246" t="s">
        <v>773</v>
      </c>
      <c r="D246" s="85" t="s">
        <v>600</v>
      </c>
      <c r="E246" s="146">
        <v>42571</v>
      </c>
      <c r="G246" t="s">
        <v>761</v>
      </c>
      <c r="H246" t="s">
        <v>642</v>
      </c>
      <c r="I246" t="s">
        <v>762</v>
      </c>
      <c r="J246" s="146">
        <v>41448</v>
      </c>
      <c r="K246" t="s">
        <v>529</v>
      </c>
      <c r="L246" t="s">
        <v>105</v>
      </c>
      <c r="M246" t="s">
        <v>28</v>
      </c>
      <c r="N246" t="s">
        <v>355</v>
      </c>
    </row>
    <row r="247" spans="1:14">
      <c r="A247" t="s">
        <v>12</v>
      </c>
      <c r="B247" t="s">
        <v>6584</v>
      </c>
      <c r="C247" t="s">
        <v>775</v>
      </c>
      <c r="D247" s="85" t="s">
        <v>600</v>
      </c>
      <c r="E247" s="146">
        <v>42571</v>
      </c>
      <c r="G247" t="s">
        <v>761</v>
      </c>
      <c r="H247" t="s">
        <v>642</v>
      </c>
      <c r="I247" t="s">
        <v>762</v>
      </c>
      <c r="J247" s="146">
        <v>41497</v>
      </c>
      <c r="K247" t="s">
        <v>529</v>
      </c>
      <c r="L247" t="s">
        <v>656</v>
      </c>
      <c r="M247" t="s">
        <v>28</v>
      </c>
      <c r="N247" t="s">
        <v>776</v>
      </c>
    </row>
    <row r="248" spans="1:14">
      <c r="A248" t="s">
        <v>12</v>
      </c>
      <c r="B248" t="s">
        <v>6585</v>
      </c>
      <c r="C248" t="s">
        <v>778</v>
      </c>
      <c r="D248" s="85" t="s">
        <v>600</v>
      </c>
      <c r="E248" s="146">
        <v>42571</v>
      </c>
      <c r="G248" t="s">
        <v>779</v>
      </c>
      <c r="H248" t="s">
        <v>204</v>
      </c>
      <c r="I248" t="s">
        <v>780</v>
      </c>
      <c r="J248" s="146">
        <v>41482</v>
      </c>
      <c r="K248" t="s">
        <v>529</v>
      </c>
      <c r="L248" t="s">
        <v>428</v>
      </c>
      <c r="M248" t="s">
        <v>28</v>
      </c>
      <c r="N248" t="s">
        <v>781</v>
      </c>
    </row>
    <row r="249" spans="1:14">
      <c r="A249" t="s">
        <v>12</v>
      </c>
      <c r="B249" t="s">
        <v>6586</v>
      </c>
      <c r="C249" t="s">
        <v>783</v>
      </c>
      <c r="D249" s="85" t="s">
        <v>600</v>
      </c>
      <c r="E249" s="146">
        <v>42571</v>
      </c>
      <c r="G249" t="s">
        <v>779</v>
      </c>
      <c r="H249" t="s">
        <v>204</v>
      </c>
      <c r="I249" t="s">
        <v>780</v>
      </c>
      <c r="J249" s="146">
        <v>41482</v>
      </c>
      <c r="K249" t="s">
        <v>784</v>
      </c>
      <c r="L249" t="s">
        <v>617</v>
      </c>
      <c r="M249" t="s">
        <v>28</v>
      </c>
      <c r="N249" t="s">
        <v>611</v>
      </c>
    </row>
    <row r="250" spans="1:14">
      <c r="A250" t="s">
        <v>12</v>
      </c>
      <c r="B250" t="s">
        <v>6587</v>
      </c>
      <c r="C250" t="s">
        <v>786</v>
      </c>
      <c r="D250" s="85" t="s">
        <v>600</v>
      </c>
      <c r="E250" s="146">
        <v>42571</v>
      </c>
      <c r="G250" t="s">
        <v>779</v>
      </c>
      <c r="H250" t="s">
        <v>204</v>
      </c>
      <c r="I250" t="s">
        <v>780</v>
      </c>
      <c r="J250" s="146">
        <v>41483</v>
      </c>
      <c r="K250" t="s">
        <v>428</v>
      </c>
      <c r="L250" t="s">
        <v>787</v>
      </c>
      <c r="M250" t="s">
        <v>28</v>
      </c>
      <c r="N250" t="s">
        <v>788</v>
      </c>
    </row>
    <row r="251" spans="1:14">
      <c r="A251" t="s">
        <v>12</v>
      </c>
      <c r="B251" t="s">
        <v>6588</v>
      </c>
      <c r="C251" t="s">
        <v>790</v>
      </c>
      <c r="D251" s="85" t="s">
        <v>600</v>
      </c>
      <c r="E251" s="146">
        <v>41778</v>
      </c>
      <c r="G251" t="s">
        <v>791</v>
      </c>
      <c r="H251" t="s">
        <v>204</v>
      </c>
      <c r="I251" t="s">
        <v>792</v>
      </c>
      <c r="J251" s="146">
        <v>41764</v>
      </c>
      <c r="K251" t="s">
        <v>529</v>
      </c>
      <c r="L251" t="s">
        <v>92</v>
      </c>
      <c r="M251" t="s">
        <v>45</v>
      </c>
      <c r="N251" t="s">
        <v>737</v>
      </c>
    </row>
    <row r="252" spans="1:14">
      <c r="A252" t="s">
        <v>12</v>
      </c>
      <c r="B252" t="s">
        <v>6589</v>
      </c>
      <c r="C252" t="s">
        <v>794</v>
      </c>
      <c r="D252" s="85" t="s">
        <v>600</v>
      </c>
      <c r="E252" s="146">
        <v>41779</v>
      </c>
      <c r="G252" t="s">
        <v>791</v>
      </c>
      <c r="H252" t="s">
        <v>204</v>
      </c>
      <c r="I252" t="s">
        <v>792</v>
      </c>
      <c r="J252" s="146">
        <v>41763</v>
      </c>
      <c r="K252" t="s">
        <v>529</v>
      </c>
      <c r="L252" t="s">
        <v>79</v>
      </c>
      <c r="M252" t="s">
        <v>45</v>
      </c>
      <c r="N252" t="s">
        <v>737</v>
      </c>
    </row>
    <row r="253" spans="1:14">
      <c r="A253" t="s">
        <v>12</v>
      </c>
      <c r="B253" t="s">
        <v>6590</v>
      </c>
      <c r="C253" t="s">
        <v>796</v>
      </c>
      <c r="D253" s="85" t="s">
        <v>600</v>
      </c>
      <c r="E253" s="146">
        <v>42571</v>
      </c>
      <c r="G253" t="s">
        <v>797</v>
      </c>
      <c r="H253" t="s">
        <v>487</v>
      </c>
      <c r="I253" t="s">
        <v>798</v>
      </c>
      <c r="J253" s="146">
        <v>41426</v>
      </c>
      <c r="K253" t="s">
        <v>529</v>
      </c>
      <c r="L253" t="s">
        <v>85</v>
      </c>
      <c r="M253" t="s">
        <v>28</v>
      </c>
      <c r="N253" t="s">
        <v>799</v>
      </c>
    </row>
    <row r="254" spans="1:14">
      <c r="A254" t="s">
        <v>12</v>
      </c>
      <c r="B254" t="s">
        <v>6591</v>
      </c>
      <c r="C254" t="s">
        <v>801</v>
      </c>
      <c r="D254" s="85" t="s">
        <v>600</v>
      </c>
      <c r="E254" s="146">
        <v>42571</v>
      </c>
      <c r="F254" t="s">
        <v>802</v>
      </c>
      <c r="G254" t="s">
        <v>797</v>
      </c>
      <c r="H254" t="s">
        <v>487</v>
      </c>
      <c r="I254" t="s">
        <v>798</v>
      </c>
      <c r="J254" s="146">
        <v>41426</v>
      </c>
      <c r="K254" t="s">
        <v>529</v>
      </c>
      <c r="L254" t="s">
        <v>92</v>
      </c>
      <c r="M254" t="s">
        <v>28</v>
      </c>
      <c r="N254" t="s">
        <v>803</v>
      </c>
    </row>
    <row r="255" spans="1:14">
      <c r="A255" t="s">
        <v>12</v>
      </c>
      <c r="B255" t="s">
        <v>6592</v>
      </c>
      <c r="C255" t="s">
        <v>805</v>
      </c>
      <c r="D255" s="85" t="s">
        <v>600</v>
      </c>
      <c r="E255" s="146">
        <v>42571</v>
      </c>
      <c r="G255" t="s">
        <v>797</v>
      </c>
      <c r="H255" t="s">
        <v>487</v>
      </c>
      <c r="I255" t="s">
        <v>798</v>
      </c>
      <c r="J255" s="146">
        <v>41426</v>
      </c>
      <c r="K255" t="s">
        <v>529</v>
      </c>
      <c r="L255" t="s">
        <v>418</v>
      </c>
      <c r="M255" t="s">
        <v>28</v>
      </c>
      <c r="N255" t="s">
        <v>806</v>
      </c>
    </row>
    <row r="256" spans="1:14">
      <c r="A256" t="s">
        <v>12</v>
      </c>
      <c r="B256" t="s">
        <v>6593</v>
      </c>
      <c r="C256" t="s">
        <v>808</v>
      </c>
      <c r="D256" s="85" t="s">
        <v>600</v>
      </c>
      <c r="E256" s="146">
        <v>42571</v>
      </c>
      <c r="F256" t="s">
        <v>809</v>
      </c>
      <c r="G256" t="s">
        <v>797</v>
      </c>
      <c r="H256" t="s">
        <v>487</v>
      </c>
      <c r="I256" t="s">
        <v>798</v>
      </c>
      <c r="J256" s="146">
        <v>41426</v>
      </c>
      <c r="K256" t="s">
        <v>529</v>
      </c>
      <c r="L256" t="s">
        <v>810</v>
      </c>
      <c r="M256" t="s">
        <v>28</v>
      </c>
      <c r="N256" t="s">
        <v>766</v>
      </c>
    </row>
    <row r="257" spans="1:14">
      <c r="A257" t="s">
        <v>12</v>
      </c>
      <c r="B257" t="s">
        <v>6594</v>
      </c>
      <c r="C257" t="s">
        <v>812</v>
      </c>
      <c r="D257" s="85" t="s">
        <v>600</v>
      </c>
      <c r="E257" s="146">
        <v>42571</v>
      </c>
      <c r="G257" t="s">
        <v>797</v>
      </c>
      <c r="H257" t="s">
        <v>487</v>
      </c>
      <c r="I257" t="s">
        <v>798</v>
      </c>
      <c r="J257" s="146">
        <v>41427</v>
      </c>
      <c r="K257" t="s">
        <v>529</v>
      </c>
      <c r="L257" t="s">
        <v>675</v>
      </c>
      <c r="M257" t="s">
        <v>28</v>
      </c>
      <c r="N257" t="s">
        <v>317</v>
      </c>
    </row>
    <row r="258" spans="1:14">
      <c r="A258" t="s">
        <v>12</v>
      </c>
      <c r="B258" t="s">
        <v>6595</v>
      </c>
      <c r="C258" t="s">
        <v>814</v>
      </c>
      <c r="D258" s="85" t="s">
        <v>600</v>
      </c>
      <c r="E258" s="146">
        <v>42571</v>
      </c>
      <c r="G258" t="s">
        <v>797</v>
      </c>
      <c r="H258" t="s">
        <v>487</v>
      </c>
      <c r="I258" t="s">
        <v>798</v>
      </c>
      <c r="J258" s="146">
        <v>41426</v>
      </c>
      <c r="K258" t="s">
        <v>428</v>
      </c>
      <c r="L258" t="s">
        <v>490</v>
      </c>
      <c r="M258" t="s">
        <v>28</v>
      </c>
      <c r="N258" t="s">
        <v>498</v>
      </c>
    </row>
    <row r="259" spans="1:14">
      <c r="A259" t="s">
        <v>12</v>
      </c>
      <c r="B259" t="s">
        <v>6596</v>
      </c>
      <c r="C259" t="s">
        <v>816</v>
      </c>
      <c r="D259" s="85" t="s">
        <v>600</v>
      </c>
      <c r="E259" s="146">
        <v>42571</v>
      </c>
      <c r="F259" t="s">
        <v>809</v>
      </c>
      <c r="G259" t="s">
        <v>797</v>
      </c>
      <c r="H259" t="s">
        <v>487</v>
      </c>
      <c r="I259" t="s">
        <v>798</v>
      </c>
      <c r="J259" s="146">
        <v>41426</v>
      </c>
      <c r="K259" t="s">
        <v>787</v>
      </c>
      <c r="L259" t="s">
        <v>428</v>
      </c>
      <c r="M259" t="s">
        <v>28</v>
      </c>
      <c r="N259" t="s">
        <v>817</v>
      </c>
    </row>
    <row r="260" spans="1:14">
      <c r="A260" t="s">
        <v>12</v>
      </c>
      <c r="B260" t="s">
        <v>6597</v>
      </c>
      <c r="C260" t="s">
        <v>819</v>
      </c>
      <c r="D260" s="85" t="s">
        <v>600</v>
      </c>
      <c r="E260" s="146">
        <v>42571</v>
      </c>
      <c r="G260" t="s">
        <v>797</v>
      </c>
      <c r="H260" t="s">
        <v>487</v>
      </c>
      <c r="I260" t="s">
        <v>798</v>
      </c>
      <c r="J260" s="146">
        <v>41426</v>
      </c>
      <c r="K260" t="s">
        <v>428</v>
      </c>
      <c r="L260" t="s">
        <v>820</v>
      </c>
      <c r="M260" t="s">
        <v>28</v>
      </c>
      <c r="N260" t="s">
        <v>821</v>
      </c>
    </row>
    <row r="261" spans="1:14">
      <c r="A261" t="s">
        <v>12</v>
      </c>
      <c r="B261" t="s">
        <v>6598</v>
      </c>
      <c r="C261" t="s">
        <v>823</v>
      </c>
      <c r="D261" s="85" t="s">
        <v>600</v>
      </c>
      <c r="E261" s="146">
        <v>42571</v>
      </c>
      <c r="G261" t="s">
        <v>797</v>
      </c>
      <c r="H261" t="s">
        <v>487</v>
      </c>
      <c r="I261" t="s">
        <v>798</v>
      </c>
      <c r="J261" s="146">
        <v>41426</v>
      </c>
      <c r="K261" t="s">
        <v>428</v>
      </c>
      <c r="L261" t="s">
        <v>127</v>
      </c>
      <c r="M261" t="s">
        <v>28</v>
      </c>
      <c r="N261" t="s">
        <v>824</v>
      </c>
    </row>
    <row r="262" spans="1:14">
      <c r="A262" t="s">
        <v>12</v>
      </c>
      <c r="B262" t="s">
        <v>6599</v>
      </c>
      <c r="C262" t="s">
        <v>826</v>
      </c>
      <c r="D262" s="85" t="s">
        <v>600</v>
      </c>
      <c r="E262" s="146">
        <v>42571</v>
      </c>
      <c r="G262" t="s">
        <v>797</v>
      </c>
      <c r="H262" t="s">
        <v>487</v>
      </c>
      <c r="I262" t="s">
        <v>798</v>
      </c>
      <c r="J262" s="146">
        <v>41427</v>
      </c>
      <c r="K262" t="s">
        <v>428</v>
      </c>
      <c r="L262" t="s">
        <v>206</v>
      </c>
      <c r="M262" t="s">
        <v>28</v>
      </c>
      <c r="N262" t="s">
        <v>827</v>
      </c>
    </row>
    <row r="263" spans="1:14">
      <c r="A263" t="s">
        <v>12</v>
      </c>
      <c r="B263" t="s">
        <v>6600</v>
      </c>
      <c r="C263" t="s">
        <v>829</v>
      </c>
      <c r="D263" s="85" t="s">
        <v>600</v>
      </c>
      <c r="E263" s="146">
        <v>42571</v>
      </c>
      <c r="G263" t="s">
        <v>797</v>
      </c>
      <c r="H263" t="s">
        <v>487</v>
      </c>
      <c r="I263" t="s">
        <v>798</v>
      </c>
      <c r="J263" s="146">
        <v>41427</v>
      </c>
      <c r="K263" t="s">
        <v>428</v>
      </c>
      <c r="L263" t="s">
        <v>787</v>
      </c>
      <c r="M263" t="s">
        <v>28</v>
      </c>
      <c r="N263" t="s">
        <v>821</v>
      </c>
    </row>
    <row r="264" spans="1:14">
      <c r="A264" t="s">
        <v>12</v>
      </c>
      <c r="B264" t="s">
        <v>6601</v>
      </c>
      <c r="C264" t="s">
        <v>831</v>
      </c>
      <c r="D264" s="85" t="s">
        <v>600</v>
      </c>
      <c r="E264" s="146">
        <v>42571</v>
      </c>
      <c r="G264" t="s">
        <v>797</v>
      </c>
      <c r="H264" t="s">
        <v>487</v>
      </c>
      <c r="I264" t="s">
        <v>798</v>
      </c>
      <c r="J264" s="146">
        <v>41427</v>
      </c>
      <c r="K264" t="s">
        <v>428</v>
      </c>
      <c r="L264" t="s">
        <v>832</v>
      </c>
      <c r="M264" t="s">
        <v>28</v>
      </c>
      <c r="N264" t="s">
        <v>128</v>
      </c>
    </row>
    <row r="265" spans="1:14">
      <c r="A265" t="s">
        <v>12</v>
      </c>
      <c r="B265" t="s">
        <v>6602</v>
      </c>
      <c r="C265" t="s">
        <v>834</v>
      </c>
      <c r="D265" s="85" t="s">
        <v>600</v>
      </c>
      <c r="E265" s="146">
        <v>42571</v>
      </c>
      <c r="F265" t="s">
        <v>757</v>
      </c>
      <c r="G265" t="s">
        <v>797</v>
      </c>
      <c r="H265" t="s">
        <v>487</v>
      </c>
      <c r="I265" t="s">
        <v>798</v>
      </c>
      <c r="J265" s="146">
        <v>41427</v>
      </c>
      <c r="K265" t="s">
        <v>529</v>
      </c>
      <c r="L265" t="s">
        <v>418</v>
      </c>
      <c r="M265" t="s">
        <v>28</v>
      </c>
      <c r="N265" t="s">
        <v>835</v>
      </c>
    </row>
    <row r="266" spans="1:14">
      <c r="A266" t="s">
        <v>12</v>
      </c>
      <c r="B266" t="s">
        <v>6603</v>
      </c>
      <c r="C266" t="s">
        <v>837</v>
      </c>
      <c r="D266" s="85" t="s">
        <v>600</v>
      </c>
      <c r="E266" s="146">
        <v>42571</v>
      </c>
      <c r="F266" t="s">
        <v>838</v>
      </c>
      <c r="G266" t="s">
        <v>797</v>
      </c>
      <c r="H266" t="s">
        <v>487</v>
      </c>
      <c r="I266" t="s">
        <v>798</v>
      </c>
      <c r="J266" s="146">
        <v>41427</v>
      </c>
      <c r="K266" t="s">
        <v>529</v>
      </c>
      <c r="L266" t="s">
        <v>490</v>
      </c>
      <c r="M266" t="s">
        <v>28</v>
      </c>
      <c r="N266" t="s">
        <v>649</v>
      </c>
    </row>
    <row r="267" spans="1:14">
      <c r="A267" t="s">
        <v>12</v>
      </c>
      <c r="B267" t="s">
        <v>6604</v>
      </c>
      <c r="C267" t="s">
        <v>840</v>
      </c>
      <c r="D267" s="85" t="s">
        <v>600</v>
      </c>
      <c r="E267" s="146">
        <v>42571</v>
      </c>
      <c r="G267" t="s">
        <v>841</v>
      </c>
      <c r="H267" t="s">
        <v>842</v>
      </c>
      <c r="I267" t="s">
        <v>843</v>
      </c>
      <c r="J267" s="146">
        <v>41496</v>
      </c>
      <c r="K267" t="s">
        <v>529</v>
      </c>
      <c r="L267" t="s">
        <v>844</v>
      </c>
      <c r="M267" t="s">
        <v>28</v>
      </c>
      <c r="N267" t="s">
        <v>503</v>
      </c>
    </row>
    <row r="268" spans="1:14">
      <c r="A268" t="s">
        <v>12</v>
      </c>
      <c r="B268" t="s">
        <v>6605</v>
      </c>
      <c r="C268" t="s">
        <v>846</v>
      </c>
      <c r="D268" s="85" t="s">
        <v>600</v>
      </c>
      <c r="E268" s="146">
        <v>42571</v>
      </c>
      <c r="G268" t="s">
        <v>841</v>
      </c>
      <c r="H268" t="s">
        <v>842</v>
      </c>
      <c r="I268" t="s">
        <v>843</v>
      </c>
      <c r="J268" s="146">
        <v>41497</v>
      </c>
      <c r="K268" t="s">
        <v>529</v>
      </c>
      <c r="L268" t="s">
        <v>702</v>
      </c>
      <c r="M268" t="s">
        <v>28</v>
      </c>
      <c r="N268" t="s">
        <v>130</v>
      </c>
    </row>
    <row r="269" spans="1:14">
      <c r="A269" t="s">
        <v>12</v>
      </c>
      <c r="B269" t="s">
        <v>6606</v>
      </c>
      <c r="C269" t="s">
        <v>848</v>
      </c>
      <c r="D269" s="85" t="s">
        <v>600</v>
      </c>
      <c r="E269" s="146">
        <v>42571</v>
      </c>
      <c r="G269" t="s">
        <v>841</v>
      </c>
      <c r="H269" t="s">
        <v>842</v>
      </c>
      <c r="I269" t="s">
        <v>843</v>
      </c>
      <c r="J269" s="146">
        <v>41496</v>
      </c>
      <c r="K269" t="s">
        <v>529</v>
      </c>
      <c r="L269" t="s">
        <v>617</v>
      </c>
      <c r="M269" t="s">
        <v>28</v>
      </c>
      <c r="N269" t="s">
        <v>218</v>
      </c>
    </row>
    <row r="270" spans="1:14">
      <c r="A270" t="s">
        <v>12</v>
      </c>
      <c r="B270" t="s">
        <v>6607</v>
      </c>
      <c r="C270" t="s">
        <v>850</v>
      </c>
      <c r="D270" s="85" t="s">
        <v>600</v>
      </c>
      <c r="E270" s="146">
        <v>42571</v>
      </c>
      <c r="G270" t="s">
        <v>841</v>
      </c>
      <c r="H270" t="s">
        <v>842</v>
      </c>
      <c r="I270" t="s">
        <v>843</v>
      </c>
      <c r="J270" s="146">
        <v>41497</v>
      </c>
      <c r="K270" t="s">
        <v>844</v>
      </c>
      <c r="L270" t="s">
        <v>529</v>
      </c>
      <c r="M270" t="s">
        <v>28</v>
      </c>
      <c r="N270" t="s">
        <v>851</v>
      </c>
    </row>
    <row r="271" spans="1:14">
      <c r="A271" t="s">
        <v>12</v>
      </c>
      <c r="B271" t="s">
        <v>6608</v>
      </c>
      <c r="C271" t="s">
        <v>853</v>
      </c>
      <c r="D271" s="85" t="s">
        <v>600</v>
      </c>
      <c r="E271" s="146">
        <v>42571</v>
      </c>
      <c r="G271" t="s">
        <v>841</v>
      </c>
      <c r="H271" t="s">
        <v>842</v>
      </c>
      <c r="I271" t="s">
        <v>843</v>
      </c>
      <c r="J271" s="146">
        <v>41497</v>
      </c>
      <c r="K271" t="s">
        <v>428</v>
      </c>
      <c r="L271" t="s">
        <v>854</v>
      </c>
      <c r="M271" t="s">
        <v>28</v>
      </c>
      <c r="N271" t="s">
        <v>855</v>
      </c>
    </row>
    <row r="272" spans="1:14">
      <c r="A272" t="s">
        <v>12</v>
      </c>
      <c r="B272" t="s">
        <v>6609</v>
      </c>
      <c r="C272" t="s">
        <v>857</v>
      </c>
      <c r="D272" s="85" t="s">
        <v>600</v>
      </c>
      <c r="E272" s="146">
        <v>42571</v>
      </c>
      <c r="F272" t="s">
        <v>858</v>
      </c>
      <c r="G272" t="s">
        <v>841</v>
      </c>
      <c r="H272" t="s">
        <v>842</v>
      </c>
      <c r="I272" t="s">
        <v>843</v>
      </c>
      <c r="J272" s="146">
        <v>41497</v>
      </c>
      <c r="K272" t="s">
        <v>644</v>
      </c>
      <c r="L272" t="s">
        <v>859</v>
      </c>
      <c r="M272" t="s">
        <v>28</v>
      </c>
      <c r="N272" t="s">
        <v>34</v>
      </c>
    </row>
    <row r="273" spans="1:14">
      <c r="A273" t="s">
        <v>12</v>
      </c>
      <c r="B273" t="s">
        <v>6610</v>
      </c>
      <c r="C273" t="s">
        <v>861</v>
      </c>
      <c r="D273" s="85" t="s">
        <v>600</v>
      </c>
      <c r="E273" s="146">
        <v>42571</v>
      </c>
      <c r="G273" t="s">
        <v>841</v>
      </c>
      <c r="H273" t="s">
        <v>842</v>
      </c>
      <c r="I273" t="s">
        <v>843</v>
      </c>
      <c r="J273" s="146">
        <v>41497</v>
      </c>
      <c r="K273" t="s">
        <v>859</v>
      </c>
      <c r="L273" t="s">
        <v>854</v>
      </c>
      <c r="M273" t="s">
        <v>28</v>
      </c>
      <c r="N273" t="s">
        <v>862</v>
      </c>
    </row>
    <row r="274" spans="1:14">
      <c r="A274" t="s">
        <v>12</v>
      </c>
      <c r="B274" t="s">
        <v>6611</v>
      </c>
      <c r="C274" t="s">
        <v>864</v>
      </c>
      <c r="D274" s="85" t="s">
        <v>600</v>
      </c>
      <c r="E274" s="146">
        <v>41509</v>
      </c>
      <c r="F274" t="s">
        <v>865</v>
      </c>
      <c r="G274" t="s">
        <v>841</v>
      </c>
      <c r="H274" t="s">
        <v>842</v>
      </c>
      <c r="I274" t="s">
        <v>843</v>
      </c>
      <c r="J274" s="146">
        <v>41497</v>
      </c>
      <c r="K274" t="s">
        <v>529</v>
      </c>
      <c r="L274" t="s">
        <v>866</v>
      </c>
      <c r="M274" t="s">
        <v>28</v>
      </c>
      <c r="N274" t="s">
        <v>867</v>
      </c>
    </row>
    <row r="275" spans="1:14">
      <c r="A275" t="s">
        <v>12</v>
      </c>
      <c r="B275" t="s">
        <v>6612</v>
      </c>
      <c r="C275" t="s">
        <v>869</v>
      </c>
      <c r="D275" s="85" t="s">
        <v>600</v>
      </c>
      <c r="E275" s="146">
        <v>42571</v>
      </c>
      <c r="G275" t="s">
        <v>870</v>
      </c>
      <c r="H275" t="s">
        <v>190</v>
      </c>
      <c r="I275" t="s">
        <v>871</v>
      </c>
      <c r="J275" s="146">
        <v>41405</v>
      </c>
      <c r="K275" t="s">
        <v>529</v>
      </c>
      <c r="L275" t="s">
        <v>85</v>
      </c>
      <c r="M275" t="s">
        <v>28</v>
      </c>
      <c r="N275" t="s">
        <v>872</v>
      </c>
    </row>
    <row r="276" spans="1:14">
      <c r="A276" t="s">
        <v>12</v>
      </c>
      <c r="B276" t="s">
        <v>6613</v>
      </c>
      <c r="C276" t="s">
        <v>874</v>
      </c>
      <c r="D276" s="85" t="s">
        <v>600</v>
      </c>
      <c r="E276" s="146">
        <v>42571</v>
      </c>
      <c r="G276" t="s">
        <v>870</v>
      </c>
      <c r="H276" t="s">
        <v>190</v>
      </c>
      <c r="I276" t="s">
        <v>871</v>
      </c>
      <c r="J276" s="146">
        <v>41405</v>
      </c>
      <c r="K276" t="s">
        <v>529</v>
      </c>
      <c r="L276" t="s">
        <v>678</v>
      </c>
      <c r="M276" t="s">
        <v>28</v>
      </c>
      <c r="N276" t="s">
        <v>381</v>
      </c>
    </row>
    <row r="277" spans="1:14">
      <c r="A277" t="s">
        <v>12</v>
      </c>
      <c r="B277" t="s">
        <v>6614</v>
      </c>
      <c r="C277" t="s">
        <v>876</v>
      </c>
      <c r="D277" s="85" t="s">
        <v>600</v>
      </c>
      <c r="E277" s="146">
        <v>42571</v>
      </c>
      <c r="G277" t="s">
        <v>870</v>
      </c>
      <c r="H277" t="s">
        <v>190</v>
      </c>
      <c r="I277" t="s">
        <v>871</v>
      </c>
      <c r="J277" s="146">
        <v>41405</v>
      </c>
      <c r="K277" t="s">
        <v>529</v>
      </c>
      <c r="L277" t="s">
        <v>502</v>
      </c>
      <c r="M277" t="s">
        <v>28</v>
      </c>
      <c r="N277" t="s">
        <v>250</v>
      </c>
    </row>
    <row r="278" spans="1:14">
      <c r="A278" t="s">
        <v>12</v>
      </c>
      <c r="B278" t="s">
        <v>6615</v>
      </c>
      <c r="C278" t="s">
        <v>878</v>
      </c>
      <c r="D278" s="85" t="s">
        <v>600</v>
      </c>
      <c r="E278" s="146">
        <v>42571</v>
      </c>
      <c r="G278" t="s">
        <v>870</v>
      </c>
      <c r="H278" t="s">
        <v>190</v>
      </c>
      <c r="I278" t="s">
        <v>871</v>
      </c>
      <c r="J278" s="146">
        <v>41406</v>
      </c>
      <c r="K278" t="s">
        <v>428</v>
      </c>
      <c r="L278" t="s">
        <v>787</v>
      </c>
      <c r="M278" t="s">
        <v>28</v>
      </c>
      <c r="N278" t="s">
        <v>110</v>
      </c>
    </row>
    <row r="279" spans="1:14">
      <c r="A279" t="s">
        <v>12</v>
      </c>
      <c r="B279" t="s">
        <v>6616</v>
      </c>
      <c r="C279" t="s">
        <v>880</v>
      </c>
      <c r="D279" s="85" t="s">
        <v>600</v>
      </c>
      <c r="E279" s="146">
        <v>42571</v>
      </c>
      <c r="G279" t="s">
        <v>870</v>
      </c>
      <c r="H279" t="s">
        <v>190</v>
      </c>
      <c r="I279" t="s">
        <v>871</v>
      </c>
      <c r="J279" s="146">
        <v>41405</v>
      </c>
      <c r="K279" t="s">
        <v>428</v>
      </c>
      <c r="L279" t="s">
        <v>206</v>
      </c>
      <c r="M279" t="s">
        <v>28</v>
      </c>
      <c r="N279" t="s">
        <v>29</v>
      </c>
    </row>
    <row r="280" spans="1:14">
      <c r="A280" t="s">
        <v>12</v>
      </c>
      <c r="B280" t="s">
        <v>6617</v>
      </c>
      <c r="C280" t="s">
        <v>882</v>
      </c>
      <c r="D280" s="85" t="s">
        <v>600</v>
      </c>
      <c r="E280" s="146">
        <v>42571</v>
      </c>
      <c r="G280" t="s">
        <v>870</v>
      </c>
      <c r="H280" t="s">
        <v>190</v>
      </c>
      <c r="I280" t="s">
        <v>871</v>
      </c>
      <c r="J280" s="146">
        <v>41405</v>
      </c>
      <c r="K280" t="s">
        <v>529</v>
      </c>
      <c r="L280" t="s">
        <v>787</v>
      </c>
      <c r="M280" t="s">
        <v>28</v>
      </c>
      <c r="N280" t="s">
        <v>883</v>
      </c>
    </row>
    <row r="281" spans="1:14">
      <c r="A281" t="s">
        <v>12</v>
      </c>
      <c r="B281" t="s">
        <v>6618</v>
      </c>
      <c r="C281" t="s">
        <v>885</v>
      </c>
      <c r="D281" s="85" t="s">
        <v>600</v>
      </c>
      <c r="E281" s="146">
        <v>42571</v>
      </c>
      <c r="G281" t="s">
        <v>870</v>
      </c>
      <c r="H281" t="s">
        <v>190</v>
      </c>
      <c r="I281" t="s">
        <v>871</v>
      </c>
      <c r="J281" s="146">
        <v>41406</v>
      </c>
      <c r="K281" t="s">
        <v>529</v>
      </c>
      <c r="L281" t="s">
        <v>418</v>
      </c>
      <c r="M281" t="s">
        <v>28</v>
      </c>
      <c r="N281" t="s">
        <v>168</v>
      </c>
    </row>
    <row r="282" spans="1:14">
      <c r="A282" t="s">
        <v>12</v>
      </c>
      <c r="B282" t="s">
        <v>6619</v>
      </c>
      <c r="C282" t="s">
        <v>887</v>
      </c>
      <c r="D282" s="85" t="s">
        <v>600</v>
      </c>
      <c r="E282" s="146">
        <v>42571</v>
      </c>
      <c r="F282" t="s">
        <v>757</v>
      </c>
      <c r="G282" t="s">
        <v>870</v>
      </c>
      <c r="H282" t="s">
        <v>190</v>
      </c>
      <c r="I282" t="s">
        <v>871</v>
      </c>
      <c r="J282" s="146">
        <v>41406</v>
      </c>
      <c r="K282" t="s">
        <v>529</v>
      </c>
      <c r="L282" t="s">
        <v>418</v>
      </c>
      <c r="M282" t="s">
        <v>28</v>
      </c>
      <c r="N282" t="s">
        <v>888</v>
      </c>
    </row>
    <row r="283" spans="1:14">
      <c r="A283" t="s">
        <v>12</v>
      </c>
      <c r="B283" t="s">
        <v>6620</v>
      </c>
      <c r="C283" t="s">
        <v>890</v>
      </c>
      <c r="D283" s="85" t="s">
        <v>600</v>
      </c>
      <c r="E283" s="146">
        <v>42571</v>
      </c>
      <c r="F283" t="s">
        <v>891</v>
      </c>
      <c r="G283" t="s">
        <v>870</v>
      </c>
      <c r="H283" t="s">
        <v>190</v>
      </c>
      <c r="I283" t="s">
        <v>871</v>
      </c>
      <c r="J283" s="146">
        <v>41406</v>
      </c>
      <c r="K283" t="s">
        <v>529</v>
      </c>
      <c r="L283" t="s">
        <v>85</v>
      </c>
      <c r="M283" t="s">
        <v>28</v>
      </c>
      <c r="N283" t="s">
        <v>892</v>
      </c>
    </row>
    <row r="284" spans="1:14">
      <c r="A284" t="s">
        <v>12</v>
      </c>
      <c r="B284" t="s">
        <v>6621</v>
      </c>
      <c r="C284" t="s">
        <v>894</v>
      </c>
      <c r="D284" s="85" t="s">
        <v>600</v>
      </c>
      <c r="E284" s="146">
        <v>42571</v>
      </c>
      <c r="G284" t="s">
        <v>723</v>
      </c>
      <c r="H284" t="s">
        <v>724</v>
      </c>
      <c r="I284" t="s">
        <v>725</v>
      </c>
      <c r="J284" s="146">
        <v>41314</v>
      </c>
      <c r="K284" t="s">
        <v>529</v>
      </c>
      <c r="L284" t="s">
        <v>85</v>
      </c>
      <c r="M284" t="s">
        <v>45</v>
      </c>
      <c r="N284" t="s">
        <v>895</v>
      </c>
    </row>
    <row r="285" spans="1:14">
      <c r="A285" t="s">
        <v>12</v>
      </c>
      <c r="B285" t="s">
        <v>6622</v>
      </c>
      <c r="C285" t="s">
        <v>897</v>
      </c>
      <c r="D285" s="85" t="s">
        <v>600</v>
      </c>
      <c r="E285" s="146">
        <v>41744</v>
      </c>
      <c r="G285" t="s">
        <v>592</v>
      </c>
      <c r="H285" t="s">
        <v>204</v>
      </c>
      <c r="I285" t="s">
        <v>725</v>
      </c>
      <c r="J285" s="146">
        <v>41622</v>
      </c>
      <c r="K285" t="s">
        <v>529</v>
      </c>
      <c r="L285" t="s">
        <v>85</v>
      </c>
      <c r="M285" t="s">
        <v>45</v>
      </c>
      <c r="N285" t="s">
        <v>898</v>
      </c>
    </row>
    <row r="286" spans="1:14">
      <c r="A286" t="s">
        <v>12</v>
      </c>
      <c r="B286" t="s">
        <v>6623</v>
      </c>
      <c r="C286" t="s">
        <v>900</v>
      </c>
      <c r="D286" s="85" t="s">
        <v>600</v>
      </c>
      <c r="E286" s="146">
        <v>41744</v>
      </c>
      <c r="F286" t="s">
        <v>858</v>
      </c>
      <c r="G286" t="s">
        <v>592</v>
      </c>
      <c r="H286" t="s">
        <v>204</v>
      </c>
      <c r="I286" t="s">
        <v>725</v>
      </c>
      <c r="J286" s="146">
        <v>41622</v>
      </c>
      <c r="K286" t="s">
        <v>529</v>
      </c>
      <c r="L286" t="s">
        <v>92</v>
      </c>
      <c r="M286" t="s">
        <v>45</v>
      </c>
      <c r="N286" t="s">
        <v>901</v>
      </c>
    </row>
    <row r="287" spans="1:14">
      <c r="A287" t="s">
        <v>7</v>
      </c>
      <c r="B287" t="s">
        <v>6624</v>
      </c>
      <c r="C287" t="s">
        <v>903</v>
      </c>
      <c r="D287" s="85" t="s">
        <v>904</v>
      </c>
      <c r="E287" s="146">
        <v>43468</v>
      </c>
      <c r="G287" t="s">
        <v>407</v>
      </c>
    </row>
    <row r="288" spans="1:14">
      <c r="A288" t="s">
        <v>7</v>
      </c>
      <c r="B288" t="s">
        <v>6625</v>
      </c>
      <c r="C288" t="s">
        <v>906</v>
      </c>
      <c r="D288" s="85" t="s">
        <v>907</v>
      </c>
      <c r="E288" s="146">
        <v>43126</v>
      </c>
      <c r="F288" t="s">
        <v>908</v>
      </c>
      <c r="G288" t="s">
        <v>18</v>
      </c>
    </row>
    <row r="289" spans="1:14">
      <c r="A289" t="s">
        <v>909</v>
      </c>
      <c r="B289" t="s">
        <v>6626</v>
      </c>
      <c r="C289" t="s">
        <v>911</v>
      </c>
      <c r="D289" s="85" t="s">
        <v>912</v>
      </c>
      <c r="E289" s="146">
        <v>43592</v>
      </c>
    </row>
    <row r="290" spans="1:14">
      <c r="A290" t="s">
        <v>913</v>
      </c>
      <c r="B290" t="s">
        <v>6627</v>
      </c>
      <c r="C290" t="s">
        <v>914</v>
      </c>
      <c r="D290" s="85" t="s">
        <v>912</v>
      </c>
      <c r="E290" s="146">
        <v>41042</v>
      </c>
      <c r="F290" t="s">
        <v>915</v>
      </c>
      <c r="H290" t="s">
        <v>623</v>
      </c>
    </row>
    <row r="291" spans="1:14">
      <c r="A291" t="s">
        <v>913</v>
      </c>
      <c r="B291" t="s">
        <v>6628</v>
      </c>
      <c r="C291" t="s">
        <v>916</v>
      </c>
      <c r="D291" s="85" t="s">
        <v>912</v>
      </c>
      <c r="E291" s="146">
        <v>41040</v>
      </c>
      <c r="F291" t="s">
        <v>917</v>
      </c>
      <c r="H291" t="s">
        <v>623</v>
      </c>
    </row>
    <row r="292" spans="1:14">
      <c r="A292" t="s">
        <v>12</v>
      </c>
      <c r="B292" t="s">
        <v>6629</v>
      </c>
      <c r="C292" t="s">
        <v>919</v>
      </c>
      <c r="D292" s="85" t="s">
        <v>920</v>
      </c>
      <c r="E292" s="146">
        <v>44067</v>
      </c>
      <c r="G292" t="s">
        <v>921</v>
      </c>
      <c r="H292" t="s">
        <v>922</v>
      </c>
      <c r="I292" t="s">
        <v>923</v>
      </c>
      <c r="J292" s="146">
        <v>44066</v>
      </c>
      <c r="K292" t="s">
        <v>48</v>
      </c>
      <c r="L292" t="s">
        <v>60</v>
      </c>
      <c r="M292" t="s">
        <v>45</v>
      </c>
      <c r="N292" t="s">
        <v>50</v>
      </c>
    </row>
    <row r="293" spans="1:14">
      <c r="A293" t="s">
        <v>12</v>
      </c>
      <c r="B293" t="s">
        <v>6630</v>
      </c>
      <c r="C293" t="s">
        <v>925</v>
      </c>
      <c r="D293" s="85" t="s">
        <v>920</v>
      </c>
      <c r="E293" s="146">
        <v>44067</v>
      </c>
      <c r="G293" t="s">
        <v>921</v>
      </c>
      <c r="H293" t="s">
        <v>922</v>
      </c>
      <c r="I293" t="s">
        <v>926</v>
      </c>
      <c r="J293" s="146">
        <v>44065</v>
      </c>
      <c r="K293" t="s">
        <v>48</v>
      </c>
      <c r="L293" t="s">
        <v>927</v>
      </c>
      <c r="M293" t="s">
        <v>45</v>
      </c>
      <c r="N293" t="s">
        <v>928</v>
      </c>
    </row>
    <row r="294" spans="1:14">
      <c r="A294" t="s">
        <v>12</v>
      </c>
      <c r="B294" t="s">
        <v>6631</v>
      </c>
      <c r="C294" t="s">
        <v>930</v>
      </c>
      <c r="D294" s="85" t="s">
        <v>920</v>
      </c>
      <c r="E294" s="146">
        <v>44073</v>
      </c>
      <c r="G294" t="s">
        <v>921</v>
      </c>
      <c r="H294" t="s">
        <v>922</v>
      </c>
      <c r="I294" t="s">
        <v>931</v>
      </c>
      <c r="J294" s="146">
        <v>44065</v>
      </c>
      <c r="K294" t="s">
        <v>48</v>
      </c>
      <c r="L294" t="s">
        <v>33</v>
      </c>
      <c r="M294" t="s">
        <v>45</v>
      </c>
      <c r="N294" t="s">
        <v>932</v>
      </c>
    </row>
    <row r="295" spans="1:14">
      <c r="A295" t="s">
        <v>12</v>
      </c>
      <c r="B295" t="s">
        <v>6632</v>
      </c>
      <c r="C295" t="s">
        <v>934</v>
      </c>
      <c r="D295" s="85" t="s">
        <v>920</v>
      </c>
      <c r="E295" s="146">
        <v>43899</v>
      </c>
      <c r="G295" t="s">
        <v>935</v>
      </c>
      <c r="H295" t="s">
        <v>936</v>
      </c>
      <c r="I295" t="s">
        <v>937</v>
      </c>
      <c r="J295" s="146">
        <v>43897</v>
      </c>
      <c r="K295" t="s">
        <v>48</v>
      </c>
      <c r="L295" t="s">
        <v>151</v>
      </c>
      <c r="M295" t="s">
        <v>45</v>
      </c>
      <c r="N295" t="s">
        <v>938</v>
      </c>
    </row>
    <row r="296" spans="1:14">
      <c r="A296" t="s">
        <v>12</v>
      </c>
      <c r="B296" t="s">
        <v>6633</v>
      </c>
      <c r="C296" t="s">
        <v>940</v>
      </c>
      <c r="D296" s="85" t="s">
        <v>920</v>
      </c>
      <c r="E296" s="146">
        <v>43899</v>
      </c>
      <c r="G296" t="s">
        <v>935</v>
      </c>
      <c r="H296" t="s">
        <v>936</v>
      </c>
      <c r="I296" t="s">
        <v>941</v>
      </c>
      <c r="J296" s="146">
        <v>43897</v>
      </c>
      <c r="K296" t="s">
        <v>48</v>
      </c>
      <c r="L296" t="s">
        <v>675</v>
      </c>
      <c r="M296" t="s">
        <v>45</v>
      </c>
      <c r="N296" t="s">
        <v>419</v>
      </c>
    </row>
    <row r="297" spans="1:14">
      <c r="A297" t="s">
        <v>12</v>
      </c>
      <c r="B297" t="s">
        <v>6634</v>
      </c>
      <c r="C297" t="s">
        <v>943</v>
      </c>
      <c r="D297" s="85" t="s">
        <v>920</v>
      </c>
      <c r="E297" s="146">
        <v>43900</v>
      </c>
      <c r="G297" t="s">
        <v>935</v>
      </c>
      <c r="H297" t="s">
        <v>936</v>
      </c>
      <c r="I297" t="s">
        <v>944</v>
      </c>
      <c r="J297" s="146">
        <v>43897</v>
      </c>
      <c r="K297" t="s">
        <v>48</v>
      </c>
      <c r="L297" t="s">
        <v>945</v>
      </c>
      <c r="M297" t="s">
        <v>45</v>
      </c>
      <c r="N297" t="s">
        <v>435</v>
      </c>
    </row>
    <row r="298" spans="1:14">
      <c r="A298" t="s">
        <v>12</v>
      </c>
      <c r="B298" t="s">
        <v>6635</v>
      </c>
      <c r="C298" t="s">
        <v>947</v>
      </c>
      <c r="D298" s="85" t="s">
        <v>920</v>
      </c>
      <c r="E298" s="146">
        <v>43900</v>
      </c>
      <c r="G298" t="s">
        <v>935</v>
      </c>
      <c r="H298" t="s">
        <v>936</v>
      </c>
      <c r="I298" t="s">
        <v>948</v>
      </c>
      <c r="J298" s="146">
        <v>43897</v>
      </c>
      <c r="K298" t="s">
        <v>48</v>
      </c>
      <c r="L298" t="s">
        <v>151</v>
      </c>
      <c r="M298" t="s">
        <v>45</v>
      </c>
      <c r="N298" t="s">
        <v>949</v>
      </c>
    </row>
    <row r="299" spans="1:14">
      <c r="A299" t="s">
        <v>12</v>
      </c>
      <c r="B299" t="s">
        <v>6636</v>
      </c>
      <c r="C299" t="s">
        <v>951</v>
      </c>
      <c r="D299" s="85" t="s">
        <v>952</v>
      </c>
      <c r="E299" s="146">
        <v>42779</v>
      </c>
      <c r="G299" t="s">
        <v>953</v>
      </c>
      <c r="H299" t="s">
        <v>954</v>
      </c>
      <c r="I299" t="s">
        <v>955</v>
      </c>
      <c r="J299" s="146">
        <v>42771</v>
      </c>
      <c r="K299" t="s">
        <v>956</v>
      </c>
      <c r="L299" t="s">
        <v>27</v>
      </c>
      <c r="M299" t="s">
        <v>28</v>
      </c>
      <c r="N299" t="s">
        <v>34</v>
      </c>
    </row>
    <row r="300" spans="1:14">
      <c r="A300" t="s">
        <v>12</v>
      </c>
      <c r="B300" t="s">
        <v>6637</v>
      </c>
      <c r="C300" t="s">
        <v>958</v>
      </c>
      <c r="D300" s="85" t="s">
        <v>952</v>
      </c>
      <c r="E300" s="146">
        <v>42779</v>
      </c>
      <c r="G300" t="s">
        <v>953</v>
      </c>
      <c r="H300" t="s">
        <v>954</v>
      </c>
      <c r="I300" t="s">
        <v>955</v>
      </c>
      <c r="J300" s="146">
        <v>42771</v>
      </c>
      <c r="K300" t="s">
        <v>161</v>
      </c>
      <c r="L300" t="s">
        <v>959</v>
      </c>
      <c r="M300" t="s">
        <v>28</v>
      </c>
      <c r="N300" t="s">
        <v>175</v>
      </c>
    </row>
    <row r="301" spans="1:14">
      <c r="A301" t="s">
        <v>12</v>
      </c>
      <c r="B301" t="s">
        <v>6638</v>
      </c>
      <c r="C301" t="s">
        <v>961</v>
      </c>
      <c r="D301" s="85" t="s">
        <v>952</v>
      </c>
      <c r="E301" s="146">
        <v>42817</v>
      </c>
      <c r="G301" t="s">
        <v>953</v>
      </c>
      <c r="H301" t="s">
        <v>954</v>
      </c>
      <c r="I301" t="s">
        <v>955</v>
      </c>
      <c r="J301" s="146">
        <v>42771</v>
      </c>
      <c r="K301" t="s">
        <v>27</v>
      </c>
      <c r="L301" t="s">
        <v>962</v>
      </c>
      <c r="M301" t="s">
        <v>28</v>
      </c>
      <c r="N301" t="s">
        <v>963</v>
      </c>
    </row>
    <row r="302" spans="1:14">
      <c r="A302" t="s">
        <v>12</v>
      </c>
      <c r="B302" t="s">
        <v>6639</v>
      </c>
      <c r="C302" t="s">
        <v>965</v>
      </c>
      <c r="D302" s="85" t="s">
        <v>952</v>
      </c>
      <c r="E302" s="146">
        <v>42704</v>
      </c>
      <c r="G302" t="s">
        <v>203</v>
      </c>
      <c r="H302" t="s">
        <v>204</v>
      </c>
      <c r="I302" t="s">
        <v>205</v>
      </c>
      <c r="J302" s="146">
        <v>42245</v>
      </c>
      <c r="K302" t="s">
        <v>27</v>
      </c>
      <c r="L302" t="s">
        <v>20</v>
      </c>
      <c r="M302" t="s">
        <v>28</v>
      </c>
      <c r="N302" t="s">
        <v>966</v>
      </c>
    </row>
    <row r="303" spans="1:14">
      <c r="A303" t="s">
        <v>12</v>
      </c>
      <c r="B303" t="s">
        <v>6640</v>
      </c>
      <c r="C303" t="s">
        <v>968</v>
      </c>
      <c r="D303" s="85" t="s">
        <v>952</v>
      </c>
      <c r="E303" s="146">
        <v>42705</v>
      </c>
      <c r="F303" t="s">
        <v>969</v>
      </c>
      <c r="G303" t="s">
        <v>203</v>
      </c>
      <c r="H303" t="s">
        <v>204</v>
      </c>
      <c r="I303" t="s">
        <v>205</v>
      </c>
      <c r="J303" s="146">
        <v>42245</v>
      </c>
      <c r="K303" t="s">
        <v>27</v>
      </c>
      <c r="L303" t="s">
        <v>345</v>
      </c>
      <c r="M303" t="s">
        <v>28</v>
      </c>
      <c r="N303" t="s">
        <v>970</v>
      </c>
    </row>
    <row r="304" spans="1:14">
      <c r="A304" t="s">
        <v>12</v>
      </c>
      <c r="B304" t="s">
        <v>6641</v>
      </c>
      <c r="C304" t="s">
        <v>972</v>
      </c>
      <c r="D304" s="85" t="s">
        <v>952</v>
      </c>
      <c r="E304" s="146">
        <v>42705</v>
      </c>
      <c r="G304" t="s">
        <v>203</v>
      </c>
      <c r="H304" t="s">
        <v>204</v>
      </c>
      <c r="I304" t="s">
        <v>205</v>
      </c>
      <c r="J304" s="146">
        <v>42245</v>
      </c>
      <c r="K304" t="s">
        <v>27</v>
      </c>
      <c r="L304" t="s">
        <v>231</v>
      </c>
      <c r="M304" t="s">
        <v>28</v>
      </c>
      <c r="N304" t="s">
        <v>973</v>
      </c>
    </row>
    <row r="305" spans="1:14">
      <c r="A305" t="s">
        <v>12</v>
      </c>
      <c r="B305" t="s">
        <v>6642</v>
      </c>
      <c r="C305" t="s">
        <v>975</v>
      </c>
      <c r="D305" s="85" t="s">
        <v>952</v>
      </c>
      <c r="E305" s="146">
        <v>42705</v>
      </c>
      <c r="G305" t="s">
        <v>203</v>
      </c>
      <c r="H305" t="s">
        <v>204</v>
      </c>
      <c r="I305" t="s">
        <v>205</v>
      </c>
      <c r="J305" s="146">
        <v>42245</v>
      </c>
      <c r="K305" t="s">
        <v>27</v>
      </c>
      <c r="L305" t="s">
        <v>976</v>
      </c>
      <c r="M305" t="s">
        <v>28</v>
      </c>
      <c r="N305" t="s">
        <v>973</v>
      </c>
    </row>
    <row r="306" spans="1:14">
      <c r="A306" t="s">
        <v>12</v>
      </c>
      <c r="B306" t="s">
        <v>6643</v>
      </c>
      <c r="C306" t="s">
        <v>978</v>
      </c>
      <c r="D306" s="85" t="s">
        <v>952</v>
      </c>
      <c r="E306" s="146">
        <v>42705</v>
      </c>
      <c r="G306" t="s">
        <v>203</v>
      </c>
      <c r="H306" t="s">
        <v>204</v>
      </c>
      <c r="I306" t="s">
        <v>205</v>
      </c>
      <c r="J306" s="146">
        <v>42245</v>
      </c>
      <c r="K306" t="s">
        <v>502</v>
      </c>
      <c r="L306" t="s">
        <v>27</v>
      </c>
      <c r="M306" t="s">
        <v>28</v>
      </c>
      <c r="N306" t="s">
        <v>207</v>
      </c>
    </row>
    <row r="307" spans="1:14">
      <c r="A307" t="s">
        <v>12</v>
      </c>
      <c r="B307" t="s">
        <v>6644</v>
      </c>
      <c r="C307" t="s">
        <v>980</v>
      </c>
      <c r="D307" s="85" t="s">
        <v>952</v>
      </c>
      <c r="E307" s="146">
        <v>43751</v>
      </c>
      <c r="G307" t="s">
        <v>981</v>
      </c>
      <c r="H307" t="s">
        <v>954</v>
      </c>
      <c r="I307" t="s">
        <v>982</v>
      </c>
      <c r="J307" s="146">
        <v>43169</v>
      </c>
      <c r="K307" t="s">
        <v>88</v>
      </c>
      <c r="L307" t="s">
        <v>959</v>
      </c>
      <c r="M307" t="s">
        <v>28</v>
      </c>
      <c r="N307" t="s">
        <v>239</v>
      </c>
    </row>
    <row r="308" spans="1:14">
      <c r="A308" t="s">
        <v>12</v>
      </c>
      <c r="B308" t="s">
        <v>6645</v>
      </c>
      <c r="C308" t="s">
        <v>984</v>
      </c>
      <c r="D308" s="85" t="s">
        <v>952</v>
      </c>
      <c r="E308" s="146">
        <v>43751</v>
      </c>
      <c r="G308" t="s">
        <v>981</v>
      </c>
      <c r="H308" t="s">
        <v>954</v>
      </c>
      <c r="I308" t="s">
        <v>982</v>
      </c>
      <c r="J308" s="146">
        <v>43169</v>
      </c>
      <c r="K308" t="s">
        <v>424</v>
      </c>
      <c r="L308" t="s">
        <v>27</v>
      </c>
      <c r="M308" t="s">
        <v>28</v>
      </c>
      <c r="N308" t="s">
        <v>294</v>
      </c>
    </row>
    <row r="309" spans="1:14">
      <c r="A309" t="s">
        <v>12</v>
      </c>
      <c r="B309" t="s">
        <v>6646</v>
      </c>
      <c r="C309" t="s">
        <v>986</v>
      </c>
      <c r="D309" s="85" t="s">
        <v>952</v>
      </c>
      <c r="E309" s="146">
        <v>43920</v>
      </c>
      <c r="F309" t="s">
        <v>987</v>
      </c>
      <c r="G309" t="s">
        <v>988</v>
      </c>
      <c r="H309" t="s">
        <v>954</v>
      </c>
      <c r="J309" s="146">
        <v>43890</v>
      </c>
      <c r="K309" t="s">
        <v>27</v>
      </c>
      <c r="L309" t="s">
        <v>424</v>
      </c>
      <c r="M309" t="s">
        <v>21</v>
      </c>
      <c r="N309" t="s">
        <v>989</v>
      </c>
    </row>
    <row r="310" spans="1:14">
      <c r="A310" t="s">
        <v>12</v>
      </c>
      <c r="B310" t="s">
        <v>6647</v>
      </c>
      <c r="C310" t="s">
        <v>991</v>
      </c>
      <c r="D310" s="85" t="s">
        <v>952</v>
      </c>
      <c r="E310" s="146">
        <v>43921</v>
      </c>
      <c r="F310" t="s">
        <v>992</v>
      </c>
      <c r="G310" t="s">
        <v>988</v>
      </c>
      <c r="H310" t="s">
        <v>954</v>
      </c>
      <c r="J310" s="146">
        <v>43890</v>
      </c>
      <c r="K310" t="s">
        <v>20</v>
      </c>
      <c r="L310" t="s">
        <v>993</v>
      </c>
      <c r="M310" t="s">
        <v>21</v>
      </c>
      <c r="N310" t="s">
        <v>994</v>
      </c>
    </row>
    <row r="311" spans="1:14">
      <c r="A311" t="s">
        <v>12</v>
      </c>
      <c r="B311" t="s">
        <v>6648</v>
      </c>
      <c r="C311" t="s">
        <v>996</v>
      </c>
      <c r="D311" s="85" t="s">
        <v>952</v>
      </c>
      <c r="E311" s="146">
        <v>43921</v>
      </c>
      <c r="F311" t="s">
        <v>987</v>
      </c>
      <c r="G311" t="s">
        <v>988</v>
      </c>
      <c r="H311" t="s">
        <v>954</v>
      </c>
      <c r="J311" s="146">
        <v>43890</v>
      </c>
      <c r="K311" t="s">
        <v>20</v>
      </c>
      <c r="L311" t="s">
        <v>993</v>
      </c>
      <c r="M311" t="s">
        <v>21</v>
      </c>
      <c r="N311" t="s">
        <v>997</v>
      </c>
    </row>
    <row r="312" spans="1:14">
      <c r="A312" t="s">
        <v>12</v>
      </c>
      <c r="B312" t="s">
        <v>6649</v>
      </c>
      <c r="C312" t="s">
        <v>999</v>
      </c>
      <c r="D312" s="85" t="s">
        <v>952</v>
      </c>
      <c r="E312" s="146">
        <v>43921</v>
      </c>
      <c r="F312" t="s">
        <v>1000</v>
      </c>
      <c r="G312" t="s">
        <v>988</v>
      </c>
      <c r="H312" t="s">
        <v>954</v>
      </c>
      <c r="J312" s="146">
        <v>43890</v>
      </c>
      <c r="K312" t="s">
        <v>1001</v>
      </c>
      <c r="L312" t="s">
        <v>577</v>
      </c>
      <c r="M312" t="s">
        <v>21</v>
      </c>
      <c r="N312" t="s">
        <v>1002</v>
      </c>
    </row>
    <row r="313" spans="1:14">
      <c r="A313" t="s">
        <v>12</v>
      </c>
      <c r="B313" t="s">
        <v>6650</v>
      </c>
      <c r="C313" t="s">
        <v>1004</v>
      </c>
      <c r="D313" s="85" t="s">
        <v>952</v>
      </c>
      <c r="E313" s="146">
        <v>43921</v>
      </c>
      <c r="F313" t="s">
        <v>1005</v>
      </c>
      <c r="G313" t="s">
        <v>988</v>
      </c>
      <c r="H313" t="s">
        <v>954</v>
      </c>
      <c r="J313" s="146">
        <v>43890</v>
      </c>
      <c r="K313" t="s">
        <v>1001</v>
      </c>
      <c r="L313" t="s">
        <v>577</v>
      </c>
      <c r="M313" t="s">
        <v>21</v>
      </c>
      <c r="N313" t="s">
        <v>1006</v>
      </c>
    </row>
    <row r="314" spans="1:14">
      <c r="A314" t="s">
        <v>12</v>
      </c>
      <c r="B314" t="s">
        <v>6651</v>
      </c>
      <c r="C314" t="s">
        <v>1008</v>
      </c>
      <c r="D314" s="85" t="s">
        <v>952</v>
      </c>
      <c r="E314" s="146">
        <v>43921</v>
      </c>
      <c r="F314" t="s">
        <v>1009</v>
      </c>
      <c r="G314" t="s">
        <v>988</v>
      </c>
      <c r="H314" t="s">
        <v>954</v>
      </c>
      <c r="J314" s="146">
        <v>43890</v>
      </c>
      <c r="K314" t="s">
        <v>1001</v>
      </c>
      <c r="L314" t="s">
        <v>577</v>
      </c>
      <c r="M314" t="s">
        <v>21</v>
      </c>
      <c r="N314" t="s">
        <v>1010</v>
      </c>
    </row>
    <row r="315" spans="1:14">
      <c r="A315" t="s">
        <v>12</v>
      </c>
      <c r="B315" t="s">
        <v>6652</v>
      </c>
      <c r="C315" t="s">
        <v>1012</v>
      </c>
      <c r="D315" s="85" t="s">
        <v>952</v>
      </c>
      <c r="E315" s="146">
        <v>43921</v>
      </c>
      <c r="F315" t="s">
        <v>1013</v>
      </c>
      <c r="G315" t="s">
        <v>988</v>
      </c>
      <c r="H315" t="s">
        <v>954</v>
      </c>
      <c r="J315" s="146">
        <v>43890</v>
      </c>
      <c r="K315" t="s">
        <v>27</v>
      </c>
      <c r="L315" t="s">
        <v>20</v>
      </c>
      <c r="M315" t="s">
        <v>21</v>
      </c>
      <c r="N315" t="s">
        <v>1014</v>
      </c>
    </row>
    <row r="316" spans="1:14">
      <c r="A316" t="s">
        <v>12</v>
      </c>
      <c r="B316" t="s">
        <v>6653</v>
      </c>
      <c r="C316" t="s">
        <v>1016</v>
      </c>
      <c r="D316" s="85" t="s">
        <v>952</v>
      </c>
      <c r="E316" s="146">
        <v>43921</v>
      </c>
      <c r="F316" t="s">
        <v>1017</v>
      </c>
      <c r="G316" t="s">
        <v>988</v>
      </c>
      <c r="H316" t="s">
        <v>954</v>
      </c>
      <c r="J316" s="146">
        <v>43890</v>
      </c>
      <c r="K316" t="s">
        <v>424</v>
      </c>
      <c r="L316" t="s">
        <v>577</v>
      </c>
      <c r="M316" t="s">
        <v>21</v>
      </c>
      <c r="N316" t="s">
        <v>1018</v>
      </c>
    </row>
    <row r="317" spans="1:14">
      <c r="A317" t="s">
        <v>12</v>
      </c>
      <c r="B317" t="s">
        <v>6654</v>
      </c>
      <c r="C317" t="s">
        <v>1020</v>
      </c>
      <c r="D317" s="85" t="s">
        <v>952</v>
      </c>
      <c r="E317" s="146">
        <v>43921</v>
      </c>
      <c r="F317" t="s">
        <v>1021</v>
      </c>
      <c r="G317" t="s">
        <v>988</v>
      </c>
      <c r="H317" t="s">
        <v>954</v>
      </c>
      <c r="J317" s="146">
        <v>43890</v>
      </c>
      <c r="K317" t="s">
        <v>424</v>
      </c>
      <c r="L317" t="s">
        <v>577</v>
      </c>
      <c r="M317" t="s">
        <v>21</v>
      </c>
      <c r="N317" t="s">
        <v>1022</v>
      </c>
    </row>
    <row r="318" spans="1:14">
      <c r="A318" t="s">
        <v>12</v>
      </c>
      <c r="B318" t="s">
        <v>6655</v>
      </c>
      <c r="C318" t="s">
        <v>1024</v>
      </c>
      <c r="D318" s="85" t="s">
        <v>952</v>
      </c>
      <c r="E318" s="146">
        <v>43921</v>
      </c>
      <c r="F318" t="s">
        <v>1009</v>
      </c>
      <c r="G318" t="s">
        <v>988</v>
      </c>
      <c r="H318" t="s">
        <v>954</v>
      </c>
      <c r="J318" s="146">
        <v>43890</v>
      </c>
      <c r="K318" t="s">
        <v>424</v>
      </c>
      <c r="L318" t="s">
        <v>577</v>
      </c>
      <c r="M318" t="s">
        <v>21</v>
      </c>
      <c r="N318" t="s">
        <v>1025</v>
      </c>
    </row>
    <row r="319" spans="1:14">
      <c r="A319" t="s">
        <v>12</v>
      </c>
      <c r="B319" t="s">
        <v>6656</v>
      </c>
      <c r="C319" t="s">
        <v>1027</v>
      </c>
      <c r="D319" s="85" t="s">
        <v>952</v>
      </c>
      <c r="E319" s="146">
        <v>43921</v>
      </c>
      <c r="F319" t="s">
        <v>992</v>
      </c>
      <c r="G319" t="s">
        <v>988</v>
      </c>
      <c r="H319" t="s">
        <v>954</v>
      </c>
      <c r="J319" s="146">
        <v>43890</v>
      </c>
      <c r="K319" t="s">
        <v>27</v>
      </c>
      <c r="L319" t="s">
        <v>424</v>
      </c>
      <c r="M319" t="s">
        <v>21</v>
      </c>
      <c r="N319" t="s">
        <v>1028</v>
      </c>
    </row>
    <row r="320" spans="1:14">
      <c r="A320" t="s">
        <v>12</v>
      </c>
      <c r="B320" t="s">
        <v>6657</v>
      </c>
      <c r="C320" t="s">
        <v>1030</v>
      </c>
      <c r="D320" s="85" t="s">
        <v>952</v>
      </c>
      <c r="E320" s="146">
        <v>43921</v>
      </c>
      <c r="F320" t="s">
        <v>992</v>
      </c>
      <c r="G320" t="s">
        <v>988</v>
      </c>
      <c r="H320" t="s">
        <v>954</v>
      </c>
      <c r="J320" s="146">
        <v>43890</v>
      </c>
      <c r="K320" t="s">
        <v>1031</v>
      </c>
      <c r="L320" t="s">
        <v>424</v>
      </c>
      <c r="M320" t="s">
        <v>21</v>
      </c>
      <c r="N320" t="s">
        <v>1032</v>
      </c>
    </row>
    <row r="321" spans="1:14">
      <c r="A321" t="s">
        <v>12</v>
      </c>
      <c r="B321" t="s">
        <v>6658</v>
      </c>
      <c r="C321" t="s">
        <v>1034</v>
      </c>
      <c r="D321" s="85" t="s">
        <v>952</v>
      </c>
      <c r="E321" s="146">
        <v>43921</v>
      </c>
      <c r="F321" t="s">
        <v>987</v>
      </c>
      <c r="G321" t="s">
        <v>988</v>
      </c>
      <c r="H321" t="s">
        <v>954</v>
      </c>
      <c r="J321" s="146">
        <v>43890</v>
      </c>
      <c r="K321" t="s">
        <v>1031</v>
      </c>
      <c r="L321" t="s">
        <v>424</v>
      </c>
      <c r="M321" t="s">
        <v>21</v>
      </c>
      <c r="N321" t="s">
        <v>1035</v>
      </c>
    </row>
    <row r="322" spans="1:14">
      <c r="A322" t="s">
        <v>12</v>
      </c>
      <c r="B322" t="s">
        <v>6659</v>
      </c>
      <c r="C322" t="s">
        <v>1037</v>
      </c>
      <c r="D322" s="85" t="s">
        <v>952</v>
      </c>
      <c r="E322" s="146">
        <v>43921</v>
      </c>
      <c r="F322" t="s">
        <v>1017</v>
      </c>
      <c r="G322" t="s">
        <v>988</v>
      </c>
      <c r="H322" t="s">
        <v>954</v>
      </c>
      <c r="J322" s="146">
        <v>43890</v>
      </c>
      <c r="K322" t="s">
        <v>1031</v>
      </c>
      <c r="L322" t="s">
        <v>993</v>
      </c>
      <c r="M322" t="s">
        <v>21</v>
      </c>
      <c r="N322" t="s">
        <v>1038</v>
      </c>
    </row>
    <row r="323" spans="1:14">
      <c r="A323" t="s">
        <v>12</v>
      </c>
      <c r="B323" t="s">
        <v>6660</v>
      </c>
      <c r="C323" t="s">
        <v>1040</v>
      </c>
      <c r="D323" s="85" t="s">
        <v>952</v>
      </c>
      <c r="E323" s="146">
        <v>43921</v>
      </c>
      <c r="F323" t="s">
        <v>1021</v>
      </c>
      <c r="G323" t="s">
        <v>988</v>
      </c>
      <c r="H323" t="s">
        <v>954</v>
      </c>
      <c r="J323" s="146">
        <v>43890</v>
      </c>
      <c r="K323" t="s">
        <v>1031</v>
      </c>
      <c r="L323" t="s">
        <v>993</v>
      </c>
      <c r="M323" t="s">
        <v>21</v>
      </c>
      <c r="N323" t="s">
        <v>1041</v>
      </c>
    </row>
    <row r="324" spans="1:14">
      <c r="A324" t="s">
        <v>12</v>
      </c>
      <c r="B324" t="s">
        <v>6661</v>
      </c>
      <c r="C324" t="s">
        <v>1043</v>
      </c>
      <c r="D324" s="85" t="s">
        <v>952</v>
      </c>
      <c r="E324" s="146">
        <v>43921</v>
      </c>
      <c r="F324" t="s">
        <v>1044</v>
      </c>
      <c r="G324" t="s">
        <v>988</v>
      </c>
      <c r="H324" t="s">
        <v>954</v>
      </c>
      <c r="J324" s="146">
        <v>43890</v>
      </c>
      <c r="K324" t="s">
        <v>1031</v>
      </c>
      <c r="L324" t="s">
        <v>993</v>
      </c>
      <c r="M324" t="s">
        <v>21</v>
      </c>
      <c r="N324" t="s">
        <v>1022</v>
      </c>
    </row>
    <row r="325" spans="1:14">
      <c r="A325" t="s">
        <v>12</v>
      </c>
      <c r="B325" t="s">
        <v>6662</v>
      </c>
      <c r="C325" t="s">
        <v>1046</v>
      </c>
      <c r="D325" s="85" t="s">
        <v>952</v>
      </c>
      <c r="E325" s="146">
        <v>43921</v>
      </c>
      <c r="F325" t="s">
        <v>1047</v>
      </c>
      <c r="G325" t="s">
        <v>988</v>
      </c>
      <c r="H325" t="s">
        <v>954</v>
      </c>
      <c r="J325" s="146">
        <v>43890</v>
      </c>
      <c r="K325" t="s">
        <v>1031</v>
      </c>
      <c r="L325" t="s">
        <v>577</v>
      </c>
      <c r="M325" t="s">
        <v>21</v>
      </c>
      <c r="N325" t="s">
        <v>1025</v>
      </c>
    </row>
    <row r="326" spans="1:14">
      <c r="A326" t="s">
        <v>12</v>
      </c>
      <c r="B326" t="s">
        <v>6663</v>
      </c>
      <c r="C326" t="s">
        <v>1049</v>
      </c>
      <c r="D326" s="85" t="s">
        <v>952</v>
      </c>
      <c r="E326" s="146">
        <v>43921</v>
      </c>
      <c r="F326" t="s">
        <v>1050</v>
      </c>
      <c r="G326" t="s">
        <v>988</v>
      </c>
      <c r="H326" t="s">
        <v>954</v>
      </c>
      <c r="J326" s="146">
        <v>43890</v>
      </c>
      <c r="K326" t="s">
        <v>1031</v>
      </c>
      <c r="L326" t="s">
        <v>577</v>
      </c>
      <c r="M326" t="s">
        <v>21</v>
      </c>
      <c r="N326" t="s">
        <v>1051</v>
      </c>
    </row>
    <row r="327" spans="1:14">
      <c r="A327" t="s">
        <v>12</v>
      </c>
      <c r="B327" t="s">
        <v>6664</v>
      </c>
      <c r="C327" t="s">
        <v>1053</v>
      </c>
      <c r="D327" s="85" t="s">
        <v>952</v>
      </c>
      <c r="E327" s="146">
        <v>43921</v>
      </c>
      <c r="F327" t="s">
        <v>1054</v>
      </c>
      <c r="G327" t="s">
        <v>988</v>
      </c>
      <c r="H327" t="s">
        <v>954</v>
      </c>
      <c r="J327" s="146">
        <v>43890</v>
      </c>
      <c r="K327" t="s">
        <v>424</v>
      </c>
      <c r="L327" t="s">
        <v>993</v>
      </c>
      <c r="M327" t="s">
        <v>21</v>
      </c>
    </row>
    <row r="328" spans="1:14">
      <c r="A328" t="s">
        <v>12</v>
      </c>
      <c r="B328" t="s">
        <v>6665</v>
      </c>
      <c r="C328" t="s">
        <v>1056</v>
      </c>
      <c r="D328" s="85" t="s">
        <v>952</v>
      </c>
      <c r="E328" s="146">
        <v>43921</v>
      </c>
      <c r="F328" t="s">
        <v>1057</v>
      </c>
      <c r="G328" t="s">
        <v>988</v>
      </c>
      <c r="H328" t="s">
        <v>954</v>
      </c>
      <c r="J328" s="146">
        <v>43890</v>
      </c>
      <c r="K328" t="s">
        <v>424</v>
      </c>
      <c r="L328" t="s">
        <v>993</v>
      </c>
      <c r="M328" t="s">
        <v>21</v>
      </c>
    </row>
    <row r="329" spans="1:14">
      <c r="A329" t="s">
        <v>12</v>
      </c>
      <c r="B329" t="s">
        <v>6666</v>
      </c>
      <c r="C329" t="s">
        <v>1059</v>
      </c>
      <c r="D329" s="85" t="s">
        <v>952</v>
      </c>
      <c r="E329" s="146">
        <v>43921</v>
      </c>
      <c r="G329" t="s">
        <v>988</v>
      </c>
      <c r="H329" t="s">
        <v>954</v>
      </c>
      <c r="J329" s="146">
        <v>43890</v>
      </c>
      <c r="K329" t="s">
        <v>1001</v>
      </c>
      <c r="L329" t="s">
        <v>27</v>
      </c>
      <c r="M329" t="s">
        <v>28</v>
      </c>
      <c r="N329" t="s">
        <v>769</v>
      </c>
    </row>
    <row r="330" spans="1:14">
      <c r="A330" t="s">
        <v>12</v>
      </c>
      <c r="B330" t="s">
        <v>6667</v>
      </c>
      <c r="C330" t="s">
        <v>1061</v>
      </c>
      <c r="D330" s="85" t="s">
        <v>952</v>
      </c>
      <c r="E330" s="146">
        <v>43921</v>
      </c>
      <c r="F330" t="s">
        <v>1062</v>
      </c>
      <c r="G330" t="s">
        <v>988</v>
      </c>
      <c r="H330" t="s">
        <v>954</v>
      </c>
      <c r="J330" s="146">
        <v>43890</v>
      </c>
      <c r="K330" t="s">
        <v>1031</v>
      </c>
      <c r="L330" t="s">
        <v>424</v>
      </c>
      <c r="M330" t="s">
        <v>28</v>
      </c>
    </row>
    <row r="331" spans="1:14">
      <c r="A331" t="s">
        <v>12</v>
      </c>
      <c r="B331" t="s">
        <v>6668</v>
      </c>
      <c r="C331" t="s">
        <v>1064</v>
      </c>
      <c r="D331" s="85" t="s">
        <v>952</v>
      </c>
      <c r="E331" s="146">
        <v>43921</v>
      </c>
      <c r="G331" t="s">
        <v>988</v>
      </c>
      <c r="H331" t="s">
        <v>954</v>
      </c>
      <c r="J331" s="146">
        <v>43890</v>
      </c>
      <c r="K331" t="s">
        <v>993</v>
      </c>
      <c r="L331" t="s">
        <v>959</v>
      </c>
      <c r="M331" t="s">
        <v>28</v>
      </c>
      <c r="N331" t="s">
        <v>228</v>
      </c>
    </row>
    <row r="332" spans="1:14">
      <c r="A332" t="s">
        <v>12</v>
      </c>
      <c r="B332" t="s">
        <v>6669</v>
      </c>
      <c r="C332" t="s">
        <v>1066</v>
      </c>
      <c r="D332" s="85" t="s">
        <v>952</v>
      </c>
      <c r="E332" s="146">
        <v>43921</v>
      </c>
      <c r="G332" t="s">
        <v>988</v>
      </c>
      <c r="H332" t="s">
        <v>954</v>
      </c>
      <c r="J332" s="146">
        <v>43890</v>
      </c>
      <c r="K332" t="s">
        <v>20</v>
      </c>
      <c r="L332" t="s">
        <v>577</v>
      </c>
      <c r="M332" t="s">
        <v>28</v>
      </c>
      <c r="N332" t="s">
        <v>1067</v>
      </c>
    </row>
    <row r="333" spans="1:14">
      <c r="A333" t="s">
        <v>12</v>
      </c>
      <c r="B333" t="s">
        <v>6670</v>
      </c>
      <c r="C333" t="s">
        <v>1069</v>
      </c>
      <c r="D333" s="85" t="s">
        <v>952</v>
      </c>
      <c r="E333" s="146">
        <v>43920</v>
      </c>
      <c r="F333" t="s">
        <v>992</v>
      </c>
      <c r="G333" t="s">
        <v>1070</v>
      </c>
      <c r="H333" t="s">
        <v>954</v>
      </c>
      <c r="J333" s="146">
        <v>43891</v>
      </c>
      <c r="K333" t="s">
        <v>1071</v>
      </c>
      <c r="L333" t="s">
        <v>1072</v>
      </c>
      <c r="M333" t="s">
        <v>21</v>
      </c>
      <c r="N333" t="s">
        <v>1073</v>
      </c>
    </row>
    <row r="334" spans="1:14">
      <c r="A334" t="s">
        <v>12</v>
      </c>
      <c r="B334" t="s">
        <v>6671</v>
      </c>
      <c r="C334" t="s">
        <v>1075</v>
      </c>
      <c r="D334" s="85" t="s">
        <v>952</v>
      </c>
      <c r="E334" s="146">
        <v>43920</v>
      </c>
      <c r="F334" t="s">
        <v>987</v>
      </c>
      <c r="G334" t="s">
        <v>1070</v>
      </c>
      <c r="H334" t="s">
        <v>954</v>
      </c>
      <c r="J334" s="146">
        <v>43891</v>
      </c>
      <c r="K334" t="s">
        <v>1071</v>
      </c>
      <c r="L334" t="s">
        <v>1072</v>
      </c>
      <c r="M334" t="s">
        <v>21</v>
      </c>
      <c r="N334" t="s">
        <v>1076</v>
      </c>
    </row>
    <row r="335" spans="1:14">
      <c r="A335" t="s">
        <v>12</v>
      </c>
      <c r="B335" t="s">
        <v>6672</v>
      </c>
      <c r="C335" t="s">
        <v>1078</v>
      </c>
      <c r="D335" s="85" t="s">
        <v>952</v>
      </c>
      <c r="E335" s="146">
        <v>43920</v>
      </c>
      <c r="F335" t="s">
        <v>1079</v>
      </c>
      <c r="G335" t="s">
        <v>1070</v>
      </c>
      <c r="H335" t="s">
        <v>954</v>
      </c>
      <c r="J335" s="146">
        <v>43891</v>
      </c>
      <c r="K335" t="s">
        <v>1080</v>
      </c>
      <c r="L335" t="s">
        <v>27</v>
      </c>
      <c r="M335" t="s">
        <v>21</v>
      </c>
      <c r="N335" t="s">
        <v>1081</v>
      </c>
    </row>
    <row r="336" spans="1:14">
      <c r="A336" t="s">
        <v>12</v>
      </c>
      <c r="B336" t="s">
        <v>6673</v>
      </c>
      <c r="C336" t="s">
        <v>1083</v>
      </c>
      <c r="D336" s="85" t="s">
        <v>952</v>
      </c>
      <c r="E336" s="146">
        <v>43920</v>
      </c>
      <c r="F336" t="s">
        <v>1084</v>
      </c>
      <c r="G336" t="s">
        <v>1070</v>
      </c>
      <c r="H336" t="s">
        <v>954</v>
      </c>
      <c r="J336" s="146">
        <v>43891</v>
      </c>
      <c r="K336" t="s">
        <v>1080</v>
      </c>
      <c r="L336" t="s">
        <v>27</v>
      </c>
      <c r="M336" t="s">
        <v>21</v>
      </c>
      <c r="N336" t="s">
        <v>1085</v>
      </c>
    </row>
    <row r="337" spans="1:14">
      <c r="A337" t="s">
        <v>12</v>
      </c>
      <c r="B337" t="s">
        <v>6674</v>
      </c>
      <c r="C337" t="s">
        <v>1087</v>
      </c>
      <c r="D337" s="85" t="s">
        <v>952</v>
      </c>
      <c r="E337" s="146">
        <v>43920</v>
      </c>
      <c r="F337" t="s">
        <v>1088</v>
      </c>
      <c r="G337" t="s">
        <v>1070</v>
      </c>
      <c r="H337" t="s">
        <v>954</v>
      </c>
      <c r="J337" s="146">
        <v>43891</v>
      </c>
      <c r="K337" t="s">
        <v>1080</v>
      </c>
      <c r="L337" t="s">
        <v>27</v>
      </c>
      <c r="M337" t="s">
        <v>21</v>
      </c>
      <c r="N337" t="s">
        <v>1085</v>
      </c>
    </row>
    <row r="338" spans="1:14">
      <c r="A338" t="s">
        <v>12</v>
      </c>
      <c r="B338" t="s">
        <v>6675</v>
      </c>
      <c r="C338" t="s">
        <v>1090</v>
      </c>
      <c r="D338" s="85" t="s">
        <v>952</v>
      </c>
      <c r="E338" s="146">
        <v>43920</v>
      </c>
      <c r="F338" t="s">
        <v>1091</v>
      </c>
      <c r="G338" t="s">
        <v>1070</v>
      </c>
      <c r="H338" t="s">
        <v>954</v>
      </c>
      <c r="J338" s="146">
        <v>43891</v>
      </c>
      <c r="K338" t="s">
        <v>1080</v>
      </c>
      <c r="L338" t="s">
        <v>27</v>
      </c>
      <c r="M338" t="s">
        <v>21</v>
      </c>
      <c r="N338" t="s">
        <v>1092</v>
      </c>
    </row>
    <row r="339" spans="1:14">
      <c r="A339" t="s">
        <v>12</v>
      </c>
      <c r="B339" t="s">
        <v>6676</v>
      </c>
      <c r="C339" t="s">
        <v>1094</v>
      </c>
      <c r="D339" s="85" t="s">
        <v>952</v>
      </c>
      <c r="E339" s="146">
        <v>43920</v>
      </c>
      <c r="F339" t="s">
        <v>992</v>
      </c>
      <c r="G339" t="s">
        <v>1070</v>
      </c>
      <c r="H339" t="s">
        <v>954</v>
      </c>
      <c r="J339" s="146">
        <v>43891</v>
      </c>
      <c r="K339" t="s">
        <v>1071</v>
      </c>
      <c r="L339" t="s">
        <v>577</v>
      </c>
      <c r="M339" t="s">
        <v>21</v>
      </c>
      <c r="N339" t="s">
        <v>1095</v>
      </c>
    </row>
    <row r="340" spans="1:14">
      <c r="A340" t="s">
        <v>12</v>
      </c>
      <c r="B340" t="s">
        <v>6677</v>
      </c>
      <c r="C340" t="s">
        <v>1097</v>
      </c>
      <c r="D340" s="85" t="s">
        <v>952</v>
      </c>
      <c r="E340" s="146">
        <v>43920</v>
      </c>
      <c r="F340" t="s">
        <v>987</v>
      </c>
      <c r="G340" t="s">
        <v>1070</v>
      </c>
      <c r="H340" t="s">
        <v>954</v>
      </c>
      <c r="J340" s="146">
        <v>43891</v>
      </c>
      <c r="K340" t="s">
        <v>1071</v>
      </c>
      <c r="L340" t="s">
        <v>577</v>
      </c>
      <c r="M340" t="s">
        <v>21</v>
      </c>
      <c r="N340" t="s">
        <v>1098</v>
      </c>
    </row>
    <row r="341" spans="1:14">
      <c r="A341" t="s">
        <v>12</v>
      </c>
      <c r="B341" t="s">
        <v>6678</v>
      </c>
      <c r="C341" t="s">
        <v>1100</v>
      </c>
      <c r="D341" s="85" t="s">
        <v>952</v>
      </c>
      <c r="E341" s="146">
        <v>43920</v>
      </c>
      <c r="F341" t="s">
        <v>1101</v>
      </c>
      <c r="G341" t="s">
        <v>1070</v>
      </c>
      <c r="H341" t="s">
        <v>954</v>
      </c>
      <c r="J341" s="146">
        <v>43891</v>
      </c>
      <c r="K341" t="s">
        <v>1071</v>
      </c>
      <c r="L341" t="s">
        <v>993</v>
      </c>
      <c r="M341" t="s">
        <v>21</v>
      </c>
      <c r="N341" t="s">
        <v>1102</v>
      </c>
    </row>
    <row r="342" spans="1:14">
      <c r="A342" t="s">
        <v>12</v>
      </c>
      <c r="B342" t="s">
        <v>6679</v>
      </c>
      <c r="C342" t="s">
        <v>1104</v>
      </c>
      <c r="D342" s="85" t="s">
        <v>952</v>
      </c>
      <c r="E342" s="146">
        <v>43920</v>
      </c>
      <c r="F342" t="s">
        <v>992</v>
      </c>
      <c r="G342" t="s">
        <v>1070</v>
      </c>
      <c r="H342" t="s">
        <v>954</v>
      </c>
      <c r="J342" s="146">
        <v>43891</v>
      </c>
      <c r="K342" t="s">
        <v>1072</v>
      </c>
      <c r="L342" t="s">
        <v>993</v>
      </c>
      <c r="M342" t="s">
        <v>21</v>
      </c>
      <c r="N342" t="s">
        <v>1105</v>
      </c>
    </row>
    <row r="343" spans="1:14">
      <c r="A343" t="s">
        <v>12</v>
      </c>
      <c r="B343" t="s">
        <v>6680</v>
      </c>
      <c r="C343" t="s">
        <v>1107</v>
      </c>
      <c r="D343" s="85" t="s">
        <v>952</v>
      </c>
      <c r="E343" s="146">
        <v>43920</v>
      </c>
      <c r="F343" t="s">
        <v>987</v>
      </c>
      <c r="G343" t="s">
        <v>1070</v>
      </c>
      <c r="H343" t="s">
        <v>954</v>
      </c>
      <c r="J343" s="146">
        <v>43891</v>
      </c>
      <c r="K343" t="s">
        <v>1072</v>
      </c>
      <c r="L343" t="s">
        <v>993</v>
      </c>
      <c r="M343" t="s">
        <v>21</v>
      </c>
      <c r="N343" t="s">
        <v>1108</v>
      </c>
    </row>
    <row r="344" spans="1:14">
      <c r="A344" t="s">
        <v>12</v>
      </c>
      <c r="B344" t="s">
        <v>6681</v>
      </c>
      <c r="C344" t="s">
        <v>1110</v>
      </c>
      <c r="D344" s="85" t="s">
        <v>952</v>
      </c>
      <c r="E344" s="146">
        <v>43920</v>
      </c>
      <c r="F344" t="s">
        <v>992</v>
      </c>
      <c r="G344" t="s">
        <v>1070</v>
      </c>
      <c r="H344" t="s">
        <v>954</v>
      </c>
      <c r="J344" s="146">
        <v>43891</v>
      </c>
      <c r="K344" t="s">
        <v>1072</v>
      </c>
      <c r="L344" t="s">
        <v>577</v>
      </c>
      <c r="M344" t="s">
        <v>21</v>
      </c>
      <c r="N344" t="s">
        <v>1111</v>
      </c>
    </row>
    <row r="345" spans="1:14">
      <c r="A345" t="s">
        <v>12</v>
      </c>
      <c r="B345" t="s">
        <v>6682</v>
      </c>
      <c r="C345" t="s">
        <v>1113</v>
      </c>
      <c r="D345" s="85" t="s">
        <v>952</v>
      </c>
      <c r="E345" s="146">
        <v>43920</v>
      </c>
      <c r="F345" t="s">
        <v>987</v>
      </c>
      <c r="G345" t="s">
        <v>1070</v>
      </c>
      <c r="H345" t="s">
        <v>954</v>
      </c>
      <c r="J345" s="146">
        <v>43891</v>
      </c>
      <c r="K345" t="s">
        <v>1072</v>
      </c>
      <c r="L345" t="s">
        <v>577</v>
      </c>
      <c r="M345" t="s">
        <v>21</v>
      </c>
      <c r="N345" t="s">
        <v>1114</v>
      </c>
    </row>
    <row r="346" spans="1:14">
      <c r="A346" t="s">
        <v>12</v>
      </c>
      <c r="B346" t="s">
        <v>6683</v>
      </c>
      <c r="C346" t="s">
        <v>1116</v>
      </c>
      <c r="D346" s="85" t="s">
        <v>952</v>
      </c>
      <c r="E346" s="146">
        <v>43920</v>
      </c>
      <c r="F346" t="s">
        <v>1101</v>
      </c>
      <c r="G346" t="s">
        <v>1070</v>
      </c>
      <c r="H346" t="s">
        <v>954</v>
      </c>
      <c r="J346" s="146">
        <v>43891</v>
      </c>
      <c r="K346" t="s">
        <v>1117</v>
      </c>
      <c r="L346" t="s">
        <v>27</v>
      </c>
      <c r="M346" t="s">
        <v>21</v>
      </c>
      <c r="N346" t="s">
        <v>1118</v>
      </c>
    </row>
    <row r="347" spans="1:14">
      <c r="A347" t="s">
        <v>12</v>
      </c>
      <c r="B347" t="s">
        <v>6684</v>
      </c>
      <c r="C347" t="s">
        <v>1120</v>
      </c>
      <c r="D347" s="85" t="s">
        <v>952</v>
      </c>
      <c r="E347" s="146">
        <v>43920</v>
      </c>
      <c r="F347" t="s">
        <v>992</v>
      </c>
      <c r="G347" t="s">
        <v>1070</v>
      </c>
      <c r="H347" t="s">
        <v>954</v>
      </c>
      <c r="J347" s="146">
        <v>43891</v>
      </c>
      <c r="K347" t="s">
        <v>1117</v>
      </c>
      <c r="L347" t="s">
        <v>1072</v>
      </c>
      <c r="M347" t="s">
        <v>21</v>
      </c>
      <c r="N347" t="s">
        <v>1121</v>
      </c>
    </row>
    <row r="348" spans="1:14">
      <c r="A348" t="s">
        <v>12</v>
      </c>
      <c r="B348" t="s">
        <v>6685</v>
      </c>
      <c r="C348" t="s">
        <v>1123</v>
      </c>
      <c r="D348" s="85" t="s">
        <v>952</v>
      </c>
      <c r="E348" s="146">
        <v>43920</v>
      </c>
      <c r="F348" t="s">
        <v>987</v>
      </c>
      <c r="G348" t="s">
        <v>1070</v>
      </c>
      <c r="H348" t="s">
        <v>954</v>
      </c>
      <c r="J348" s="146">
        <v>43891</v>
      </c>
      <c r="K348" t="s">
        <v>1117</v>
      </c>
      <c r="L348" t="s">
        <v>1072</v>
      </c>
      <c r="M348" t="s">
        <v>21</v>
      </c>
      <c r="N348" t="s">
        <v>1124</v>
      </c>
    </row>
    <row r="349" spans="1:14">
      <c r="A349" t="s">
        <v>12</v>
      </c>
      <c r="B349" t="s">
        <v>6686</v>
      </c>
      <c r="C349" t="s">
        <v>1126</v>
      </c>
      <c r="D349" s="85" t="s">
        <v>952</v>
      </c>
      <c r="E349" s="146">
        <v>43920</v>
      </c>
      <c r="F349" t="s">
        <v>1017</v>
      </c>
      <c r="G349" t="s">
        <v>1070</v>
      </c>
      <c r="H349" t="s">
        <v>954</v>
      </c>
      <c r="J349" s="146">
        <v>43891</v>
      </c>
      <c r="K349" t="s">
        <v>1072</v>
      </c>
      <c r="L349" t="s">
        <v>27</v>
      </c>
      <c r="M349" t="s">
        <v>21</v>
      </c>
      <c r="N349" t="s">
        <v>1127</v>
      </c>
    </row>
    <row r="350" spans="1:14">
      <c r="A350" t="s">
        <v>12</v>
      </c>
      <c r="B350" t="s">
        <v>6687</v>
      </c>
      <c r="C350" t="s">
        <v>1129</v>
      </c>
      <c r="D350" s="85" t="s">
        <v>952</v>
      </c>
      <c r="E350" s="146">
        <v>43920</v>
      </c>
      <c r="F350" t="s">
        <v>1021</v>
      </c>
      <c r="G350" t="s">
        <v>1070</v>
      </c>
      <c r="H350" t="s">
        <v>954</v>
      </c>
      <c r="J350" s="146">
        <v>43891</v>
      </c>
      <c r="K350" t="s">
        <v>1072</v>
      </c>
      <c r="L350" t="s">
        <v>27</v>
      </c>
      <c r="M350" t="s">
        <v>21</v>
      </c>
      <c r="N350" t="s">
        <v>1130</v>
      </c>
    </row>
    <row r="351" spans="1:14">
      <c r="A351" t="s">
        <v>12</v>
      </c>
      <c r="B351" t="s">
        <v>6688</v>
      </c>
      <c r="C351" t="s">
        <v>1132</v>
      </c>
      <c r="D351" s="85" t="s">
        <v>952</v>
      </c>
      <c r="E351" s="146">
        <v>43920</v>
      </c>
      <c r="F351" t="s">
        <v>1009</v>
      </c>
      <c r="G351" t="s">
        <v>1070</v>
      </c>
      <c r="H351" t="s">
        <v>954</v>
      </c>
      <c r="J351" s="146">
        <v>43891</v>
      </c>
      <c r="K351" t="s">
        <v>1072</v>
      </c>
      <c r="L351" t="s">
        <v>27</v>
      </c>
      <c r="M351" t="s">
        <v>21</v>
      </c>
      <c r="N351" t="s">
        <v>1133</v>
      </c>
    </row>
    <row r="352" spans="1:14">
      <c r="A352" t="s">
        <v>12</v>
      </c>
      <c r="B352" t="s">
        <v>6689</v>
      </c>
      <c r="C352" t="s">
        <v>1135</v>
      </c>
      <c r="D352" s="85" t="s">
        <v>952</v>
      </c>
      <c r="E352" s="146">
        <v>43920</v>
      </c>
      <c r="G352" t="s">
        <v>1070</v>
      </c>
      <c r="H352" t="s">
        <v>954</v>
      </c>
      <c r="J352" s="146">
        <v>43891</v>
      </c>
      <c r="K352" t="s">
        <v>577</v>
      </c>
      <c r="L352" t="s">
        <v>1136</v>
      </c>
      <c r="M352" t="s">
        <v>28</v>
      </c>
      <c r="N352" t="s">
        <v>1137</v>
      </c>
    </row>
    <row r="353" spans="1:14">
      <c r="A353" t="s">
        <v>12</v>
      </c>
      <c r="B353" t="s">
        <v>6690</v>
      </c>
      <c r="C353" t="s">
        <v>1139</v>
      </c>
      <c r="D353" s="85" t="s">
        <v>952</v>
      </c>
      <c r="E353" s="146">
        <v>43920</v>
      </c>
      <c r="G353" t="s">
        <v>1070</v>
      </c>
      <c r="H353" t="s">
        <v>954</v>
      </c>
      <c r="J353" s="146">
        <v>43891</v>
      </c>
      <c r="K353" t="s">
        <v>27</v>
      </c>
      <c r="L353" t="s">
        <v>993</v>
      </c>
      <c r="M353" t="s">
        <v>28</v>
      </c>
      <c r="N353" t="s">
        <v>1140</v>
      </c>
    </row>
    <row r="354" spans="1:14">
      <c r="A354" t="s">
        <v>12</v>
      </c>
      <c r="B354" t="s">
        <v>6691</v>
      </c>
      <c r="C354" t="s">
        <v>1142</v>
      </c>
      <c r="D354" s="85" t="s">
        <v>952</v>
      </c>
      <c r="E354" s="146">
        <v>43921</v>
      </c>
      <c r="F354" t="s">
        <v>992</v>
      </c>
      <c r="G354" t="s">
        <v>1070</v>
      </c>
      <c r="H354" t="s">
        <v>954</v>
      </c>
      <c r="J354" s="146">
        <v>43891</v>
      </c>
      <c r="K354" t="s">
        <v>993</v>
      </c>
      <c r="L354" t="s">
        <v>1136</v>
      </c>
      <c r="M354" t="s">
        <v>21</v>
      </c>
      <c r="N354" t="s">
        <v>1143</v>
      </c>
    </row>
    <row r="355" spans="1:14">
      <c r="A355" t="s">
        <v>12</v>
      </c>
      <c r="B355" t="s">
        <v>6692</v>
      </c>
      <c r="C355" t="s">
        <v>1145</v>
      </c>
      <c r="D355" s="85" t="s">
        <v>952</v>
      </c>
      <c r="E355" s="146">
        <v>43921</v>
      </c>
      <c r="F355" t="s">
        <v>987</v>
      </c>
      <c r="G355" t="s">
        <v>1070</v>
      </c>
      <c r="H355" t="s">
        <v>954</v>
      </c>
      <c r="J355" s="146">
        <v>43891</v>
      </c>
      <c r="K355" t="s">
        <v>993</v>
      </c>
      <c r="L355" t="s">
        <v>1136</v>
      </c>
      <c r="M355" t="s">
        <v>21</v>
      </c>
      <c r="N355" t="s">
        <v>1146</v>
      </c>
    </row>
    <row r="356" spans="1:14">
      <c r="A356" t="s">
        <v>12</v>
      </c>
      <c r="B356" t="s">
        <v>6693</v>
      </c>
      <c r="C356" t="s">
        <v>1148</v>
      </c>
      <c r="D356" s="85" t="s">
        <v>952</v>
      </c>
      <c r="E356" s="146">
        <v>43921</v>
      </c>
      <c r="G356" t="s">
        <v>1070</v>
      </c>
      <c r="H356" t="s">
        <v>954</v>
      </c>
      <c r="J356" s="146">
        <v>43891</v>
      </c>
      <c r="K356" t="s">
        <v>1071</v>
      </c>
      <c r="L356" t="s">
        <v>1072</v>
      </c>
      <c r="M356" t="s">
        <v>28</v>
      </c>
      <c r="N356" t="s">
        <v>693</v>
      </c>
    </row>
    <row r="357" spans="1:14">
      <c r="A357" t="s">
        <v>12</v>
      </c>
      <c r="B357" t="s">
        <v>6694</v>
      </c>
      <c r="C357" t="s">
        <v>1150</v>
      </c>
      <c r="D357" s="85" t="s">
        <v>952</v>
      </c>
      <c r="E357" s="146">
        <v>42704</v>
      </c>
      <c r="G357" t="s">
        <v>1151</v>
      </c>
      <c r="H357" t="s">
        <v>597</v>
      </c>
      <c r="J357" s="146">
        <v>42309</v>
      </c>
      <c r="K357" t="s">
        <v>1152</v>
      </c>
      <c r="L357" t="s">
        <v>27</v>
      </c>
      <c r="M357" t="s">
        <v>28</v>
      </c>
      <c r="N357" t="s">
        <v>108</v>
      </c>
    </row>
    <row r="358" spans="1:14">
      <c r="A358" t="s">
        <v>12</v>
      </c>
      <c r="B358" t="s">
        <v>6695</v>
      </c>
      <c r="C358" t="s">
        <v>1154</v>
      </c>
      <c r="D358" s="85" t="s">
        <v>952</v>
      </c>
      <c r="E358" s="146">
        <v>42702</v>
      </c>
      <c r="G358" t="s">
        <v>1155</v>
      </c>
      <c r="H358" t="s">
        <v>1156</v>
      </c>
      <c r="I358" t="s">
        <v>1157</v>
      </c>
      <c r="J358" s="146">
        <v>42701</v>
      </c>
      <c r="K358" t="s">
        <v>19</v>
      </c>
      <c r="L358" t="s">
        <v>27</v>
      </c>
      <c r="M358" t="s">
        <v>28</v>
      </c>
      <c r="N358" t="s">
        <v>1158</v>
      </c>
    </row>
    <row r="359" spans="1:14">
      <c r="A359" t="s">
        <v>12</v>
      </c>
      <c r="B359" t="s">
        <v>6696</v>
      </c>
      <c r="C359" t="s">
        <v>1160</v>
      </c>
      <c r="D359" s="85" t="s">
        <v>952</v>
      </c>
      <c r="E359" s="146">
        <v>42703</v>
      </c>
      <c r="G359" t="s">
        <v>1155</v>
      </c>
      <c r="H359" t="s">
        <v>1156</v>
      </c>
      <c r="I359" t="s">
        <v>1157</v>
      </c>
      <c r="J359" s="146">
        <v>42701</v>
      </c>
      <c r="K359" t="s">
        <v>161</v>
      </c>
      <c r="L359" t="s">
        <v>27</v>
      </c>
      <c r="M359" t="s">
        <v>28</v>
      </c>
      <c r="N359" t="s">
        <v>362</v>
      </c>
    </row>
    <row r="360" spans="1:14">
      <c r="A360" t="s">
        <v>12</v>
      </c>
      <c r="B360" t="s">
        <v>6697</v>
      </c>
      <c r="C360" t="s">
        <v>1162</v>
      </c>
      <c r="D360" s="85" t="s">
        <v>952</v>
      </c>
      <c r="E360" s="146">
        <v>42707</v>
      </c>
      <c r="G360" t="s">
        <v>1155</v>
      </c>
      <c r="H360" t="s">
        <v>1156</v>
      </c>
      <c r="I360" t="s">
        <v>1157</v>
      </c>
      <c r="J360" s="146">
        <v>42701</v>
      </c>
      <c r="K360" t="s">
        <v>27</v>
      </c>
      <c r="L360" t="s">
        <v>1163</v>
      </c>
      <c r="M360" t="s">
        <v>28</v>
      </c>
      <c r="N360" t="s">
        <v>100</v>
      </c>
    </row>
    <row r="361" spans="1:14">
      <c r="A361" t="s">
        <v>12</v>
      </c>
      <c r="B361" t="s">
        <v>6698</v>
      </c>
      <c r="C361" t="s">
        <v>1165</v>
      </c>
      <c r="D361" s="85" t="s">
        <v>952</v>
      </c>
      <c r="E361" s="146">
        <v>42708</v>
      </c>
      <c r="G361" t="s">
        <v>1155</v>
      </c>
      <c r="H361" t="s">
        <v>1156</v>
      </c>
      <c r="I361" t="s">
        <v>1157</v>
      </c>
      <c r="J361" s="146">
        <v>42701</v>
      </c>
      <c r="K361" t="s">
        <v>27</v>
      </c>
      <c r="L361" t="s">
        <v>1166</v>
      </c>
      <c r="M361" t="s">
        <v>28</v>
      </c>
      <c r="N361" t="s">
        <v>362</v>
      </c>
    </row>
    <row r="362" spans="1:14">
      <c r="A362" t="s">
        <v>12</v>
      </c>
      <c r="B362" t="s">
        <v>6699</v>
      </c>
      <c r="C362" t="s">
        <v>1167</v>
      </c>
      <c r="D362" s="85" t="s">
        <v>952</v>
      </c>
      <c r="E362" s="146">
        <v>44159</v>
      </c>
      <c r="F362" t="s">
        <v>1168</v>
      </c>
      <c r="G362" t="s">
        <v>1169</v>
      </c>
      <c r="H362" t="s">
        <v>954</v>
      </c>
      <c r="J362" s="146">
        <v>44115</v>
      </c>
      <c r="K362" t="s">
        <v>1170</v>
      </c>
      <c r="L362" t="s">
        <v>1171</v>
      </c>
      <c r="M362" t="s">
        <v>28</v>
      </c>
      <c r="N362" t="s">
        <v>22</v>
      </c>
    </row>
    <row r="363" spans="1:14">
      <c r="A363" t="s">
        <v>12</v>
      </c>
      <c r="B363" t="s">
        <v>6700</v>
      </c>
      <c r="C363" t="s">
        <v>1172</v>
      </c>
      <c r="D363" s="85" t="s">
        <v>952</v>
      </c>
      <c r="E363" s="146">
        <v>44159</v>
      </c>
      <c r="F363" t="s">
        <v>1168</v>
      </c>
      <c r="G363" t="s">
        <v>1169</v>
      </c>
      <c r="H363" t="s">
        <v>954</v>
      </c>
      <c r="J363" s="146">
        <v>44115</v>
      </c>
      <c r="K363" t="s">
        <v>1173</v>
      </c>
      <c r="L363" t="s">
        <v>1174</v>
      </c>
      <c r="M363" t="s">
        <v>28</v>
      </c>
      <c r="N363" t="s">
        <v>239</v>
      </c>
    </row>
    <row r="364" spans="1:14">
      <c r="A364" t="s">
        <v>12</v>
      </c>
      <c r="B364" t="s">
        <v>6701</v>
      </c>
      <c r="C364" t="s">
        <v>1175</v>
      </c>
      <c r="D364" s="85" t="s">
        <v>952</v>
      </c>
      <c r="E364" s="146">
        <v>44159</v>
      </c>
      <c r="F364" t="s">
        <v>1168</v>
      </c>
      <c r="G364" t="s">
        <v>1169</v>
      </c>
      <c r="H364" t="s">
        <v>954</v>
      </c>
      <c r="J364" s="146">
        <v>44115</v>
      </c>
      <c r="K364" t="s">
        <v>1171</v>
      </c>
      <c r="L364" t="s">
        <v>1174</v>
      </c>
      <c r="M364" t="s">
        <v>28</v>
      </c>
      <c r="N364" t="s">
        <v>362</v>
      </c>
    </row>
    <row r="365" spans="1:14">
      <c r="A365" t="s">
        <v>12</v>
      </c>
      <c r="B365" t="s">
        <v>6702</v>
      </c>
      <c r="C365" t="s">
        <v>1176</v>
      </c>
      <c r="D365" s="85" t="s">
        <v>952</v>
      </c>
      <c r="E365" s="146">
        <v>44159</v>
      </c>
      <c r="F365" t="s">
        <v>1168</v>
      </c>
      <c r="G365" t="s">
        <v>1169</v>
      </c>
      <c r="H365" t="s">
        <v>954</v>
      </c>
      <c r="J365" s="146">
        <v>44115</v>
      </c>
      <c r="K365" t="s">
        <v>1173</v>
      </c>
      <c r="L365" t="s">
        <v>1170</v>
      </c>
      <c r="M365" t="s">
        <v>28</v>
      </c>
      <c r="N365" t="s">
        <v>207</v>
      </c>
    </row>
    <row r="366" spans="1:14">
      <c r="A366" t="s">
        <v>12</v>
      </c>
      <c r="B366" t="s">
        <v>6703</v>
      </c>
      <c r="C366" t="s">
        <v>1177</v>
      </c>
      <c r="D366" s="85" t="s">
        <v>952</v>
      </c>
      <c r="E366" s="146">
        <v>44165</v>
      </c>
      <c r="F366" t="s">
        <v>1168</v>
      </c>
      <c r="G366" t="s">
        <v>1169</v>
      </c>
      <c r="H366" t="s">
        <v>954</v>
      </c>
      <c r="J366" s="146">
        <v>44115</v>
      </c>
      <c r="K366" t="s">
        <v>1174</v>
      </c>
      <c r="L366" t="s">
        <v>1170</v>
      </c>
      <c r="M366" t="s">
        <v>28</v>
      </c>
      <c r="N366" t="s">
        <v>106</v>
      </c>
    </row>
    <row r="367" spans="1:14">
      <c r="A367" t="s">
        <v>12</v>
      </c>
      <c r="B367" t="s">
        <v>6704</v>
      </c>
      <c r="C367" t="s">
        <v>1178</v>
      </c>
      <c r="D367" s="85" t="s">
        <v>952</v>
      </c>
      <c r="E367" s="146">
        <v>44165</v>
      </c>
      <c r="F367" t="s">
        <v>1168</v>
      </c>
      <c r="G367" t="s">
        <v>1179</v>
      </c>
      <c r="H367" t="s">
        <v>954</v>
      </c>
      <c r="J367" s="146">
        <v>44115</v>
      </c>
      <c r="K367" t="s">
        <v>1171</v>
      </c>
      <c r="L367" t="s">
        <v>1173</v>
      </c>
      <c r="M367" t="s">
        <v>28</v>
      </c>
      <c r="N367" t="s">
        <v>34</v>
      </c>
    </row>
    <row r="368" spans="1:14">
      <c r="A368" t="s">
        <v>12</v>
      </c>
      <c r="B368" t="s">
        <v>6705</v>
      </c>
      <c r="C368" t="s">
        <v>1181</v>
      </c>
      <c r="D368" s="85" t="s">
        <v>952</v>
      </c>
      <c r="E368" s="146">
        <v>42776</v>
      </c>
      <c r="G368" t="s">
        <v>1155</v>
      </c>
      <c r="H368" t="s">
        <v>452</v>
      </c>
      <c r="K368" t="s">
        <v>27</v>
      </c>
      <c r="L368" t="s">
        <v>161</v>
      </c>
      <c r="M368" t="s">
        <v>28</v>
      </c>
      <c r="N368" t="s">
        <v>970</v>
      </c>
    </row>
    <row r="369" spans="1:14">
      <c r="A369" t="s">
        <v>7</v>
      </c>
      <c r="B369" t="s">
        <v>6706</v>
      </c>
      <c r="C369" t="s">
        <v>1183</v>
      </c>
      <c r="D369" s="85" t="s">
        <v>952</v>
      </c>
      <c r="E369" s="146">
        <v>43003</v>
      </c>
      <c r="H369" t="s">
        <v>954</v>
      </c>
    </row>
    <row r="370" spans="1:14">
      <c r="A370" t="s">
        <v>7</v>
      </c>
      <c r="B370" t="s">
        <v>6707</v>
      </c>
      <c r="C370" t="s">
        <v>1185</v>
      </c>
      <c r="D370" s="85" t="s">
        <v>952</v>
      </c>
      <c r="E370" s="146">
        <v>43023</v>
      </c>
      <c r="F370" t="s">
        <v>1186</v>
      </c>
      <c r="H370" t="s">
        <v>954</v>
      </c>
    </row>
    <row r="371" spans="1:14">
      <c r="A371" t="s">
        <v>7</v>
      </c>
      <c r="B371" t="s">
        <v>6708</v>
      </c>
      <c r="C371" t="s">
        <v>1188</v>
      </c>
      <c r="D371" s="85" t="s">
        <v>952</v>
      </c>
      <c r="E371" s="146">
        <v>43055</v>
      </c>
      <c r="F371" t="s">
        <v>1186</v>
      </c>
      <c r="H371" t="s">
        <v>954</v>
      </c>
    </row>
    <row r="372" spans="1:14">
      <c r="A372" t="s">
        <v>1189</v>
      </c>
      <c r="B372" t="s">
        <v>6709</v>
      </c>
      <c r="C372" t="s">
        <v>1191</v>
      </c>
      <c r="D372" s="85" t="s">
        <v>952</v>
      </c>
      <c r="E372" s="146">
        <v>44016</v>
      </c>
      <c r="F372" t="s">
        <v>1192</v>
      </c>
      <c r="H372" t="s">
        <v>954</v>
      </c>
    </row>
    <row r="373" spans="1:14">
      <c r="A373" t="s">
        <v>1189</v>
      </c>
      <c r="B373" t="s">
        <v>6710</v>
      </c>
      <c r="C373" t="s">
        <v>1194</v>
      </c>
      <c r="D373" s="85" t="s">
        <v>952</v>
      </c>
      <c r="E373" s="146">
        <v>42704</v>
      </c>
      <c r="F373" t="s">
        <v>1192</v>
      </c>
      <c r="H373" t="s">
        <v>954</v>
      </c>
    </row>
    <row r="374" spans="1:14">
      <c r="A374" t="s">
        <v>12</v>
      </c>
      <c r="B374" t="s">
        <v>6711</v>
      </c>
      <c r="C374" t="s">
        <v>1195</v>
      </c>
      <c r="D374" s="85" t="s">
        <v>1196</v>
      </c>
      <c r="E374" s="146">
        <v>42727</v>
      </c>
      <c r="G374" t="s">
        <v>1197</v>
      </c>
      <c r="H374" t="s">
        <v>204</v>
      </c>
      <c r="I374" t="s">
        <v>1198</v>
      </c>
      <c r="J374" s="146">
        <v>42477</v>
      </c>
      <c r="K374" t="s">
        <v>92</v>
      </c>
      <c r="L374" t="s">
        <v>85</v>
      </c>
      <c r="M374" t="s">
        <v>45</v>
      </c>
    </row>
    <row r="375" spans="1:14">
      <c r="A375" t="s">
        <v>12</v>
      </c>
      <c r="B375" t="s">
        <v>6712</v>
      </c>
      <c r="C375" t="s">
        <v>1199</v>
      </c>
      <c r="D375" s="85" t="s">
        <v>1196</v>
      </c>
      <c r="E375" s="146">
        <v>42745</v>
      </c>
      <c r="G375" t="s">
        <v>1197</v>
      </c>
      <c r="H375" t="s">
        <v>204</v>
      </c>
      <c r="I375" t="s">
        <v>1198</v>
      </c>
      <c r="J375" s="146">
        <v>42477</v>
      </c>
      <c r="K375" t="s">
        <v>92</v>
      </c>
      <c r="L375" t="s">
        <v>88</v>
      </c>
      <c r="M375" t="s">
        <v>45</v>
      </c>
    </row>
    <row r="376" spans="1:14">
      <c r="A376" t="s">
        <v>12</v>
      </c>
      <c r="B376" t="s">
        <v>6713</v>
      </c>
      <c r="C376" t="s">
        <v>1200</v>
      </c>
      <c r="D376" s="85" t="s">
        <v>1196</v>
      </c>
      <c r="E376" s="146">
        <v>43176</v>
      </c>
      <c r="G376" t="s">
        <v>1197</v>
      </c>
      <c r="H376" t="s">
        <v>204</v>
      </c>
      <c r="I376" t="s">
        <v>1198</v>
      </c>
      <c r="J376" s="146">
        <v>42477</v>
      </c>
      <c r="K376" t="s">
        <v>85</v>
      </c>
      <c r="L376" t="s">
        <v>702</v>
      </c>
      <c r="M376" t="s">
        <v>45</v>
      </c>
    </row>
    <row r="377" spans="1:14">
      <c r="A377" t="s">
        <v>12</v>
      </c>
      <c r="B377" t="s">
        <v>6714</v>
      </c>
      <c r="C377" t="s">
        <v>1201</v>
      </c>
      <c r="D377" s="85" t="s">
        <v>1196</v>
      </c>
      <c r="E377" s="146">
        <v>43230</v>
      </c>
      <c r="F377" t="s">
        <v>1202</v>
      </c>
      <c r="G377" t="s">
        <v>1203</v>
      </c>
      <c r="H377" t="s">
        <v>204</v>
      </c>
      <c r="I377" t="s">
        <v>1204</v>
      </c>
      <c r="J377" s="146">
        <v>43225</v>
      </c>
      <c r="K377" t="s">
        <v>424</v>
      </c>
      <c r="L377" t="s">
        <v>418</v>
      </c>
      <c r="M377" t="s">
        <v>45</v>
      </c>
      <c r="N377" t="s">
        <v>201</v>
      </c>
    </row>
    <row r="378" spans="1:14">
      <c r="A378" t="s">
        <v>12</v>
      </c>
      <c r="B378" t="s">
        <v>6715</v>
      </c>
      <c r="C378" t="s">
        <v>1205</v>
      </c>
      <c r="D378" s="85" t="s">
        <v>1196</v>
      </c>
      <c r="E378" s="146">
        <v>43231</v>
      </c>
      <c r="F378" t="s">
        <v>1202</v>
      </c>
      <c r="G378" t="s">
        <v>1203</v>
      </c>
      <c r="H378" t="s">
        <v>204</v>
      </c>
      <c r="I378" t="s">
        <v>1204</v>
      </c>
      <c r="J378" s="146">
        <v>43226</v>
      </c>
      <c r="K378" t="s">
        <v>1206</v>
      </c>
      <c r="L378" t="s">
        <v>418</v>
      </c>
      <c r="M378" t="s">
        <v>45</v>
      </c>
      <c r="N378" t="s">
        <v>1207</v>
      </c>
    </row>
    <row r="379" spans="1:14">
      <c r="A379" t="s">
        <v>12</v>
      </c>
      <c r="B379" t="s">
        <v>6716</v>
      </c>
      <c r="C379" t="s">
        <v>1208</v>
      </c>
      <c r="D379" s="85" t="s">
        <v>1196</v>
      </c>
      <c r="E379" s="146">
        <v>43230</v>
      </c>
      <c r="F379" t="s">
        <v>1202</v>
      </c>
      <c r="G379" t="s">
        <v>1203</v>
      </c>
      <c r="H379" t="s">
        <v>204</v>
      </c>
      <c r="I379" t="s">
        <v>1204</v>
      </c>
      <c r="J379" s="146">
        <v>43225</v>
      </c>
      <c r="K379" t="s">
        <v>212</v>
      </c>
      <c r="L379" t="s">
        <v>418</v>
      </c>
      <c r="M379" t="s">
        <v>45</v>
      </c>
      <c r="N379" t="s">
        <v>1209</v>
      </c>
    </row>
    <row r="380" spans="1:14">
      <c r="A380" t="s">
        <v>12</v>
      </c>
      <c r="B380" t="s">
        <v>6717</v>
      </c>
      <c r="C380" t="s">
        <v>1210</v>
      </c>
      <c r="D380" s="85" t="s">
        <v>1196</v>
      </c>
      <c r="E380" s="146">
        <v>43230</v>
      </c>
      <c r="F380" t="s">
        <v>1202</v>
      </c>
      <c r="G380" t="s">
        <v>1203</v>
      </c>
      <c r="H380" t="s">
        <v>204</v>
      </c>
      <c r="I380" t="s">
        <v>1204</v>
      </c>
      <c r="J380" s="146">
        <v>43226</v>
      </c>
      <c r="K380" t="s">
        <v>92</v>
      </c>
      <c r="L380" t="s">
        <v>79</v>
      </c>
      <c r="M380" t="s">
        <v>45</v>
      </c>
      <c r="N380" t="s">
        <v>1211</v>
      </c>
    </row>
    <row r="381" spans="1:14">
      <c r="A381" t="s">
        <v>12</v>
      </c>
      <c r="B381" t="s">
        <v>6718</v>
      </c>
      <c r="C381" t="s">
        <v>1212</v>
      </c>
      <c r="D381" s="85" t="s">
        <v>1196</v>
      </c>
      <c r="E381" s="146">
        <v>43230</v>
      </c>
      <c r="F381" t="s">
        <v>1202</v>
      </c>
      <c r="G381" t="s">
        <v>1203</v>
      </c>
      <c r="H381" t="s">
        <v>204</v>
      </c>
      <c r="I381" t="s">
        <v>1204</v>
      </c>
      <c r="J381" s="146">
        <v>43226</v>
      </c>
      <c r="K381" t="s">
        <v>92</v>
      </c>
      <c r="L381" t="s">
        <v>88</v>
      </c>
      <c r="M381" t="s">
        <v>45</v>
      </c>
      <c r="N381" t="s">
        <v>1213</v>
      </c>
    </row>
    <row r="382" spans="1:14">
      <c r="A382" t="s">
        <v>12</v>
      </c>
      <c r="B382" t="s">
        <v>6719</v>
      </c>
      <c r="C382" t="s">
        <v>1214</v>
      </c>
      <c r="D382" s="85" t="s">
        <v>1196</v>
      </c>
      <c r="E382" s="146">
        <v>43231</v>
      </c>
      <c r="F382" t="s">
        <v>1202</v>
      </c>
      <c r="G382" t="s">
        <v>1203</v>
      </c>
      <c r="H382" t="s">
        <v>204</v>
      </c>
      <c r="I382" t="s">
        <v>1204</v>
      </c>
      <c r="J382" s="146">
        <v>43226</v>
      </c>
      <c r="K382" t="s">
        <v>79</v>
      </c>
      <c r="L382" t="s">
        <v>418</v>
      </c>
      <c r="M382" t="s">
        <v>45</v>
      </c>
    </row>
    <row r="383" spans="1:14">
      <c r="A383" t="s">
        <v>12</v>
      </c>
      <c r="B383" t="s">
        <v>6720</v>
      </c>
      <c r="C383" t="s">
        <v>1215</v>
      </c>
      <c r="D383" s="85" t="s">
        <v>1196</v>
      </c>
      <c r="E383" s="146">
        <v>43234</v>
      </c>
      <c r="F383" t="s">
        <v>1202</v>
      </c>
      <c r="G383" t="s">
        <v>1203</v>
      </c>
      <c r="H383" t="s">
        <v>204</v>
      </c>
      <c r="I383" t="s">
        <v>1204</v>
      </c>
      <c r="J383" s="146">
        <v>43226</v>
      </c>
      <c r="K383" t="s">
        <v>1206</v>
      </c>
      <c r="L383" t="s">
        <v>79</v>
      </c>
      <c r="M383" t="s">
        <v>45</v>
      </c>
      <c r="N383" t="s">
        <v>1216</v>
      </c>
    </row>
    <row r="384" spans="1:14">
      <c r="A384" t="s">
        <v>12</v>
      </c>
      <c r="B384" t="s">
        <v>6721</v>
      </c>
      <c r="C384" t="s">
        <v>1217</v>
      </c>
      <c r="D384" s="85" t="s">
        <v>1196</v>
      </c>
      <c r="E384" s="146">
        <v>43234</v>
      </c>
      <c r="F384" t="s">
        <v>1202</v>
      </c>
      <c r="G384" t="s">
        <v>1203</v>
      </c>
      <c r="H384" t="s">
        <v>204</v>
      </c>
      <c r="I384" t="s">
        <v>1204</v>
      </c>
      <c r="J384" s="146">
        <v>43226</v>
      </c>
      <c r="K384" t="s">
        <v>418</v>
      </c>
      <c r="L384" t="s">
        <v>434</v>
      </c>
      <c r="M384" t="s">
        <v>45</v>
      </c>
      <c r="N384" t="s">
        <v>1218</v>
      </c>
    </row>
    <row r="385" spans="1:14">
      <c r="A385" t="s">
        <v>12</v>
      </c>
      <c r="B385" t="s">
        <v>6722</v>
      </c>
      <c r="C385" t="s">
        <v>1219</v>
      </c>
      <c r="D385" s="85" t="s">
        <v>1196</v>
      </c>
      <c r="E385" s="146">
        <v>43241</v>
      </c>
      <c r="F385" t="s">
        <v>1202</v>
      </c>
      <c r="G385" t="s">
        <v>1203</v>
      </c>
      <c r="H385" t="s">
        <v>204</v>
      </c>
      <c r="I385" t="s">
        <v>1204</v>
      </c>
      <c r="J385" s="146">
        <v>43226</v>
      </c>
      <c r="K385" t="s">
        <v>678</v>
      </c>
      <c r="L385" t="s">
        <v>212</v>
      </c>
      <c r="M385" t="s">
        <v>45</v>
      </c>
      <c r="N385" t="s">
        <v>1220</v>
      </c>
    </row>
    <row r="386" spans="1:14">
      <c r="A386" t="s">
        <v>12</v>
      </c>
      <c r="B386" t="s">
        <v>6723</v>
      </c>
      <c r="C386" t="s">
        <v>1221</v>
      </c>
      <c r="D386" s="85" t="s">
        <v>1196</v>
      </c>
      <c r="E386" s="146">
        <v>43233</v>
      </c>
      <c r="F386" t="s">
        <v>1222</v>
      </c>
      <c r="G386" t="s">
        <v>1223</v>
      </c>
      <c r="H386" t="s">
        <v>204</v>
      </c>
      <c r="I386" t="s">
        <v>1224</v>
      </c>
      <c r="J386" s="146">
        <v>43232</v>
      </c>
      <c r="K386" t="s">
        <v>418</v>
      </c>
      <c r="L386" t="s">
        <v>1225</v>
      </c>
      <c r="M386" t="s">
        <v>45</v>
      </c>
    </row>
    <row r="387" spans="1:14">
      <c r="A387" t="s">
        <v>12</v>
      </c>
      <c r="B387" t="s">
        <v>6724</v>
      </c>
      <c r="C387" t="s">
        <v>1226</v>
      </c>
      <c r="D387" s="85" t="s">
        <v>1196</v>
      </c>
      <c r="E387" s="146">
        <v>43233</v>
      </c>
      <c r="F387" t="s">
        <v>1222</v>
      </c>
      <c r="G387" t="s">
        <v>1223</v>
      </c>
      <c r="H387" t="s">
        <v>204</v>
      </c>
      <c r="I387" t="s">
        <v>1224</v>
      </c>
      <c r="J387" s="146">
        <v>43232</v>
      </c>
      <c r="K387" t="s">
        <v>92</v>
      </c>
      <c r="L387" t="s">
        <v>79</v>
      </c>
      <c r="M387" t="s">
        <v>45</v>
      </c>
      <c r="N387" t="s">
        <v>1227</v>
      </c>
    </row>
    <row r="388" spans="1:14">
      <c r="A388" t="s">
        <v>12</v>
      </c>
      <c r="B388" t="s">
        <v>6725</v>
      </c>
      <c r="C388" t="s">
        <v>1228</v>
      </c>
      <c r="D388" s="85" t="s">
        <v>1196</v>
      </c>
      <c r="E388" s="146">
        <v>43233</v>
      </c>
      <c r="F388" t="s">
        <v>1222</v>
      </c>
      <c r="G388" t="s">
        <v>1223</v>
      </c>
      <c r="H388" t="s">
        <v>204</v>
      </c>
      <c r="I388" t="s">
        <v>1224</v>
      </c>
      <c r="J388" s="146">
        <v>43232</v>
      </c>
      <c r="K388" t="s">
        <v>418</v>
      </c>
      <c r="L388" t="s">
        <v>529</v>
      </c>
      <c r="M388" t="s">
        <v>45</v>
      </c>
    </row>
    <row r="389" spans="1:14">
      <c r="A389" t="s">
        <v>12</v>
      </c>
      <c r="B389" t="s">
        <v>6726</v>
      </c>
      <c r="C389" t="s">
        <v>1229</v>
      </c>
      <c r="D389" s="85" t="s">
        <v>1196</v>
      </c>
      <c r="E389" s="146">
        <v>43233</v>
      </c>
      <c r="F389" t="s">
        <v>1222</v>
      </c>
      <c r="G389" t="s">
        <v>1223</v>
      </c>
      <c r="H389" t="s">
        <v>204</v>
      </c>
      <c r="I389" t="s">
        <v>1224</v>
      </c>
      <c r="J389" s="146">
        <v>43232</v>
      </c>
      <c r="K389" t="s">
        <v>92</v>
      </c>
      <c r="L389" t="s">
        <v>418</v>
      </c>
      <c r="M389" t="s">
        <v>45</v>
      </c>
      <c r="N389" t="s">
        <v>1230</v>
      </c>
    </row>
    <row r="390" spans="1:14">
      <c r="A390" t="s">
        <v>12</v>
      </c>
      <c r="B390" t="s">
        <v>6727</v>
      </c>
      <c r="C390" t="s">
        <v>1231</v>
      </c>
      <c r="D390" s="85" t="s">
        <v>1196</v>
      </c>
      <c r="E390" s="146">
        <v>43233</v>
      </c>
      <c r="F390" t="s">
        <v>1222</v>
      </c>
      <c r="G390" t="s">
        <v>1223</v>
      </c>
      <c r="H390" t="s">
        <v>204</v>
      </c>
      <c r="I390" t="s">
        <v>1224</v>
      </c>
      <c r="J390" s="146">
        <v>43232</v>
      </c>
      <c r="K390" t="s">
        <v>79</v>
      </c>
      <c r="L390" t="s">
        <v>1225</v>
      </c>
      <c r="M390" t="s">
        <v>45</v>
      </c>
      <c r="N390" t="s">
        <v>1232</v>
      </c>
    </row>
    <row r="391" spans="1:14">
      <c r="A391" t="s">
        <v>12</v>
      </c>
      <c r="B391" t="s">
        <v>6728</v>
      </c>
      <c r="C391" t="s">
        <v>1233</v>
      </c>
      <c r="D391" s="85" t="s">
        <v>1196</v>
      </c>
      <c r="E391" s="146">
        <v>43240</v>
      </c>
      <c r="F391" t="s">
        <v>1202</v>
      </c>
      <c r="G391" t="s">
        <v>1234</v>
      </c>
      <c r="H391" t="s">
        <v>190</v>
      </c>
      <c r="I391" t="s">
        <v>1235</v>
      </c>
      <c r="J391" s="146">
        <v>43239</v>
      </c>
      <c r="K391" t="s">
        <v>210</v>
      </c>
      <c r="L391" t="s">
        <v>418</v>
      </c>
      <c r="M391" t="s">
        <v>45</v>
      </c>
      <c r="N391" t="s">
        <v>1236</v>
      </c>
    </row>
    <row r="392" spans="1:14">
      <c r="A392" t="s">
        <v>12</v>
      </c>
      <c r="B392" t="s">
        <v>6729</v>
      </c>
      <c r="C392" t="s">
        <v>1237</v>
      </c>
      <c r="D392" s="85" t="s">
        <v>1196</v>
      </c>
      <c r="E392" s="146">
        <v>43240</v>
      </c>
      <c r="F392" t="s">
        <v>1202</v>
      </c>
      <c r="G392" t="s">
        <v>1234</v>
      </c>
      <c r="H392" t="s">
        <v>190</v>
      </c>
      <c r="I392" t="s">
        <v>1235</v>
      </c>
      <c r="J392" s="146">
        <v>43239</v>
      </c>
      <c r="K392" t="s">
        <v>92</v>
      </c>
      <c r="L392" t="s">
        <v>418</v>
      </c>
      <c r="M392" t="s">
        <v>45</v>
      </c>
      <c r="N392" t="s">
        <v>56</v>
      </c>
    </row>
    <row r="393" spans="1:14">
      <c r="A393" t="s">
        <v>12</v>
      </c>
      <c r="B393" t="s">
        <v>6730</v>
      </c>
      <c r="C393" t="s">
        <v>1238</v>
      </c>
      <c r="D393" s="85" t="s">
        <v>1196</v>
      </c>
      <c r="E393" s="146">
        <v>43241</v>
      </c>
      <c r="F393" t="s">
        <v>1202</v>
      </c>
      <c r="G393" t="s">
        <v>1234</v>
      </c>
      <c r="H393" t="s">
        <v>190</v>
      </c>
      <c r="I393" t="s">
        <v>1235</v>
      </c>
      <c r="J393" s="146">
        <v>43240</v>
      </c>
      <c r="K393" t="s">
        <v>20</v>
      </c>
      <c r="L393" t="s">
        <v>79</v>
      </c>
      <c r="M393" t="s">
        <v>45</v>
      </c>
      <c r="N393" t="s">
        <v>419</v>
      </c>
    </row>
    <row r="394" spans="1:14">
      <c r="A394" t="s">
        <v>12</v>
      </c>
      <c r="B394" t="s">
        <v>6731</v>
      </c>
      <c r="C394" t="s">
        <v>1239</v>
      </c>
      <c r="D394" s="85" t="s">
        <v>1196</v>
      </c>
      <c r="E394" s="146">
        <v>43241</v>
      </c>
      <c r="F394" t="s">
        <v>1202</v>
      </c>
      <c r="G394" t="s">
        <v>1234</v>
      </c>
      <c r="H394" t="s">
        <v>190</v>
      </c>
      <c r="I394" t="s">
        <v>1235</v>
      </c>
      <c r="J394" s="146">
        <v>43239</v>
      </c>
      <c r="K394" t="s">
        <v>434</v>
      </c>
      <c r="L394" t="s">
        <v>418</v>
      </c>
      <c r="M394" t="s">
        <v>45</v>
      </c>
      <c r="N394" t="s">
        <v>1240</v>
      </c>
    </row>
    <row r="395" spans="1:14">
      <c r="A395" t="s">
        <v>12</v>
      </c>
      <c r="B395" t="s">
        <v>6732</v>
      </c>
      <c r="C395" t="s">
        <v>1241</v>
      </c>
      <c r="D395" s="85" t="s">
        <v>1196</v>
      </c>
      <c r="E395" s="146">
        <v>43241</v>
      </c>
      <c r="F395" t="s">
        <v>1202</v>
      </c>
      <c r="G395" t="s">
        <v>1234</v>
      </c>
      <c r="H395" t="s">
        <v>190</v>
      </c>
      <c r="I395" t="s">
        <v>1235</v>
      </c>
      <c r="J395" s="146">
        <v>43240</v>
      </c>
      <c r="K395" t="s">
        <v>92</v>
      </c>
      <c r="L395" t="s">
        <v>88</v>
      </c>
      <c r="M395" t="s">
        <v>45</v>
      </c>
      <c r="N395" t="s">
        <v>1242</v>
      </c>
    </row>
    <row r="396" spans="1:14">
      <c r="A396" t="s">
        <v>12</v>
      </c>
      <c r="B396" t="s">
        <v>6733</v>
      </c>
      <c r="C396" t="s">
        <v>1243</v>
      </c>
      <c r="D396" s="85" t="s">
        <v>1196</v>
      </c>
      <c r="E396" s="146">
        <v>43241</v>
      </c>
      <c r="F396" t="s">
        <v>1202</v>
      </c>
      <c r="G396" t="s">
        <v>1234</v>
      </c>
      <c r="H396" t="s">
        <v>190</v>
      </c>
      <c r="I396" t="s">
        <v>1235</v>
      </c>
      <c r="J396" s="146">
        <v>43240</v>
      </c>
      <c r="K396" t="s">
        <v>418</v>
      </c>
      <c r="L396" t="s">
        <v>27</v>
      </c>
      <c r="M396" t="s">
        <v>45</v>
      </c>
      <c r="N396" t="s">
        <v>1244</v>
      </c>
    </row>
    <row r="397" spans="1:14">
      <c r="A397" t="s">
        <v>12</v>
      </c>
      <c r="B397" t="s">
        <v>6734</v>
      </c>
      <c r="C397" t="s">
        <v>1245</v>
      </c>
      <c r="D397" s="85" t="s">
        <v>1196</v>
      </c>
      <c r="E397" s="146">
        <v>43241</v>
      </c>
      <c r="F397" t="s">
        <v>1202</v>
      </c>
      <c r="G397" t="s">
        <v>1234</v>
      </c>
      <c r="H397" t="s">
        <v>190</v>
      </c>
      <c r="I397" t="s">
        <v>1235</v>
      </c>
      <c r="J397" s="146">
        <v>43240</v>
      </c>
      <c r="K397" t="s">
        <v>418</v>
      </c>
      <c r="L397" t="s">
        <v>33</v>
      </c>
      <c r="M397" t="s">
        <v>45</v>
      </c>
      <c r="N397" t="s">
        <v>80</v>
      </c>
    </row>
    <row r="398" spans="1:14">
      <c r="A398" t="s">
        <v>12</v>
      </c>
      <c r="B398" t="s">
        <v>6735</v>
      </c>
      <c r="C398" t="s">
        <v>1246</v>
      </c>
      <c r="D398" s="85" t="s">
        <v>1196</v>
      </c>
      <c r="E398" s="146">
        <v>43241</v>
      </c>
      <c r="F398" t="s">
        <v>1202</v>
      </c>
      <c r="G398" t="s">
        <v>1234</v>
      </c>
      <c r="H398" t="s">
        <v>190</v>
      </c>
      <c r="I398" t="s">
        <v>1235</v>
      </c>
      <c r="J398" s="146">
        <v>43240</v>
      </c>
      <c r="K398" t="s">
        <v>418</v>
      </c>
      <c r="L398" t="s">
        <v>1166</v>
      </c>
      <c r="M398" t="s">
        <v>45</v>
      </c>
    </row>
    <row r="399" spans="1:14">
      <c r="A399" t="s">
        <v>12</v>
      </c>
      <c r="B399" t="s">
        <v>6736</v>
      </c>
      <c r="C399" t="s">
        <v>1247</v>
      </c>
      <c r="D399" s="85" t="s">
        <v>1196</v>
      </c>
      <c r="E399" s="146">
        <v>43241</v>
      </c>
      <c r="F399" t="s">
        <v>1202</v>
      </c>
      <c r="G399" t="s">
        <v>1234</v>
      </c>
      <c r="H399" t="s">
        <v>190</v>
      </c>
      <c r="I399" t="s">
        <v>1235</v>
      </c>
      <c r="J399" s="146">
        <v>43240</v>
      </c>
      <c r="K399" t="s">
        <v>79</v>
      </c>
      <c r="L399" t="s">
        <v>210</v>
      </c>
      <c r="M399" t="s">
        <v>45</v>
      </c>
      <c r="N399" t="s">
        <v>1248</v>
      </c>
    </row>
    <row r="400" spans="1:14">
      <c r="A400" t="s">
        <v>12</v>
      </c>
      <c r="B400" t="s">
        <v>6737</v>
      </c>
      <c r="C400" t="s">
        <v>1249</v>
      </c>
      <c r="D400" s="85" t="s">
        <v>1196</v>
      </c>
      <c r="E400" s="146">
        <v>43241</v>
      </c>
      <c r="F400" t="s">
        <v>1202</v>
      </c>
      <c r="G400" t="s">
        <v>1234</v>
      </c>
      <c r="H400" t="s">
        <v>190</v>
      </c>
      <c r="I400" t="s">
        <v>1235</v>
      </c>
      <c r="J400" s="146">
        <v>43240</v>
      </c>
      <c r="K400" t="s">
        <v>418</v>
      </c>
      <c r="L400" t="s">
        <v>1250</v>
      </c>
      <c r="M400" t="s">
        <v>45</v>
      </c>
      <c r="N400" t="s">
        <v>1251</v>
      </c>
    </row>
    <row r="401" spans="1:14">
      <c r="A401" t="s">
        <v>12</v>
      </c>
      <c r="B401" t="s">
        <v>6738</v>
      </c>
      <c r="C401" t="s">
        <v>1252</v>
      </c>
      <c r="D401" s="85" t="s">
        <v>1196</v>
      </c>
      <c r="E401" s="146">
        <v>43276</v>
      </c>
      <c r="F401" t="s">
        <v>1202</v>
      </c>
      <c r="G401" t="s">
        <v>1253</v>
      </c>
      <c r="H401" t="s">
        <v>642</v>
      </c>
      <c r="I401" t="s">
        <v>1254</v>
      </c>
      <c r="J401" s="146">
        <v>43274</v>
      </c>
      <c r="K401" t="s">
        <v>418</v>
      </c>
      <c r="L401" t="s">
        <v>1255</v>
      </c>
      <c r="M401" t="s">
        <v>28</v>
      </c>
      <c r="N401" t="s">
        <v>1256</v>
      </c>
    </row>
    <row r="402" spans="1:14">
      <c r="A402" t="s">
        <v>12</v>
      </c>
      <c r="B402" t="s">
        <v>6739</v>
      </c>
      <c r="C402" t="s">
        <v>1257</v>
      </c>
      <c r="D402" s="85" t="s">
        <v>1196</v>
      </c>
      <c r="E402" s="146">
        <v>43276</v>
      </c>
      <c r="F402" t="s">
        <v>1202</v>
      </c>
      <c r="G402" t="s">
        <v>1253</v>
      </c>
      <c r="H402" t="s">
        <v>642</v>
      </c>
      <c r="I402" t="s">
        <v>1254</v>
      </c>
      <c r="J402" s="146">
        <v>43275</v>
      </c>
      <c r="K402" t="s">
        <v>418</v>
      </c>
      <c r="L402" t="s">
        <v>529</v>
      </c>
      <c r="M402" t="s">
        <v>28</v>
      </c>
      <c r="N402" t="s">
        <v>34</v>
      </c>
    </row>
    <row r="403" spans="1:14">
      <c r="A403" t="s">
        <v>12</v>
      </c>
      <c r="B403" t="s">
        <v>6740</v>
      </c>
      <c r="C403" t="s">
        <v>1258</v>
      </c>
      <c r="D403" s="85" t="s">
        <v>1196</v>
      </c>
      <c r="E403" s="146">
        <v>43276</v>
      </c>
      <c r="F403" t="s">
        <v>1202</v>
      </c>
      <c r="G403" t="s">
        <v>1253</v>
      </c>
      <c r="H403" t="s">
        <v>642</v>
      </c>
      <c r="I403" t="s">
        <v>1254</v>
      </c>
      <c r="J403" s="146">
        <v>43275</v>
      </c>
      <c r="K403" t="s">
        <v>702</v>
      </c>
      <c r="L403" t="s">
        <v>1259</v>
      </c>
      <c r="M403" t="s">
        <v>28</v>
      </c>
      <c r="N403" t="s">
        <v>1260</v>
      </c>
    </row>
    <row r="404" spans="1:14">
      <c r="A404" t="s">
        <v>12</v>
      </c>
      <c r="B404" t="s">
        <v>6741</v>
      </c>
      <c r="C404" t="s">
        <v>1261</v>
      </c>
      <c r="D404" s="85" t="s">
        <v>1196</v>
      </c>
      <c r="E404" s="146">
        <v>43276</v>
      </c>
      <c r="F404" t="s">
        <v>1202</v>
      </c>
      <c r="G404" t="s">
        <v>1253</v>
      </c>
      <c r="H404" t="s">
        <v>642</v>
      </c>
      <c r="I404" t="s">
        <v>1254</v>
      </c>
      <c r="J404" s="146">
        <v>43275</v>
      </c>
      <c r="K404" t="s">
        <v>418</v>
      </c>
      <c r="L404" t="s">
        <v>1255</v>
      </c>
      <c r="M404" t="s">
        <v>28</v>
      </c>
      <c r="N404" t="s">
        <v>1262</v>
      </c>
    </row>
    <row r="405" spans="1:14">
      <c r="A405" t="s">
        <v>12</v>
      </c>
      <c r="B405" t="s">
        <v>6742</v>
      </c>
      <c r="C405" t="s">
        <v>1263</v>
      </c>
      <c r="D405" s="85" t="s">
        <v>1196</v>
      </c>
      <c r="E405" s="146">
        <v>43276</v>
      </c>
      <c r="F405" t="s">
        <v>1264</v>
      </c>
      <c r="G405" t="s">
        <v>1253</v>
      </c>
      <c r="H405" t="s">
        <v>642</v>
      </c>
      <c r="I405" t="s">
        <v>1254</v>
      </c>
      <c r="J405" s="146">
        <v>43275</v>
      </c>
      <c r="K405" t="s">
        <v>1206</v>
      </c>
      <c r="L405" t="s">
        <v>418</v>
      </c>
      <c r="M405" t="s">
        <v>28</v>
      </c>
      <c r="N405" t="s">
        <v>218</v>
      </c>
    </row>
    <row r="406" spans="1:14">
      <c r="A406" t="s">
        <v>12</v>
      </c>
      <c r="B406" t="s">
        <v>6743</v>
      </c>
      <c r="C406" t="s">
        <v>1265</v>
      </c>
      <c r="D406" s="85" t="s">
        <v>1196</v>
      </c>
      <c r="E406" s="146">
        <v>43276</v>
      </c>
      <c r="F406" t="s">
        <v>1202</v>
      </c>
      <c r="G406" t="s">
        <v>1253</v>
      </c>
      <c r="H406" t="s">
        <v>642</v>
      </c>
      <c r="I406" t="s">
        <v>1254</v>
      </c>
      <c r="J406" s="146">
        <v>43275</v>
      </c>
      <c r="K406" t="s">
        <v>94</v>
      </c>
      <c r="L406" t="s">
        <v>1206</v>
      </c>
      <c r="M406" t="s">
        <v>28</v>
      </c>
      <c r="N406" t="s">
        <v>1266</v>
      </c>
    </row>
    <row r="407" spans="1:14">
      <c r="A407" t="s">
        <v>12</v>
      </c>
      <c r="B407" t="s">
        <v>6744</v>
      </c>
      <c r="C407" t="s">
        <v>1267</v>
      </c>
      <c r="D407" s="85" t="s">
        <v>1196</v>
      </c>
      <c r="E407" s="146">
        <v>43276</v>
      </c>
      <c r="F407" t="s">
        <v>1202</v>
      </c>
      <c r="G407" t="s">
        <v>1253</v>
      </c>
      <c r="H407" t="s">
        <v>642</v>
      </c>
      <c r="I407" t="s">
        <v>1254</v>
      </c>
      <c r="J407" s="146">
        <v>43275</v>
      </c>
      <c r="K407" t="s">
        <v>418</v>
      </c>
      <c r="L407" t="s">
        <v>1268</v>
      </c>
      <c r="M407" t="s">
        <v>28</v>
      </c>
      <c r="N407" t="s">
        <v>697</v>
      </c>
    </row>
    <row r="408" spans="1:14">
      <c r="A408" t="s">
        <v>12</v>
      </c>
      <c r="B408" t="s">
        <v>6745</v>
      </c>
      <c r="C408" t="s">
        <v>1269</v>
      </c>
      <c r="D408" s="85" t="s">
        <v>1196</v>
      </c>
      <c r="E408" s="146">
        <v>43276</v>
      </c>
      <c r="F408" t="s">
        <v>1202</v>
      </c>
      <c r="G408" t="s">
        <v>1253</v>
      </c>
      <c r="H408" t="s">
        <v>642</v>
      </c>
      <c r="I408" t="s">
        <v>1254</v>
      </c>
      <c r="J408" s="146">
        <v>43276</v>
      </c>
      <c r="K408" t="s">
        <v>94</v>
      </c>
      <c r="L408" t="s">
        <v>1206</v>
      </c>
      <c r="M408" t="s">
        <v>28</v>
      </c>
      <c r="N408" t="s">
        <v>1270</v>
      </c>
    </row>
    <row r="409" spans="1:14">
      <c r="A409" t="s">
        <v>12</v>
      </c>
      <c r="B409" t="s">
        <v>6746</v>
      </c>
      <c r="C409" t="s">
        <v>1271</v>
      </c>
      <c r="D409" s="85" t="s">
        <v>1196</v>
      </c>
      <c r="E409" s="146">
        <v>43276</v>
      </c>
      <c r="F409" t="s">
        <v>1202</v>
      </c>
      <c r="G409" t="s">
        <v>1253</v>
      </c>
      <c r="H409" t="s">
        <v>642</v>
      </c>
      <c r="I409" t="s">
        <v>1254</v>
      </c>
      <c r="J409" s="146">
        <v>43275</v>
      </c>
      <c r="K409" t="s">
        <v>1268</v>
      </c>
      <c r="L409" t="s">
        <v>1255</v>
      </c>
      <c r="M409" t="s">
        <v>28</v>
      </c>
      <c r="N409" t="s">
        <v>178</v>
      </c>
    </row>
    <row r="410" spans="1:14">
      <c r="A410" t="s">
        <v>12</v>
      </c>
      <c r="B410" t="s">
        <v>6747</v>
      </c>
      <c r="C410" t="s">
        <v>1272</v>
      </c>
      <c r="D410" s="85" t="s">
        <v>1196</v>
      </c>
      <c r="E410" s="146">
        <v>43278</v>
      </c>
      <c r="F410" t="s">
        <v>1273</v>
      </c>
      <c r="G410" t="s">
        <v>1253</v>
      </c>
      <c r="H410" t="s">
        <v>642</v>
      </c>
      <c r="I410" t="s">
        <v>1254</v>
      </c>
      <c r="J410" s="146">
        <v>43274</v>
      </c>
      <c r="K410" t="s">
        <v>94</v>
      </c>
      <c r="L410" t="s">
        <v>418</v>
      </c>
      <c r="M410" t="s">
        <v>28</v>
      </c>
    </row>
    <row r="411" spans="1:14">
      <c r="A411" t="s">
        <v>12</v>
      </c>
      <c r="B411" t="s">
        <v>6748</v>
      </c>
      <c r="C411" t="s">
        <v>1274</v>
      </c>
      <c r="D411" s="85" t="s">
        <v>1196</v>
      </c>
      <c r="E411" s="146">
        <v>43278</v>
      </c>
      <c r="F411" t="s">
        <v>1273</v>
      </c>
      <c r="G411" t="s">
        <v>1253</v>
      </c>
      <c r="H411" t="s">
        <v>642</v>
      </c>
      <c r="I411" t="s">
        <v>1254</v>
      </c>
      <c r="J411" s="146">
        <v>43274</v>
      </c>
      <c r="K411" t="s">
        <v>1163</v>
      </c>
      <c r="L411" t="s">
        <v>418</v>
      </c>
      <c r="M411" t="s">
        <v>28</v>
      </c>
    </row>
    <row r="412" spans="1:14">
      <c r="A412" t="s">
        <v>12</v>
      </c>
      <c r="B412" t="s">
        <v>6749</v>
      </c>
      <c r="C412" t="s">
        <v>1275</v>
      </c>
      <c r="D412" s="85" t="s">
        <v>1196</v>
      </c>
      <c r="E412" s="146">
        <v>43276</v>
      </c>
      <c r="F412" t="s">
        <v>1273</v>
      </c>
      <c r="G412" t="s">
        <v>1253</v>
      </c>
      <c r="H412" t="s">
        <v>642</v>
      </c>
      <c r="I412" t="s">
        <v>1254</v>
      </c>
      <c r="J412" s="146">
        <v>43274</v>
      </c>
      <c r="K412" t="s">
        <v>1206</v>
      </c>
      <c r="L412" t="s">
        <v>1276</v>
      </c>
      <c r="M412" t="s">
        <v>28</v>
      </c>
    </row>
    <row r="413" spans="1:14">
      <c r="A413" t="s">
        <v>12</v>
      </c>
      <c r="B413" t="s">
        <v>6750</v>
      </c>
      <c r="C413" t="s">
        <v>1277</v>
      </c>
      <c r="D413" s="85" t="s">
        <v>1196</v>
      </c>
      <c r="E413" s="146">
        <v>43290</v>
      </c>
      <c r="F413" t="s">
        <v>1202</v>
      </c>
      <c r="G413" t="s">
        <v>1278</v>
      </c>
      <c r="H413" t="s">
        <v>487</v>
      </c>
      <c r="I413" t="s">
        <v>1279</v>
      </c>
      <c r="J413" s="146">
        <v>43288</v>
      </c>
      <c r="K413" t="s">
        <v>92</v>
      </c>
      <c r="L413" t="s">
        <v>678</v>
      </c>
      <c r="M413" t="s">
        <v>1280</v>
      </c>
      <c r="N413" t="s">
        <v>1281</v>
      </c>
    </row>
    <row r="414" spans="1:14">
      <c r="A414" t="s">
        <v>12</v>
      </c>
      <c r="B414" t="s">
        <v>6751</v>
      </c>
      <c r="C414" t="s">
        <v>1282</v>
      </c>
      <c r="D414" s="85" t="s">
        <v>1196</v>
      </c>
      <c r="E414" s="146">
        <v>43290</v>
      </c>
      <c r="F414" t="s">
        <v>1202</v>
      </c>
      <c r="G414" t="s">
        <v>1278</v>
      </c>
      <c r="H414" t="s">
        <v>487</v>
      </c>
      <c r="I414" t="s">
        <v>1279</v>
      </c>
      <c r="J414" s="146">
        <v>43288</v>
      </c>
      <c r="K414" t="s">
        <v>418</v>
      </c>
      <c r="L414" t="s">
        <v>27</v>
      </c>
      <c r="M414" t="s">
        <v>1283</v>
      </c>
      <c r="N414" t="s">
        <v>1260</v>
      </c>
    </row>
    <row r="415" spans="1:14">
      <c r="A415" t="s">
        <v>12</v>
      </c>
      <c r="B415" t="s">
        <v>6752</v>
      </c>
      <c r="C415" t="s">
        <v>1284</v>
      </c>
      <c r="D415" s="85" t="s">
        <v>1196</v>
      </c>
      <c r="E415" s="146">
        <v>43290</v>
      </c>
      <c r="F415" t="s">
        <v>1202</v>
      </c>
      <c r="G415" t="s">
        <v>1278</v>
      </c>
      <c r="H415" t="s">
        <v>487</v>
      </c>
      <c r="I415" t="s">
        <v>1279</v>
      </c>
      <c r="J415" s="146">
        <v>43289</v>
      </c>
      <c r="K415" t="s">
        <v>92</v>
      </c>
      <c r="L415" t="s">
        <v>490</v>
      </c>
      <c r="M415" t="s">
        <v>45</v>
      </c>
      <c r="N415" t="s">
        <v>1285</v>
      </c>
    </row>
    <row r="416" spans="1:14">
      <c r="A416" t="s">
        <v>12</v>
      </c>
      <c r="B416" t="s">
        <v>6753</v>
      </c>
      <c r="C416" t="s">
        <v>1286</v>
      </c>
      <c r="D416" s="85" t="s">
        <v>1196</v>
      </c>
      <c r="E416" s="146">
        <v>43290</v>
      </c>
      <c r="F416" t="s">
        <v>1202</v>
      </c>
      <c r="G416" t="s">
        <v>1278</v>
      </c>
      <c r="H416" t="s">
        <v>487</v>
      </c>
      <c r="I416" t="s">
        <v>1279</v>
      </c>
      <c r="J416" s="146">
        <v>43289</v>
      </c>
      <c r="K416" t="s">
        <v>85</v>
      </c>
      <c r="L416" t="s">
        <v>92</v>
      </c>
      <c r="M416" t="s">
        <v>45</v>
      </c>
      <c r="N416" t="s">
        <v>1287</v>
      </c>
    </row>
    <row r="417" spans="1:14">
      <c r="A417" t="s">
        <v>12</v>
      </c>
      <c r="B417" t="s">
        <v>6754</v>
      </c>
      <c r="C417" t="s">
        <v>1288</v>
      </c>
      <c r="D417" s="85" t="s">
        <v>1196</v>
      </c>
      <c r="E417" s="146">
        <v>43290</v>
      </c>
      <c r="F417" t="s">
        <v>1202</v>
      </c>
      <c r="G417" t="s">
        <v>1278</v>
      </c>
      <c r="H417" t="s">
        <v>487</v>
      </c>
      <c r="I417" t="s">
        <v>1279</v>
      </c>
      <c r="J417" s="146">
        <v>43288</v>
      </c>
      <c r="K417" t="s">
        <v>418</v>
      </c>
      <c r="L417" t="s">
        <v>678</v>
      </c>
      <c r="M417" t="s">
        <v>1283</v>
      </c>
      <c r="N417" t="s">
        <v>207</v>
      </c>
    </row>
    <row r="418" spans="1:14">
      <c r="A418" t="s">
        <v>12</v>
      </c>
      <c r="B418" t="s">
        <v>6755</v>
      </c>
      <c r="C418" t="s">
        <v>1289</v>
      </c>
      <c r="D418" s="85" t="s">
        <v>1196</v>
      </c>
      <c r="E418" s="146">
        <v>43290</v>
      </c>
      <c r="F418" t="s">
        <v>1202</v>
      </c>
      <c r="G418" t="s">
        <v>1278</v>
      </c>
      <c r="H418" t="s">
        <v>487</v>
      </c>
      <c r="I418" t="s">
        <v>1279</v>
      </c>
      <c r="J418" s="146">
        <v>43288</v>
      </c>
      <c r="K418" t="s">
        <v>92</v>
      </c>
      <c r="L418" t="s">
        <v>418</v>
      </c>
      <c r="M418" t="s">
        <v>1283</v>
      </c>
      <c r="N418" t="s">
        <v>207</v>
      </c>
    </row>
    <row r="419" spans="1:14">
      <c r="A419" t="s">
        <v>12</v>
      </c>
      <c r="B419" t="s">
        <v>6756</v>
      </c>
      <c r="C419" t="s">
        <v>1290</v>
      </c>
      <c r="D419" s="85" t="s">
        <v>1196</v>
      </c>
      <c r="E419" s="146">
        <v>43290</v>
      </c>
      <c r="F419" t="s">
        <v>1202</v>
      </c>
      <c r="G419" t="s">
        <v>1278</v>
      </c>
      <c r="H419" t="s">
        <v>487</v>
      </c>
      <c r="I419" t="s">
        <v>1279</v>
      </c>
      <c r="J419" s="146">
        <v>43288</v>
      </c>
      <c r="K419" t="s">
        <v>79</v>
      </c>
      <c r="L419" t="s">
        <v>212</v>
      </c>
      <c r="M419" t="s">
        <v>1283</v>
      </c>
    </row>
    <row r="420" spans="1:14">
      <c r="A420" t="s">
        <v>12</v>
      </c>
      <c r="B420" t="s">
        <v>6757</v>
      </c>
      <c r="C420" t="s">
        <v>1291</v>
      </c>
      <c r="D420" s="85" t="s">
        <v>1196</v>
      </c>
      <c r="E420" s="146">
        <v>43290</v>
      </c>
      <c r="F420" t="s">
        <v>1202</v>
      </c>
      <c r="G420" t="s">
        <v>1278</v>
      </c>
      <c r="H420" t="s">
        <v>487</v>
      </c>
      <c r="I420" t="s">
        <v>1279</v>
      </c>
      <c r="J420" s="146">
        <v>43288</v>
      </c>
      <c r="K420" t="s">
        <v>418</v>
      </c>
      <c r="L420" t="s">
        <v>1225</v>
      </c>
      <c r="M420" t="s">
        <v>1283</v>
      </c>
      <c r="N420" t="s">
        <v>185</v>
      </c>
    </row>
    <row r="421" spans="1:14">
      <c r="A421" t="s">
        <v>12</v>
      </c>
      <c r="B421" t="s">
        <v>6758</v>
      </c>
      <c r="C421" t="s">
        <v>1292</v>
      </c>
      <c r="D421" s="85" t="s">
        <v>1196</v>
      </c>
      <c r="E421" s="146">
        <v>43290</v>
      </c>
      <c r="F421" t="s">
        <v>1202</v>
      </c>
      <c r="G421" t="s">
        <v>1278</v>
      </c>
      <c r="H421" t="s">
        <v>487</v>
      </c>
      <c r="I421" t="s">
        <v>1279</v>
      </c>
      <c r="J421" s="146">
        <v>43288</v>
      </c>
      <c r="K421" t="s">
        <v>490</v>
      </c>
      <c r="L421" t="s">
        <v>79</v>
      </c>
      <c r="M421" t="s">
        <v>1283</v>
      </c>
      <c r="N421" t="s">
        <v>693</v>
      </c>
    </row>
    <row r="422" spans="1:14">
      <c r="A422" t="s">
        <v>12</v>
      </c>
      <c r="B422" t="s">
        <v>6759</v>
      </c>
      <c r="C422" t="s">
        <v>1293</v>
      </c>
      <c r="D422" s="85" t="s">
        <v>1196</v>
      </c>
      <c r="E422" s="146">
        <v>43290</v>
      </c>
      <c r="F422" t="s">
        <v>1202</v>
      </c>
      <c r="G422" t="s">
        <v>1278</v>
      </c>
      <c r="H422" t="s">
        <v>487</v>
      </c>
      <c r="I422" t="s">
        <v>1279</v>
      </c>
      <c r="J422" s="146">
        <v>43289</v>
      </c>
      <c r="K422" t="s">
        <v>418</v>
      </c>
      <c r="L422" t="s">
        <v>1294</v>
      </c>
      <c r="M422" t="s">
        <v>45</v>
      </c>
      <c r="N422" t="s">
        <v>1295</v>
      </c>
    </row>
    <row r="423" spans="1:14">
      <c r="A423" t="s">
        <v>12</v>
      </c>
      <c r="B423" t="s">
        <v>6760</v>
      </c>
      <c r="C423" t="s">
        <v>1296</v>
      </c>
      <c r="D423" s="85" t="s">
        <v>1196</v>
      </c>
      <c r="E423" s="146">
        <v>43290</v>
      </c>
      <c r="F423" t="s">
        <v>1202</v>
      </c>
      <c r="G423" t="s">
        <v>1278</v>
      </c>
      <c r="H423" t="s">
        <v>487</v>
      </c>
      <c r="I423" t="s">
        <v>1279</v>
      </c>
      <c r="J423" s="146">
        <v>43289</v>
      </c>
      <c r="K423" t="s">
        <v>434</v>
      </c>
      <c r="L423" t="s">
        <v>1297</v>
      </c>
      <c r="M423" t="s">
        <v>45</v>
      </c>
    </row>
    <row r="424" spans="1:14">
      <c r="A424" t="s">
        <v>12</v>
      </c>
      <c r="B424" t="s">
        <v>6761</v>
      </c>
      <c r="C424" t="s">
        <v>1298</v>
      </c>
      <c r="D424" s="85" t="s">
        <v>1196</v>
      </c>
      <c r="E424" s="146">
        <v>43292</v>
      </c>
      <c r="F424" t="s">
        <v>1202</v>
      </c>
      <c r="G424" t="s">
        <v>1278</v>
      </c>
      <c r="H424" t="s">
        <v>487</v>
      </c>
      <c r="I424" t="s">
        <v>1279</v>
      </c>
      <c r="J424" s="146">
        <v>43289</v>
      </c>
      <c r="K424" t="s">
        <v>88</v>
      </c>
      <c r="L424" t="s">
        <v>79</v>
      </c>
      <c r="M424" t="s">
        <v>45</v>
      </c>
      <c r="N424" t="s">
        <v>1299</v>
      </c>
    </row>
    <row r="425" spans="1:14">
      <c r="A425" t="s">
        <v>12</v>
      </c>
      <c r="B425" t="s">
        <v>6762</v>
      </c>
      <c r="C425" t="s">
        <v>1300</v>
      </c>
      <c r="D425" s="85" t="s">
        <v>1196</v>
      </c>
      <c r="E425" s="146">
        <v>43292</v>
      </c>
      <c r="F425" t="s">
        <v>1202</v>
      </c>
      <c r="G425" t="s">
        <v>1278</v>
      </c>
      <c r="H425" t="s">
        <v>487</v>
      </c>
      <c r="I425" t="s">
        <v>1279</v>
      </c>
      <c r="J425" s="146">
        <v>43289</v>
      </c>
      <c r="K425" t="s">
        <v>490</v>
      </c>
      <c r="L425" t="s">
        <v>418</v>
      </c>
      <c r="M425" t="s">
        <v>45</v>
      </c>
      <c r="N425" t="s">
        <v>1301</v>
      </c>
    </row>
    <row r="426" spans="1:14">
      <c r="A426" t="s">
        <v>12</v>
      </c>
      <c r="B426" t="s">
        <v>6763</v>
      </c>
      <c r="C426" t="s">
        <v>1302</v>
      </c>
      <c r="D426" s="85" t="s">
        <v>1196</v>
      </c>
      <c r="E426" s="146">
        <v>43293</v>
      </c>
      <c r="F426" t="s">
        <v>1202</v>
      </c>
      <c r="G426" t="s">
        <v>1278</v>
      </c>
      <c r="H426" t="s">
        <v>487</v>
      </c>
      <c r="I426" t="s">
        <v>1279</v>
      </c>
      <c r="J426" s="146">
        <v>43289</v>
      </c>
      <c r="K426" t="s">
        <v>212</v>
      </c>
      <c r="L426" t="s">
        <v>418</v>
      </c>
      <c r="M426" t="s">
        <v>45</v>
      </c>
      <c r="N426" t="s">
        <v>1303</v>
      </c>
    </row>
    <row r="427" spans="1:14">
      <c r="A427" t="s">
        <v>12</v>
      </c>
      <c r="B427" t="s">
        <v>6764</v>
      </c>
      <c r="C427" t="s">
        <v>1304</v>
      </c>
      <c r="D427" s="85" t="s">
        <v>1196</v>
      </c>
      <c r="E427" s="146">
        <v>43293</v>
      </c>
      <c r="F427" t="s">
        <v>1202</v>
      </c>
      <c r="G427" t="s">
        <v>1278</v>
      </c>
      <c r="H427" t="s">
        <v>487</v>
      </c>
      <c r="I427" t="s">
        <v>1279</v>
      </c>
      <c r="J427" s="146">
        <v>43289</v>
      </c>
      <c r="K427" t="s">
        <v>1031</v>
      </c>
      <c r="L427" t="s">
        <v>418</v>
      </c>
      <c r="M427" t="s">
        <v>45</v>
      </c>
      <c r="N427" t="s">
        <v>1305</v>
      </c>
    </row>
    <row r="428" spans="1:14">
      <c r="A428" t="s">
        <v>12</v>
      </c>
      <c r="B428" t="s">
        <v>6765</v>
      </c>
      <c r="C428" t="s">
        <v>1306</v>
      </c>
      <c r="D428" s="85" t="s">
        <v>1196</v>
      </c>
      <c r="E428" s="146">
        <v>43313</v>
      </c>
      <c r="F428" t="s">
        <v>1202</v>
      </c>
      <c r="G428" t="s">
        <v>1307</v>
      </c>
      <c r="H428" t="s">
        <v>842</v>
      </c>
      <c r="I428" t="s">
        <v>1308</v>
      </c>
      <c r="J428" s="146">
        <v>43310</v>
      </c>
      <c r="K428" t="s">
        <v>418</v>
      </c>
      <c r="L428" t="s">
        <v>702</v>
      </c>
      <c r="M428" t="s">
        <v>28</v>
      </c>
      <c r="N428" t="s">
        <v>106</v>
      </c>
    </row>
    <row r="429" spans="1:14">
      <c r="A429" t="s">
        <v>12</v>
      </c>
      <c r="B429" t="s">
        <v>6766</v>
      </c>
      <c r="C429" t="s">
        <v>1309</v>
      </c>
      <c r="D429" s="85" t="s">
        <v>1196</v>
      </c>
      <c r="E429" s="146">
        <v>43313</v>
      </c>
      <c r="F429" t="s">
        <v>1202</v>
      </c>
      <c r="G429" t="s">
        <v>1307</v>
      </c>
      <c r="H429" t="s">
        <v>842</v>
      </c>
      <c r="I429" t="s">
        <v>1308</v>
      </c>
      <c r="J429" s="146">
        <v>43310</v>
      </c>
      <c r="K429" t="s">
        <v>1163</v>
      </c>
      <c r="L429" t="s">
        <v>79</v>
      </c>
      <c r="M429" t="s">
        <v>28</v>
      </c>
      <c r="N429" t="s">
        <v>250</v>
      </c>
    </row>
    <row r="430" spans="1:14">
      <c r="A430" t="s">
        <v>12</v>
      </c>
      <c r="B430" t="s">
        <v>6767</v>
      </c>
      <c r="C430" t="s">
        <v>1310</v>
      </c>
      <c r="D430" s="85" t="s">
        <v>1196</v>
      </c>
      <c r="E430" s="146">
        <v>43313</v>
      </c>
      <c r="F430" t="s">
        <v>1202</v>
      </c>
      <c r="G430" t="s">
        <v>1307</v>
      </c>
      <c r="H430" t="s">
        <v>842</v>
      </c>
      <c r="I430" t="s">
        <v>1308</v>
      </c>
      <c r="J430" s="146">
        <v>43310</v>
      </c>
      <c r="K430" t="s">
        <v>94</v>
      </c>
      <c r="L430" t="s">
        <v>1001</v>
      </c>
      <c r="M430" t="s">
        <v>28</v>
      </c>
      <c r="N430" t="s">
        <v>1311</v>
      </c>
    </row>
    <row r="431" spans="1:14">
      <c r="A431" t="s">
        <v>12</v>
      </c>
      <c r="B431" t="s">
        <v>6768</v>
      </c>
      <c r="C431" t="s">
        <v>1312</v>
      </c>
      <c r="D431" s="85" t="s">
        <v>1196</v>
      </c>
      <c r="E431" s="146">
        <v>43315</v>
      </c>
      <c r="F431" t="s">
        <v>1202</v>
      </c>
      <c r="G431" t="s">
        <v>1307</v>
      </c>
      <c r="H431" t="s">
        <v>842</v>
      </c>
      <c r="I431" t="s">
        <v>1308</v>
      </c>
      <c r="J431" s="146">
        <v>43310</v>
      </c>
      <c r="K431" t="s">
        <v>678</v>
      </c>
      <c r="L431" t="s">
        <v>418</v>
      </c>
      <c r="M431" t="s">
        <v>28</v>
      </c>
      <c r="N431" t="s">
        <v>355</v>
      </c>
    </row>
    <row r="432" spans="1:14">
      <c r="A432" t="s">
        <v>12</v>
      </c>
      <c r="B432" t="s">
        <v>6769</v>
      </c>
      <c r="C432" t="s">
        <v>1313</v>
      </c>
      <c r="D432" s="85" t="s">
        <v>1196</v>
      </c>
      <c r="E432" s="146">
        <v>43315</v>
      </c>
      <c r="F432" t="s">
        <v>1202</v>
      </c>
      <c r="G432" t="s">
        <v>1307</v>
      </c>
      <c r="H432" t="s">
        <v>842</v>
      </c>
      <c r="I432" t="s">
        <v>1308</v>
      </c>
      <c r="J432" s="146">
        <v>43310</v>
      </c>
      <c r="K432" t="s">
        <v>678</v>
      </c>
      <c r="L432" t="s">
        <v>1163</v>
      </c>
      <c r="M432" t="s">
        <v>28</v>
      </c>
      <c r="N432" t="s">
        <v>242</v>
      </c>
    </row>
    <row r="433" spans="1:14">
      <c r="A433" t="s">
        <v>12</v>
      </c>
      <c r="B433" t="s">
        <v>6770</v>
      </c>
      <c r="C433" t="s">
        <v>1314</v>
      </c>
      <c r="D433" s="85" t="s">
        <v>1196</v>
      </c>
      <c r="E433" s="146">
        <v>43332</v>
      </c>
      <c r="F433" t="s">
        <v>1202</v>
      </c>
      <c r="G433" t="s">
        <v>1315</v>
      </c>
      <c r="H433" t="s">
        <v>204</v>
      </c>
      <c r="J433" s="146">
        <v>43331</v>
      </c>
      <c r="K433" t="s">
        <v>79</v>
      </c>
      <c r="L433" t="s">
        <v>418</v>
      </c>
      <c r="M433" t="s">
        <v>45</v>
      </c>
      <c r="N433" t="s">
        <v>1316</v>
      </c>
    </row>
    <row r="434" spans="1:14">
      <c r="A434" t="s">
        <v>12</v>
      </c>
      <c r="B434" t="s">
        <v>6771</v>
      </c>
      <c r="C434" t="s">
        <v>1317</v>
      </c>
      <c r="D434" s="85" t="s">
        <v>1196</v>
      </c>
      <c r="E434" s="146">
        <v>43332</v>
      </c>
      <c r="F434" t="s">
        <v>1202</v>
      </c>
      <c r="G434" t="s">
        <v>1315</v>
      </c>
      <c r="H434" t="s">
        <v>204</v>
      </c>
      <c r="J434" s="146">
        <v>43331</v>
      </c>
      <c r="K434" t="s">
        <v>1225</v>
      </c>
      <c r="L434" t="s">
        <v>418</v>
      </c>
      <c r="M434" t="s">
        <v>45</v>
      </c>
      <c r="N434" t="s">
        <v>1318</v>
      </c>
    </row>
    <row r="435" spans="1:14">
      <c r="A435" t="s">
        <v>12</v>
      </c>
      <c r="B435" t="s">
        <v>6772</v>
      </c>
      <c r="C435" t="s">
        <v>1319</v>
      </c>
      <c r="D435" s="85" t="s">
        <v>1196</v>
      </c>
      <c r="E435" s="146">
        <v>43333</v>
      </c>
      <c r="F435" t="s">
        <v>1202</v>
      </c>
      <c r="G435" t="s">
        <v>1315</v>
      </c>
      <c r="H435" t="s">
        <v>204</v>
      </c>
      <c r="J435" s="146">
        <v>43331</v>
      </c>
      <c r="K435" t="s">
        <v>1320</v>
      </c>
      <c r="L435" t="s">
        <v>1321</v>
      </c>
      <c r="M435" t="s">
        <v>45</v>
      </c>
      <c r="N435" t="s">
        <v>1322</v>
      </c>
    </row>
    <row r="436" spans="1:14">
      <c r="A436" t="s">
        <v>12</v>
      </c>
      <c r="B436" t="s">
        <v>6773</v>
      </c>
      <c r="C436" t="s">
        <v>1323</v>
      </c>
      <c r="D436" s="85" t="s">
        <v>1196</v>
      </c>
      <c r="E436" s="146">
        <v>43332</v>
      </c>
      <c r="F436" t="s">
        <v>1202</v>
      </c>
      <c r="G436" t="s">
        <v>1315</v>
      </c>
      <c r="H436" t="s">
        <v>204</v>
      </c>
      <c r="J436" s="146">
        <v>43331</v>
      </c>
      <c r="K436" t="s">
        <v>79</v>
      </c>
      <c r="L436" t="s">
        <v>1225</v>
      </c>
      <c r="M436" t="s">
        <v>45</v>
      </c>
      <c r="N436" t="s">
        <v>1324</v>
      </c>
    </row>
    <row r="437" spans="1:14">
      <c r="A437" t="s">
        <v>12</v>
      </c>
      <c r="B437" t="s">
        <v>6774</v>
      </c>
      <c r="C437" t="s">
        <v>1325</v>
      </c>
      <c r="D437" s="85" t="s">
        <v>1196</v>
      </c>
      <c r="E437" s="146">
        <v>43348</v>
      </c>
      <c r="F437" t="s">
        <v>1202</v>
      </c>
      <c r="G437" t="s">
        <v>1326</v>
      </c>
      <c r="H437" t="s">
        <v>642</v>
      </c>
      <c r="I437" t="s">
        <v>1327</v>
      </c>
      <c r="J437" s="146">
        <v>43345</v>
      </c>
      <c r="K437" t="s">
        <v>92</v>
      </c>
      <c r="L437" t="s">
        <v>85</v>
      </c>
      <c r="M437" t="s">
        <v>45</v>
      </c>
      <c r="N437" t="s">
        <v>1328</v>
      </c>
    </row>
    <row r="438" spans="1:14">
      <c r="A438" t="s">
        <v>12</v>
      </c>
      <c r="B438" t="s">
        <v>6775</v>
      </c>
      <c r="C438" t="s">
        <v>1329</v>
      </c>
      <c r="D438" s="85" t="s">
        <v>1196</v>
      </c>
      <c r="E438" s="146">
        <v>43348</v>
      </c>
      <c r="F438" t="s">
        <v>1202</v>
      </c>
      <c r="G438" t="s">
        <v>1326</v>
      </c>
      <c r="H438" t="s">
        <v>642</v>
      </c>
      <c r="I438" t="s">
        <v>1327</v>
      </c>
      <c r="J438" s="146">
        <v>43345</v>
      </c>
      <c r="K438" t="s">
        <v>94</v>
      </c>
      <c r="L438" t="s">
        <v>212</v>
      </c>
      <c r="M438" t="s">
        <v>45</v>
      </c>
    </row>
    <row r="439" spans="1:14">
      <c r="A439" t="s">
        <v>12</v>
      </c>
      <c r="B439" t="s">
        <v>6776</v>
      </c>
      <c r="C439" t="s">
        <v>1330</v>
      </c>
      <c r="D439" s="85" t="s">
        <v>1196</v>
      </c>
      <c r="E439" s="146">
        <v>43348</v>
      </c>
      <c r="F439" t="s">
        <v>1202</v>
      </c>
      <c r="G439" t="s">
        <v>1326</v>
      </c>
      <c r="H439" t="s">
        <v>642</v>
      </c>
      <c r="I439" t="s">
        <v>1327</v>
      </c>
      <c r="J439" s="146">
        <v>43345</v>
      </c>
      <c r="K439" t="s">
        <v>1206</v>
      </c>
      <c r="L439" t="s">
        <v>418</v>
      </c>
      <c r="M439" t="s">
        <v>45</v>
      </c>
    </row>
    <row r="440" spans="1:14">
      <c r="A440" t="s">
        <v>12</v>
      </c>
      <c r="B440" t="s">
        <v>6777</v>
      </c>
      <c r="C440" t="s">
        <v>1331</v>
      </c>
      <c r="D440" s="85" t="s">
        <v>1196</v>
      </c>
      <c r="E440" s="146">
        <v>43348</v>
      </c>
      <c r="F440" t="s">
        <v>1202</v>
      </c>
      <c r="G440" t="s">
        <v>1326</v>
      </c>
      <c r="H440" t="s">
        <v>642</v>
      </c>
      <c r="I440" t="s">
        <v>1327</v>
      </c>
      <c r="J440" s="146">
        <v>43345</v>
      </c>
      <c r="K440" t="s">
        <v>418</v>
      </c>
      <c r="L440" t="s">
        <v>1332</v>
      </c>
      <c r="M440" t="s">
        <v>45</v>
      </c>
    </row>
    <row r="441" spans="1:14">
      <c r="A441" t="s">
        <v>12</v>
      </c>
      <c r="B441" t="s">
        <v>6778</v>
      </c>
      <c r="C441" t="s">
        <v>1333</v>
      </c>
      <c r="D441" s="85" t="s">
        <v>1196</v>
      </c>
      <c r="E441" s="146">
        <v>43348</v>
      </c>
      <c r="F441" t="s">
        <v>1202</v>
      </c>
      <c r="G441" t="s">
        <v>1326</v>
      </c>
      <c r="H441" t="s">
        <v>642</v>
      </c>
      <c r="I441" t="s">
        <v>1327</v>
      </c>
      <c r="J441" s="146">
        <v>43345</v>
      </c>
      <c r="K441" t="s">
        <v>1332</v>
      </c>
      <c r="L441" t="s">
        <v>1334</v>
      </c>
      <c r="M441" t="s">
        <v>45</v>
      </c>
    </row>
    <row r="442" spans="1:14">
      <c r="A442" t="s">
        <v>12</v>
      </c>
      <c r="B442" t="s">
        <v>6779</v>
      </c>
      <c r="C442" t="s">
        <v>1335</v>
      </c>
      <c r="D442" s="85" t="s">
        <v>1196</v>
      </c>
      <c r="E442" s="146">
        <v>43348</v>
      </c>
      <c r="F442" t="s">
        <v>1202</v>
      </c>
      <c r="G442" t="s">
        <v>1326</v>
      </c>
      <c r="H442" t="s">
        <v>642</v>
      </c>
      <c r="I442" t="s">
        <v>1327</v>
      </c>
      <c r="J442" s="146">
        <v>43345</v>
      </c>
      <c r="K442" t="s">
        <v>94</v>
      </c>
      <c r="L442" t="s">
        <v>1206</v>
      </c>
      <c r="M442" t="s">
        <v>45</v>
      </c>
    </row>
    <row r="443" spans="1:14">
      <c r="A443" t="s">
        <v>12</v>
      </c>
      <c r="B443" t="s">
        <v>6780</v>
      </c>
      <c r="C443" t="s">
        <v>1336</v>
      </c>
      <c r="D443" s="85" t="s">
        <v>1196</v>
      </c>
      <c r="E443" s="146">
        <v>43348</v>
      </c>
      <c r="F443" t="s">
        <v>1202</v>
      </c>
      <c r="G443" t="s">
        <v>1326</v>
      </c>
      <c r="H443" t="s">
        <v>642</v>
      </c>
      <c r="I443" t="s">
        <v>1327</v>
      </c>
      <c r="J443" s="146">
        <v>43345</v>
      </c>
      <c r="K443" t="s">
        <v>1206</v>
      </c>
      <c r="L443" t="s">
        <v>418</v>
      </c>
      <c r="M443" t="s">
        <v>45</v>
      </c>
    </row>
    <row r="444" spans="1:14">
      <c r="A444" t="s">
        <v>12</v>
      </c>
      <c r="B444" t="s">
        <v>6781</v>
      </c>
      <c r="C444" t="s">
        <v>1337</v>
      </c>
      <c r="D444" s="85" t="s">
        <v>1196</v>
      </c>
      <c r="E444" s="146">
        <v>43348</v>
      </c>
      <c r="F444" t="s">
        <v>1202</v>
      </c>
      <c r="G444" t="s">
        <v>1326</v>
      </c>
      <c r="H444" t="s">
        <v>642</v>
      </c>
      <c r="I444" t="s">
        <v>1327</v>
      </c>
      <c r="J444" s="146">
        <v>43345</v>
      </c>
      <c r="K444" t="s">
        <v>418</v>
      </c>
      <c r="L444" t="s">
        <v>1338</v>
      </c>
      <c r="M444" t="s">
        <v>45</v>
      </c>
    </row>
    <row r="445" spans="1:14">
      <c r="A445" t="s">
        <v>12</v>
      </c>
      <c r="B445" t="s">
        <v>6782</v>
      </c>
      <c r="C445" t="s">
        <v>1339</v>
      </c>
      <c r="D445" s="85" t="s">
        <v>1196</v>
      </c>
      <c r="E445" s="146">
        <v>43348</v>
      </c>
      <c r="F445" t="s">
        <v>1202</v>
      </c>
      <c r="G445" t="s">
        <v>1326</v>
      </c>
      <c r="H445" t="s">
        <v>642</v>
      </c>
      <c r="I445" t="s">
        <v>1327</v>
      </c>
      <c r="J445" s="146">
        <v>43345</v>
      </c>
      <c r="K445" t="s">
        <v>1166</v>
      </c>
      <c r="L445" t="s">
        <v>1340</v>
      </c>
      <c r="M445" t="s">
        <v>45</v>
      </c>
    </row>
    <row r="446" spans="1:14">
      <c r="A446" t="s">
        <v>12</v>
      </c>
      <c r="B446" t="s">
        <v>6783</v>
      </c>
      <c r="C446" t="s">
        <v>1341</v>
      </c>
      <c r="D446" s="85" t="s">
        <v>1196</v>
      </c>
      <c r="E446" s="146">
        <v>43348</v>
      </c>
      <c r="F446" t="s">
        <v>1202</v>
      </c>
      <c r="G446" t="s">
        <v>1326</v>
      </c>
      <c r="H446" t="s">
        <v>642</v>
      </c>
      <c r="I446" t="s">
        <v>1327</v>
      </c>
      <c r="J446" s="146">
        <v>43345</v>
      </c>
      <c r="K446" t="s">
        <v>88</v>
      </c>
      <c r="L446" t="s">
        <v>94</v>
      </c>
      <c r="M446" t="s">
        <v>45</v>
      </c>
    </row>
    <row r="447" spans="1:14">
      <c r="A447" t="s">
        <v>12</v>
      </c>
      <c r="B447" t="s">
        <v>6784</v>
      </c>
      <c r="C447" t="s">
        <v>1342</v>
      </c>
      <c r="D447" s="85" t="s">
        <v>1196</v>
      </c>
      <c r="E447" s="146">
        <v>43348</v>
      </c>
      <c r="F447" t="s">
        <v>1202</v>
      </c>
      <c r="G447" t="s">
        <v>1326</v>
      </c>
      <c r="H447" t="s">
        <v>642</v>
      </c>
      <c r="I447" t="s">
        <v>1327</v>
      </c>
      <c r="J447" s="146">
        <v>43345</v>
      </c>
      <c r="K447" t="s">
        <v>1206</v>
      </c>
      <c r="L447" t="s">
        <v>210</v>
      </c>
      <c r="M447" t="s">
        <v>45</v>
      </c>
    </row>
    <row r="448" spans="1:14">
      <c r="A448" t="s">
        <v>12</v>
      </c>
      <c r="B448" t="s">
        <v>6785</v>
      </c>
      <c r="C448" t="s">
        <v>1343</v>
      </c>
      <c r="D448" s="85" t="s">
        <v>1196</v>
      </c>
      <c r="E448" s="146">
        <v>43346</v>
      </c>
      <c r="F448" t="s">
        <v>1202</v>
      </c>
      <c r="G448" t="s">
        <v>1326</v>
      </c>
      <c r="H448" t="s">
        <v>642</v>
      </c>
      <c r="I448" t="s">
        <v>1327</v>
      </c>
      <c r="J448" s="146">
        <v>43345</v>
      </c>
      <c r="K448" t="s">
        <v>418</v>
      </c>
      <c r="L448" t="s">
        <v>1334</v>
      </c>
      <c r="M448" t="s">
        <v>45</v>
      </c>
    </row>
    <row r="449" spans="1:13">
      <c r="A449" t="s">
        <v>12</v>
      </c>
      <c r="B449" t="s">
        <v>6786</v>
      </c>
      <c r="C449" t="s">
        <v>1344</v>
      </c>
      <c r="D449" s="85" t="s">
        <v>1196</v>
      </c>
      <c r="E449" s="146">
        <v>43346</v>
      </c>
      <c r="F449" t="s">
        <v>1202</v>
      </c>
      <c r="G449" t="s">
        <v>1326</v>
      </c>
      <c r="H449" t="s">
        <v>642</v>
      </c>
      <c r="I449" t="s">
        <v>1327</v>
      </c>
      <c r="J449" s="146">
        <v>43345</v>
      </c>
      <c r="K449" t="s">
        <v>212</v>
      </c>
      <c r="L449" t="s">
        <v>418</v>
      </c>
      <c r="M449" t="s">
        <v>45</v>
      </c>
    </row>
    <row r="450" spans="1:13">
      <c r="A450" t="s">
        <v>12</v>
      </c>
      <c r="B450" t="s">
        <v>6787</v>
      </c>
      <c r="C450" t="s">
        <v>1345</v>
      </c>
      <c r="D450" s="85" t="s">
        <v>1196</v>
      </c>
      <c r="E450" s="146">
        <v>43346</v>
      </c>
      <c r="F450" t="s">
        <v>1202</v>
      </c>
      <c r="G450" t="s">
        <v>1326</v>
      </c>
      <c r="H450" t="s">
        <v>642</v>
      </c>
      <c r="I450" t="s">
        <v>1327</v>
      </c>
      <c r="J450" s="146">
        <v>43345</v>
      </c>
      <c r="K450" t="s">
        <v>94</v>
      </c>
      <c r="L450" t="s">
        <v>418</v>
      </c>
      <c r="M450" t="s">
        <v>45</v>
      </c>
    </row>
    <row r="451" spans="1:13">
      <c r="A451" t="s">
        <v>12</v>
      </c>
      <c r="B451" t="s">
        <v>6788</v>
      </c>
      <c r="C451" t="s">
        <v>1346</v>
      </c>
      <c r="D451" s="85" t="s">
        <v>1196</v>
      </c>
      <c r="E451" s="146">
        <v>43346</v>
      </c>
      <c r="F451" t="s">
        <v>1202</v>
      </c>
      <c r="G451" t="s">
        <v>1326</v>
      </c>
      <c r="H451" t="s">
        <v>642</v>
      </c>
      <c r="I451" t="s">
        <v>1327</v>
      </c>
      <c r="J451" s="146">
        <v>43345</v>
      </c>
      <c r="K451" t="s">
        <v>88</v>
      </c>
      <c r="L451" t="s">
        <v>418</v>
      </c>
      <c r="M451" t="s">
        <v>45</v>
      </c>
    </row>
    <row r="452" spans="1:13">
      <c r="A452" t="s">
        <v>12</v>
      </c>
      <c r="B452" t="s">
        <v>6789</v>
      </c>
      <c r="C452" t="s">
        <v>1347</v>
      </c>
      <c r="D452" s="85" t="s">
        <v>1196</v>
      </c>
      <c r="E452" s="146">
        <v>43555</v>
      </c>
      <c r="F452" t="s">
        <v>1202</v>
      </c>
      <c r="G452" t="s">
        <v>1348</v>
      </c>
      <c r="H452" t="s">
        <v>204</v>
      </c>
      <c r="J452" s="146">
        <v>43554</v>
      </c>
      <c r="K452" t="s">
        <v>79</v>
      </c>
      <c r="L452" t="s">
        <v>418</v>
      </c>
      <c r="M452" t="s">
        <v>45</v>
      </c>
    </row>
    <row r="453" spans="1:13">
      <c r="A453" t="s">
        <v>12</v>
      </c>
      <c r="B453" t="s">
        <v>6790</v>
      </c>
      <c r="C453" t="s">
        <v>1349</v>
      </c>
      <c r="D453" s="85" t="s">
        <v>1196</v>
      </c>
      <c r="E453" s="146">
        <v>43555</v>
      </c>
      <c r="F453" t="s">
        <v>1202</v>
      </c>
      <c r="G453" t="s">
        <v>1348</v>
      </c>
      <c r="H453" t="s">
        <v>204</v>
      </c>
      <c r="J453" s="146">
        <v>43554</v>
      </c>
      <c r="K453" t="s">
        <v>490</v>
      </c>
      <c r="L453" t="s">
        <v>418</v>
      </c>
      <c r="M453" t="s">
        <v>45</v>
      </c>
    </row>
    <row r="454" spans="1:13">
      <c r="A454" t="s">
        <v>12</v>
      </c>
      <c r="B454" t="s">
        <v>6791</v>
      </c>
      <c r="C454" t="s">
        <v>1350</v>
      </c>
      <c r="D454" s="85" t="s">
        <v>1196</v>
      </c>
      <c r="E454" s="146">
        <v>43555</v>
      </c>
      <c r="F454" t="s">
        <v>1202</v>
      </c>
      <c r="G454" t="s">
        <v>1348</v>
      </c>
      <c r="H454" t="s">
        <v>204</v>
      </c>
      <c r="J454" s="146">
        <v>43554</v>
      </c>
      <c r="K454" t="s">
        <v>418</v>
      </c>
      <c r="L454" t="s">
        <v>529</v>
      </c>
      <c r="M454" t="s">
        <v>45</v>
      </c>
    </row>
    <row r="455" spans="1:13">
      <c r="A455" t="s">
        <v>12</v>
      </c>
      <c r="B455" t="s">
        <v>6792</v>
      </c>
      <c r="C455" t="s">
        <v>1351</v>
      </c>
      <c r="D455" s="85" t="s">
        <v>1196</v>
      </c>
      <c r="E455" s="146">
        <v>43555</v>
      </c>
      <c r="F455" t="s">
        <v>1202</v>
      </c>
      <c r="G455" t="s">
        <v>1348</v>
      </c>
      <c r="H455" t="s">
        <v>204</v>
      </c>
      <c r="J455" s="146">
        <v>43554</v>
      </c>
      <c r="K455" t="s">
        <v>210</v>
      </c>
      <c r="L455" t="s">
        <v>418</v>
      </c>
      <c r="M455" t="s">
        <v>45</v>
      </c>
    </row>
    <row r="456" spans="1:13">
      <c r="A456" t="s">
        <v>12</v>
      </c>
      <c r="B456" t="s">
        <v>6793</v>
      </c>
      <c r="C456" t="s">
        <v>1352</v>
      </c>
      <c r="D456" s="85" t="s">
        <v>1196</v>
      </c>
      <c r="E456" s="146">
        <v>43555</v>
      </c>
      <c r="F456" t="s">
        <v>1202</v>
      </c>
      <c r="G456" t="s">
        <v>1348</v>
      </c>
      <c r="H456" t="s">
        <v>204</v>
      </c>
      <c r="J456" s="146">
        <v>43554</v>
      </c>
      <c r="K456" t="s">
        <v>92</v>
      </c>
      <c r="L456" t="s">
        <v>418</v>
      </c>
      <c r="M456" t="s">
        <v>45</v>
      </c>
    </row>
    <row r="457" spans="1:13">
      <c r="A457" t="s">
        <v>12</v>
      </c>
      <c r="B457" t="s">
        <v>6794</v>
      </c>
      <c r="C457" t="s">
        <v>1353</v>
      </c>
      <c r="D457" s="85" t="s">
        <v>1196</v>
      </c>
      <c r="E457" s="146">
        <v>43555</v>
      </c>
      <c r="F457" t="s">
        <v>1202</v>
      </c>
      <c r="G457" t="s">
        <v>1348</v>
      </c>
      <c r="H457" t="s">
        <v>204</v>
      </c>
      <c r="J457" s="146">
        <v>43554</v>
      </c>
      <c r="K457" t="s">
        <v>79</v>
      </c>
      <c r="L457" t="s">
        <v>490</v>
      </c>
      <c r="M457" t="s">
        <v>45</v>
      </c>
    </row>
    <row r="458" spans="1:13">
      <c r="A458" t="s">
        <v>12</v>
      </c>
      <c r="B458" t="s">
        <v>6795</v>
      </c>
      <c r="C458" t="s">
        <v>1354</v>
      </c>
      <c r="D458" s="85" t="s">
        <v>1196</v>
      </c>
      <c r="E458" s="146">
        <v>43555</v>
      </c>
      <c r="F458" t="s">
        <v>1202</v>
      </c>
      <c r="G458" t="s">
        <v>1348</v>
      </c>
      <c r="H458" t="s">
        <v>204</v>
      </c>
      <c r="J458" s="146">
        <v>43554</v>
      </c>
      <c r="K458" t="s">
        <v>490</v>
      </c>
      <c r="L458" t="s">
        <v>529</v>
      </c>
      <c r="M458" t="s">
        <v>45</v>
      </c>
    </row>
    <row r="459" spans="1:13">
      <c r="A459" t="s">
        <v>12</v>
      </c>
      <c r="B459" t="s">
        <v>6796</v>
      </c>
      <c r="C459" t="s">
        <v>1355</v>
      </c>
      <c r="D459" s="85" t="s">
        <v>1196</v>
      </c>
      <c r="E459" s="146">
        <v>43555</v>
      </c>
      <c r="F459" t="s">
        <v>1202</v>
      </c>
      <c r="G459" t="s">
        <v>1348</v>
      </c>
      <c r="H459" t="s">
        <v>204</v>
      </c>
      <c r="J459" s="146">
        <v>43554</v>
      </c>
      <c r="K459" t="s">
        <v>92</v>
      </c>
      <c r="L459" t="s">
        <v>490</v>
      </c>
      <c r="M459" t="s">
        <v>45</v>
      </c>
    </row>
    <row r="460" spans="1:13">
      <c r="A460" t="s">
        <v>12</v>
      </c>
      <c r="B460" t="s">
        <v>6797</v>
      </c>
      <c r="C460" t="s">
        <v>1356</v>
      </c>
      <c r="D460" s="85" t="s">
        <v>1196</v>
      </c>
      <c r="E460" s="146">
        <v>43555</v>
      </c>
      <c r="F460" t="s">
        <v>1202</v>
      </c>
      <c r="G460" t="s">
        <v>1348</v>
      </c>
      <c r="H460" t="s">
        <v>204</v>
      </c>
      <c r="J460" s="146">
        <v>43554</v>
      </c>
      <c r="K460" t="s">
        <v>490</v>
      </c>
      <c r="L460" t="s">
        <v>529</v>
      </c>
      <c r="M460" t="s">
        <v>45</v>
      </c>
    </row>
    <row r="461" spans="1:13">
      <c r="A461" t="s">
        <v>12</v>
      </c>
      <c r="B461" t="s">
        <v>6798</v>
      </c>
      <c r="C461" t="s">
        <v>1357</v>
      </c>
      <c r="D461" s="85" t="s">
        <v>1196</v>
      </c>
      <c r="E461" s="146">
        <v>43555</v>
      </c>
      <c r="F461" t="s">
        <v>1202</v>
      </c>
      <c r="G461" t="s">
        <v>1348</v>
      </c>
      <c r="H461" t="s">
        <v>204</v>
      </c>
      <c r="J461" s="146">
        <v>43554</v>
      </c>
      <c r="K461" t="s">
        <v>210</v>
      </c>
      <c r="L461" t="s">
        <v>529</v>
      </c>
      <c r="M461" t="s">
        <v>45</v>
      </c>
    </row>
    <row r="462" spans="1:13">
      <c r="A462" t="s">
        <v>12</v>
      </c>
      <c r="B462" t="s">
        <v>6799</v>
      </c>
      <c r="C462" t="s">
        <v>1358</v>
      </c>
      <c r="D462" s="85" t="s">
        <v>1196</v>
      </c>
      <c r="E462" s="146">
        <v>43555</v>
      </c>
      <c r="F462" t="s">
        <v>1202</v>
      </c>
      <c r="G462" t="s">
        <v>1348</v>
      </c>
      <c r="H462" t="s">
        <v>204</v>
      </c>
      <c r="J462" s="146">
        <v>43554</v>
      </c>
      <c r="K462" t="s">
        <v>92</v>
      </c>
      <c r="L462" t="s">
        <v>529</v>
      </c>
      <c r="M462" t="s">
        <v>45</v>
      </c>
    </row>
    <row r="463" spans="1:13">
      <c r="A463" t="s">
        <v>12</v>
      </c>
      <c r="B463" t="s">
        <v>6800</v>
      </c>
      <c r="C463" t="s">
        <v>1359</v>
      </c>
      <c r="D463" s="85" t="s">
        <v>1196</v>
      </c>
      <c r="E463" s="146">
        <v>43555</v>
      </c>
      <c r="F463" t="s">
        <v>1202</v>
      </c>
      <c r="G463" t="s">
        <v>1348</v>
      </c>
      <c r="H463" t="s">
        <v>204</v>
      </c>
      <c r="J463" s="146">
        <v>43554</v>
      </c>
      <c r="K463" t="s">
        <v>490</v>
      </c>
      <c r="L463" t="s">
        <v>210</v>
      </c>
      <c r="M463" t="s">
        <v>45</v>
      </c>
    </row>
    <row r="464" spans="1:13">
      <c r="A464" t="s">
        <v>12</v>
      </c>
      <c r="B464" t="s">
        <v>6801</v>
      </c>
      <c r="C464" t="s">
        <v>1360</v>
      </c>
      <c r="D464" s="85" t="s">
        <v>1196</v>
      </c>
      <c r="E464" s="146">
        <v>43555</v>
      </c>
      <c r="F464" t="s">
        <v>1202</v>
      </c>
      <c r="G464" t="s">
        <v>1348</v>
      </c>
      <c r="H464" t="s">
        <v>204</v>
      </c>
      <c r="J464" s="146">
        <v>43554</v>
      </c>
      <c r="K464" t="s">
        <v>92</v>
      </c>
      <c r="L464" t="s">
        <v>210</v>
      </c>
      <c r="M464" t="s">
        <v>45</v>
      </c>
    </row>
    <row r="465" spans="1:14">
      <c r="A465" t="s">
        <v>12</v>
      </c>
      <c r="B465" t="s">
        <v>6802</v>
      </c>
      <c r="C465" t="s">
        <v>1361</v>
      </c>
      <c r="D465" s="85" t="s">
        <v>1196</v>
      </c>
      <c r="E465" s="146">
        <v>43555</v>
      </c>
      <c r="F465" t="s">
        <v>1202</v>
      </c>
      <c r="G465" t="s">
        <v>1348</v>
      </c>
      <c r="H465" t="s">
        <v>204</v>
      </c>
      <c r="J465" s="146">
        <v>43554</v>
      </c>
      <c r="K465" t="s">
        <v>92</v>
      </c>
      <c r="L465" t="s">
        <v>79</v>
      </c>
      <c r="M465" t="s">
        <v>45</v>
      </c>
    </row>
    <row r="466" spans="1:14">
      <c r="A466" t="s">
        <v>12</v>
      </c>
      <c r="B466" t="s">
        <v>6803</v>
      </c>
      <c r="C466" t="s">
        <v>1362</v>
      </c>
      <c r="D466" s="85" t="s">
        <v>1196</v>
      </c>
      <c r="E466" s="146">
        <v>44038</v>
      </c>
      <c r="F466" t="s">
        <v>1202</v>
      </c>
      <c r="G466" t="s">
        <v>1363</v>
      </c>
      <c r="H466" t="s">
        <v>1364</v>
      </c>
      <c r="J466" s="146">
        <v>44037</v>
      </c>
      <c r="K466" t="s">
        <v>418</v>
      </c>
      <c r="L466" t="s">
        <v>79</v>
      </c>
      <c r="M466" t="s">
        <v>1283</v>
      </c>
      <c r="N466" t="s">
        <v>1260</v>
      </c>
    </row>
    <row r="467" spans="1:14">
      <c r="A467" t="s">
        <v>12</v>
      </c>
      <c r="B467" t="s">
        <v>6804</v>
      </c>
      <c r="C467" t="s">
        <v>1365</v>
      </c>
      <c r="D467" s="85" t="s">
        <v>1196</v>
      </c>
      <c r="E467" s="146">
        <v>44058</v>
      </c>
      <c r="F467" t="s">
        <v>1202</v>
      </c>
      <c r="G467" t="s">
        <v>1363</v>
      </c>
      <c r="H467" t="s">
        <v>1364</v>
      </c>
      <c r="J467" s="146">
        <v>44037</v>
      </c>
      <c r="K467" t="s">
        <v>210</v>
      </c>
      <c r="L467" t="s">
        <v>418</v>
      </c>
      <c r="M467" t="s">
        <v>1283</v>
      </c>
    </row>
    <row r="468" spans="1:14">
      <c r="A468" t="s">
        <v>12</v>
      </c>
      <c r="B468" t="s">
        <v>6805</v>
      </c>
      <c r="C468" t="s">
        <v>1366</v>
      </c>
      <c r="D468" s="85" t="s">
        <v>1196</v>
      </c>
      <c r="E468" s="146">
        <v>44058</v>
      </c>
      <c r="F468" t="s">
        <v>1202</v>
      </c>
      <c r="G468" t="s">
        <v>1363</v>
      </c>
      <c r="H468" t="s">
        <v>1364</v>
      </c>
      <c r="J468" s="146">
        <v>44037</v>
      </c>
      <c r="K468" t="s">
        <v>418</v>
      </c>
      <c r="L468" t="s">
        <v>1225</v>
      </c>
      <c r="M468" t="s">
        <v>1283</v>
      </c>
    </row>
    <row r="469" spans="1:14">
      <c r="A469" t="s">
        <v>12</v>
      </c>
      <c r="B469" t="s">
        <v>6806</v>
      </c>
      <c r="C469" t="s">
        <v>1367</v>
      </c>
      <c r="D469" s="85" t="s">
        <v>1196</v>
      </c>
      <c r="E469" s="146">
        <v>44058</v>
      </c>
      <c r="F469" t="s">
        <v>1202</v>
      </c>
      <c r="G469" t="s">
        <v>1363</v>
      </c>
      <c r="H469" t="s">
        <v>1364</v>
      </c>
      <c r="J469" s="146">
        <v>44037</v>
      </c>
      <c r="K469" t="s">
        <v>418</v>
      </c>
      <c r="L469" t="s">
        <v>529</v>
      </c>
      <c r="M469" t="s">
        <v>1283</v>
      </c>
    </row>
    <row r="470" spans="1:14">
      <c r="A470" t="s">
        <v>12</v>
      </c>
      <c r="B470" t="s">
        <v>6807</v>
      </c>
      <c r="C470" t="s">
        <v>1368</v>
      </c>
      <c r="D470" s="85" t="s">
        <v>1196</v>
      </c>
      <c r="E470" s="146">
        <v>44058</v>
      </c>
      <c r="F470" t="s">
        <v>1202</v>
      </c>
      <c r="G470" t="s">
        <v>1363</v>
      </c>
      <c r="H470" t="s">
        <v>1364</v>
      </c>
      <c r="J470" s="146">
        <v>44037</v>
      </c>
      <c r="K470" t="s">
        <v>418</v>
      </c>
      <c r="L470" t="s">
        <v>1369</v>
      </c>
      <c r="M470" t="s">
        <v>1283</v>
      </c>
    </row>
    <row r="471" spans="1:14">
      <c r="A471" t="s">
        <v>12</v>
      </c>
      <c r="B471" t="s">
        <v>6808</v>
      </c>
      <c r="C471" t="s">
        <v>1370</v>
      </c>
      <c r="D471" s="85" t="s">
        <v>1196</v>
      </c>
      <c r="E471" s="146">
        <v>43858</v>
      </c>
      <c r="F471" t="s">
        <v>1202</v>
      </c>
      <c r="G471" t="s">
        <v>1371</v>
      </c>
      <c r="H471" t="s">
        <v>190</v>
      </c>
      <c r="J471" s="146">
        <v>43834</v>
      </c>
      <c r="K471" t="s">
        <v>210</v>
      </c>
      <c r="L471" t="s">
        <v>1372</v>
      </c>
      <c r="M471" t="s">
        <v>45</v>
      </c>
    </row>
    <row r="472" spans="1:14">
      <c r="A472" t="s">
        <v>12</v>
      </c>
      <c r="B472" t="s">
        <v>6809</v>
      </c>
      <c r="C472" t="s">
        <v>1373</v>
      </c>
      <c r="D472" s="85" t="s">
        <v>1196</v>
      </c>
      <c r="E472" s="146">
        <v>43850</v>
      </c>
      <c r="F472" t="s">
        <v>1202</v>
      </c>
      <c r="G472" t="s">
        <v>1371</v>
      </c>
      <c r="H472" t="s">
        <v>190</v>
      </c>
      <c r="J472" s="146">
        <v>43834</v>
      </c>
      <c r="K472" t="s">
        <v>1372</v>
      </c>
      <c r="L472" t="s">
        <v>1340</v>
      </c>
      <c r="M472" t="s">
        <v>45</v>
      </c>
    </row>
    <row r="473" spans="1:14">
      <c r="A473" t="s">
        <v>12</v>
      </c>
      <c r="B473" t="s">
        <v>6810</v>
      </c>
      <c r="C473" t="s">
        <v>1374</v>
      </c>
      <c r="D473" s="85" t="s">
        <v>1196</v>
      </c>
      <c r="E473" s="146">
        <v>43815</v>
      </c>
      <c r="F473" t="s">
        <v>1202</v>
      </c>
      <c r="G473" t="s">
        <v>1375</v>
      </c>
      <c r="H473" t="s">
        <v>642</v>
      </c>
      <c r="I473" t="s">
        <v>1376</v>
      </c>
      <c r="J473" s="146">
        <v>43694</v>
      </c>
      <c r="K473" t="s">
        <v>424</v>
      </c>
      <c r="L473" t="s">
        <v>1377</v>
      </c>
      <c r="M473" t="s">
        <v>45</v>
      </c>
    </row>
    <row r="474" spans="1:14">
      <c r="A474" t="s">
        <v>12</v>
      </c>
      <c r="B474" t="s">
        <v>6811</v>
      </c>
      <c r="C474" t="s">
        <v>1378</v>
      </c>
      <c r="D474" s="85" t="s">
        <v>1196</v>
      </c>
      <c r="E474" s="146">
        <v>43857</v>
      </c>
      <c r="F474" t="s">
        <v>1202</v>
      </c>
      <c r="G474" t="s">
        <v>1375</v>
      </c>
      <c r="H474" t="s">
        <v>642</v>
      </c>
      <c r="I474" t="s">
        <v>1376</v>
      </c>
      <c r="J474" s="146">
        <v>43694</v>
      </c>
      <c r="K474" t="s">
        <v>94</v>
      </c>
      <c r="L474" t="s">
        <v>1377</v>
      </c>
      <c r="M474" t="s">
        <v>45</v>
      </c>
    </row>
    <row r="475" spans="1:14">
      <c r="A475" t="s">
        <v>12</v>
      </c>
      <c r="B475" t="s">
        <v>6812</v>
      </c>
      <c r="C475" t="s">
        <v>1379</v>
      </c>
      <c r="D475" s="85" t="s">
        <v>1196</v>
      </c>
      <c r="E475" s="146">
        <v>43353</v>
      </c>
      <c r="F475" t="s">
        <v>1380</v>
      </c>
      <c r="G475" t="s">
        <v>1381</v>
      </c>
      <c r="H475" t="s">
        <v>83</v>
      </c>
      <c r="I475" t="s">
        <v>1382</v>
      </c>
      <c r="J475" s="146">
        <v>43352</v>
      </c>
      <c r="K475" t="s">
        <v>92</v>
      </c>
      <c r="L475" t="s">
        <v>85</v>
      </c>
      <c r="M475" t="s">
        <v>45</v>
      </c>
    </row>
    <row r="476" spans="1:14">
      <c r="A476" t="s">
        <v>12</v>
      </c>
      <c r="B476" t="s">
        <v>6813</v>
      </c>
      <c r="C476" t="s">
        <v>1383</v>
      </c>
      <c r="D476" s="85" t="s">
        <v>1196</v>
      </c>
      <c r="E476" s="146">
        <v>43353</v>
      </c>
      <c r="F476" t="s">
        <v>1384</v>
      </c>
      <c r="G476" t="s">
        <v>1381</v>
      </c>
      <c r="H476" t="s">
        <v>83</v>
      </c>
      <c r="I476" t="s">
        <v>1382</v>
      </c>
      <c r="J476" s="146">
        <v>43352</v>
      </c>
      <c r="K476" t="s">
        <v>418</v>
      </c>
      <c r="L476" t="s">
        <v>79</v>
      </c>
      <c r="M476" t="s">
        <v>28</v>
      </c>
    </row>
    <row r="477" spans="1:14">
      <c r="A477" t="s">
        <v>12</v>
      </c>
      <c r="B477" t="s">
        <v>6814</v>
      </c>
      <c r="C477" t="s">
        <v>1385</v>
      </c>
      <c r="D477" s="85" t="s">
        <v>1196</v>
      </c>
      <c r="E477" s="146">
        <v>43353</v>
      </c>
      <c r="F477" t="s">
        <v>1384</v>
      </c>
      <c r="G477" t="s">
        <v>1381</v>
      </c>
      <c r="H477" t="s">
        <v>83</v>
      </c>
      <c r="I477" t="s">
        <v>1382</v>
      </c>
      <c r="J477" s="146">
        <v>43352</v>
      </c>
      <c r="K477" t="s">
        <v>959</v>
      </c>
      <c r="L477" t="s">
        <v>79</v>
      </c>
      <c r="M477" t="s">
        <v>28</v>
      </c>
    </row>
    <row r="478" spans="1:14">
      <c r="A478" t="s">
        <v>12</v>
      </c>
      <c r="B478" t="s">
        <v>6815</v>
      </c>
      <c r="C478" t="s">
        <v>1386</v>
      </c>
      <c r="D478" s="85" t="s">
        <v>1196</v>
      </c>
      <c r="E478" s="146">
        <v>43353</v>
      </c>
      <c r="F478" t="s">
        <v>1384</v>
      </c>
      <c r="G478" t="s">
        <v>1381</v>
      </c>
      <c r="H478" t="s">
        <v>83</v>
      </c>
      <c r="I478" t="s">
        <v>1382</v>
      </c>
      <c r="J478" s="146">
        <v>43352</v>
      </c>
      <c r="K478" t="s">
        <v>33</v>
      </c>
      <c r="L478" t="s">
        <v>79</v>
      </c>
      <c r="M478" t="s">
        <v>28</v>
      </c>
    </row>
    <row r="479" spans="1:14">
      <c r="A479" t="s">
        <v>12</v>
      </c>
      <c r="B479" t="s">
        <v>6816</v>
      </c>
      <c r="C479" t="s">
        <v>1387</v>
      </c>
      <c r="D479" s="85" t="s">
        <v>1196</v>
      </c>
      <c r="E479" s="146">
        <v>43353</v>
      </c>
      <c r="F479" t="s">
        <v>1384</v>
      </c>
      <c r="G479" t="s">
        <v>1381</v>
      </c>
      <c r="H479" t="s">
        <v>83</v>
      </c>
      <c r="I479" t="s">
        <v>1382</v>
      </c>
      <c r="J479" s="146">
        <v>43352</v>
      </c>
      <c r="K479" t="s">
        <v>33</v>
      </c>
      <c r="L479" t="s">
        <v>418</v>
      </c>
      <c r="M479" t="s">
        <v>28</v>
      </c>
    </row>
    <row r="480" spans="1:14">
      <c r="A480" t="s">
        <v>12</v>
      </c>
      <c r="B480" t="s">
        <v>6817</v>
      </c>
      <c r="C480" t="s">
        <v>1388</v>
      </c>
      <c r="D480" s="85" t="s">
        <v>1196</v>
      </c>
      <c r="E480" s="146">
        <v>43353</v>
      </c>
      <c r="F480" t="s">
        <v>1384</v>
      </c>
      <c r="G480" t="s">
        <v>1381</v>
      </c>
      <c r="H480" t="s">
        <v>83</v>
      </c>
      <c r="I480" t="s">
        <v>1382</v>
      </c>
      <c r="J480" s="146">
        <v>43352</v>
      </c>
      <c r="K480" t="s">
        <v>959</v>
      </c>
      <c r="L480" t="s">
        <v>33</v>
      </c>
      <c r="M480" t="s">
        <v>28</v>
      </c>
    </row>
    <row r="481" spans="1:16">
      <c r="A481" t="s">
        <v>12</v>
      </c>
      <c r="B481" t="s">
        <v>6818</v>
      </c>
      <c r="C481" t="s">
        <v>1389</v>
      </c>
      <c r="D481" s="85" t="s">
        <v>1196</v>
      </c>
      <c r="E481" s="146">
        <v>43353</v>
      </c>
      <c r="F481" t="s">
        <v>1384</v>
      </c>
      <c r="G481" t="s">
        <v>1381</v>
      </c>
      <c r="H481" t="s">
        <v>83</v>
      </c>
      <c r="I481" t="s">
        <v>1382</v>
      </c>
      <c r="J481" s="146">
        <v>43352</v>
      </c>
      <c r="K481" t="s">
        <v>959</v>
      </c>
      <c r="L481" t="s">
        <v>418</v>
      </c>
      <c r="M481" t="s">
        <v>28</v>
      </c>
    </row>
    <row r="482" spans="1:16">
      <c r="A482" t="s">
        <v>12</v>
      </c>
      <c r="B482" t="s">
        <v>6819</v>
      </c>
      <c r="C482" t="s">
        <v>1390</v>
      </c>
      <c r="D482" s="85" t="s">
        <v>1196</v>
      </c>
      <c r="E482" s="146">
        <v>43353</v>
      </c>
      <c r="F482" t="s">
        <v>1384</v>
      </c>
      <c r="G482" t="s">
        <v>1381</v>
      </c>
      <c r="H482" t="s">
        <v>83</v>
      </c>
      <c r="I482" t="s">
        <v>1382</v>
      </c>
      <c r="J482" s="146">
        <v>43352</v>
      </c>
      <c r="K482" t="s">
        <v>79</v>
      </c>
      <c r="L482" t="s">
        <v>434</v>
      </c>
      <c r="M482" t="s">
        <v>28</v>
      </c>
    </row>
    <row r="483" spans="1:16">
      <c r="A483" t="s">
        <v>12</v>
      </c>
      <c r="B483" t="s">
        <v>6820</v>
      </c>
      <c r="C483" t="s">
        <v>1391</v>
      </c>
      <c r="D483" s="85" t="s">
        <v>1196</v>
      </c>
      <c r="E483" s="146">
        <v>43353</v>
      </c>
      <c r="F483" t="s">
        <v>1384</v>
      </c>
      <c r="G483" t="s">
        <v>1381</v>
      </c>
      <c r="H483" t="s">
        <v>83</v>
      </c>
      <c r="I483" t="s">
        <v>1382</v>
      </c>
      <c r="J483" s="146">
        <v>43352</v>
      </c>
      <c r="K483" t="s">
        <v>434</v>
      </c>
      <c r="L483" t="s">
        <v>151</v>
      </c>
      <c r="M483" t="s">
        <v>28</v>
      </c>
    </row>
    <row r="484" spans="1:16">
      <c r="A484" t="s">
        <v>12</v>
      </c>
      <c r="B484" t="s">
        <v>6821</v>
      </c>
      <c r="C484" t="s">
        <v>1392</v>
      </c>
      <c r="D484" s="85" t="s">
        <v>1196</v>
      </c>
      <c r="E484" s="146">
        <v>43353</v>
      </c>
      <c r="F484" t="s">
        <v>1384</v>
      </c>
      <c r="G484" t="s">
        <v>1381</v>
      </c>
      <c r="H484" t="s">
        <v>83</v>
      </c>
      <c r="I484" t="s">
        <v>1382</v>
      </c>
      <c r="J484" s="146">
        <v>43352</v>
      </c>
      <c r="K484" t="s">
        <v>787</v>
      </c>
      <c r="L484" t="s">
        <v>418</v>
      </c>
      <c r="M484" t="s">
        <v>28</v>
      </c>
    </row>
    <row r="485" spans="1:16">
      <c r="A485" t="s">
        <v>12</v>
      </c>
      <c r="B485" t="s">
        <v>6822</v>
      </c>
      <c r="C485" t="s">
        <v>1393</v>
      </c>
      <c r="D485" s="85" t="s">
        <v>1196</v>
      </c>
      <c r="E485" s="146">
        <v>43353</v>
      </c>
      <c r="F485" t="s">
        <v>1384</v>
      </c>
      <c r="G485" t="s">
        <v>1381</v>
      </c>
      <c r="H485" t="s">
        <v>83</v>
      </c>
      <c r="I485" t="s">
        <v>1382</v>
      </c>
      <c r="J485" s="146">
        <v>43352</v>
      </c>
      <c r="K485" t="s">
        <v>151</v>
      </c>
      <c r="L485" t="s">
        <v>418</v>
      </c>
      <c r="M485" t="s">
        <v>28</v>
      </c>
    </row>
    <row r="486" spans="1:16">
      <c r="A486" t="s">
        <v>12</v>
      </c>
      <c r="B486" t="s">
        <v>6823</v>
      </c>
      <c r="C486" t="s">
        <v>1394</v>
      </c>
      <c r="D486" s="85" t="s">
        <v>1196</v>
      </c>
      <c r="E486" s="146">
        <v>43353</v>
      </c>
      <c r="F486" t="s">
        <v>1384</v>
      </c>
      <c r="G486" t="s">
        <v>1381</v>
      </c>
      <c r="H486" t="s">
        <v>83</v>
      </c>
      <c r="I486" t="s">
        <v>1382</v>
      </c>
      <c r="J486" s="146">
        <v>43352</v>
      </c>
      <c r="K486" t="s">
        <v>180</v>
      </c>
      <c r="L486" t="s">
        <v>418</v>
      </c>
      <c r="M486" t="s">
        <v>28</v>
      </c>
    </row>
    <row r="487" spans="1:16">
      <c r="A487" t="s">
        <v>12</v>
      </c>
      <c r="B487" t="s">
        <v>6824</v>
      </c>
      <c r="C487" t="s">
        <v>1395</v>
      </c>
      <c r="D487" s="85" t="s">
        <v>1196</v>
      </c>
      <c r="E487" s="146">
        <v>43353</v>
      </c>
      <c r="F487" t="s">
        <v>1384</v>
      </c>
      <c r="G487" t="s">
        <v>1381</v>
      </c>
      <c r="H487" t="s">
        <v>83</v>
      </c>
      <c r="I487" t="s">
        <v>1382</v>
      </c>
      <c r="J487" s="146">
        <v>43352</v>
      </c>
      <c r="K487" t="s">
        <v>27</v>
      </c>
      <c r="L487" t="s">
        <v>418</v>
      </c>
      <c r="M487" t="s">
        <v>28</v>
      </c>
    </row>
    <row r="488" spans="1:16">
      <c r="A488" t="s">
        <v>12</v>
      </c>
      <c r="B488" t="s">
        <v>6825</v>
      </c>
      <c r="C488" t="s">
        <v>1396</v>
      </c>
      <c r="D488" s="85" t="s">
        <v>1196</v>
      </c>
      <c r="E488" s="146">
        <v>43353</v>
      </c>
      <c r="F488" t="s">
        <v>1384</v>
      </c>
      <c r="G488" t="s">
        <v>1381</v>
      </c>
      <c r="H488" t="s">
        <v>83</v>
      </c>
      <c r="I488" t="s">
        <v>1382</v>
      </c>
      <c r="J488" s="146">
        <v>43352</v>
      </c>
      <c r="K488" t="s">
        <v>1397</v>
      </c>
      <c r="L488" t="s">
        <v>418</v>
      </c>
      <c r="M488" t="s">
        <v>28</v>
      </c>
    </row>
    <row r="489" spans="1:16">
      <c r="A489" t="s">
        <v>12</v>
      </c>
      <c r="B489" t="s">
        <v>6826</v>
      </c>
      <c r="C489" t="s">
        <v>1398</v>
      </c>
      <c r="D489" s="85" t="s">
        <v>1196</v>
      </c>
      <c r="E489" s="146">
        <v>43353</v>
      </c>
      <c r="F489" t="s">
        <v>1384</v>
      </c>
      <c r="G489" t="s">
        <v>1381</v>
      </c>
      <c r="H489" t="s">
        <v>83</v>
      </c>
      <c r="I489" t="s">
        <v>1382</v>
      </c>
      <c r="J489" s="146">
        <v>43352</v>
      </c>
      <c r="K489" t="s">
        <v>27</v>
      </c>
      <c r="L489" t="s">
        <v>1397</v>
      </c>
      <c r="M489" t="s">
        <v>28</v>
      </c>
    </row>
    <row r="490" spans="1:16">
      <c r="A490" t="s">
        <v>12</v>
      </c>
      <c r="B490" t="s">
        <v>6827</v>
      </c>
      <c r="C490" t="s">
        <v>1399</v>
      </c>
      <c r="D490" s="85" t="s">
        <v>1196</v>
      </c>
      <c r="E490" s="146">
        <v>43353</v>
      </c>
      <c r="F490" t="s">
        <v>1384</v>
      </c>
      <c r="G490" t="s">
        <v>1381</v>
      </c>
      <c r="H490" t="s">
        <v>83</v>
      </c>
      <c r="I490" t="s">
        <v>1382</v>
      </c>
      <c r="J490" s="146">
        <v>43352</v>
      </c>
      <c r="K490" t="s">
        <v>85</v>
      </c>
      <c r="L490" t="s">
        <v>418</v>
      </c>
      <c r="M490" t="s">
        <v>28</v>
      </c>
    </row>
    <row r="491" spans="1:16">
      <c r="A491" t="s">
        <v>12</v>
      </c>
      <c r="B491" t="s">
        <v>6828</v>
      </c>
      <c r="C491" t="s">
        <v>1400</v>
      </c>
      <c r="D491" s="85" t="s">
        <v>1196</v>
      </c>
      <c r="E491" s="146">
        <v>43353</v>
      </c>
      <c r="F491" t="s">
        <v>1384</v>
      </c>
      <c r="G491" t="s">
        <v>1381</v>
      </c>
      <c r="H491" t="s">
        <v>83</v>
      </c>
      <c r="I491" t="s">
        <v>1382</v>
      </c>
      <c r="J491" s="146">
        <v>43352</v>
      </c>
      <c r="K491" t="s">
        <v>85</v>
      </c>
      <c r="L491" t="s">
        <v>102</v>
      </c>
      <c r="M491" t="s">
        <v>28</v>
      </c>
    </row>
    <row r="492" spans="1:16">
      <c r="A492" t="s">
        <v>12</v>
      </c>
      <c r="B492" t="s">
        <v>6829</v>
      </c>
      <c r="C492" t="s">
        <v>1401</v>
      </c>
      <c r="D492" s="85" t="s">
        <v>1196</v>
      </c>
      <c r="E492" s="146">
        <v>43353</v>
      </c>
      <c r="F492" t="s">
        <v>1384</v>
      </c>
      <c r="G492" t="s">
        <v>1381</v>
      </c>
      <c r="H492" t="s">
        <v>83</v>
      </c>
      <c r="I492" t="s">
        <v>1382</v>
      </c>
      <c r="J492" s="146">
        <v>43352</v>
      </c>
      <c r="K492" t="s">
        <v>85</v>
      </c>
      <c r="L492" t="s">
        <v>1397</v>
      </c>
      <c r="M492" t="s">
        <v>28</v>
      </c>
    </row>
    <row r="493" spans="1:16">
      <c r="A493" t="s">
        <v>12</v>
      </c>
      <c r="B493" t="s">
        <v>6830</v>
      </c>
      <c r="C493" t="s">
        <v>1402</v>
      </c>
      <c r="D493" s="85" t="s">
        <v>1196</v>
      </c>
      <c r="E493" s="146">
        <v>43583</v>
      </c>
      <c r="F493" t="s">
        <v>1384</v>
      </c>
      <c r="G493" t="s">
        <v>1403</v>
      </c>
      <c r="H493" t="s">
        <v>77</v>
      </c>
      <c r="I493" t="s">
        <v>1404</v>
      </c>
      <c r="J493" s="146">
        <v>43590</v>
      </c>
      <c r="K493" t="s">
        <v>702</v>
      </c>
      <c r="L493" t="s">
        <v>1405</v>
      </c>
      <c r="M493" t="s">
        <v>45</v>
      </c>
    </row>
    <row r="494" spans="1:16">
      <c r="A494" t="s">
        <v>12</v>
      </c>
      <c r="B494" t="s">
        <v>6831</v>
      </c>
      <c r="C494" t="s">
        <v>1406</v>
      </c>
      <c r="D494" s="85" t="s">
        <v>1196</v>
      </c>
      <c r="E494" s="146">
        <v>43583</v>
      </c>
      <c r="F494" t="s">
        <v>1384</v>
      </c>
      <c r="G494" t="s">
        <v>1403</v>
      </c>
      <c r="H494" t="s">
        <v>77</v>
      </c>
      <c r="I494" t="s">
        <v>1404</v>
      </c>
      <c r="J494" s="146">
        <v>43590</v>
      </c>
      <c r="K494" t="s">
        <v>702</v>
      </c>
      <c r="L494" t="s">
        <v>180</v>
      </c>
      <c r="M494" t="s">
        <v>45</v>
      </c>
    </row>
    <row r="495" spans="1:16">
      <c r="A495" t="s">
        <v>479</v>
      </c>
      <c r="B495" t="s">
        <v>6832</v>
      </c>
      <c r="C495" t="s">
        <v>1407</v>
      </c>
      <c r="D495" s="85" t="s">
        <v>1196</v>
      </c>
      <c r="E495" s="146">
        <v>43594</v>
      </c>
      <c r="H495" t="s">
        <v>204</v>
      </c>
      <c r="J495" s="146">
        <v>43595</v>
      </c>
      <c r="P495" t="s">
        <v>1408</v>
      </c>
    </row>
    <row r="496" spans="1:16">
      <c r="A496" t="s">
        <v>12</v>
      </c>
      <c r="B496" t="s">
        <v>6833</v>
      </c>
      <c r="C496" t="s">
        <v>1409</v>
      </c>
      <c r="D496" s="85" t="s">
        <v>1196</v>
      </c>
      <c r="E496" s="146">
        <v>43774</v>
      </c>
      <c r="F496" t="s">
        <v>1384</v>
      </c>
      <c r="G496" t="s">
        <v>1410</v>
      </c>
      <c r="H496" t="s">
        <v>204</v>
      </c>
      <c r="I496" t="s">
        <v>1411</v>
      </c>
      <c r="J496" s="146">
        <v>43596</v>
      </c>
      <c r="K496" t="s">
        <v>418</v>
      </c>
      <c r="L496" t="s">
        <v>1225</v>
      </c>
      <c r="M496" t="s">
        <v>45</v>
      </c>
    </row>
    <row r="497" spans="1:13">
      <c r="A497" t="s">
        <v>12</v>
      </c>
      <c r="B497" t="s">
        <v>6834</v>
      </c>
      <c r="C497" t="s">
        <v>1412</v>
      </c>
      <c r="D497" s="85" t="s">
        <v>1196</v>
      </c>
      <c r="E497" s="146">
        <v>43774</v>
      </c>
      <c r="F497" t="s">
        <v>1413</v>
      </c>
      <c r="G497" t="s">
        <v>1410</v>
      </c>
      <c r="H497" t="s">
        <v>204</v>
      </c>
      <c r="I497" t="s">
        <v>1411</v>
      </c>
      <c r="J497" s="146">
        <v>43596</v>
      </c>
      <c r="K497" t="s">
        <v>418</v>
      </c>
      <c r="L497" t="s">
        <v>668</v>
      </c>
      <c r="M497" t="s">
        <v>45</v>
      </c>
    </row>
    <row r="498" spans="1:13">
      <c r="A498" t="s">
        <v>12</v>
      </c>
      <c r="B498" t="s">
        <v>6835</v>
      </c>
      <c r="C498" t="s">
        <v>1414</v>
      </c>
      <c r="D498" s="85" t="s">
        <v>1196</v>
      </c>
      <c r="E498" s="146">
        <v>43774</v>
      </c>
      <c r="F498" t="s">
        <v>1413</v>
      </c>
      <c r="G498" t="s">
        <v>1410</v>
      </c>
      <c r="H498" t="s">
        <v>204</v>
      </c>
      <c r="I498" t="s">
        <v>1411</v>
      </c>
      <c r="J498" s="146">
        <v>43596</v>
      </c>
      <c r="K498" t="s">
        <v>502</v>
      </c>
      <c r="L498" t="s">
        <v>88</v>
      </c>
      <c r="M498" t="s">
        <v>45</v>
      </c>
    </row>
    <row r="499" spans="1:13">
      <c r="A499" t="s">
        <v>12</v>
      </c>
      <c r="B499" t="s">
        <v>6836</v>
      </c>
      <c r="C499" t="s">
        <v>1415</v>
      </c>
      <c r="D499" s="85" t="s">
        <v>1196</v>
      </c>
      <c r="E499" s="146">
        <v>43774</v>
      </c>
      <c r="F499" t="s">
        <v>1413</v>
      </c>
      <c r="G499" t="s">
        <v>1410</v>
      </c>
      <c r="H499" t="s">
        <v>204</v>
      </c>
      <c r="I499" t="s">
        <v>1411</v>
      </c>
      <c r="J499" s="146">
        <v>43596</v>
      </c>
      <c r="K499" t="s">
        <v>668</v>
      </c>
      <c r="L499" t="s">
        <v>502</v>
      </c>
      <c r="M499" t="s">
        <v>45</v>
      </c>
    </row>
    <row r="500" spans="1:13">
      <c r="A500" t="s">
        <v>12</v>
      </c>
      <c r="B500" t="s">
        <v>6837</v>
      </c>
      <c r="C500" t="s">
        <v>1416</v>
      </c>
      <c r="D500" s="85" t="s">
        <v>1196</v>
      </c>
      <c r="E500" s="146">
        <v>43774</v>
      </c>
      <c r="F500" t="s">
        <v>1413</v>
      </c>
      <c r="G500" t="s">
        <v>1410</v>
      </c>
      <c r="H500" t="s">
        <v>204</v>
      </c>
      <c r="I500" t="s">
        <v>1411</v>
      </c>
      <c r="J500" s="146">
        <v>43596</v>
      </c>
      <c r="K500" t="s">
        <v>418</v>
      </c>
      <c r="L500" t="s">
        <v>88</v>
      </c>
      <c r="M500" t="s">
        <v>45</v>
      </c>
    </row>
    <row r="501" spans="1:13">
      <c r="A501" t="s">
        <v>12</v>
      </c>
      <c r="B501" t="s">
        <v>6838</v>
      </c>
      <c r="C501" t="s">
        <v>1417</v>
      </c>
      <c r="D501" s="85" t="s">
        <v>1196</v>
      </c>
      <c r="E501" s="146">
        <v>43774</v>
      </c>
      <c r="F501" t="s">
        <v>1384</v>
      </c>
      <c r="G501" t="s">
        <v>1410</v>
      </c>
      <c r="H501" t="s">
        <v>204</v>
      </c>
      <c r="I501" t="s">
        <v>1411</v>
      </c>
      <c r="J501" s="146">
        <v>43596</v>
      </c>
      <c r="K501" t="s">
        <v>418</v>
      </c>
      <c r="L501" t="s">
        <v>424</v>
      </c>
      <c r="M501" t="s">
        <v>45</v>
      </c>
    </row>
    <row r="502" spans="1:13">
      <c r="A502" t="s">
        <v>12</v>
      </c>
      <c r="B502" t="s">
        <v>6839</v>
      </c>
      <c r="C502" t="s">
        <v>1418</v>
      </c>
      <c r="D502" s="85" t="s">
        <v>1196</v>
      </c>
      <c r="E502" s="146">
        <v>43774</v>
      </c>
      <c r="F502" t="s">
        <v>1384</v>
      </c>
      <c r="G502" t="s">
        <v>1410</v>
      </c>
      <c r="H502" t="s">
        <v>204</v>
      </c>
      <c r="I502" t="s">
        <v>1411</v>
      </c>
      <c r="J502" s="146">
        <v>43596</v>
      </c>
      <c r="K502" t="s">
        <v>418</v>
      </c>
      <c r="L502" t="s">
        <v>1031</v>
      </c>
      <c r="M502" t="s">
        <v>45</v>
      </c>
    </row>
    <row r="503" spans="1:13">
      <c r="A503" t="s">
        <v>12</v>
      </c>
      <c r="B503" t="s">
        <v>6840</v>
      </c>
      <c r="C503" t="s">
        <v>1419</v>
      </c>
      <c r="D503" s="85" t="s">
        <v>1196</v>
      </c>
      <c r="E503" s="146">
        <v>43608</v>
      </c>
      <c r="F503" t="s">
        <v>1420</v>
      </c>
      <c r="G503" t="s">
        <v>1421</v>
      </c>
      <c r="H503" t="s">
        <v>204</v>
      </c>
      <c r="I503" t="s">
        <v>1422</v>
      </c>
      <c r="J503" s="146">
        <v>43603</v>
      </c>
      <c r="K503" t="s">
        <v>1259</v>
      </c>
      <c r="L503" t="s">
        <v>434</v>
      </c>
      <c r="M503" t="s">
        <v>45</v>
      </c>
    </row>
    <row r="504" spans="1:13">
      <c r="A504" t="s">
        <v>12</v>
      </c>
      <c r="B504" t="s">
        <v>6841</v>
      </c>
      <c r="C504" t="s">
        <v>1423</v>
      </c>
      <c r="D504" s="85" t="s">
        <v>1196</v>
      </c>
      <c r="E504" s="146">
        <v>43608</v>
      </c>
      <c r="F504" t="s">
        <v>1420</v>
      </c>
      <c r="G504" t="s">
        <v>1421</v>
      </c>
      <c r="H504" t="s">
        <v>204</v>
      </c>
      <c r="I504" t="s">
        <v>1422</v>
      </c>
      <c r="J504" s="146">
        <v>43603</v>
      </c>
      <c r="K504" t="s">
        <v>1424</v>
      </c>
      <c r="L504" t="s">
        <v>1369</v>
      </c>
      <c r="M504" t="s">
        <v>45</v>
      </c>
    </row>
    <row r="505" spans="1:13">
      <c r="A505" t="s">
        <v>12</v>
      </c>
      <c r="B505" t="s">
        <v>6842</v>
      </c>
      <c r="C505" t="s">
        <v>1425</v>
      </c>
      <c r="D505" s="85" t="s">
        <v>1196</v>
      </c>
      <c r="E505" s="146">
        <v>43608</v>
      </c>
      <c r="F505" t="s">
        <v>1420</v>
      </c>
      <c r="G505" t="s">
        <v>1421</v>
      </c>
      <c r="H505" t="s">
        <v>204</v>
      </c>
      <c r="I505" t="s">
        <v>1422</v>
      </c>
      <c r="J505" s="146">
        <v>43603</v>
      </c>
      <c r="K505" t="s">
        <v>434</v>
      </c>
      <c r="L505" t="s">
        <v>418</v>
      </c>
      <c r="M505" t="s">
        <v>45</v>
      </c>
    </row>
    <row r="506" spans="1:13">
      <c r="A506" t="s">
        <v>12</v>
      </c>
      <c r="B506" t="s">
        <v>6843</v>
      </c>
      <c r="C506" t="s">
        <v>1426</v>
      </c>
      <c r="D506" s="85" t="s">
        <v>1196</v>
      </c>
      <c r="E506" s="146">
        <v>43608</v>
      </c>
      <c r="F506" t="s">
        <v>1420</v>
      </c>
      <c r="G506" t="s">
        <v>1421</v>
      </c>
      <c r="H506" t="s">
        <v>204</v>
      </c>
      <c r="I506" t="s">
        <v>1422</v>
      </c>
      <c r="J506" s="146">
        <v>43603</v>
      </c>
      <c r="K506" t="s">
        <v>1259</v>
      </c>
      <c r="L506" t="s">
        <v>1369</v>
      </c>
      <c r="M506" t="s">
        <v>45</v>
      </c>
    </row>
    <row r="507" spans="1:13">
      <c r="A507" t="s">
        <v>12</v>
      </c>
      <c r="B507" t="s">
        <v>6844</v>
      </c>
      <c r="C507" t="s">
        <v>1427</v>
      </c>
      <c r="D507" s="85" t="s">
        <v>1196</v>
      </c>
      <c r="E507" s="146">
        <v>43608</v>
      </c>
      <c r="F507" t="s">
        <v>1420</v>
      </c>
      <c r="G507" t="s">
        <v>1421</v>
      </c>
      <c r="H507" t="s">
        <v>204</v>
      </c>
      <c r="I507" t="s">
        <v>1422</v>
      </c>
      <c r="J507" s="146">
        <v>43603</v>
      </c>
      <c r="K507" t="s">
        <v>418</v>
      </c>
      <c r="L507" t="s">
        <v>1424</v>
      </c>
      <c r="M507" t="s">
        <v>45</v>
      </c>
    </row>
    <row r="508" spans="1:13">
      <c r="A508" t="s">
        <v>12</v>
      </c>
      <c r="B508" t="s">
        <v>6845</v>
      </c>
      <c r="C508" t="s">
        <v>1428</v>
      </c>
      <c r="D508" s="85" t="s">
        <v>1196</v>
      </c>
      <c r="E508" s="146">
        <v>43608</v>
      </c>
      <c r="F508" t="s">
        <v>1420</v>
      </c>
      <c r="G508" t="s">
        <v>1421</v>
      </c>
      <c r="H508" t="s">
        <v>204</v>
      </c>
      <c r="I508" t="s">
        <v>1422</v>
      </c>
      <c r="J508" s="146">
        <v>43603</v>
      </c>
      <c r="K508" t="s">
        <v>434</v>
      </c>
      <c r="L508" t="s">
        <v>1369</v>
      </c>
      <c r="M508" t="s">
        <v>45</v>
      </c>
    </row>
    <row r="509" spans="1:13">
      <c r="A509" t="s">
        <v>12</v>
      </c>
      <c r="B509" t="s">
        <v>6846</v>
      </c>
      <c r="C509" t="s">
        <v>1429</v>
      </c>
      <c r="D509" s="85" t="s">
        <v>1196</v>
      </c>
      <c r="E509" s="146">
        <v>43608</v>
      </c>
      <c r="F509" t="s">
        <v>1420</v>
      </c>
      <c r="G509" t="s">
        <v>1421</v>
      </c>
      <c r="H509" t="s">
        <v>204</v>
      </c>
      <c r="I509" t="s">
        <v>1422</v>
      </c>
      <c r="J509" s="146">
        <v>43603</v>
      </c>
      <c r="K509" t="s">
        <v>418</v>
      </c>
      <c r="L509" t="s">
        <v>1259</v>
      </c>
      <c r="M509" t="s">
        <v>45</v>
      </c>
    </row>
    <row r="510" spans="1:13">
      <c r="A510" t="s">
        <v>12</v>
      </c>
      <c r="B510" t="s">
        <v>6847</v>
      </c>
      <c r="C510" t="s">
        <v>1430</v>
      </c>
      <c r="D510" s="85" t="s">
        <v>1196</v>
      </c>
      <c r="E510" s="146">
        <v>43608</v>
      </c>
      <c r="F510" t="s">
        <v>1420</v>
      </c>
      <c r="G510" t="s">
        <v>1421</v>
      </c>
      <c r="H510" t="s">
        <v>204</v>
      </c>
      <c r="I510" t="s">
        <v>1422</v>
      </c>
      <c r="J510" s="146">
        <v>43603</v>
      </c>
      <c r="K510" t="s">
        <v>1369</v>
      </c>
      <c r="L510" t="s">
        <v>418</v>
      </c>
      <c r="M510" t="s">
        <v>45</v>
      </c>
    </row>
    <row r="511" spans="1:13">
      <c r="A511" t="s">
        <v>12</v>
      </c>
      <c r="B511" t="s">
        <v>6848</v>
      </c>
      <c r="C511" t="s">
        <v>1431</v>
      </c>
      <c r="D511" s="85" t="s">
        <v>1196</v>
      </c>
      <c r="E511" s="146">
        <v>43608</v>
      </c>
      <c r="F511" t="s">
        <v>1420</v>
      </c>
      <c r="G511" t="s">
        <v>1421</v>
      </c>
      <c r="H511" t="s">
        <v>204</v>
      </c>
      <c r="I511" t="s">
        <v>1422</v>
      </c>
      <c r="J511" s="146">
        <v>43603</v>
      </c>
      <c r="K511" t="s">
        <v>529</v>
      </c>
      <c r="L511" t="s">
        <v>27</v>
      </c>
      <c r="M511" t="s">
        <v>45</v>
      </c>
    </row>
    <row r="512" spans="1:13">
      <c r="A512" t="s">
        <v>12</v>
      </c>
      <c r="B512" t="s">
        <v>6849</v>
      </c>
      <c r="C512" t="s">
        <v>1432</v>
      </c>
      <c r="D512" s="85" t="s">
        <v>1196</v>
      </c>
      <c r="E512" s="146">
        <v>43608</v>
      </c>
      <c r="F512" t="s">
        <v>1420</v>
      </c>
      <c r="G512" t="s">
        <v>1421</v>
      </c>
      <c r="H512" t="s">
        <v>204</v>
      </c>
      <c r="I512" t="s">
        <v>1422</v>
      </c>
      <c r="J512" s="146">
        <v>43603</v>
      </c>
      <c r="K512" t="s">
        <v>502</v>
      </c>
      <c r="L512" t="s">
        <v>418</v>
      </c>
      <c r="M512" t="s">
        <v>45</v>
      </c>
    </row>
    <row r="513" spans="1:14">
      <c r="A513" t="s">
        <v>12</v>
      </c>
      <c r="B513" t="s">
        <v>6850</v>
      </c>
      <c r="C513" t="s">
        <v>1433</v>
      </c>
      <c r="D513" s="85" t="s">
        <v>1196</v>
      </c>
      <c r="E513" s="146">
        <v>43608</v>
      </c>
      <c r="F513" t="s">
        <v>1420</v>
      </c>
      <c r="G513" t="s">
        <v>1421</v>
      </c>
      <c r="H513" t="s">
        <v>204</v>
      </c>
      <c r="I513" t="s">
        <v>1422</v>
      </c>
      <c r="J513" s="146">
        <v>43603</v>
      </c>
      <c r="K513" t="s">
        <v>27</v>
      </c>
      <c r="L513" t="s">
        <v>490</v>
      </c>
      <c r="M513" t="s">
        <v>45</v>
      </c>
    </row>
    <row r="514" spans="1:14">
      <c r="A514" t="s">
        <v>12</v>
      </c>
      <c r="B514" t="s">
        <v>6851</v>
      </c>
      <c r="C514" t="s">
        <v>1434</v>
      </c>
      <c r="D514" s="85" t="s">
        <v>1196</v>
      </c>
      <c r="E514" s="146">
        <v>43961</v>
      </c>
      <c r="F514" t="s">
        <v>1202</v>
      </c>
      <c r="G514" t="s">
        <v>1435</v>
      </c>
      <c r="H514" t="s">
        <v>204</v>
      </c>
      <c r="I514" t="s">
        <v>1436</v>
      </c>
      <c r="J514" s="146">
        <v>44087</v>
      </c>
      <c r="K514" t="s">
        <v>418</v>
      </c>
      <c r="L514" t="s">
        <v>1437</v>
      </c>
      <c r="M514" t="s">
        <v>1283</v>
      </c>
    </row>
    <row r="515" spans="1:14">
      <c r="A515" t="s">
        <v>12</v>
      </c>
      <c r="B515" t="s">
        <v>6852</v>
      </c>
      <c r="C515" t="s">
        <v>1438</v>
      </c>
      <c r="D515" s="85" t="s">
        <v>1196</v>
      </c>
      <c r="E515" s="146">
        <v>44097</v>
      </c>
      <c r="F515" t="s">
        <v>1202</v>
      </c>
      <c r="G515" t="s">
        <v>1435</v>
      </c>
      <c r="H515" t="s">
        <v>204</v>
      </c>
      <c r="I515" t="s">
        <v>1436</v>
      </c>
      <c r="J515" s="146">
        <v>44087</v>
      </c>
      <c r="K515" t="s">
        <v>418</v>
      </c>
      <c r="L515" t="s">
        <v>1369</v>
      </c>
      <c r="M515" t="s">
        <v>1283</v>
      </c>
    </row>
    <row r="516" spans="1:14">
      <c r="A516" t="s">
        <v>12</v>
      </c>
      <c r="B516" t="s">
        <v>6853</v>
      </c>
      <c r="C516" t="s">
        <v>1439</v>
      </c>
      <c r="D516" s="85" t="s">
        <v>1196</v>
      </c>
      <c r="E516" s="146">
        <v>44095</v>
      </c>
      <c r="F516" t="s">
        <v>1202</v>
      </c>
      <c r="G516" t="s">
        <v>1435</v>
      </c>
      <c r="H516" t="s">
        <v>204</v>
      </c>
      <c r="I516" t="s">
        <v>1436</v>
      </c>
      <c r="J516" s="146">
        <v>44087</v>
      </c>
      <c r="K516" t="s">
        <v>210</v>
      </c>
      <c r="L516" t="s">
        <v>418</v>
      </c>
      <c r="M516" t="s">
        <v>1283</v>
      </c>
    </row>
    <row r="517" spans="1:14">
      <c r="A517" t="s">
        <v>12</v>
      </c>
      <c r="B517" t="s">
        <v>6854</v>
      </c>
      <c r="C517" t="s">
        <v>1440</v>
      </c>
      <c r="D517" s="85" t="s">
        <v>1196</v>
      </c>
      <c r="E517" s="146">
        <v>44095</v>
      </c>
      <c r="F517" t="s">
        <v>1202</v>
      </c>
      <c r="G517" t="s">
        <v>1435</v>
      </c>
      <c r="H517" t="s">
        <v>204</v>
      </c>
      <c r="I517" t="s">
        <v>1436</v>
      </c>
      <c r="J517" s="146">
        <v>44087</v>
      </c>
      <c r="K517" t="s">
        <v>418</v>
      </c>
      <c r="L517" t="s">
        <v>1225</v>
      </c>
      <c r="M517" t="s">
        <v>1283</v>
      </c>
    </row>
    <row r="518" spans="1:14">
      <c r="A518" t="s">
        <v>12</v>
      </c>
      <c r="B518" t="s">
        <v>6855</v>
      </c>
      <c r="C518" t="s">
        <v>1441</v>
      </c>
      <c r="D518" s="85" t="s">
        <v>1196</v>
      </c>
      <c r="E518" s="146">
        <v>44095</v>
      </c>
      <c r="F518" t="s">
        <v>1202</v>
      </c>
      <c r="G518" t="s">
        <v>1435</v>
      </c>
      <c r="H518" t="s">
        <v>204</v>
      </c>
      <c r="I518" t="s">
        <v>1436</v>
      </c>
      <c r="J518" s="146">
        <v>44087</v>
      </c>
      <c r="K518" t="s">
        <v>418</v>
      </c>
      <c r="L518" t="s">
        <v>434</v>
      </c>
      <c r="M518" t="s">
        <v>1283</v>
      </c>
    </row>
    <row r="519" spans="1:14">
      <c r="A519" t="s">
        <v>12</v>
      </c>
      <c r="B519" t="s">
        <v>6856</v>
      </c>
      <c r="C519" t="s">
        <v>1442</v>
      </c>
      <c r="D519" s="85" t="s">
        <v>1196</v>
      </c>
      <c r="E519" s="146">
        <v>44095</v>
      </c>
      <c r="F519" t="s">
        <v>1202</v>
      </c>
      <c r="G519" t="s">
        <v>1435</v>
      </c>
      <c r="H519" t="s">
        <v>204</v>
      </c>
      <c r="I519" t="s">
        <v>1436</v>
      </c>
      <c r="J519" s="146">
        <v>44087</v>
      </c>
      <c r="K519" t="s">
        <v>418</v>
      </c>
      <c r="L519" t="s">
        <v>1338</v>
      </c>
      <c r="M519" t="s">
        <v>1283</v>
      </c>
    </row>
    <row r="520" spans="1:14">
      <c r="A520" t="s">
        <v>12</v>
      </c>
      <c r="B520" t="s">
        <v>6857</v>
      </c>
      <c r="C520" t="s">
        <v>1443</v>
      </c>
      <c r="D520" s="85" t="s">
        <v>1196</v>
      </c>
      <c r="E520" s="146">
        <v>44095</v>
      </c>
      <c r="F520" t="s">
        <v>1202</v>
      </c>
      <c r="G520" t="s">
        <v>1435</v>
      </c>
      <c r="H520" t="s">
        <v>204</v>
      </c>
      <c r="I520" t="s">
        <v>1436</v>
      </c>
      <c r="J520" s="146">
        <v>44087</v>
      </c>
      <c r="K520" t="s">
        <v>1444</v>
      </c>
      <c r="L520" t="s">
        <v>418</v>
      </c>
      <c r="M520" t="s">
        <v>1283</v>
      </c>
    </row>
    <row r="521" spans="1:14">
      <c r="A521" t="s">
        <v>12</v>
      </c>
      <c r="B521" t="s">
        <v>6858</v>
      </c>
      <c r="C521" t="s">
        <v>1445</v>
      </c>
      <c r="D521" s="85" t="s">
        <v>1196</v>
      </c>
      <c r="E521" s="146">
        <v>44095</v>
      </c>
      <c r="F521" t="s">
        <v>1202</v>
      </c>
      <c r="G521" t="s">
        <v>1435</v>
      </c>
      <c r="H521" t="s">
        <v>204</v>
      </c>
      <c r="I521" t="s">
        <v>1436</v>
      </c>
      <c r="J521" s="146">
        <v>44087</v>
      </c>
      <c r="K521" t="s">
        <v>418</v>
      </c>
      <c r="L521" t="s">
        <v>1369</v>
      </c>
      <c r="M521" t="s">
        <v>1283</v>
      </c>
    </row>
    <row r="522" spans="1:14">
      <c r="A522" t="s">
        <v>12</v>
      </c>
      <c r="B522" t="s">
        <v>6859</v>
      </c>
      <c r="C522" t="s">
        <v>1447</v>
      </c>
      <c r="D522" s="85" t="s">
        <v>70</v>
      </c>
      <c r="E522" s="146">
        <v>42475</v>
      </c>
      <c r="G522" t="s">
        <v>1448</v>
      </c>
      <c r="H522" t="s">
        <v>1449</v>
      </c>
      <c r="I522" t="s">
        <v>1450</v>
      </c>
      <c r="J522" s="146">
        <v>42421</v>
      </c>
      <c r="K522" t="s">
        <v>976</v>
      </c>
      <c r="L522" t="s">
        <v>1451</v>
      </c>
      <c r="M522" t="s">
        <v>28</v>
      </c>
      <c r="N522" t="s">
        <v>607</v>
      </c>
    </row>
    <row r="523" spans="1:14">
      <c r="A523" t="s">
        <v>12</v>
      </c>
      <c r="B523" t="s">
        <v>6860</v>
      </c>
      <c r="C523" t="s">
        <v>1453</v>
      </c>
      <c r="D523" s="85" t="s">
        <v>70</v>
      </c>
      <c r="E523" s="146">
        <v>42517</v>
      </c>
      <c r="G523" t="s">
        <v>1448</v>
      </c>
      <c r="H523" t="s">
        <v>1449</v>
      </c>
      <c r="I523" t="s">
        <v>1450</v>
      </c>
      <c r="J523" s="146">
        <v>42421</v>
      </c>
      <c r="K523" t="s">
        <v>1454</v>
      </c>
      <c r="L523" t="s">
        <v>1451</v>
      </c>
      <c r="M523" t="s">
        <v>28</v>
      </c>
      <c r="N523" t="s">
        <v>1455</v>
      </c>
    </row>
    <row r="524" spans="1:14">
      <c r="A524" t="s">
        <v>12</v>
      </c>
      <c r="B524" t="s">
        <v>6861</v>
      </c>
      <c r="C524" t="s">
        <v>1457</v>
      </c>
      <c r="D524" s="85" t="s">
        <v>70</v>
      </c>
      <c r="E524" s="146">
        <v>42561</v>
      </c>
      <c r="G524" t="s">
        <v>154</v>
      </c>
      <c r="H524" t="s">
        <v>155</v>
      </c>
      <c r="I524" t="s">
        <v>156</v>
      </c>
      <c r="J524" s="146">
        <v>42518</v>
      </c>
      <c r="K524" t="s">
        <v>675</v>
      </c>
      <c r="L524" t="s">
        <v>282</v>
      </c>
      <c r="M524" t="s">
        <v>28</v>
      </c>
      <c r="N524" t="s">
        <v>106</v>
      </c>
    </row>
    <row r="525" spans="1:14">
      <c r="A525" t="s">
        <v>12</v>
      </c>
      <c r="B525" t="s">
        <v>6862</v>
      </c>
      <c r="C525" t="s">
        <v>1459</v>
      </c>
      <c r="D525" s="85" t="s">
        <v>70</v>
      </c>
      <c r="E525" s="146">
        <v>42184</v>
      </c>
      <c r="F525" t="s">
        <v>1460</v>
      </c>
      <c r="G525" t="s">
        <v>371</v>
      </c>
      <c r="H525" t="s">
        <v>155</v>
      </c>
      <c r="I525" t="s">
        <v>372</v>
      </c>
      <c r="J525" s="146">
        <v>42175</v>
      </c>
      <c r="K525" t="s">
        <v>70</v>
      </c>
      <c r="L525" t="s">
        <v>261</v>
      </c>
      <c r="M525" t="s">
        <v>28</v>
      </c>
    </row>
    <row r="526" spans="1:14">
      <c r="A526" t="s">
        <v>12</v>
      </c>
      <c r="B526" t="s">
        <v>6863</v>
      </c>
      <c r="C526" t="s">
        <v>1462</v>
      </c>
      <c r="D526" s="85" t="s">
        <v>70</v>
      </c>
      <c r="E526" s="146">
        <v>42184</v>
      </c>
      <c r="F526" t="s">
        <v>1460</v>
      </c>
      <c r="G526" t="s">
        <v>371</v>
      </c>
      <c r="H526" t="s">
        <v>155</v>
      </c>
      <c r="I526" t="s">
        <v>372</v>
      </c>
      <c r="J526" s="146">
        <v>42175</v>
      </c>
      <c r="K526" t="s">
        <v>70</v>
      </c>
      <c r="L526" t="s">
        <v>231</v>
      </c>
      <c r="M526" t="s">
        <v>28</v>
      </c>
    </row>
    <row r="527" spans="1:14">
      <c r="A527" t="s">
        <v>12</v>
      </c>
      <c r="B527" t="s">
        <v>6864</v>
      </c>
      <c r="C527" t="s">
        <v>1464</v>
      </c>
      <c r="D527" s="85" t="s">
        <v>70</v>
      </c>
      <c r="E527" s="146">
        <v>42184</v>
      </c>
      <c r="F527" t="s">
        <v>1460</v>
      </c>
      <c r="G527" t="s">
        <v>371</v>
      </c>
      <c r="H527" t="s">
        <v>155</v>
      </c>
      <c r="I527" t="s">
        <v>372</v>
      </c>
      <c r="J527" s="146">
        <v>42175</v>
      </c>
      <c r="K527" t="s">
        <v>1465</v>
      </c>
      <c r="L527" t="s">
        <v>1466</v>
      </c>
      <c r="M527" t="s">
        <v>28</v>
      </c>
    </row>
    <row r="528" spans="1:14">
      <c r="A528" t="s">
        <v>12</v>
      </c>
      <c r="B528" t="s">
        <v>6865</v>
      </c>
      <c r="C528" t="s">
        <v>1468</v>
      </c>
      <c r="D528" s="85" t="s">
        <v>70</v>
      </c>
      <c r="E528" s="146">
        <v>42645</v>
      </c>
      <c r="G528" t="s">
        <v>147</v>
      </c>
      <c r="H528" t="s">
        <v>148</v>
      </c>
      <c r="I528" t="s">
        <v>260</v>
      </c>
      <c r="J528" s="146">
        <v>42574</v>
      </c>
      <c r="K528" t="s">
        <v>151</v>
      </c>
      <c r="L528" t="s">
        <v>70</v>
      </c>
      <c r="M528" t="s">
        <v>28</v>
      </c>
      <c r="N528" t="s">
        <v>168</v>
      </c>
    </row>
    <row r="529" spans="1:15">
      <c r="A529" t="s">
        <v>12</v>
      </c>
      <c r="B529" t="s">
        <v>6866</v>
      </c>
      <c r="C529" t="s">
        <v>1470</v>
      </c>
      <c r="D529" s="85" t="s">
        <v>70</v>
      </c>
      <c r="E529" s="146">
        <v>42645</v>
      </c>
      <c r="G529" t="s">
        <v>147</v>
      </c>
      <c r="H529" t="s">
        <v>148</v>
      </c>
      <c r="I529" t="s">
        <v>260</v>
      </c>
      <c r="J529" s="146">
        <v>42574</v>
      </c>
      <c r="K529" t="s">
        <v>361</v>
      </c>
      <c r="L529" t="s">
        <v>282</v>
      </c>
      <c r="M529" t="s">
        <v>28</v>
      </c>
      <c r="N529" t="s">
        <v>1471</v>
      </c>
    </row>
    <row r="530" spans="1:15">
      <c r="A530" t="s">
        <v>12</v>
      </c>
      <c r="B530" t="s">
        <v>6867</v>
      </c>
      <c r="C530" t="s">
        <v>1473</v>
      </c>
      <c r="D530" s="85" t="s">
        <v>70</v>
      </c>
      <c r="E530" s="146">
        <v>42872</v>
      </c>
      <c r="G530" t="s">
        <v>1448</v>
      </c>
      <c r="H530" t="s">
        <v>1449</v>
      </c>
      <c r="I530" t="s">
        <v>1474</v>
      </c>
      <c r="J530" s="146">
        <v>42778</v>
      </c>
      <c r="K530" t="s">
        <v>70</v>
      </c>
      <c r="L530" t="s">
        <v>1475</v>
      </c>
      <c r="M530" t="s">
        <v>45</v>
      </c>
      <c r="N530" t="s">
        <v>56</v>
      </c>
    </row>
    <row r="531" spans="1:15">
      <c r="A531" t="s">
        <v>12</v>
      </c>
      <c r="B531" t="s">
        <v>6868</v>
      </c>
      <c r="C531" t="s">
        <v>1477</v>
      </c>
      <c r="D531" s="85" t="s">
        <v>70</v>
      </c>
      <c r="E531" s="146">
        <v>42892</v>
      </c>
      <c r="G531" t="s">
        <v>1448</v>
      </c>
      <c r="H531" t="s">
        <v>1449</v>
      </c>
      <c r="I531" t="s">
        <v>1474</v>
      </c>
      <c r="J531" s="146">
        <v>42778</v>
      </c>
      <c r="K531" t="s">
        <v>70</v>
      </c>
      <c r="L531" t="s">
        <v>1478</v>
      </c>
      <c r="M531" t="s">
        <v>45</v>
      </c>
      <c r="N531" t="s">
        <v>1479</v>
      </c>
    </row>
    <row r="532" spans="1:15">
      <c r="A532" t="s">
        <v>12</v>
      </c>
      <c r="B532" t="s">
        <v>6869</v>
      </c>
      <c r="C532" t="s">
        <v>1481</v>
      </c>
      <c r="D532" s="85" t="s">
        <v>70</v>
      </c>
      <c r="E532" s="146">
        <v>42915</v>
      </c>
      <c r="G532" t="s">
        <v>1448</v>
      </c>
      <c r="H532" t="s">
        <v>1449</v>
      </c>
      <c r="I532" t="s">
        <v>1474</v>
      </c>
      <c r="J532" s="146">
        <v>42778</v>
      </c>
      <c r="K532" t="s">
        <v>282</v>
      </c>
      <c r="L532" t="s">
        <v>1478</v>
      </c>
      <c r="M532" t="s">
        <v>45</v>
      </c>
      <c r="N532" t="s">
        <v>1482</v>
      </c>
    </row>
    <row r="533" spans="1:15">
      <c r="A533" t="s">
        <v>12</v>
      </c>
      <c r="B533" t="s">
        <v>6870</v>
      </c>
      <c r="C533" t="s">
        <v>1484</v>
      </c>
      <c r="D533" s="85" t="s">
        <v>70</v>
      </c>
      <c r="E533" s="146">
        <v>43326</v>
      </c>
      <c r="G533" t="s">
        <v>1485</v>
      </c>
      <c r="H533" t="s">
        <v>1486</v>
      </c>
      <c r="I533" t="s">
        <v>1487</v>
      </c>
      <c r="J533" s="146">
        <v>43323</v>
      </c>
      <c r="K533" t="s">
        <v>70</v>
      </c>
      <c r="L533" t="s">
        <v>1166</v>
      </c>
      <c r="M533" t="s">
        <v>28</v>
      </c>
      <c r="N533" t="s">
        <v>1488</v>
      </c>
    </row>
    <row r="534" spans="1:15">
      <c r="A534" t="s">
        <v>7</v>
      </c>
      <c r="B534" t="s">
        <v>6871</v>
      </c>
      <c r="C534" t="s">
        <v>1490</v>
      </c>
      <c r="D534" s="85" t="s">
        <v>70</v>
      </c>
      <c r="E534" s="146" t="s">
        <v>1491</v>
      </c>
      <c r="G534" t="s">
        <v>1486</v>
      </c>
    </row>
    <row r="535" spans="1:15">
      <c r="A535" t="s">
        <v>7</v>
      </c>
      <c r="B535" t="s">
        <v>6872</v>
      </c>
      <c r="C535" t="s">
        <v>1493</v>
      </c>
      <c r="D535" s="85" t="s">
        <v>70</v>
      </c>
      <c r="E535" s="146">
        <v>43426</v>
      </c>
      <c r="G535" t="s">
        <v>1486</v>
      </c>
    </row>
    <row r="536" spans="1:15">
      <c r="A536" t="s">
        <v>479</v>
      </c>
      <c r="B536" t="s">
        <v>6873</v>
      </c>
      <c r="C536" t="s">
        <v>1495</v>
      </c>
      <c r="D536" s="85" t="s">
        <v>70</v>
      </c>
      <c r="E536" s="146">
        <v>42255</v>
      </c>
      <c r="O536" t="s">
        <v>567</v>
      </c>
    </row>
    <row r="537" spans="1:15">
      <c r="A537" t="s">
        <v>479</v>
      </c>
      <c r="B537" t="s">
        <v>6874</v>
      </c>
      <c r="C537" t="s">
        <v>1487</v>
      </c>
      <c r="D537" s="85" t="s">
        <v>70</v>
      </c>
      <c r="E537" s="146">
        <v>43349</v>
      </c>
    </row>
    <row r="538" spans="1:15">
      <c r="A538" t="s">
        <v>479</v>
      </c>
      <c r="B538" t="s">
        <v>6875</v>
      </c>
      <c r="C538" t="s">
        <v>1497</v>
      </c>
      <c r="D538" s="85" t="s">
        <v>1498</v>
      </c>
      <c r="E538" s="146">
        <v>42360</v>
      </c>
      <c r="F538" t="s">
        <v>1499</v>
      </c>
      <c r="H538" t="s">
        <v>1500</v>
      </c>
    </row>
    <row r="539" spans="1:15">
      <c r="A539" t="s">
        <v>12</v>
      </c>
      <c r="B539" t="s">
        <v>6876</v>
      </c>
      <c r="C539" t="s">
        <v>1501</v>
      </c>
      <c r="D539" s="85" t="s">
        <v>1498</v>
      </c>
      <c r="E539" s="146">
        <v>42379</v>
      </c>
      <c r="F539" t="s">
        <v>535</v>
      </c>
      <c r="G539" t="s">
        <v>1151</v>
      </c>
      <c r="H539" t="s">
        <v>1156</v>
      </c>
      <c r="K539" t="s">
        <v>1502</v>
      </c>
      <c r="L539" t="s">
        <v>956</v>
      </c>
      <c r="M539" t="s">
        <v>28</v>
      </c>
      <c r="N539" t="s">
        <v>232</v>
      </c>
    </row>
    <row r="540" spans="1:15">
      <c r="A540" t="s">
        <v>12</v>
      </c>
      <c r="B540" t="s">
        <v>6877</v>
      </c>
      <c r="C540" t="s">
        <v>1503</v>
      </c>
      <c r="D540" s="85" t="s">
        <v>1498</v>
      </c>
      <c r="E540" s="146">
        <v>42380</v>
      </c>
      <c r="F540" t="s">
        <v>535</v>
      </c>
      <c r="G540" t="s">
        <v>1151</v>
      </c>
      <c r="H540" t="s">
        <v>1156</v>
      </c>
      <c r="K540" t="s">
        <v>1504</v>
      </c>
      <c r="L540" t="s">
        <v>1505</v>
      </c>
      <c r="M540" t="s">
        <v>28</v>
      </c>
      <c r="N540" t="s">
        <v>168</v>
      </c>
    </row>
    <row r="541" spans="1:15">
      <c r="A541" t="s">
        <v>12</v>
      </c>
      <c r="B541" t="s">
        <v>6878</v>
      </c>
      <c r="C541" t="s">
        <v>1506</v>
      </c>
      <c r="D541" s="85" t="s">
        <v>1498</v>
      </c>
      <c r="E541" s="146">
        <v>42386</v>
      </c>
      <c r="F541" t="s">
        <v>1507</v>
      </c>
      <c r="G541" t="s">
        <v>1151</v>
      </c>
      <c r="H541" t="s">
        <v>452</v>
      </c>
      <c r="K541" t="s">
        <v>1504</v>
      </c>
      <c r="L541" t="s">
        <v>161</v>
      </c>
      <c r="M541" t="s">
        <v>28</v>
      </c>
      <c r="N541" t="s">
        <v>232</v>
      </c>
    </row>
    <row r="542" spans="1:15">
      <c r="A542" t="s">
        <v>12</v>
      </c>
      <c r="B542" t="s">
        <v>6879</v>
      </c>
      <c r="C542" t="s">
        <v>1508</v>
      </c>
      <c r="D542" s="85" t="s">
        <v>1498</v>
      </c>
      <c r="E542" s="146">
        <v>42387</v>
      </c>
      <c r="F542" t="s">
        <v>1507</v>
      </c>
      <c r="G542" t="s">
        <v>1151</v>
      </c>
      <c r="H542" t="s">
        <v>452</v>
      </c>
      <c r="K542" t="s">
        <v>1504</v>
      </c>
      <c r="L542" t="s">
        <v>1505</v>
      </c>
      <c r="M542" t="s">
        <v>28</v>
      </c>
      <c r="N542" t="s">
        <v>22</v>
      </c>
    </row>
    <row r="543" spans="1:15">
      <c r="A543" t="s">
        <v>12</v>
      </c>
      <c r="B543" t="s">
        <v>6880</v>
      </c>
      <c r="C543" t="s">
        <v>1509</v>
      </c>
      <c r="D543" s="85" t="s">
        <v>1498</v>
      </c>
      <c r="E543" s="146">
        <v>42387</v>
      </c>
      <c r="F543" t="s">
        <v>1507</v>
      </c>
      <c r="G543" t="s">
        <v>1151</v>
      </c>
      <c r="H543" t="s">
        <v>452</v>
      </c>
      <c r="K543" t="s">
        <v>1152</v>
      </c>
      <c r="L543" t="s">
        <v>1504</v>
      </c>
      <c r="M543" t="s">
        <v>28</v>
      </c>
      <c r="N543" t="s">
        <v>1510</v>
      </c>
    </row>
    <row r="544" spans="1:15">
      <c r="A544" t="s">
        <v>12</v>
      </c>
      <c r="B544" t="s">
        <v>6881</v>
      </c>
      <c r="C544" t="s">
        <v>1511</v>
      </c>
      <c r="D544" s="85" t="s">
        <v>1498</v>
      </c>
      <c r="E544" s="146">
        <v>42387</v>
      </c>
      <c r="F544" t="s">
        <v>1507</v>
      </c>
      <c r="G544" t="s">
        <v>1151</v>
      </c>
      <c r="H544" t="s">
        <v>452</v>
      </c>
      <c r="K544" t="s">
        <v>1504</v>
      </c>
      <c r="L544" t="s">
        <v>438</v>
      </c>
      <c r="M544" t="s">
        <v>28</v>
      </c>
      <c r="N544" t="s">
        <v>110</v>
      </c>
    </row>
    <row r="545" spans="1:15">
      <c r="A545" t="s">
        <v>12</v>
      </c>
      <c r="B545" t="s">
        <v>6882</v>
      </c>
      <c r="C545" t="s">
        <v>1512</v>
      </c>
      <c r="D545" s="85" t="s">
        <v>1498</v>
      </c>
      <c r="E545" s="146">
        <v>42387</v>
      </c>
      <c r="F545" t="s">
        <v>1507</v>
      </c>
      <c r="G545" t="s">
        <v>1151</v>
      </c>
      <c r="H545" t="s">
        <v>452</v>
      </c>
      <c r="K545" t="s">
        <v>956</v>
      </c>
      <c r="L545" t="s">
        <v>1504</v>
      </c>
      <c r="M545" t="s">
        <v>28</v>
      </c>
      <c r="N545" t="s">
        <v>362</v>
      </c>
    </row>
    <row r="546" spans="1:15">
      <c r="A546" t="s">
        <v>12</v>
      </c>
      <c r="B546" t="s">
        <v>6883</v>
      </c>
      <c r="C546" t="s">
        <v>1514</v>
      </c>
      <c r="D546" s="85" t="s">
        <v>1515</v>
      </c>
      <c r="E546" s="146">
        <v>43665</v>
      </c>
      <c r="G546" t="s">
        <v>1516</v>
      </c>
      <c r="H546" t="s">
        <v>190</v>
      </c>
      <c r="I546" t="s">
        <v>1517</v>
      </c>
      <c r="J546" s="146">
        <v>43653</v>
      </c>
      <c r="K546" t="s">
        <v>85</v>
      </c>
      <c r="L546" t="s">
        <v>92</v>
      </c>
      <c r="M546" t="s">
        <v>45</v>
      </c>
      <c r="N546" t="s">
        <v>1518</v>
      </c>
    </row>
    <row r="547" spans="1:15">
      <c r="A547" t="s">
        <v>12</v>
      </c>
      <c r="B547" t="s">
        <v>6884</v>
      </c>
      <c r="C547" t="s">
        <v>1520</v>
      </c>
      <c r="D547" s="85" t="s">
        <v>1515</v>
      </c>
      <c r="E547" s="146">
        <v>43600</v>
      </c>
      <c r="G547" t="s">
        <v>1410</v>
      </c>
      <c r="H547" t="s">
        <v>204</v>
      </c>
      <c r="I547" t="s">
        <v>1411</v>
      </c>
      <c r="J547" s="146">
        <v>43596</v>
      </c>
      <c r="K547" t="s">
        <v>88</v>
      </c>
      <c r="L547" t="s">
        <v>92</v>
      </c>
      <c r="M547" t="s">
        <v>45</v>
      </c>
      <c r="N547" t="s">
        <v>1521</v>
      </c>
    </row>
    <row r="548" spans="1:15">
      <c r="A548" t="s">
        <v>12</v>
      </c>
      <c r="B548" t="s">
        <v>6885</v>
      </c>
      <c r="C548" t="s">
        <v>1523</v>
      </c>
      <c r="D548" s="85" t="s">
        <v>1515</v>
      </c>
      <c r="E548" s="146">
        <v>43789</v>
      </c>
      <c r="G548" t="s">
        <v>1524</v>
      </c>
      <c r="H548" t="s">
        <v>190</v>
      </c>
      <c r="I548" t="s">
        <v>1525</v>
      </c>
      <c r="J548" s="146">
        <v>43702</v>
      </c>
      <c r="K548" t="s">
        <v>85</v>
      </c>
      <c r="L548" t="s">
        <v>92</v>
      </c>
      <c r="M548" t="s">
        <v>45</v>
      </c>
      <c r="N548" t="s">
        <v>1526</v>
      </c>
    </row>
    <row r="549" spans="1:15">
      <c r="A549" t="s">
        <v>12</v>
      </c>
      <c r="B549" t="s">
        <v>6886</v>
      </c>
      <c r="C549" t="s">
        <v>1528</v>
      </c>
      <c r="D549" s="85" t="s">
        <v>1515</v>
      </c>
      <c r="E549" s="146">
        <v>43650</v>
      </c>
      <c r="G549" t="s">
        <v>1529</v>
      </c>
      <c r="H549" t="s">
        <v>842</v>
      </c>
      <c r="I549" t="s">
        <v>1530</v>
      </c>
      <c r="J549" s="146">
        <v>43645</v>
      </c>
      <c r="K549" t="s">
        <v>1405</v>
      </c>
      <c r="L549" t="s">
        <v>92</v>
      </c>
      <c r="M549" t="s">
        <v>45</v>
      </c>
      <c r="N549" t="s">
        <v>1531</v>
      </c>
    </row>
    <row r="550" spans="1:15">
      <c r="A550" t="s">
        <v>12</v>
      </c>
      <c r="B550" t="s">
        <v>6887</v>
      </c>
      <c r="C550" t="s">
        <v>1533</v>
      </c>
      <c r="D550" s="85" t="s">
        <v>1515</v>
      </c>
      <c r="E550" s="146">
        <v>43608</v>
      </c>
      <c r="G550" t="s">
        <v>1421</v>
      </c>
      <c r="H550" t="s">
        <v>204</v>
      </c>
      <c r="I550" t="s">
        <v>1422</v>
      </c>
      <c r="J550" s="146">
        <v>43603</v>
      </c>
      <c r="K550" t="s">
        <v>1259</v>
      </c>
      <c r="L550" t="s">
        <v>85</v>
      </c>
      <c r="M550" t="s">
        <v>45</v>
      </c>
      <c r="N550" t="s">
        <v>1534</v>
      </c>
    </row>
    <row r="551" spans="1:15">
      <c r="A551" t="s">
        <v>12</v>
      </c>
      <c r="B551" t="s">
        <v>6888</v>
      </c>
      <c r="C551" t="s">
        <v>1536</v>
      </c>
      <c r="D551" s="85" t="s">
        <v>1515</v>
      </c>
      <c r="E551" s="146">
        <v>43608</v>
      </c>
      <c r="G551" t="s">
        <v>1421</v>
      </c>
      <c r="H551" t="s">
        <v>204</v>
      </c>
      <c r="I551" t="s">
        <v>1422</v>
      </c>
      <c r="J551" s="146">
        <v>43604</v>
      </c>
      <c r="K551" t="s">
        <v>85</v>
      </c>
      <c r="L551" t="s">
        <v>92</v>
      </c>
      <c r="M551" t="s">
        <v>45</v>
      </c>
      <c r="N551" t="s">
        <v>1537</v>
      </c>
    </row>
    <row r="552" spans="1:15">
      <c r="A552" t="s">
        <v>12</v>
      </c>
      <c r="B552" t="s">
        <v>6889</v>
      </c>
      <c r="C552" t="s">
        <v>1539</v>
      </c>
      <c r="D552" s="85" t="s">
        <v>1515</v>
      </c>
      <c r="E552" s="146">
        <v>43617</v>
      </c>
      <c r="G552" t="s">
        <v>1421</v>
      </c>
      <c r="H552" t="s">
        <v>204</v>
      </c>
      <c r="I552" t="s">
        <v>1422</v>
      </c>
      <c r="J552" s="146">
        <v>43604</v>
      </c>
      <c r="K552" t="s">
        <v>85</v>
      </c>
      <c r="L552" t="s">
        <v>88</v>
      </c>
      <c r="M552" t="s">
        <v>45</v>
      </c>
      <c r="N552" t="s">
        <v>1479</v>
      </c>
    </row>
    <row r="553" spans="1:15">
      <c r="A553" t="s">
        <v>12</v>
      </c>
      <c r="B553" t="s">
        <v>6890</v>
      </c>
      <c r="C553" t="s">
        <v>1541</v>
      </c>
      <c r="D553" s="85" t="s">
        <v>1515</v>
      </c>
      <c r="E553" s="146">
        <v>43618</v>
      </c>
      <c r="G553" t="s">
        <v>1421</v>
      </c>
      <c r="H553" t="s">
        <v>204</v>
      </c>
      <c r="I553" t="s">
        <v>1422</v>
      </c>
      <c r="J553" s="146">
        <v>43604</v>
      </c>
      <c r="K553" t="s">
        <v>1259</v>
      </c>
      <c r="L553" t="s">
        <v>92</v>
      </c>
      <c r="M553" t="s">
        <v>45</v>
      </c>
      <c r="N553" t="s">
        <v>1542</v>
      </c>
    </row>
    <row r="554" spans="1:15">
      <c r="A554" t="s">
        <v>12</v>
      </c>
      <c r="B554" t="s">
        <v>6891</v>
      </c>
      <c r="C554" t="s">
        <v>1544</v>
      </c>
      <c r="D554" s="85" t="s">
        <v>1515</v>
      </c>
      <c r="E554" s="146">
        <v>43640</v>
      </c>
      <c r="G554" t="s">
        <v>1545</v>
      </c>
      <c r="H554" t="s">
        <v>1546</v>
      </c>
      <c r="I554" t="s">
        <v>1547</v>
      </c>
      <c r="J554" s="146">
        <v>43624</v>
      </c>
      <c r="K554" t="s">
        <v>1031</v>
      </c>
      <c r="L554" t="s">
        <v>1548</v>
      </c>
      <c r="M554" t="s">
        <v>45</v>
      </c>
      <c r="N554" t="s">
        <v>1549</v>
      </c>
    </row>
    <row r="555" spans="1:15">
      <c r="A555" t="s">
        <v>12</v>
      </c>
      <c r="B555" t="s">
        <v>6892</v>
      </c>
      <c r="C555" t="s">
        <v>1551</v>
      </c>
      <c r="D555" s="85" t="s">
        <v>1515</v>
      </c>
      <c r="E555" s="146">
        <v>43643</v>
      </c>
      <c r="G555" t="s">
        <v>1545</v>
      </c>
      <c r="H555" t="s">
        <v>1546</v>
      </c>
      <c r="I555" t="s">
        <v>1547</v>
      </c>
      <c r="J555" s="146">
        <v>43624</v>
      </c>
      <c r="K555" t="s">
        <v>1206</v>
      </c>
      <c r="L555" t="s">
        <v>1552</v>
      </c>
      <c r="M555" t="s">
        <v>45</v>
      </c>
      <c r="N555" t="s">
        <v>1553</v>
      </c>
    </row>
    <row r="556" spans="1:15">
      <c r="A556" t="s">
        <v>12</v>
      </c>
      <c r="B556" t="s">
        <v>6893</v>
      </c>
      <c r="C556" t="s">
        <v>1555</v>
      </c>
      <c r="D556" s="85" t="s">
        <v>1515</v>
      </c>
      <c r="E556" s="146">
        <v>43587</v>
      </c>
      <c r="F556" t="s">
        <v>1556</v>
      </c>
      <c r="G556" t="s">
        <v>1403</v>
      </c>
      <c r="H556" t="s">
        <v>77</v>
      </c>
      <c r="I556" t="s">
        <v>1404</v>
      </c>
      <c r="J556" s="146">
        <v>43582</v>
      </c>
      <c r="K556" t="s">
        <v>92</v>
      </c>
      <c r="L556" t="s">
        <v>94</v>
      </c>
      <c r="M556" t="s">
        <v>45</v>
      </c>
      <c r="N556" t="s">
        <v>1557</v>
      </c>
    </row>
    <row r="557" spans="1:15">
      <c r="A557" t="s">
        <v>913</v>
      </c>
      <c r="B557" t="s">
        <v>6894</v>
      </c>
      <c r="C557" t="s">
        <v>1559</v>
      </c>
      <c r="D557" s="85" t="s">
        <v>1515</v>
      </c>
      <c r="E557" s="146">
        <v>43825</v>
      </c>
      <c r="F557" t="s">
        <v>1560</v>
      </c>
    </row>
    <row r="558" spans="1:15">
      <c r="A558" t="s">
        <v>913</v>
      </c>
      <c r="B558" t="s">
        <v>6895</v>
      </c>
      <c r="C558" t="s">
        <v>1562</v>
      </c>
      <c r="D558" s="85" t="s">
        <v>1515</v>
      </c>
      <c r="E558" s="146">
        <v>43872</v>
      </c>
    </row>
    <row r="559" spans="1:15">
      <c r="A559" t="s">
        <v>913</v>
      </c>
      <c r="B559" t="s">
        <v>6896</v>
      </c>
      <c r="C559" t="s">
        <v>1564</v>
      </c>
      <c r="D559" s="85" t="s">
        <v>1515</v>
      </c>
      <c r="E559" s="146">
        <v>43912</v>
      </c>
    </row>
    <row r="560" spans="1:15">
      <c r="A560" t="s">
        <v>479</v>
      </c>
      <c r="B560" t="s">
        <v>6897</v>
      </c>
      <c r="C560" t="s">
        <v>1566</v>
      </c>
      <c r="D560" s="85" t="s">
        <v>577</v>
      </c>
      <c r="E560" s="146">
        <v>43306</v>
      </c>
      <c r="O560" t="s">
        <v>1567</v>
      </c>
    </row>
    <row r="561" spans="1:14">
      <c r="A561" t="s">
        <v>12</v>
      </c>
      <c r="B561" t="s">
        <v>6898</v>
      </c>
      <c r="C561" t="s">
        <v>1568</v>
      </c>
      <c r="D561" s="85" t="s">
        <v>1569</v>
      </c>
      <c r="E561" s="146">
        <v>40799</v>
      </c>
      <c r="G561" t="s">
        <v>601</v>
      </c>
      <c r="H561" t="s">
        <v>204</v>
      </c>
      <c r="J561" s="146">
        <v>40783</v>
      </c>
      <c r="K561" t="s">
        <v>529</v>
      </c>
      <c r="L561" t="s">
        <v>610</v>
      </c>
      <c r="M561" t="s">
        <v>28</v>
      </c>
      <c r="N561" t="s">
        <v>1570</v>
      </c>
    </row>
    <row r="562" spans="1:14">
      <c r="A562" t="s">
        <v>12</v>
      </c>
      <c r="B562" t="s">
        <v>6899</v>
      </c>
      <c r="C562" t="s">
        <v>1571</v>
      </c>
      <c r="D562" s="85" t="s">
        <v>1569</v>
      </c>
      <c r="E562" s="146">
        <v>40800</v>
      </c>
      <c r="G562" t="s">
        <v>601</v>
      </c>
      <c r="H562" t="s">
        <v>204</v>
      </c>
      <c r="J562" s="146">
        <v>40783</v>
      </c>
      <c r="K562" t="s">
        <v>529</v>
      </c>
      <c r="L562" t="s">
        <v>617</v>
      </c>
      <c r="M562" t="s">
        <v>28</v>
      </c>
      <c r="N562" t="s">
        <v>1572</v>
      </c>
    </row>
    <row r="563" spans="1:14">
      <c r="A563" t="s">
        <v>12</v>
      </c>
      <c r="B563" t="s">
        <v>6900</v>
      </c>
      <c r="C563" t="s">
        <v>1573</v>
      </c>
      <c r="D563" s="85" t="s">
        <v>1569</v>
      </c>
      <c r="E563" s="146">
        <v>40802</v>
      </c>
      <c r="G563" t="s">
        <v>601</v>
      </c>
      <c r="H563" t="s">
        <v>204</v>
      </c>
      <c r="J563" s="146">
        <v>40783</v>
      </c>
      <c r="K563" t="s">
        <v>79</v>
      </c>
      <c r="L563" t="s">
        <v>678</v>
      </c>
      <c r="M563" t="s">
        <v>28</v>
      </c>
      <c r="N563" t="s">
        <v>1574</v>
      </c>
    </row>
    <row r="564" spans="1:14">
      <c r="A564" t="s">
        <v>12</v>
      </c>
      <c r="B564" t="s">
        <v>6901</v>
      </c>
      <c r="C564" t="s">
        <v>1575</v>
      </c>
      <c r="D564" s="85" t="s">
        <v>1569</v>
      </c>
      <c r="E564" s="146">
        <v>40806</v>
      </c>
      <c r="G564" t="s">
        <v>601</v>
      </c>
      <c r="H564" t="s">
        <v>204</v>
      </c>
      <c r="J564" s="146">
        <v>40783</v>
      </c>
      <c r="L564" t="s">
        <v>629</v>
      </c>
      <c r="M564" t="s">
        <v>28</v>
      </c>
      <c r="N564" t="s">
        <v>1576</v>
      </c>
    </row>
    <row r="565" spans="1:14">
      <c r="A565" t="s">
        <v>12</v>
      </c>
      <c r="B565" t="s">
        <v>6902</v>
      </c>
      <c r="C565" t="s">
        <v>1577</v>
      </c>
      <c r="D565" s="85" t="s">
        <v>1569</v>
      </c>
      <c r="E565" s="146">
        <v>40847</v>
      </c>
      <c r="G565" t="s">
        <v>1578</v>
      </c>
      <c r="H565" t="s">
        <v>148</v>
      </c>
      <c r="I565" t="s">
        <v>1579</v>
      </c>
      <c r="J565" s="146">
        <v>40804</v>
      </c>
      <c r="K565" t="s">
        <v>92</v>
      </c>
      <c r="L565" t="s">
        <v>85</v>
      </c>
      <c r="M565" t="s">
        <v>28</v>
      </c>
      <c r="N565" t="s">
        <v>1580</v>
      </c>
    </row>
    <row r="566" spans="1:14">
      <c r="A566" t="s">
        <v>1189</v>
      </c>
      <c r="B566" t="s">
        <v>6903</v>
      </c>
      <c r="C566" t="s">
        <v>1581</v>
      </c>
      <c r="D566" s="85" t="s">
        <v>1569</v>
      </c>
      <c r="E566" s="146">
        <v>40857</v>
      </c>
      <c r="G566" t="s">
        <v>601</v>
      </c>
      <c r="H566" t="s">
        <v>204</v>
      </c>
    </row>
    <row r="567" spans="1:14">
      <c r="A567" t="s">
        <v>12</v>
      </c>
      <c r="B567" t="s">
        <v>6904</v>
      </c>
      <c r="C567" t="s">
        <v>1582</v>
      </c>
      <c r="D567" s="85" t="s">
        <v>1569</v>
      </c>
      <c r="E567" s="146">
        <v>40869</v>
      </c>
      <c r="F567" t="s">
        <v>809</v>
      </c>
      <c r="G567" t="s">
        <v>1578</v>
      </c>
      <c r="H567" t="s">
        <v>148</v>
      </c>
      <c r="I567" t="s">
        <v>1579</v>
      </c>
      <c r="J567" s="146">
        <v>40804</v>
      </c>
      <c r="K567" t="s">
        <v>92</v>
      </c>
      <c r="L567" t="s">
        <v>418</v>
      </c>
      <c r="M567" t="s">
        <v>28</v>
      </c>
      <c r="N567" t="s">
        <v>1583</v>
      </c>
    </row>
    <row r="568" spans="1:14">
      <c r="A568" t="s">
        <v>1189</v>
      </c>
      <c r="B568" t="s">
        <v>6905</v>
      </c>
      <c r="C568" t="s">
        <v>1584</v>
      </c>
      <c r="D568" s="85" t="s">
        <v>1569</v>
      </c>
      <c r="E568" s="146">
        <v>40897</v>
      </c>
      <c r="H568" t="s">
        <v>204</v>
      </c>
    </row>
    <row r="569" spans="1:14">
      <c r="A569" t="s">
        <v>12</v>
      </c>
      <c r="B569" t="s">
        <v>6906</v>
      </c>
      <c r="C569" t="s">
        <v>1585</v>
      </c>
      <c r="D569" s="85" t="s">
        <v>1569</v>
      </c>
      <c r="E569" s="146">
        <v>41003</v>
      </c>
      <c r="F569" t="s">
        <v>1586</v>
      </c>
      <c r="G569" t="s">
        <v>1587</v>
      </c>
      <c r="H569" t="s">
        <v>204</v>
      </c>
      <c r="I569" t="s">
        <v>1588</v>
      </c>
      <c r="J569" s="146">
        <v>40943</v>
      </c>
      <c r="K569" t="s">
        <v>92</v>
      </c>
      <c r="L569" t="s">
        <v>678</v>
      </c>
      <c r="M569" t="s">
        <v>28</v>
      </c>
      <c r="N569" t="s">
        <v>110</v>
      </c>
    </row>
    <row r="570" spans="1:14">
      <c r="A570" t="s">
        <v>12</v>
      </c>
      <c r="B570" t="s">
        <v>6907</v>
      </c>
      <c r="C570" t="s">
        <v>1589</v>
      </c>
      <c r="D570" s="85" t="s">
        <v>1569</v>
      </c>
      <c r="E570" s="146">
        <v>41015</v>
      </c>
      <c r="F570" t="s">
        <v>1586</v>
      </c>
      <c r="G570" t="s">
        <v>1587</v>
      </c>
      <c r="H570" t="s">
        <v>204</v>
      </c>
      <c r="I570" t="s">
        <v>1588</v>
      </c>
      <c r="J570" s="146">
        <v>40943</v>
      </c>
      <c r="K570" t="s">
        <v>1590</v>
      </c>
      <c r="L570" t="s">
        <v>490</v>
      </c>
      <c r="M570" t="s">
        <v>28</v>
      </c>
      <c r="N570" t="s">
        <v>1591</v>
      </c>
    </row>
    <row r="571" spans="1:14">
      <c r="A571" t="s">
        <v>12</v>
      </c>
      <c r="B571" t="s">
        <v>6908</v>
      </c>
      <c r="C571" t="s">
        <v>1592</v>
      </c>
      <c r="D571" s="85" t="s">
        <v>1569</v>
      </c>
      <c r="E571" s="146">
        <v>41016</v>
      </c>
      <c r="F571" t="s">
        <v>1586</v>
      </c>
      <c r="G571" t="s">
        <v>1587</v>
      </c>
      <c r="H571" t="s">
        <v>204</v>
      </c>
      <c r="I571" t="s">
        <v>1588</v>
      </c>
      <c r="J571" s="146">
        <v>40943</v>
      </c>
      <c r="K571" t="s">
        <v>206</v>
      </c>
      <c r="L571" t="s">
        <v>617</v>
      </c>
      <c r="M571" t="s">
        <v>28</v>
      </c>
      <c r="N571" t="s">
        <v>1137</v>
      </c>
    </row>
    <row r="572" spans="1:14">
      <c r="A572" t="s">
        <v>12</v>
      </c>
      <c r="B572" t="s">
        <v>6909</v>
      </c>
      <c r="C572" t="s">
        <v>1593</v>
      </c>
      <c r="D572" s="85" t="s">
        <v>1569</v>
      </c>
      <c r="E572" s="146">
        <v>41016</v>
      </c>
      <c r="F572" t="s">
        <v>1586</v>
      </c>
      <c r="G572" t="s">
        <v>1587</v>
      </c>
      <c r="H572" t="s">
        <v>204</v>
      </c>
      <c r="I572" t="s">
        <v>1588</v>
      </c>
      <c r="J572" s="146">
        <v>40943</v>
      </c>
      <c r="K572" t="s">
        <v>678</v>
      </c>
      <c r="L572" t="s">
        <v>79</v>
      </c>
      <c r="M572" t="s">
        <v>28</v>
      </c>
      <c r="N572" t="s">
        <v>381</v>
      </c>
    </row>
    <row r="573" spans="1:14">
      <c r="A573" t="s">
        <v>12</v>
      </c>
      <c r="B573" t="s">
        <v>6910</v>
      </c>
      <c r="C573" t="s">
        <v>1594</v>
      </c>
      <c r="D573" s="85" t="s">
        <v>1569</v>
      </c>
      <c r="E573" s="146">
        <v>41016</v>
      </c>
      <c r="F573" t="s">
        <v>1586</v>
      </c>
      <c r="G573" t="s">
        <v>1587</v>
      </c>
      <c r="H573" t="s">
        <v>204</v>
      </c>
      <c r="I573" t="s">
        <v>1588</v>
      </c>
      <c r="J573" s="146">
        <v>40943</v>
      </c>
      <c r="K573" t="s">
        <v>418</v>
      </c>
      <c r="L573" t="s">
        <v>810</v>
      </c>
      <c r="M573" t="s">
        <v>28</v>
      </c>
      <c r="N573" t="s">
        <v>469</v>
      </c>
    </row>
    <row r="574" spans="1:14">
      <c r="A574" t="s">
        <v>12</v>
      </c>
      <c r="B574" t="s">
        <v>6911</v>
      </c>
      <c r="C574" t="s">
        <v>1595</v>
      </c>
      <c r="D574" s="85" t="s">
        <v>1569</v>
      </c>
      <c r="E574" s="146">
        <v>41022</v>
      </c>
      <c r="F574" t="s">
        <v>1586</v>
      </c>
      <c r="G574" t="s">
        <v>1587</v>
      </c>
      <c r="H574" t="s">
        <v>204</v>
      </c>
      <c r="I574" t="s">
        <v>1588</v>
      </c>
      <c r="J574" s="146">
        <v>40943</v>
      </c>
      <c r="K574" t="s">
        <v>105</v>
      </c>
      <c r="L574" t="s">
        <v>678</v>
      </c>
      <c r="M574" t="s">
        <v>28</v>
      </c>
      <c r="N574" t="s">
        <v>110</v>
      </c>
    </row>
    <row r="575" spans="1:14">
      <c r="A575" t="s">
        <v>12</v>
      </c>
      <c r="B575" t="s">
        <v>6912</v>
      </c>
      <c r="C575" t="s">
        <v>1596</v>
      </c>
      <c r="D575" s="85" t="s">
        <v>1569</v>
      </c>
      <c r="E575" s="146">
        <v>41023</v>
      </c>
      <c r="F575" t="s">
        <v>1586</v>
      </c>
      <c r="G575" t="s">
        <v>1587</v>
      </c>
      <c r="H575" t="s">
        <v>204</v>
      </c>
      <c r="I575" t="s">
        <v>1588</v>
      </c>
      <c r="J575" s="146">
        <v>40943</v>
      </c>
      <c r="K575" t="s">
        <v>206</v>
      </c>
      <c r="L575" t="s">
        <v>1590</v>
      </c>
      <c r="M575" t="s">
        <v>28</v>
      </c>
      <c r="N575" t="s">
        <v>1597</v>
      </c>
    </row>
    <row r="576" spans="1:14">
      <c r="A576" t="s">
        <v>12</v>
      </c>
      <c r="B576" t="s">
        <v>6913</v>
      </c>
      <c r="C576" t="s">
        <v>1598</v>
      </c>
      <c r="D576" s="85" t="s">
        <v>1569</v>
      </c>
      <c r="E576" s="146">
        <v>41024</v>
      </c>
      <c r="F576" t="s">
        <v>1586</v>
      </c>
      <c r="G576" t="s">
        <v>1587</v>
      </c>
      <c r="H576" t="s">
        <v>204</v>
      </c>
      <c r="I576" t="s">
        <v>1588</v>
      </c>
      <c r="J576" s="146">
        <v>40943</v>
      </c>
      <c r="K576" t="s">
        <v>92</v>
      </c>
      <c r="L576" t="s">
        <v>1599</v>
      </c>
      <c r="M576" t="s">
        <v>28</v>
      </c>
      <c r="N576" t="s">
        <v>1600</v>
      </c>
    </row>
    <row r="577" spans="1:14">
      <c r="A577" t="s">
        <v>12</v>
      </c>
      <c r="B577" t="s">
        <v>6914</v>
      </c>
      <c r="C577" t="s">
        <v>1601</v>
      </c>
      <c r="D577" s="85" t="s">
        <v>1569</v>
      </c>
      <c r="E577" s="146">
        <v>41024</v>
      </c>
      <c r="F577" t="s">
        <v>1586</v>
      </c>
      <c r="G577" t="s">
        <v>1587</v>
      </c>
      <c r="H577" t="s">
        <v>204</v>
      </c>
      <c r="I577" t="s">
        <v>1588</v>
      </c>
      <c r="J577" s="146">
        <v>40944</v>
      </c>
      <c r="K577" t="s">
        <v>678</v>
      </c>
      <c r="L577" t="s">
        <v>490</v>
      </c>
      <c r="M577" t="s">
        <v>28</v>
      </c>
      <c r="N577" t="s">
        <v>1602</v>
      </c>
    </row>
    <row r="578" spans="1:14">
      <c r="A578" t="s">
        <v>12</v>
      </c>
      <c r="B578" t="s">
        <v>6915</v>
      </c>
      <c r="C578" t="s">
        <v>1603</v>
      </c>
      <c r="D578" s="85" t="s">
        <v>1569</v>
      </c>
      <c r="E578" s="146">
        <v>41025</v>
      </c>
      <c r="F578" t="s">
        <v>1586</v>
      </c>
      <c r="G578" t="s">
        <v>1587</v>
      </c>
      <c r="H578" t="s">
        <v>204</v>
      </c>
      <c r="I578" t="s">
        <v>1588</v>
      </c>
      <c r="J578" s="146">
        <v>40944</v>
      </c>
      <c r="K578" t="s">
        <v>490</v>
      </c>
      <c r="L578" t="s">
        <v>79</v>
      </c>
      <c r="M578" t="s">
        <v>28</v>
      </c>
      <c r="N578" t="s">
        <v>862</v>
      </c>
    </row>
    <row r="579" spans="1:14">
      <c r="A579" t="s">
        <v>12</v>
      </c>
      <c r="B579" t="s">
        <v>6916</v>
      </c>
      <c r="C579" t="s">
        <v>1604</v>
      </c>
      <c r="D579" s="85" t="s">
        <v>1569</v>
      </c>
      <c r="E579" s="146">
        <v>41025</v>
      </c>
      <c r="F579" t="s">
        <v>1586</v>
      </c>
      <c r="G579" t="s">
        <v>1587</v>
      </c>
      <c r="H579" t="s">
        <v>204</v>
      </c>
      <c r="I579" t="s">
        <v>1588</v>
      </c>
      <c r="J579" s="146">
        <v>40944</v>
      </c>
      <c r="K579" t="s">
        <v>418</v>
      </c>
      <c r="L579" t="s">
        <v>678</v>
      </c>
      <c r="M579" t="s">
        <v>28</v>
      </c>
      <c r="N579" t="s">
        <v>466</v>
      </c>
    </row>
    <row r="580" spans="1:14">
      <c r="A580" t="s">
        <v>12</v>
      </c>
      <c r="B580" t="s">
        <v>6917</v>
      </c>
      <c r="C580" t="s">
        <v>1605</v>
      </c>
      <c r="D580" s="85" t="s">
        <v>1569</v>
      </c>
      <c r="E580" s="146">
        <v>41026</v>
      </c>
      <c r="F580" t="s">
        <v>1586</v>
      </c>
      <c r="G580" t="s">
        <v>1587</v>
      </c>
      <c r="H580" t="s">
        <v>204</v>
      </c>
      <c r="I580" t="s">
        <v>1588</v>
      </c>
      <c r="J580" s="146">
        <v>40944</v>
      </c>
      <c r="K580" t="s">
        <v>1276</v>
      </c>
      <c r="L580" t="s">
        <v>678</v>
      </c>
      <c r="M580" t="s">
        <v>28</v>
      </c>
      <c r="N580" t="s">
        <v>855</v>
      </c>
    </row>
    <row r="581" spans="1:14">
      <c r="A581" t="s">
        <v>12</v>
      </c>
      <c r="B581" t="s">
        <v>6918</v>
      </c>
      <c r="C581" t="s">
        <v>1606</v>
      </c>
      <c r="D581" s="85" t="s">
        <v>1569</v>
      </c>
      <c r="E581" s="146">
        <v>41030</v>
      </c>
      <c r="F581" t="s">
        <v>1586</v>
      </c>
      <c r="G581" t="s">
        <v>1587</v>
      </c>
      <c r="H581" t="s">
        <v>204</v>
      </c>
      <c r="I581" t="s">
        <v>1588</v>
      </c>
      <c r="J581" s="146">
        <v>40944</v>
      </c>
      <c r="K581" t="s">
        <v>92</v>
      </c>
      <c r="L581" t="s">
        <v>105</v>
      </c>
      <c r="M581" t="s">
        <v>28</v>
      </c>
      <c r="N581" t="s">
        <v>1607</v>
      </c>
    </row>
    <row r="582" spans="1:14">
      <c r="A582" t="s">
        <v>12</v>
      </c>
      <c r="B582" t="s">
        <v>6919</v>
      </c>
      <c r="C582" t="s">
        <v>1608</v>
      </c>
      <c r="D582" s="85" t="s">
        <v>1569</v>
      </c>
      <c r="E582" s="146">
        <v>41053</v>
      </c>
      <c r="F582" t="s">
        <v>1609</v>
      </c>
      <c r="H582" t="s">
        <v>204</v>
      </c>
      <c r="J582" s="146">
        <v>41028</v>
      </c>
      <c r="K582" t="s">
        <v>1610</v>
      </c>
      <c r="L582" t="s">
        <v>1611</v>
      </c>
      <c r="M582" t="s">
        <v>28</v>
      </c>
      <c r="N582" t="s">
        <v>1260</v>
      </c>
    </row>
    <row r="583" spans="1:14">
      <c r="A583" t="s">
        <v>12</v>
      </c>
      <c r="B583" t="s">
        <v>6920</v>
      </c>
      <c r="C583" t="s">
        <v>1613</v>
      </c>
      <c r="D583" s="85" t="s">
        <v>1569</v>
      </c>
      <c r="E583" s="146">
        <v>40790</v>
      </c>
      <c r="G583" t="s">
        <v>601</v>
      </c>
      <c r="H583" t="s">
        <v>204</v>
      </c>
      <c r="I583" t="s">
        <v>18</v>
      </c>
      <c r="J583" s="146">
        <v>40783</v>
      </c>
      <c r="K583" t="s">
        <v>1614</v>
      </c>
      <c r="L583" t="s">
        <v>1615</v>
      </c>
      <c r="M583" t="s">
        <v>28</v>
      </c>
      <c r="N583" t="s">
        <v>1616</v>
      </c>
    </row>
    <row r="584" spans="1:14">
      <c r="A584" t="s">
        <v>12</v>
      </c>
      <c r="B584" t="s">
        <v>6921</v>
      </c>
      <c r="C584" t="s">
        <v>1618</v>
      </c>
      <c r="D584" s="85" t="s">
        <v>1569</v>
      </c>
      <c r="E584" s="146">
        <v>40790</v>
      </c>
      <c r="G584" t="s">
        <v>601</v>
      </c>
      <c r="H584" t="s">
        <v>204</v>
      </c>
      <c r="I584" t="s">
        <v>18</v>
      </c>
      <c r="J584" s="146">
        <v>40783</v>
      </c>
      <c r="K584" t="s">
        <v>79</v>
      </c>
      <c r="L584" t="s">
        <v>706</v>
      </c>
      <c r="M584" t="s">
        <v>28</v>
      </c>
      <c r="N584" t="s">
        <v>312</v>
      </c>
    </row>
    <row r="585" spans="1:14">
      <c r="A585" t="s">
        <v>12</v>
      </c>
      <c r="B585" t="s">
        <v>6922</v>
      </c>
      <c r="C585" t="s">
        <v>1620</v>
      </c>
      <c r="D585" s="85" t="s">
        <v>1569</v>
      </c>
      <c r="E585" s="146">
        <v>40791</v>
      </c>
      <c r="G585" t="s">
        <v>601</v>
      </c>
      <c r="H585" t="s">
        <v>204</v>
      </c>
      <c r="I585" t="s">
        <v>18</v>
      </c>
      <c r="J585" s="146">
        <v>40783</v>
      </c>
      <c r="K585" t="s">
        <v>629</v>
      </c>
      <c r="L585" t="s">
        <v>610</v>
      </c>
      <c r="M585" t="s">
        <v>28</v>
      </c>
      <c r="N585" t="s">
        <v>1621</v>
      </c>
    </row>
    <row r="586" spans="1:14">
      <c r="A586" t="s">
        <v>12</v>
      </c>
      <c r="B586" t="s">
        <v>6923</v>
      </c>
      <c r="C586" t="s">
        <v>1623</v>
      </c>
      <c r="D586" s="85" t="s">
        <v>1569</v>
      </c>
      <c r="E586" s="146">
        <v>40794</v>
      </c>
      <c r="G586" t="s">
        <v>601</v>
      </c>
      <c r="H586" t="s">
        <v>204</v>
      </c>
      <c r="I586" t="s">
        <v>18</v>
      </c>
      <c r="J586" s="146">
        <v>40783</v>
      </c>
      <c r="K586" t="s">
        <v>678</v>
      </c>
      <c r="L586" t="s">
        <v>85</v>
      </c>
      <c r="M586" t="s">
        <v>28</v>
      </c>
      <c r="N586" t="s">
        <v>288</v>
      </c>
    </row>
    <row r="587" spans="1:14">
      <c r="A587" t="s">
        <v>12</v>
      </c>
      <c r="B587" t="s">
        <v>6924</v>
      </c>
      <c r="C587" t="s">
        <v>1625</v>
      </c>
      <c r="D587" s="85" t="s">
        <v>1569</v>
      </c>
      <c r="E587" s="146">
        <v>40795</v>
      </c>
      <c r="G587" t="s">
        <v>601</v>
      </c>
      <c r="H587" t="s">
        <v>204</v>
      </c>
      <c r="I587" t="s">
        <v>18</v>
      </c>
      <c r="J587" s="146">
        <v>40783</v>
      </c>
      <c r="K587" t="s">
        <v>92</v>
      </c>
      <c r="L587" t="s">
        <v>529</v>
      </c>
      <c r="M587" t="s">
        <v>28</v>
      </c>
      <c r="N587" t="s">
        <v>1626</v>
      </c>
    </row>
    <row r="588" spans="1:14">
      <c r="A588" t="s">
        <v>12</v>
      </c>
      <c r="B588" t="s">
        <v>6925</v>
      </c>
      <c r="C588" t="s">
        <v>1628</v>
      </c>
      <c r="D588" s="85" t="s">
        <v>1569</v>
      </c>
      <c r="E588" s="146">
        <v>40796</v>
      </c>
      <c r="G588" t="s">
        <v>601</v>
      </c>
      <c r="H588" t="s">
        <v>204</v>
      </c>
      <c r="I588" t="s">
        <v>18</v>
      </c>
      <c r="J588" s="146">
        <v>40783</v>
      </c>
      <c r="K588" t="s">
        <v>1629</v>
      </c>
      <c r="L588" t="s">
        <v>706</v>
      </c>
      <c r="M588" t="s">
        <v>28</v>
      </c>
      <c r="N588" t="s">
        <v>713</v>
      </c>
    </row>
    <row r="589" spans="1:14">
      <c r="A589" t="s">
        <v>12</v>
      </c>
      <c r="B589" t="s">
        <v>6926</v>
      </c>
      <c r="C589" t="s">
        <v>1631</v>
      </c>
      <c r="D589" s="85" t="s">
        <v>1569</v>
      </c>
      <c r="E589" s="146">
        <v>40662</v>
      </c>
      <c r="F589" t="s">
        <v>1632</v>
      </c>
      <c r="G589" t="s">
        <v>1633</v>
      </c>
      <c r="H589" t="s">
        <v>204</v>
      </c>
      <c r="I589" t="s">
        <v>18</v>
      </c>
      <c r="J589" s="146">
        <v>39173</v>
      </c>
      <c r="K589" t="s">
        <v>79</v>
      </c>
      <c r="L589" t="s">
        <v>1634</v>
      </c>
      <c r="M589" t="s">
        <v>28</v>
      </c>
      <c r="N589" t="s">
        <v>1635</v>
      </c>
    </row>
    <row r="590" spans="1:14">
      <c r="A590" t="s">
        <v>12</v>
      </c>
      <c r="B590" t="s">
        <v>6927</v>
      </c>
      <c r="C590" t="s">
        <v>1637</v>
      </c>
      <c r="D590" s="85" t="s">
        <v>1569</v>
      </c>
      <c r="E590" s="146">
        <v>40435</v>
      </c>
      <c r="G590" t="s">
        <v>1638</v>
      </c>
      <c r="H590" t="s">
        <v>204</v>
      </c>
      <c r="I590" t="s">
        <v>1639</v>
      </c>
      <c r="J590" s="146">
        <v>40433</v>
      </c>
      <c r="K590" t="s">
        <v>678</v>
      </c>
      <c r="L590" t="s">
        <v>1640</v>
      </c>
      <c r="M590" t="s">
        <v>28</v>
      </c>
      <c r="N590" t="s">
        <v>872</v>
      </c>
    </row>
    <row r="591" spans="1:14">
      <c r="A591" t="s">
        <v>12</v>
      </c>
      <c r="B591" t="s">
        <v>6928</v>
      </c>
      <c r="C591" t="s">
        <v>1642</v>
      </c>
      <c r="D591" s="85" t="s">
        <v>1569</v>
      </c>
      <c r="E591" s="146">
        <v>40437</v>
      </c>
      <c r="F591" t="s">
        <v>809</v>
      </c>
      <c r="G591" t="s">
        <v>1638</v>
      </c>
      <c r="H591" t="s">
        <v>204</v>
      </c>
      <c r="I591" t="s">
        <v>1639</v>
      </c>
      <c r="J591" s="146">
        <v>40433</v>
      </c>
      <c r="K591" t="s">
        <v>92</v>
      </c>
      <c r="L591" t="s">
        <v>418</v>
      </c>
      <c r="M591" t="s">
        <v>28</v>
      </c>
      <c r="N591" t="s">
        <v>218</v>
      </c>
    </row>
    <row r="592" spans="1:14">
      <c r="A592" t="s">
        <v>12</v>
      </c>
      <c r="B592" t="s">
        <v>6929</v>
      </c>
      <c r="C592" t="s">
        <v>1644</v>
      </c>
      <c r="D592" s="85" t="s">
        <v>1569</v>
      </c>
      <c r="E592" s="146">
        <v>40456</v>
      </c>
      <c r="G592" t="s">
        <v>1638</v>
      </c>
      <c r="H592" t="s">
        <v>204</v>
      </c>
      <c r="I592" t="s">
        <v>1639</v>
      </c>
      <c r="J592" s="146">
        <v>40433</v>
      </c>
      <c r="K592" t="s">
        <v>92</v>
      </c>
      <c r="L592" t="s">
        <v>418</v>
      </c>
      <c r="M592" t="s">
        <v>28</v>
      </c>
      <c r="N592" t="s">
        <v>1645</v>
      </c>
    </row>
    <row r="593" spans="1:14">
      <c r="A593" t="s">
        <v>12</v>
      </c>
      <c r="B593" t="s">
        <v>6930</v>
      </c>
      <c r="C593" t="s">
        <v>1647</v>
      </c>
      <c r="D593" s="85" t="s">
        <v>1569</v>
      </c>
      <c r="E593" s="146">
        <v>40452</v>
      </c>
      <c r="F593" t="s">
        <v>1648</v>
      </c>
      <c r="G593" t="s">
        <v>1638</v>
      </c>
      <c r="H593" t="s">
        <v>204</v>
      </c>
      <c r="I593" t="s">
        <v>1639</v>
      </c>
      <c r="J593" s="146">
        <v>40433</v>
      </c>
      <c r="K593" t="s">
        <v>678</v>
      </c>
      <c r="L593" t="s">
        <v>418</v>
      </c>
      <c r="M593" t="s">
        <v>28</v>
      </c>
      <c r="N593" t="s">
        <v>1649</v>
      </c>
    </row>
    <row r="594" spans="1:14">
      <c r="A594" t="s">
        <v>12</v>
      </c>
      <c r="B594" t="s">
        <v>6931</v>
      </c>
      <c r="C594" t="s">
        <v>1651</v>
      </c>
      <c r="D594" s="85" t="s">
        <v>1569</v>
      </c>
      <c r="E594" s="146">
        <v>40460</v>
      </c>
      <c r="G594" t="s">
        <v>1638</v>
      </c>
      <c r="H594" t="s">
        <v>204</v>
      </c>
      <c r="I594" t="s">
        <v>1639</v>
      </c>
      <c r="J594" s="146">
        <v>40433</v>
      </c>
      <c r="K594" t="s">
        <v>1652</v>
      </c>
      <c r="L594" t="s">
        <v>603</v>
      </c>
      <c r="M594" t="s">
        <v>28</v>
      </c>
      <c r="N594" t="s">
        <v>806</v>
      </c>
    </row>
    <row r="595" spans="1:14">
      <c r="A595" t="s">
        <v>12</v>
      </c>
      <c r="B595" t="s">
        <v>6932</v>
      </c>
      <c r="C595" t="s">
        <v>1654</v>
      </c>
      <c r="D595" s="85" t="s">
        <v>1569</v>
      </c>
      <c r="E595" s="146">
        <v>40680</v>
      </c>
      <c r="G595" t="s">
        <v>1655</v>
      </c>
      <c r="H595" t="s">
        <v>204</v>
      </c>
      <c r="I595" t="s">
        <v>1656</v>
      </c>
      <c r="J595" s="146">
        <v>40670</v>
      </c>
      <c r="K595" t="s">
        <v>1657</v>
      </c>
      <c r="L595" t="s">
        <v>529</v>
      </c>
      <c r="M595" t="s">
        <v>28</v>
      </c>
      <c r="N595" t="s">
        <v>1658</v>
      </c>
    </row>
    <row r="596" spans="1:14">
      <c r="A596" t="s">
        <v>12</v>
      </c>
      <c r="B596" t="s">
        <v>6933</v>
      </c>
      <c r="C596" t="s">
        <v>1660</v>
      </c>
      <c r="D596" s="85" t="s">
        <v>1569</v>
      </c>
      <c r="E596" s="146">
        <v>40680</v>
      </c>
      <c r="G596" t="s">
        <v>1655</v>
      </c>
      <c r="H596" t="s">
        <v>204</v>
      </c>
      <c r="I596" t="s">
        <v>1656</v>
      </c>
      <c r="J596" s="146">
        <v>40670</v>
      </c>
      <c r="K596" t="s">
        <v>85</v>
      </c>
      <c r="L596" t="s">
        <v>678</v>
      </c>
      <c r="M596" t="s">
        <v>28</v>
      </c>
      <c r="N596" t="s">
        <v>1661</v>
      </c>
    </row>
    <row r="597" spans="1:14">
      <c r="A597" t="s">
        <v>12</v>
      </c>
      <c r="B597" t="s">
        <v>6934</v>
      </c>
      <c r="C597" t="s">
        <v>1663</v>
      </c>
      <c r="D597" s="85" t="s">
        <v>1569</v>
      </c>
      <c r="E597" s="146">
        <v>40681</v>
      </c>
      <c r="G597" t="s">
        <v>1655</v>
      </c>
      <c r="H597" t="s">
        <v>204</v>
      </c>
      <c r="I597" t="s">
        <v>1656</v>
      </c>
      <c r="J597" s="146">
        <v>40670</v>
      </c>
      <c r="K597" t="s">
        <v>418</v>
      </c>
      <c r="L597" t="s">
        <v>79</v>
      </c>
      <c r="M597" t="s">
        <v>28</v>
      </c>
      <c r="N597" t="s">
        <v>1664</v>
      </c>
    </row>
    <row r="598" spans="1:14">
      <c r="A598" t="s">
        <v>12</v>
      </c>
      <c r="B598" t="s">
        <v>6935</v>
      </c>
      <c r="C598" t="s">
        <v>1666</v>
      </c>
      <c r="D598" s="85" t="s">
        <v>1569</v>
      </c>
      <c r="E598" s="146">
        <v>40682</v>
      </c>
      <c r="G598" t="s">
        <v>1655</v>
      </c>
      <c r="H598" t="s">
        <v>204</v>
      </c>
      <c r="I598" t="s">
        <v>1656</v>
      </c>
      <c r="J598" s="146">
        <v>40670</v>
      </c>
      <c r="K598" t="s">
        <v>105</v>
      </c>
      <c r="L598" t="s">
        <v>610</v>
      </c>
      <c r="M598" t="s">
        <v>45</v>
      </c>
      <c r="N598" t="s">
        <v>56</v>
      </c>
    </row>
    <row r="599" spans="1:14">
      <c r="A599" t="s">
        <v>12</v>
      </c>
      <c r="B599" t="s">
        <v>6936</v>
      </c>
      <c r="C599" t="s">
        <v>1668</v>
      </c>
      <c r="D599" s="85" t="s">
        <v>1569</v>
      </c>
      <c r="E599" s="146">
        <v>40682</v>
      </c>
      <c r="G599" t="s">
        <v>1655</v>
      </c>
      <c r="H599" t="s">
        <v>204</v>
      </c>
      <c r="I599" t="s">
        <v>1656</v>
      </c>
      <c r="J599" s="146">
        <v>40670</v>
      </c>
      <c r="K599" t="s">
        <v>418</v>
      </c>
      <c r="L599" t="s">
        <v>85</v>
      </c>
      <c r="M599" t="s">
        <v>45</v>
      </c>
      <c r="N599" t="s">
        <v>80</v>
      </c>
    </row>
    <row r="600" spans="1:14">
      <c r="A600" t="s">
        <v>12</v>
      </c>
      <c r="B600" t="s">
        <v>6937</v>
      </c>
      <c r="C600" t="s">
        <v>1670</v>
      </c>
      <c r="D600" s="85" t="s">
        <v>1569</v>
      </c>
      <c r="E600" s="146">
        <v>40682</v>
      </c>
      <c r="G600" t="s">
        <v>1655</v>
      </c>
      <c r="H600" t="s">
        <v>204</v>
      </c>
      <c r="I600" t="s">
        <v>1656</v>
      </c>
      <c r="J600" s="146">
        <v>40670</v>
      </c>
      <c r="K600" t="s">
        <v>92</v>
      </c>
      <c r="L600" t="s">
        <v>678</v>
      </c>
      <c r="M600" t="s">
        <v>45</v>
      </c>
      <c r="N600" t="s">
        <v>46</v>
      </c>
    </row>
    <row r="601" spans="1:14">
      <c r="A601" t="s">
        <v>12</v>
      </c>
      <c r="B601" t="s">
        <v>6938</v>
      </c>
      <c r="C601" t="s">
        <v>1672</v>
      </c>
      <c r="D601" s="85" t="s">
        <v>1569</v>
      </c>
      <c r="E601" s="146">
        <v>40682</v>
      </c>
      <c r="G601" t="s">
        <v>1655</v>
      </c>
      <c r="H601" t="s">
        <v>204</v>
      </c>
      <c r="I601" t="s">
        <v>1656</v>
      </c>
      <c r="J601" s="146">
        <v>40670</v>
      </c>
      <c r="K601" t="s">
        <v>629</v>
      </c>
      <c r="L601" t="s">
        <v>79</v>
      </c>
      <c r="M601" t="s">
        <v>45</v>
      </c>
      <c r="N601" t="s">
        <v>1673</v>
      </c>
    </row>
    <row r="602" spans="1:14">
      <c r="A602" t="s">
        <v>12</v>
      </c>
      <c r="B602" t="s">
        <v>6939</v>
      </c>
      <c r="C602" t="s">
        <v>1675</v>
      </c>
      <c r="D602" s="85" t="s">
        <v>1569</v>
      </c>
      <c r="E602" s="146">
        <v>40682</v>
      </c>
      <c r="G602" t="s">
        <v>1655</v>
      </c>
      <c r="H602" t="s">
        <v>204</v>
      </c>
      <c r="I602" t="s">
        <v>1656</v>
      </c>
      <c r="J602" s="146">
        <v>40670</v>
      </c>
      <c r="K602" t="s">
        <v>418</v>
      </c>
      <c r="L602" t="s">
        <v>92</v>
      </c>
      <c r="M602" t="s">
        <v>45</v>
      </c>
      <c r="N602" t="s">
        <v>1676</v>
      </c>
    </row>
    <row r="603" spans="1:14">
      <c r="A603" t="s">
        <v>12</v>
      </c>
      <c r="B603" t="s">
        <v>6940</v>
      </c>
      <c r="C603" t="s">
        <v>1678</v>
      </c>
      <c r="D603" s="85" t="s">
        <v>1569</v>
      </c>
      <c r="E603" s="146">
        <v>40683</v>
      </c>
      <c r="G603" t="s">
        <v>1655</v>
      </c>
      <c r="H603" t="s">
        <v>204</v>
      </c>
      <c r="I603" t="s">
        <v>1656</v>
      </c>
      <c r="J603" s="146">
        <v>40670</v>
      </c>
      <c r="K603" t="s">
        <v>92</v>
      </c>
      <c r="L603" t="s">
        <v>105</v>
      </c>
      <c r="M603" t="s">
        <v>28</v>
      </c>
      <c r="N603" t="s">
        <v>1679</v>
      </c>
    </row>
    <row r="604" spans="1:14">
      <c r="A604" t="s">
        <v>12</v>
      </c>
      <c r="B604" t="s">
        <v>6941</v>
      </c>
      <c r="C604" t="s">
        <v>1680</v>
      </c>
      <c r="D604" s="85" t="s">
        <v>1569</v>
      </c>
      <c r="E604" s="146">
        <v>41072</v>
      </c>
      <c r="G604" t="s">
        <v>664</v>
      </c>
      <c r="H604" t="s">
        <v>204</v>
      </c>
      <c r="I604" t="s">
        <v>665</v>
      </c>
      <c r="J604" s="146">
        <v>41028</v>
      </c>
      <c r="K604" t="s">
        <v>810</v>
      </c>
      <c r="L604" t="s">
        <v>603</v>
      </c>
      <c r="M604" t="s">
        <v>45</v>
      </c>
    </row>
    <row r="605" spans="1:14">
      <c r="A605" t="s">
        <v>12</v>
      </c>
      <c r="B605" t="s">
        <v>6942</v>
      </c>
      <c r="C605" t="s">
        <v>1681</v>
      </c>
      <c r="D605" s="85" t="s">
        <v>1569</v>
      </c>
      <c r="E605" s="146">
        <v>41068</v>
      </c>
      <c r="G605" t="s">
        <v>664</v>
      </c>
      <c r="H605" t="s">
        <v>204</v>
      </c>
      <c r="I605" t="s">
        <v>665</v>
      </c>
      <c r="J605" s="146">
        <v>41028</v>
      </c>
      <c r="K605" t="s">
        <v>678</v>
      </c>
      <c r="L605" t="s">
        <v>668</v>
      </c>
      <c r="M605" t="s">
        <v>45</v>
      </c>
    </row>
    <row r="606" spans="1:14">
      <c r="A606" t="s">
        <v>12</v>
      </c>
      <c r="B606" t="s">
        <v>6943</v>
      </c>
      <c r="C606" t="s">
        <v>1682</v>
      </c>
      <c r="D606" s="85" t="s">
        <v>1569</v>
      </c>
      <c r="E606" s="146">
        <v>41076</v>
      </c>
      <c r="G606" t="s">
        <v>664</v>
      </c>
      <c r="H606" t="s">
        <v>204</v>
      </c>
      <c r="I606" t="s">
        <v>665</v>
      </c>
      <c r="J606" s="146">
        <v>41028</v>
      </c>
      <c r="K606" t="s">
        <v>678</v>
      </c>
      <c r="L606" t="s">
        <v>502</v>
      </c>
      <c r="M606" t="s">
        <v>45</v>
      </c>
    </row>
    <row r="607" spans="1:14">
      <c r="A607" t="s">
        <v>12</v>
      </c>
      <c r="B607" t="s">
        <v>6944</v>
      </c>
      <c r="C607" t="s">
        <v>1683</v>
      </c>
      <c r="D607" s="85" t="s">
        <v>1569</v>
      </c>
      <c r="E607" s="146">
        <v>41099</v>
      </c>
      <c r="G607" t="s">
        <v>664</v>
      </c>
      <c r="H607" t="s">
        <v>204</v>
      </c>
      <c r="I607" t="s">
        <v>665</v>
      </c>
      <c r="J607" s="146">
        <v>41028</v>
      </c>
      <c r="K607" t="s">
        <v>678</v>
      </c>
      <c r="L607" t="s">
        <v>529</v>
      </c>
      <c r="M607" t="s">
        <v>45</v>
      </c>
    </row>
    <row r="608" spans="1:14">
      <c r="A608" t="s">
        <v>12</v>
      </c>
      <c r="B608" t="s">
        <v>6945</v>
      </c>
      <c r="C608" t="s">
        <v>1684</v>
      </c>
      <c r="D608" s="85" t="s">
        <v>1569</v>
      </c>
      <c r="E608" s="146">
        <v>41100</v>
      </c>
      <c r="G608" t="s">
        <v>664</v>
      </c>
      <c r="H608" t="s">
        <v>204</v>
      </c>
      <c r="I608" t="s">
        <v>665</v>
      </c>
      <c r="J608" s="146">
        <v>41028</v>
      </c>
      <c r="K608" t="s">
        <v>206</v>
      </c>
      <c r="L608" t="s">
        <v>1685</v>
      </c>
      <c r="M608" t="s">
        <v>45</v>
      </c>
    </row>
    <row r="609" spans="1:13">
      <c r="A609" t="s">
        <v>12</v>
      </c>
      <c r="B609" t="s">
        <v>6946</v>
      </c>
      <c r="C609" t="s">
        <v>1686</v>
      </c>
      <c r="D609" s="85" t="s">
        <v>1569</v>
      </c>
      <c r="E609" s="146">
        <v>41114</v>
      </c>
      <c r="G609" t="s">
        <v>664</v>
      </c>
      <c r="H609" t="s">
        <v>204</v>
      </c>
      <c r="I609" t="s">
        <v>665</v>
      </c>
      <c r="J609" s="146">
        <v>41028</v>
      </c>
      <c r="K609" t="s">
        <v>603</v>
      </c>
      <c r="L609" t="s">
        <v>617</v>
      </c>
      <c r="M609" t="s">
        <v>45</v>
      </c>
    </row>
    <row r="610" spans="1:13">
      <c r="A610" t="s">
        <v>12</v>
      </c>
      <c r="B610" t="s">
        <v>6947</v>
      </c>
      <c r="C610" t="s">
        <v>1687</v>
      </c>
      <c r="D610" s="85" t="s">
        <v>1569</v>
      </c>
      <c r="E610" s="146">
        <v>41119</v>
      </c>
      <c r="G610" t="s">
        <v>664</v>
      </c>
      <c r="H610" t="s">
        <v>204</v>
      </c>
      <c r="I610" t="s">
        <v>665</v>
      </c>
      <c r="J610" s="146">
        <v>41028</v>
      </c>
      <c r="K610" t="s">
        <v>79</v>
      </c>
      <c r="L610" t="s">
        <v>529</v>
      </c>
      <c r="M610" t="s">
        <v>45</v>
      </c>
    </row>
    <row r="611" spans="1:13">
      <c r="A611" t="s">
        <v>12</v>
      </c>
      <c r="B611" t="s">
        <v>6948</v>
      </c>
      <c r="C611" t="s">
        <v>1688</v>
      </c>
      <c r="D611" s="85" t="s">
        <v>1569</v>
      </c>
      <c r="E611" s="146">
        <v>41146</v>
      </c>
      <c r="F611" t="s">
        <v>838</v>
      </c>
      <c r="G611" t="s">
        <v>664</v>
      </c>
      <c r="H611" t="s">
        <v>204</v>
      </c>
      <c r="I611" t="s">
        <v>665</v>
      </c>
      <c r="J611" s="146">
        <v>41028</v>
      </c>
      <c r="K611" t="s">
        <v>92</v>
      </c>
      <c r="L611" t="s">
        <v>418</v>
      </c>
      <c r="M611" t="s">
        <v>45</v>
      </c>
    </row>
    <row r="612" spans="1:13">
      <c r="A612" t="s">
        <v>12</v>
      </c>
      <c r="B612" t="s">
        <v>6949</v>
      </c>
      <c r="C612" t="s">
        <v>1689</v>
      </c>
      <c r="D612" s="85" t="s">
        <v>1569</v>
      </c>
      <c r="E612" s="146">
        <v>41198</v>
      </c>
      <c r="G612" t="s">
        <v>581</v>
      </c>
      <c r="H612" t="s">
        <v>204</v>
      </c>
      <c r="I612" t="s">
        <v>582</v>
      </c>
      <c r="J612" s="146">
        <v>41161</v>
      </c>
      <c r="K612" t="s">
        <v>105</v>
      </c>
      <c r="L612" t="s">
        <v>1690</v>
      </c>
      <c r="M612" t="s">
        <v>28</v>
      </c>
    </row>
    <row r="613" spans="1:13">
      <c r="A613" t="s">
        <v>12</v>
      </c>
      <c r="B613" t="s">
        <v>6950</v>
      </c>
      <c r="C613" t="s">
        <v>1691</v>
      </c>
      <c r="D613" s="85" t="s">
        <v>1569</v>
      </c>
      <c r="E613" s="146">
        <v>41229</v>
      </c>
      <c r="G613" t="s">
        <v>581</v>
      </c>
      <c r="H613" t="s">
        <v>204</v>
      </c>
      <c r="I613" t="s">
        <v>582</v>
      </c>
      <c r="J613" s="146">
        <v>41161</v>
      </c>
      <c r="K613" t="s">
        <v>502</v>
      </c>
      <c r="L613" t="s">
        <v>690</v>
      </c>
      <c r="M613" t="s">
        <v>28</v>
      </c>
    </row>
    <row r="614" spans="1:13">
      <c r="A614" t="s">
        <v>12</v>
      </c>
      <c r="B614" t="s">
        <v>6951</v>
      </c>
      <c r="C614" t="s">
        <v>1692</v>
      </c>
      <c r="D614" s="85" t="s">
        <v>1569</v>
      </c>
      <c r="E614" s="146">
        <v>41305</v>
      </c>
      <c r="G614" t="s">
        <v>581</v>
      </c>
      <c r="H614" t="s">
        <v>204</v>
      </c>
      <c r="I614" t="s">
        <v>582</v>
      </c>
      <c r="J614" s="146">
        <v>41161</v>
      </c>
      <c r="K614" t="s">
        <v>92</v>
      </c>
      <c r="L614" t="s">
        <v>587</v>
      </c>
      <c r="M614" t="s">
        <v>28</v>
      </c>
    </row>
    <row r="615" spans="1:13">
      <c r="A615" t="s">
        <v>12</v>
      </c>
      <c r="B615" t="s">
        <v>6952</v>
      </c>
      <c r="C615" t="s">
        <v>1693</v>
      </c>
      <c r="D615" s="85" t="s">
        <v>1569</v>
      </c>
      <c r="E615" s="146">
        <v>41308</v>
      </c>
      <c r="F615" t="s">
        <v>1694</v>
      </c>
      <c r="G615" t="s">
        <v>581</v>
      </c>
      <c r="H615" t="s">
        <v>204</v>
      </c>
      <c r="I615" t="s">
        <v>582</v>
      </c>
      <c r="J615" s="146">
        <v>41161</v>
      </c>
      <c r="K615" t="s">
        <v>617</v>
      </c>
      <c r="L615" t="s">
        <v>1695</v>
      </c>
      <c r="M615" t="s">
        <v>28</v>
      </c>
    </row>
    <row r="616" spans="1:13">
      <c r="A616" t="s">
        <v>12</v>
      </c>
      <c r="B616" t="s">
        <v>6953</v>
      </c>
      <c r="C616" t="s">
        <v>1696</v>
      </c>
      <c r="D616" s="85" t="s">
        <v>1569</v>
      </c>
      <c r="E616" s="146">
        <v>41313</v>
      </c>
      <c r="G616" t="s">
        <v>581</v>
      </c>
      <c r="H616" t="s">
        <v>204</v>
      </c>
      <c r="I616" t="s">
        <v>582</v>
      </c>
      <c r="J616" s="146">
        <v>41161</v>
      </c>
      <c r="K616" t="s">
        <v>105</v>
      </c>
      <c r="L616" t="s">
        <v>678</v>
      </c>
      <c r="M616" t="s">
        <v>28</v>
      </c>
    </row>
    <row r="617" spans="1:13">
      <c r="A617" t="s">
        <v>12</v>
      </c>
      <c r="B617" t="s">
        <v>6954</v>
      </c>
      <c r="C617" t="s">
        <v>1697</v>
      </c>
      <c r="D617" s="85" t="s">
        <v>1569</v>
      </c>
      <c r="E617" s="146">
        <v>41415</v>
      </c>
      <c r="F617" t="s">
        <v>1698</v>
      </c>
      <c r="G617" t="s">
        <v>581</v>
      </c>
      <c r="H617" t="s">
        <v>204</v>
      </c>
      <c r="I617" t="s">
        <v>582</v>
      </c>
      <c r="J617" s="146">
        <v>41161</v>
      </c>
      <c r="K617" t="s">
        <v>92</v>
      </c>
      <c r="L617" t="s">
        <v>699</v>
      </c>
      <c r="M617" t="s">
        <v>28</v>
      </c>
    </row>
    <row r="618" spans="1:13">
      <c r="A618" t="s">
        <v>12</v>
      </c>
      <c r="B618" t="s">
        <v>6955</v>
      </c>
      <c r="C618" t="s">
        <v>1699</v>
      </c>
      <c r="D618" s="85" t="s">
        <v>1569</v>
      </c>
      <c r="E618" s="146">
        <v>41345</v>
      </c>
      <c r="G618" t="s">
        <v>581</v>
      </c>
      <c r="H618" t="s">
        <v>204</v>
      </c>
      <c r="I618" t="s">
        <v>582</v>
      </c>
      <c r="J618" s="146">
        <v>41161</v>
      </c>
      <c r="K618" t="s">
        <v>92</v>
      </c>
      <c r="L618" t="s">
        <v>1397</v>
      </c>
      <c r="M618" t="s">
        <v>28</v>
      </c>
    </row>
    <row r="619" spans="1:13">
      <c r="A619" t="s">
        <v>12</v>
      </c>
      <c r="B619" t="s">
        <v>6956</v>
      </c>
      <c r="C619" t="s">
        <v>1700</v>
      </c>
      <c r="D619" s="85" t="s">
        <v>1569</v>
      </c>
      <c r="E619" s="146">
        <v>41414</v>
      </c>
      <c r="F619" t="s">
        <v>838</v>
      </c>
      <c r="G619" t="s">
        <v>581</v>
      </c>
      <c r="H619" t="s">
        <v>204</v>
      </c>
      <c r="I619" t="s">
        <v>582</v>
      </c>
      <c r="J619" s="146">
        <v>41161</v>
      </c>
      <c r="K619" t="s">
        <v>92</v>
      </c>
      <c r="L619" t="s">
        <v>85</v>
      </c>
      <c r="M619" t="s">
        <v>28</v>
      </c>
    </row>
    <row r="620" spans="1:13">
      <c r="A620" t="s">
        <v>12</v>
      </c>
      <c r="B620" t="s">
        <v>6957</v>
      </c>
      <c r="C620" t="s">
        <v>1701</v>
      </c>
      <c r="D620" s="85" t="s">
        <v>1569</v>
      </c>
      <c r="E620" s="146">
        <v>41359</v>
      </c>
      <c r="F620" t="s">
        <v>1702</v>
      </c>
      <c r="G620" t="s">
        <v>581</v>
      </c>
      <c r="H620" t="s">
        <v>204</v>
      </c>
      <c r="I620" t="s">
        <v>582</v>
      </c>
      <c r="J620" s="146">
        <v>41161</v>
      </c>
      <c r="K620" t="s">
        <v>418</v>
      </c>
      <c r="L620" t="s">
        <v>699</v>
      </c>
      <c r="M620" t="s">
        <v>28</v>
      </c>
    </row>
    <row r="621" spans="1:13">
      <c r="A621" t="s">
        <v>913</v>
      </c>
      <c r="B621" t="s">
        <v>6958</v>
      </c>
      <c r="C621" t="s">
        <v>1703</v>
      </c>
      <c r="D621" s="85" t="s">
        <v>1569</v>
      </c>
      <c r="E621" s="146">
        <v>41506</v>
      </c>
      <c r="G621" t="s">
        <v>779</v>
      </c>
      <c r="H621" t="s">
        <v>204</v>
      </c>
      <c r="I621" t="s">
        <v>780</v>
      </c>
      <c r="J621" s="146">
        <v>41483</v>
      </c>
      <c r="M621" t="s">
        <v>28</v>
      </c>
    </row>
    <row r="622" spans="1:13">
      <c r="A622" t="s">
        <v>913</v>
      </c>
      <c r="B622" t="s">
        <v>6959</v>
      </c>
      <c r="C622" t="s">
        <v>1704</v>
      </c>
      <c r="D622" s="85" t="s">
        <v>1569</v>
      </c>
      <c r="E622" s="146">
        <v>41485</v>
      </c>
      <c r="G622" t="s">
        <v>779</v>
      </c>
      <c r="H622" t="s">
        <v>204</v>
      </c>
      <c r="I622" t="s">
        <v>780</v>
      </c>
      <c r="J622" s="146">
        <v>41483</v>
      </c>
      <c r="K622" t="s">
        <v>92</v>
      </c>
      <c r="L622" t="s">
        <v>502</v>
      </c>
      <c r="M622" t="s">
        <v>28</v>
      </c>
    </row>
    <row r="623" spans="1:13">
      <c r="A623" t="s">
        <v>12</v>
      </c>
      <c r="B623" t="s">
        <v>6960</v>
      </c>
      <c r="C623" t="s">
        <v>1705</v>
      </c>
      <c r="D623" s="85" t="s">
        <v>1569</v>
      </c>
      <c r="E623" s="146">
        <v>41487</v>
      </c>
      <c r="G623" t="s">
        <v>779</v>
      </c>
      <c r="H623" t="s">
        <v>204</v>
      </c>
      <c r="I623" t="s">
        <v>780</v>
      </c>
      <c r="J623" s="146">
        <v>41483</v>
      </c>
      <c r="K623" t="s">
        <v>85</v>
      </c>
      <c r="L623" t="s">
        <v>810</v>
      </c>
      <c r="M623" t="s">
        <v>28</v>
      </c>
    </row>
    <row r="624" spans="1:13">
      <c r="A624" t="s">
        <v>12</v>
      </c>
      <c r="B624" t="s">
        <v>6961</v>
      </c>
      <c r="C624" t="s">
        <v>1706</v>
      </c>
      <c r="D624" s="85" t="s">
        <v>1569</v>
      </c>
      <c r="E624" s="146">
        <v>41487</v>
      </c>
      <c r="G624" t="s">
        <v>779</v>
      </c>
      <c r="H624" t="s">
        <v>204</v>
      </c>
      <c r="I624" t="s">
        <v>780</v>
      </c>
      <c r="J624" s="146">
        <v>41483</v>
      </c>
      <c r="K624" t="s">
        <v>92</v>
      </c>
      <c r="L624" t="s">
        <v>418</v>
      </c>
      <c r="M624" t="s">
        <v>28</v>
      </c>
    </row>
    <row r="625" spans="1:14">
      <c r="A625" t="s">
        <v>12</v>
      </c>
      <c r="B625" t="s">
        <v>6962</v>
      </c>
      <c r="C625" t="s">
        <v>1707</v>
      </c>
      <c r="D625" s="85" t="s">
        <v>1569</v>
      </c>
      <c r="E625" s="146">
        <v>41488</v>
      </c>
      <c r="G625" t="s">
        <v>779</v>
      </c>
      <c r="H625" t="s">
        <v>204</v>
      </c>
      <c r="I625" t="s">
        <v>780</v>
      </c>
      <c r="J625" s="146">
        <v>41483</v>
      </c>
      <c r="K625" t="s">
        <v>502</v>
      </c>
      <c r="L625" t="s">
        <v>784</v>
      </c>
      <c r="M625" t="s">
        <v>28</v>
      </c>
    </row>
    <row r="626" spans="1:14">
      <c r="A626" t="s">
        <v>12</v>
      </c>
      <c r="B626" t="s">
        <v>6963</v>
      </c>
      <c r="C626" t="s">
        <v>1708</v>
      </c>
      <c r="D626" s="85" t="s">
        <v>1569</v>
      </c>
      <c r="E626" s="146">
        <v>41488</v>
      </c>
      <c r="G626" t="s">
        <v>779</v>
      </c>
      <c r="H626" t="s">
        <v>204</v>
      </c>
      <c r="I626" t="s">
        <v>780</v>
      </c>
      <c r="J626" s="146">
        <v>41483</v>
      </c>
      <c r="K626" t="s">
        <v>418</v>
      </c>
      <c r="L626" t="s">
        <v>529</v>
      </c>
      <c r="M626" t="s">
        <v>28</v>
      </c>
    </row>
    <row r="627" spans="1:14">
      <c r="A627" t="s">
        <v>12</v>
      </c>
      <c r="B627" t="s">
        <v>6964</v>
      </c>
      <c r="C627" t="s">
        <v>1709</v>
      </c>
      <c r="D627" s="85" t="s">
        <v>1569</v>
      </c>
      <c r="E627" s="146">
        <v>41493</v>
      </c>
      <c r="G627" t="s">
        <v>779</v>
      </c>
      <c r="H627" t="s">
        <v>204</v>
      </c>
      <c r="I627" t="s">
        <v>780</v>
      </c>
      <c r="J627" s="146">
        <v>41483</v>
      </c>
      <c r="K627" t="s">
        <v>490</v>
      </c>
      <c r="L627" t="s">
        <v>1710</v>
      </c>
      <c r="M627" t="s">
        <v>28</v>
      </c>
    </row>
    <row r="628" spans="1:14">
      <c r="A628" t="s">
        <v>12</v>
      </c>
      <c r="B628" t="s">
        <v>6965</v>
      </c>
      <c r="C628" t="s">
        <v>1711</v>
      </c>
      <c r="D628" s="85" t="s">
        <v>1569</v>
      </c>
      <c r="E628" s="146">
        <v>41492</v>
      </c>
      <c r="G628" t="s">
        <v>779</v>
      </c>
      <c r="H628" t="s">
        <v>204</v>
      </c>
      <c r="I628" t="s">
        <v>780</v>
      </c>
      <c r="J628" s="146">
        <v>41483</v>
      </c>
      <c r="K628" t="s">
        <v>787</v>
      </c>
      <c r="L628" t="s">
        <v>434</v>
      </c>
      <c r="M628" t="s">
        <v>28</v>
      </c>
    </row>
    <row r="629" spans="1:14">
      <c r="A629" t="s">
        <v>12</v>
      </c>
      <c r="B629" t="s">
        <v>6966</v>
      </c>
      <c r="C629" t="s">
        <v>1712</v>
      </c>
      <c r="D629" s="85" t="s">
        <v>1569</v>
      </c>
      <c r="E629" s="146">
        <v>41492</v>
      </c>
      <c r="G629" t="s">
        <v>779</v>
      </c>
      <c r="H629" t="s">
        <v>204</v>
      </c>
      <c r="I629" t="s">
        <v>780</v>
      </c>
      <c r="J629" s="146">
        <v>41483</v>
      </c>
      <c r="K629" t="s">
        <v>502</v>
      </c>
      <c r="L629" t="s">
        <v>529</v>
      </c>
      <c r="M629" t="s">
        <v>28</v>
      </c>
    </row>
    <row r="630" spans="1:14">
      <c r="A630" t="s">
        <v>12</v>
      </c>
      <c r="B630" t="s">
        <v>6967</v>
      </c>
      <c r="C630" t="s">
        <v>1713</v>
      </c>
      <c r="D630" s="85" t="s">
        <v>1569</v>
      </c>
      <c r="E630" s="146">
        <v>41491</v>
      </c>
      <c r="G630" t="s">
        <v>779</v>
      </c>
      <c r="H630" t="s">
        <v>204</v>
      </c>
      <c r="I630" t="s">
        <v>780</v>
      </c>
      <c r="J630" s="146">
        <v>41483</v>
      </c>
      <c r="K630" t="s">
        <v>92</v>
      </c>
      <c r="L630" t="s">
        <v>85</v>
      </c>
      <c r="M630" t="s">
        <v>28</v>
      </c>
    </row>
    <row r="631" spans="1:14">
      <c r="A631" t="s">
        <v>12</v>
      </c>
      <c r="B631" t="s">
        <v>6968</v>
      </c>
      <c r="C631" t="s">
        <v>1714</v>
      </c>
      <c r="D631" s="85" t="s">
        <v>1569</v>
      </c>
      <c r="E631" s="146">
        <v>41491</v>
      </c>
      <c r="G631" t="s">
        <v>779</v>
      </c>
      <c r="H631" t="s">
        <v>204</v>
      </c>
      <c r="I631" t="s">
        <v>780</v>
      </c>
      <c r="J631" s="146">
        <v>41483</v>
      </c>
      <c r="K631" t="s">
        <v>197</v>
      </c>
      <c r="L631" t="s">
        <v>629</v>
      </c>
      <c r="M631" t="s">
        <v>28</v>
      </c>
    </row>
    <row r="632" spans="1:14">
      <c r="A632" t="s">
        <v>12</v>
      </c>
      <c r="B632" t="s">
        <v>6969</v>
      </c>
      <c r="C632" t="s">
        <v>1715</v>
      </c>
      <c r="D632" s="85" t="s">
        <v>1569</v>
      </c>
      <c r="E632" s="146">
        <v>41491</v>
      </c>
      <c r="G632" t="s">
        <v>779</v>
      </c>
      <c r="H632" t="s">
        <v>204</v>
      </c>
      <c r="I632" t="s">
        <v>780</v>
      </c>
      <c r="J632" s="146">
        <v>41483</v>
      </c>
      <c r="K632" t="s">
        <v>502</v>
      </c>
      <c r="L632" t="s">
        <v>1710</v>
      </c>
      <c r="M632" t="s">
        <v>28</v>
      </c>
    </row>
    <row r="633" spans="1:14">
      <c r="A633" t="s">
        <v>12</v>
      </c>
      <c r="B633" t="s">
        <v>6970</v>
      </c>
      <c r="C633" t="s">
        <v>1716</v>
      </c>
      <c r="D633" s="85" t="s">
        <v>1569</v>
      </c>
      <c r="E633" s="146">
        <v>41493</v>
      </c>
      <c r="G633" t="s">
        <v>779</v>
      </c>
      <c r="H633" t="s">
        <v>204</v>
      </c>
      <c r="I633" t="s">
        <v>780</v>
      </c>
      <c r="J633" s="146">
        <v>41483</v>
      </c>
      <c r="K633" t="s">
        <v>529</v>
      </c>
      <c r="L633" t="s">
        <v>85</v>
      </c>
      <c r="M633" t="s">
        <v>28</v>
      </c>
    </row>
    <row r="634" spans="1:14">
      <c r="A634" t="s">
        <v>12</v>
      </c>
      <c r="B634" t="s">
        <v>6971</v>
      </c>
      <c r="C634" t="s">
        <v>1717</v>
      </c>
      <c r="D634" s="85" t="s">
        <v>1569</v>
      </c>
      <c r="E634" s="146">
        <v>41493</v>
      </c>
      <c r="G634" t="s">
        <v>779</v>
      </c>
      <c r="H634" t="s">
        <v>204</v>
      </c>
      <c r="I634" t="s">
        <v>780</v>
      </c>
      <c r="J634" s="146">
        <v>41483</v>
      </c>
      <c r="K634" t="s">
        <v>502</v>
      </c>
      <c r="L634" t="s">
        <v>92</v>
      </c>
      <c r="M634" t="s">
        <v>28</v>
      </c>
    </row>
    <row r="635" spans="1:14">
      <c r="A635" t="s">
        <v>12</v>
      </c>
      <c r="B635" t="s">
        <v>6972</v>
      </c>
      <c r="C635" t="s">
        <v>1719</v>
      </c>
      <c r="D635" s="85" t="s">
        <v>1720</v>
      </c>
      <c r="E635" s="146">
        <v>42892</v>
      </c>
      <c r="G635" t="s">
        <v>1721</v>
      </c>
      <c r="H635" t="s">
        <v>138</v>
      </c>
      <c r="I635" t="s">
        <v>1722</v>
      </c>
      <c r="J635" s="146">
        <v>42883</v>
      </c>
      <c r="K635" t="s">
        <v>88</v>
      </c>
      <c r="L635" t="s">
        <v>20</v>
      </c>
      <c r="M635" t="s">
        <v>28</v>
      </c>
    </row>
    <row r="636" spans="1:14">
      <c r="A636" t="s">
        <v>12</v>
      </c>
      <c r="B636" t="s">
        <v>6973</v>
      </c>
      <c r="C636" t="s">
        <v>1724</v>
      </c>
      <c r="D636" s="85" t="s">
        <v>1720</v>
      </c>
      <c r="E636" s="146">
        <v>42242</v>
      </c>
      <c r="G636" t="s">
        <v>1725</v>
      </c>
      <c r="H636" t="s">
        <v>16</v>
      </c>
      <c r="I636" t="s">
        <v>1726</v>
      </c>
      <c r="J636" s="146">
        <v>42242</v>
      </c>
      <c r="K636" t="s">
        <v>94</v>
      </c>
      <c r="L636" t="s">
        <v>1727</v>
      </c>
      <c r="M636" t="s">
        <v>28</v>
      </c>
      <c r="N636" t="s">
        <v>1728</v>
      </c>
    </row>
    <row r="637" spans="1:14">
      <c r="A637" t="s">
        <v>12</v>
      </c>
      <c r="B637" t="s">
        <v>6974</v>
      </c>
      <c r="C637" t="s">
        <v>1730</v>
      </c>
      <c r="D637" s="85" t="s">
        <v>1720</v>
      </c>
      <c r="E637" s="146">
        <v>42963</v>
      </c>
      <c r="G637" t="s">
        <v>1731</v>
      </c>
      <c r="H637" t="s">
        <v>842</v>
      </c>
      <c r="I637" t="s">
        <v>1732</v>
      </c>
      <c r="J637" s="146">
        <v>42960</v>
      </c>
      <c r="K637" t="s">
        <v>88</v>
      </c>
      <c r="L637" t="s">
        <v>1397</v>
      </c>
      <c r="M637" t="s">
        <v>28</v>
      </c>
      <c r="N637" t="s">
        <v>1733</v>
      </c>
    </row>
    <row r="638" spans="1:14">
      <c r="A638" t="s">
        <v>12</v>
      </c>
      <c r="B638" t="s">
        <v>6975</v>
      </c>
      <c r="C638" t="s">
        <v>1735</v>
      </c>
      <c r="D638" s="85" t="s">
        <v>1720</v>
      </c>
      <c r="E638" s="146">
        <v>44173</v>
      </c>
      <c r="G638" t="s">
        <v>1736</v>
      </c>
      <c r="H638" t="s">
        <v>16</v>
      </c>
      <c r="J638" s="146">
        <v>41979</v>
      </c>
      <c r="K638" t="s">
        <v>1737</v>
      </c>
      <c r="L638" t="s">
        <v>161</v>
      </c>
      <c r="M638" t="s">
        <v>28</v>
      </c>
      <c r="N638" t="s">
        <v>175</v>
      </c>
    </row>
    <row r="639" spans="1:14">
      <c r="A639" t="s">
        <v>12</v>
      </c>
      <c r="B639" t="s">
        <v>6976</v>
      </c>
      <c r="C639" t="s">
        <v>1739</v>
      </c>
      <c r="D639" s="85" t="s">
        <v>1720</v>
      </c>
      <c r="E639" s="146">
        <v>44173</v>
      </c>
      <c r="G639" t="s">
        <v>1736</v>
      </c>
      <c r="H639" t="s">
        <v>16</v>
      </c>
      <c r="J639" s="146">
        <v>41979</v>
      </c>
      <c r="K639" t="s">
        <v>1614</v>
      </c>
      <c r="L639" t="s">
        <v>425</v>
      </c>
      <c r="M639" t="s">
        <v>28</v>
      </c>
      <c r="N639" t="s">
        <v>213</v>
      </c>
    </row>
    <row r="640" spans="1:14">
      <c r="A640" t="s">
        <v>12</v>
      </c>
      <c r="B640" t="s">
        <v>6977</v>
      </c>
      <c r="C640" t="s">
        <v>1741</v>
      </c>
      <c r="D640" s="85" t="s">
        <v>1720</v>
      </c>
      <c r="E640" s="146">
        <v>44173</v>
      </c>
      <c r="G640" t="s">
        <v>1736</v>
      </c>
      <c r="H640" t="s">
        <v>16</v>
      </c>
      <c r="J640" s="146">
        <v>41979</v>
      </c>
      <c r="K640" t="s">
        <v>194</v>
      </c>
      <c r="L640" t="s">
        <v>438</v>
      </c>
      <c r="M640" t="s">
        <v>28</v>
      </c>
      <c r="N640" t="s">
        <v>181</v>
      </c>
    </row>
    <row r="641" spans="1:15">
      <c r="A641" t="s">
        <v>12</v>
      </c>
      <c r="B641" t="s">
        <v>6978</v>
      </c>
      <c r="C641" t="s">
        <v>1743</v>
      </c>
      <c r="D641" s="85" t="s">
        <v>1720</v>
      </c>
      <c r="E641" s="146">
        <v>43064</v>
      </c>
      <c r="G641" t="s">
        <v>1744</v>
      </c>
      <c r="H641" t="s">
        <v>1745</v>
      </c>
      <c r="I641" t="s">
        <v>1746</v>
      </c>
      <c r="J641" s="146">
        <v>43008</v>
      </c>
      <c r="K641" t="s">
        <v>1747</v>
      </c>
      <c r="L641" t="s">
        <v>1748</v>
      </c>
      <c r="M641" t="s">
        <v>28</v>
      </c>
      <c r="N641" t="s">
        <v>862</v>
      </c>
    </row>
    <row r="642" spans="1:15">
      <c r="A642" t="s">
        <v>549</v>
      </c>
      <c r="B642" t="s">
        <v>6979</v>
      </c>
      <c r="C642" t="s">
        <v>1750</v>
      </c>
      <c r="D642" s="85" t="s">
        <v>1720</v>
      </c>
      <c r="E642" s="146">
        <v>42295</v>
      </c>
      <c r="F642" t="s">
        <v>1751</v>
      </c>
      <c r="O642" t="s">
        <v>1752</v>
      </c>
    </row>
    <row r="643" spans="1:15">
      <c r="A643" t="s">
        <v>7</v>
      </c>
      <c r="B643" t="s">
        <v>6980</v>
      </c>
      <c r="C643" t="s">
        <v>1754</v>
      </c>
      <c r="D643" s="85" t="s">
        <v>1720</v>
      </c>
      <c r="E643" s="146">
        <v>41096</v>
      </c>
      <c r="F643" t="s">
        <v>1186</v>
      </c>
      <c r="G643" t="s">
        <v>16</v>
      </c>
      <c r="H643" t="s">
        <v>1755</v>
      </c>
    </row>
    <row r="644" spans="1:15">
      <c r="A644" t="s">
        <v>7</v>
      </c>
      <c r="B644" t="s">
        <v>6981</v>
      </c>
      <c r="C644" t="s">
        <v>1757</v>
      </c>
      <c r="D644" s="85" t="s">
        <v>1720</v>
      </c>
      <c r="E644" s="146">
        <v>41164</v>
      </c>
      <c r="F644" t="s">
        <v>1758</v>
      </c>
      <c r="G644" t="s">
        <v>16</v>
      </c>
      <c r="H644" t="s">
        <v>1755</v>
      </c>
    </row>
    <row r="645" spans="1:15">
      <c r="A645" t="s">
        <v>7</v>
      </c>
      <c r="B645" t="s">
        <v>6982</v>
      </c>
      <c r="C645" t="s">
        <v>1760</v>
      </c>
      <c r="D645" s="85" t="s">
        <v>1720</v>
      </c>
      <c r="E645" s="146">
        <v>41670</v>
      </c>
      <c r="F645" t="s">
        <v>1761</v>
      </c>
      <c r="G645" t="s">
        <v>16</v>
      </c>
    </row>
    <row r="646" spans="1:15">
      <c r="A646" t="s">
        <v>7</v>
      </c>
      <c r="B646" t="s">
        <v>6983</v>
      </c>
      <c r="C646" t="s">
        <v>1763</v>
      </c>
      <c r="D646" s="85" t="s">
        <v>1720</v>
      </c>
      <c r="E646" s="146">
        <v>42050</v>
      </c>
      <c r="F646" t="s">
        <v>1764</v>
      </c>
      <c r="G646" t="s">
        <v>16</v>
      </c>
    </row>
    <row r="647" spans="1:15">
      <c r="A647" t="s">
        <v>7</v>
      </c>
      <c r="B647" t="s">
        <v>6984</v>
      </c>
      <c r="C647" t="s">
        <v>1766</v>
      </c>
      <c r="D647" s="85" t="s">
        <v>1720</v>
      </c>
      <c r="E647" s="146">
        <v>42069</v>
      </c>
      <c r="F647" t="s">
        <v>1767</v>
      </c>
      <c r="G647" t="s">
        <v>16</v>
      </c>
    </row>
    <row r="648" spans="1:15">
      <c r="A648" t="s">
        <v>7</v>
      </c>
      <c r="B648" t="s">
        <v>6985</v>
      </c>
      <c r="C648" t="s">
        <v>1769</v>
      </c>
      <c r="D648" s="85" t="s">
        <v>1720</v>
      </c>
      <c r="E648" s="146">
        <v>42883</v>
      </c>
      <c r="F648" t="s">
        <v>9427</v>
      </c>
      <c r="G648" t="s">
        <v>623</v>
      </c>
    </row>
    <row r="649" spans="1:15">
      <c r="A649" t="s">
        <v>913</v>
      </c>
      <c r="B649" t="s">
        <v>6986</v>
      </c>
      <c r="C649" t="s">
        <v>1771</v>
      </c>
      <c r="D649" s="85" t="s">
        <v>1720</v>
      </c>
      <c r="E649" s="146">
        <v>41629</v>
      </c>
      <c r="F649" t="s">
        <v>1772</v>
      </c>
    </row>
    <row r="650" spans="1:15">
      <c r="A650" t="s">
        <v>1189</v>
      </c>
      <c r="B650" t="s">
        <v>6987</v>
      </c>
      <c r="C650" t="s">
        <v>1774</v>
      </c>
      <c r="D650" s="85" t="s">
        <v>1720</v>
      </c>
      <c r="E650" s="146">
        <v>41640</v>
      </c>
      <c r="F650" t="s">
        <v>1775</v>
      </c>
    </row>
    <row r="651" spans="1:15">
      <c r="A651" t="s">
        <v>479</v>
      </c>
      <c r="B651" t="s">
        <v>6988</v>
      </c>
      <c r="C651" s="143" t="s">
        <v>1777</v>
      </c>
      <c r="D651" s="85" t="s">
        <v>1776</v>
      </c>
      <c r="E651" s="146">
        <v>43425</v>
      </c>
    </row>
    <row r="652" spans="1:15">
      <c r="A652" t="s">
        <v>479</v>
      </c>
      <c r="B652" t="s">
        <v>6989</v>
      </c>
      <c r="C652" t="s">
        <v>1778</v>
      </c>
      <c r="D652" s="85" t="s">
        <v>1776</v>
      </c>
      <c r="E652" s="146">
        <v>43425</v>
      </c>
    </row>
    <row r="653" spans="1:15">
      <c r="A653" t="s">
        <v>479</v>
      </c>
      <c r="B653" t="s">
        <v>6990</v>
      </c>
      <c r="C653" t="s">
        <v>1779</v>
      </c>
      <c r="D653" s="85" t="s">
        <v>1776</v>
      </c>
      <c r="E653" s="146">
        <v>43425</v>
      </c>
    </row>
    <row r="654" spans="1:15">
      <c r="A654" t="s">
        <v>479</v>
      </c>
      <c r="B654" t="s">
        <v>6991</v>
      </c>
      <c r="C654" t="s">
        <v>1780</v>
      </c>
      <c r="D654" s="85" t="s">
        <v>1776</v>
      </c>
      <c r="E654" s="146">
        <v>43425</v>
      </c>
    </row>
    <row r="655" spans="1:15">
      <c r="A655" t="s">
        <v>479</v>
      </c>
      <c r="B655" t="s">
        <v>6992</v>
      </c>
      <c r="C655" t="s">
        <v>1781</v>
      </c>
      <c r="D655" s="85" t="s">
        <v>1776</v>
      </c>
      <c r="E655" s="146">
        <v>43474</v>
      </c>
    </row>
    <row r="656" spans="1:15">
      <c r="A656" t="s">
        <v>479</v>
      </c>
      <c r="B656" t="s">
        <v>6993</v>
      </c>
      <c r="C656" t="s">
        <v>1782</v>
      </c>
      <c r="D656" s="85" t="s">
        <v>1776</v>
      </c>
      <c r="E656" s="146">
        <v>43475</v>
      </c>
    </row>
    <row r="657" spans="1:5">
      <c r="A657" t="s">
        <v>479</v>
      </c>
      <c r="B657" t="s">
        <v>6994</v>
      </c>
      <c r="C657" t="s">
        <v>1783</v>
      </c>
      <c r="D657" s="85" t="s">
        <v>1776</v>
      </c>
      <c r="E657" s="146">
        <v>43475</v>
      </c>
    </row>
    <row r="658" spans="1:5">
      <c r="A658" t="s">
        <v>479</v>
      </c>
      <c r="B658" t="s">
        <v>6995</v>
      </c>
      <c r="C658" t="s">
        <v>1784</v>
      </c>
      <c r="D658" s="85" t="s">
        <v>1776</v>
      </c>
      <c r="E658" s="146">
        <v>43480</v>
      </c>
    </row>
    <row r="659" spans="1:5">
      <c r="A659" t="s">
        <v>479</v>
      </c>
      <c r="B659" t="s">
        <v>6996</v>
      </c>
      <c r="C659" t="s">
        <v>1785</v>
      </c>
      <c r="D659" s="85" t="s">
        <v>1776</v>
      </c>
      <c r="E659" s="146">
        <v>43483</v>
      </c>
    </row>
    <row r="660" spans="1:5">
      <c r="A660" t="s">
        <v>479</v>
      </c>
      <c r="B660" t="s">
        <v>6997</v>
      </c>
      <c r="C660" t="s">
        <v>1786</v>
      </c>
      <c r="D660" s="85" t="s">
        <v>1776</v>
      </c>
      <c r="E660" s="146">
        <v>43487</v>
      </c>
    </row>
    <row r="661" spans="1:5">
      <c r="A661" t="s">
        <v>479</v>
      </c>
      <c r="B661" t="s">
        <v>6998</v>
      </c>
      <c r="C661" t="s">
        <v>1787</v>
      </c>
      <c r="D661" s="85" t="s">
        <v>1776</v>
      </c>
      <c r="E661" s="146">
        <v>43487</v>
      </c>
    </row>
    <row r="662" spans="1:5">
      <c r="A662" t="s">
        <v>479</v>
      </c>
      <c r="B662" t="s">
        <v>6999</v>
      </c>
      <c r="C662" t="s">
        <v>1788</v>
      </c>
      <c r="D662" s="85" t="s">
        <v>1776</v>
      </c>
      <c r="E662" s="146">
        <v>43494</v>
      </c>
    </row>
    <row r="663" spans="1:5">
      <c r="A663" t="s">
        <v>479</v>
      </c>
      <c r="B663" t="s">
        <v>7000</v>
      </c>
      <c r="C663" t="s">
        <v>1789</v>
      </c>
      <c r="D663" s="85" t="s">
        <v>1776</v>
      </c>
      <c r="E663" s="146">
        <v>43496</v>
      </c>
    </row>
    <row r="664" spans="1:5">
      <c r="A664" t="s">
        <v>479</v>
      </c>
      <c r="B664" t="s">
        <v>7001</v>
      </c>
      <c r="C664" t="s">
        <v>1790</v>
      </c>
      <c r="D664" s="85" t="s">
        <v>1776</v>
      </c>
      <c r="E664" s="146">
        <v>43516</v>
      </c>
    </row>
    <row r="665" spans="1:5">
      <c r="A665" t="s">
        <v>479</v>
      </c>
      <c r="B665" t="s">
        <v>7002</v>
      </c>
      <c r="C665" t="s">
        <v>1791</v>
      </c>
      <c r="D665" s="85" t="s">
        <v>1776</v>
      </c>
      <c r="E665" s="146">
        <v>43587</v>
      </c>
    </row>
    <row r="666" spans="1:5">
      <c r="A666" t="s">
        <v>479</v>
      </c>
      <c r="B666" t="s">
        <v>7003</v>
      </c>
      <c r="C666" t="s">
        <v>1792</v>
      </c>
      <c r="D666" s="85" t="s">
        <v>1776</v>
      </c>
      <c r="E666" s="146">
        <v>43592</v>
      </c>
    </row>
    <row r="667" spans="1:5">
      <c r="A667" t="s">
        <v>479</v>
      </c>
      <c r="B667" t="s">
        <v>7004</v>
      </c>
      <c r="C667" t="s">
        <v>1793</v>
      </c>
      <c r="D667" s="85" t="s">
        <v>1776</v>
      </c>
      <c r="E667" s="146">
        <v>43593</v>
      </c>
    </row>
    <row r="668" spans="1:5">
      <c r="A668" t="s">
        <v>479</v>
      </c>
      <c r="B668" t="s">
        <v>7005</v>
      </c>
      <c r="C668" t="s">
        <v>1794</v>
      </c>
      <c r="D668" s="85" t="s">
        <v>1776</v>
      </c>
      <c r="E668" s="146">
        <v>43725</v>
      </c>
    </row>
    <row r="669" spans="1:5">
      <c r="A669" t="s">
        <v>479</v>
      </c>
      <c r="B669" t="s">
        <v>7006</v>
      </c>
      <c r="C669" t="s">
        <v>1795</v>
      </c>
      <c r="D669" s="85" t="s">
        <v>1776</v>
      </c>
      <c r="E669" s="146">
        <v>43725</v>
      </c>
    </row>
    <row r="670" spans="1:5">
      <c r="A670" t="s">
        <v>479</v>
      </c>
      <c r="B670" t="s">
        <v>7007</v>
      </c>
      <c r="C670" t="s">
        <v>1796</v>
      </c>
      <c r="D670" s="85" t="s">
        <v>1776</v>
      </c>
      <c r="E670" s="146">
        <v>43725</v>
      </c>
    </row>
    <row r="671" spans="1:5">
      <c r="A671" t="s">
        <v>479</v>
      </c>
      <c r="B671" t="s">
        <v>7008</v>
      </c>
      <c r="C671" t="s">
        <v>1797</v>
      </c>
      <c r="D671" s="85" t="s">
        <v>1776</v>
      </c>
      <c r="E671" s="146">
        <v>43725</v>
      </c>
    </row>
    <row r="672" spans="1:5">
      <c r="A672" t="s">
        <v>479</v>
      </c>
      <c r="B672" t="s">
        <v>7009</v>
      </c>
      <c r="C672" t="s">
        <v>1798</v>
      </c>
      <c r="D672" s="85" t="s">
        <v>1776</v>
      </c>
      <c r="E672" s="146">
        <v>43726</v>
      </c>
    </row>
    <row r="673" spans="1:5">
      <c r="A673" t="s">
        <v>479</v>
      </c>
      <c r="B673" t="s">
        <v>7010</v>
      </c>
      <c r="C673" t="s">
        <v>1799</v>
      </c>
      <c r="D673" s="85" t="s">
        <v>1776</v>
      </c>
      <c r="E673" s="146">
        <v>43726</v>
      </c>
    </row>
    <row r="674" spans="1:5">
      <c r="A674" t="s">
        <v>479</v>
      </c>
      <c r="B674" t="s">
        <v>7011</v>
      </c>
      <c r="C674" t="s">
        <v>1800</v>
      </c>
      <c r="D674" s="85" t="s">
        <v>1776</v>
      </c>
      <c r="E674" s="146">
        <v>43728</v>
      </c>
    </row>
    <row r="675" spans="1:5">
      <c r="A675" t="s">
        <v>479</v>
      </c>
      <c r="B675" t="s">
        <v>7012</v>
      </c>
      <c r="C675" t="s">
        <v>1801</v>
      </c>
      <c r="D675" s="85" t="s">
        <v>1776</v>
      </c>
      <c r="E675" s="146">
        <v>43728</v>
      </c>
    </row>
    <row r="676" spans="1:5">
      <c r="A676" t="s">
        <v>479</v>
      </c>
      <c r="B676" t="s">
        <v>7013</v>
      </c>
      <c r="C676" t="s">
        <v>1802</v>
      </c>
      <c r="D676" s="85" t="s">
        <v>1776</v>
      </c>
      <c r="E676" s="146">
        <v>43733</v>
      </c>
    </row>
    <row r="677" spans="1:5">
      <c r="A677" t="s">
        <v>479</v>
      </c>
      <c r="B677" t="s">
        <v>7014</v>
      </c>
      <c r="C677" t="s">
        <v>1803</v>
      </c>
      <c r="D677" s="85" t="s">
        <v>1776</v>
      </c>
      <c r="E677" s="146">
        <v>43733</v>
      </c>
    </row>
    <row r="678" spans="1:5">
      <c r="A678" t="s">
        <v>479</v>
      </c>
      <c r="B678" t="s">
        <v>7015</v>
      </c>
      <c r="C678" t="s">
        <v>1804</v>
      </c>
      <c r="D678" s="85" t="s">
        <v>1776</v>
      </c>
      <c r="E678" s="146">
        <v>43740</v>
      </c>
    </row>
    <row r="679" spans="1:5">
      <c r="A679" t="s">
        <v>479</v>
      </c>
      <c r="B679" t="s">
        <v>7016</v>
      </c>
      <c r="C679" t="s">
        <v>1805</v>
      </c>
      <c r="D679" s="85" t="s">
        <v>1776</v>
      </c>
      <c r="E679" s="146">
        <v>43740</v>
      </c>
    </row>
    <row r="680" spans="1:5">
      <c r="A680" t="s">
        <v>479</v>
      </c>
      <c r="B680" t="s">
        <v>7017</v>
      </c>
      <c r="C680" t="s">
        <v>1806</v>
      </c>
      <c r="D680" s="85" t="s">
        <v>1776</v>
      </c>
      <c r="E680" s="146">
        <v>43740</v>
      </c>
    </row>
    <row r="681" spans="1:5">
      <c r="A681" t="s">
        <v>479</v>
      </c>
      <c r="B681" t="s">
        <v>7018</v>
      </c>
      <c r="C681" t="s">
        <v>1807</v>
      </c>
      <c r="D681" s="85" t="s">
        <v>1776</v>
      </c>
      <c r="E681" s="146">
        <v>43740</v>
      </c>
    </row>
    <row r="682" spans="1:5">
      <c r="A682" t="s">
        <v>479</v>
      </c>
      <c r="B682" t="s">
        <v>7019</v>
      </c>
      <c r="C682" t="s">
        <v>1808</v>
      </c>
      <c r="D682" s="85" t="s">
        <v>1776</v>
      </c>
      <c r="E682" s="146">
        <v>43740</v>
      </c>
    </row>
    <row r="683" spans="1:5">
      <c r="A683" t="s">
        <v>479</v>
      </c>
      <c r="B683" t="s">
        <v>7020</v>
      </c>
      <c r="C683" t="s">
        <v>1809</v>
      </c>
      <c r="D683" s="85" t="s">
        <v>1776</v>
      </c>
      <c r="E683" s="146">
        <v>43742</v>
      </c>
    </row>
    <row r="684" spans="1:5">
      <c r="A684" t="s">
        <v>479</v>
      </c>
      <c r="B684" t="s">
        <v>7021</v>
      </c>
      <c r="C684" t="s">
        <v>1810</v>
      </c>
      <c r="D684" s="85" t="s">
        <v>1776</v>
      </c>
      <c r="E684" s="146">
        <v>43742</v>
      </c>
    </row>
    <row r="685" spans="1:5">
      <c r="A685" t="s">
        <v>479</v>
      </c>
      <c r="B685" t="s">
        <v>7022</v>
      </c>
      <c r="C685" t="s">
        <v>1811</v>
      </c>
      <c r="D685" s="85" t="s">
        <v>1776</v>
      </c>
      <c r="E685" s="146">
        <v>43742</v>
      </c>
    </row>
    <row r="686" spans="1:5">
      <c r="A686" t="s">
        <v>479</v>
      </c>
      <c r="B686" t="s">
        <v>7023</v>
      </c>
      <c r="C686" t="s">
        <v>1812</v>
      </c>
      <c r="D686" s="85" t="s">
        <v>1776</v>
      </c>
      <c r="E686" s="146">
        <v>43885</v>
      </c>
    </row>
    <row r="687" spans="1:5">
      <c r="A687" t="s">
        <v>479</v>
      </c>
      <c r="B687" t="s">
        <v>7024</v>
      </c>
      <c r="C687" t="s">
        <v>1813</v>
      </c>
      <c r="D687" s="85" t="s">
        <v>1776</v>
      </c>
      <c r="E687" s="146">
        <v>43885</v>
      </c>
    </row>
    <row r="688" spans="1:5">
      <c r="A688" t="s">
        <v>479</v>
      </c>
      <c r="B688" t="s">
        <v>7025</v>
      </c>
      <c r="C688" t="s">
        <v>1814</v>
      </c>
      <c r="D688" s="85" t="s">
        <v>1776</v>
      </c>
      <c r="E688" s="146">
        <v>43893</v>
      </c>
    </row>
    <row r="689" spans="1:14">
      <c r="A689" t="s">
        <v>479</v>
      </c>
      <c r="B689" t="s">
        <v>7026</v>
      </c>
      <c r="C689" t="s">
        <v>1815</v>
      </c>
      <c r="D689" s="85" t="s">
        <v>1776</v>
      </c>
      <c r="E689" s="146">
        <v>43894</v>
      </c>
    </row>
    <row r="690" spans="1:14">
      <c r="A690" t="s">
        <v>479</v>
      </c>
      <c r="B690" t="s">
        <v>7027</v>
      </c>
      <c r="C690" t="s">
        <v>1816</v>
      </c>
      <c r="D690" s="85" t="s">
        <v>1776</v>
      </c>
      <c r="E690" s="146">
        <v>43946</v>
      </c>
    </row>
    <row r="691" spans="1:14">
      <c r="A691" t="s">
        <v>12</v>
      </c>
      <c r="B691" t="s">
        <v>7028</v>
      </c>
      <c r="C691" t="s">
        <v>1817</v>
      </c>
      <c r="D691" s="85" t="s">
        <v>1818</v>
      </c>
      <c r="E691" s="146">
        <v>41708</v>
      </c>
      <c r="G691" t="s">
        <v>1819</v>
      </c>
      <c r="H691" t="s">
        <v>16</v>
      </c>
      <c r="J691" s="146">
        <v>41707</v>
      </c>
      <c r="K691" t="s">
        <v>161</v>
      </c>
      <c r="L691" t="s">
        <v>1727</v>
      </c>
      <c r="M691" t="s">
        <v>28</v>
      </c>
      <c r="N691" t="s">
        <v>34</v>
      </c>
    </row>
    <row r="692" spans="1:14">
      <c r="A692" t="s">
        <v>12</v>
      </c>
      <c r="B692" t="s">
        <v>7029</v>
      </c>
      <c r="C692" t="s">
        <v>1820</v>
      </c>
      <c r="D692" s="85" t="s">
        <v>1818</v>
      </c>
      <c r="E692" s="146">
        <v>41735</v>
      </c>
      <c r="G692" t="s">
        <v>1821</v>
      </c>
      <c r="H692" t="s">
        <v>11</v>
      </c>
      <c r="I692" t="s">
        <v>1822</v>
      </c>
      <c r="J692" s="146">
        <v>41734</v>
      </c>
      <c r="K692" t="s">
        <v>161</v>
      </c>
      <c r="L692" t="s">
        <v>1823</v>
      </c>
      <c r="M692" t="s">
        <v>28</v>
      </c>
      <c r="N692" t="s">
        <v>22</v>
      </c>
    </row>
    <row r="693" spans="1:14">
      <c r="A693" t="s">
        <v>12</v>
      </c>
      <c r="B693" t="s">
        <v>7030</v>
      </c>
      <c r="C693" t="s">
        <v>1824</v>
      </c>
      <c r="D693" s="85" t="s">
        <v>1818</v>
      </c>
      <c r="E693" s="146">
        <v>41735</v>
      </c>
      <c r="G693" t="s">
        <v>1821</v>
      </c>
      <c r="H693" t="s">
        <v>11</v>
      </c>
      <c r="I693" t="s">
        <v>1822</v>
      </c>
      <c r="J693" s="146">
        <v>41734</v>
      </c>
      <c r="K693" t="s">
        <v>161</v>
      </c>
      <c r="L693" t="s">
        <v>27</v>
      </c>
      <c r="M693" t="s">
        <v>28</v>
      </c>
      <c r="N693" t="s">
        <v>317</v>
      </c>
    </row>
    <row r="694" spans="1:14">
      <c r="A694" t="s">
        <v>12</v>
      </c>
      <c r="B694" t="s">
        <v>7031</v>
      </c>
      <c r="C694" t="s">
        <v>1825</v>
      </c>
      <c r="D694" s="85" t="s">
        <v>1818</v>
      </c>
      <c r="E694" s="146">
        <v>41735</v>
      </c>
      <c r="G694" t="s">
        <v>1821</v>
      </c>
      <c r="H694" t="s">
        <v>11</v>
      </c>
      <c r="I694" t="s">
        <v>1822</v>
      </c>
      <c r="J694" s="146">
        <v>41734</v>
      </c>
      <c r="K694" t="s">
        <v>194</v>
      </c>
      <c r="L694" t="s">
        <v>161</v>
      </c>
      <c r="M694" t="s">
        <v>28</v>
      </c>
      <c r="N694" t="s">
        <v>250</v>
      </c>
    </row>
    <row r="695" spans="1:14">
      <c r="A695" t="s">
        <v>12</v>
      </c>
      <c r="B695" t="s">
        <v>7032</v>
      </c>
      <c r="C695" t="s">
        <v>1826</v>
      </c>
      <c r="D695" s="85" t="s">
        <v>1818</v>
      </c>
      <c r="E695" s="146">
        <v>41735</v>
      </c>
      <c r="G695" t="s">
        <v>1821</v>
      </c>
      <c r="H695" t="s">
        <v>11</v>
      </c>
      <c r="I695" t="s">
        <v>1822</v>
      </c>
      <c r="J695" s="146">
        <v>41734</v>
      </c>
      <c r="K695" t="s">
        <v>161</v>
      </c>
      <c r="L695" t="s">
        <v>425</v>
      </c>
      <c r="M695" t="s">
        <v>28</v>
      </c>
      <c r="N695" t="s">
        <v>29</v>
      </c>
    </row>
    <row r="696" spans="1:14">
      <c r="A696" t="s">
        <v>12</v>
      </c>
      <c r="B696" t="s">
        <v>7033</v>
      </c>
      <c r="C696" t="s">
        <v>1827</v>
      </c>
      <c r="D696" s="85" t="s">
        <v>1818</v>
      </c>
      <c r="E696" s="146">
        <v>41735</v>
      </c>
      <c r="G696" t="s">
        <v>1821</v>
      </c>
      <c r="H696" t="s">
        <v>11</v>
      </c>
      <c r="I696" t="s">
        <v>1822</v>
      </c>
      <c r="J696" s="146">
        <v>41734</v>
      </c>
      <c r="K696" t="s">
        <v>1737</v>
      </c>
      <c r="L696" t="s">
        <v>161</v>
      </c>
      <c r="M696" t="s">
        <v>28</v>
      </c>
      <c r="N696" t="s">
        <v>1828</v>
      </c>
    </row>
    <row r="697" spans="1:14">
      <c r="A697" t="s">
        <v>12</v>
      </c>
      <c r="B697" t="s">
        <v>7034</v>
      </c>
      <c r="C697" t="s">
        <v>1830</v>
      </c>
      <c r="D697" s="85" t="s">
        <v>1831</v>
      </c>
      <c r="E697" s="146">
        <v>40400</v>
      </c>
      <c r="G697" t="s">
        <v>1832</v>
      </c>
      <c r="H697" t="s">
        <v>204</v>
      </c>
      <c r="I697" t="s">
        <v>1833</v>
      </c>
      <c r="J697" s="146">
        <v>40069</v>
      </c>
      <c r="K697" t="s">
        <v>844</v>
      </c>
      <c r="L697" t="s">
        <v>1834</v>
      </c>
      <c r="M697" t="s">
        <v>28</v>
      </c>
      <c r="N697" t="s">
        <v>1835</v>
      </c>
    </row>
    <row r="698" spans="1:14">
      <c r="A698" t="s">
        <v>12</v>
      </c>
      <c r="B698" t="s">
        <v>7035</v>
      </c>
      <c r="C698" t="s">
        <v>1837</v>
      </c>
      <c r="D698" s="85" t="s">
        <v>1831</v>
      </c>
      <c r="E698" s="146">
        <v>40015</v>
      </c>
      <c r="F698" t="s">
        <v>917</v>
      </c>
      <c r="G698" t="s">
        <v>1838</v>
      </c>
      <c r="H698" t="s">
        <v>204</v>
      </c>
      <c r="J698" s="146">
        <v>39326</v>
      </c>
      <c r="K698" t="s">
        <v>92</v>
      </c>
      <c r="L698" t="s">
        <v>151</v>
      </c>
      <c r="M698" t="s">
        <v>28</v>
      </c>
    </row>
    <row r="699" spans="1:14">
      <c r="A699" t="s">
        <v>12</v>
      </c>
      <c r="B699" t="s">
        <v>7036</v>
      </c>
      <c r="C699" t="s">
        <v>1840</v>
      </c>
      <c r="D699" s="85" t="s">
        <v>1831</v>
      </c>
      <c r="E699" s="146">
        <v>40015</v>
      </c>
      <c r="F699" t="s">
        <v>915</v>
      </c>
      <c r="G699" t="s">
        <v>1838</v>
      </c>
      <c r="H699" t="s">
        <v>204</v>
      </c>
      <c r="J699" s="146">
        <v>39327</v>
      </c>
      <c r="K699" t="s">
        <v>92</v>
      </c>
      <c r="L699" t="s">
        <v>151</v>
      </c>
      <c r="M699" t="s">
        <v>28</v>
      </c>
    </row>
    <row r="700" spans="1:14">
      <c r="A700" t="s">
        <v>12</v>
      </c>
      <c r="B700" t="s">
        <v>7037</v>
      </c>
      <c r="C700" t="s">
        <v>1842</v>
      </c>
      <c r="D700" s="85" t="s">
        <v>1831</v>
      </c>
      <c r="E700" s="146">
        <v>40015</v>
      </c>
      <c r="F700" t="s">
        <v>1843</v>
      </c>
      <c r="G700" t="s">
        <v>1838</v>
      </c>
      <c r="H700" t="s">
        <v>204</v>
      </c>
      <c r="J700" s="146">
        <v>39328</v>
      </c>
      <c r="K700" t="s">
        <v>92</v>
      </c>
      <c r="L700" t="s">
        <v>151</v>
      </c>
      <c r="M700" t="s">
        <v>28</v>
      </c>
    </row>
    <row r="701" spans="1:14">
      <c r="A701" t="s">
        <v>12</v>
      </c>
      <c r="B701" t="s">
        <v>7038</v>
      </c>
      <c r="C701" t="s">
        <v>1845</v>
      </c>
      <c r="D701" s="85" t="s">
        <v>1831</v>
      </c>
      <c r="E701" s="146">
        <v>40054</v>
      </c>
      <c r="G701" t="s">
        <v>1846</v>
      </c>
      <c r="H701" t="s">
        <v>204</v>
      </c>
      <c r="J701" s="146">
        <v>40054</v>
      </c>
      <c r="K701" t="s">
        <v>92</v>
      </c>
      <c r="L701" t="s">
        <v>79</v>
      </c>
      <c r="M701" t="s">
        <v>28</v>
      </c>
      <c r="N701" t="s">
        <v>1847</v>
      </c>
    </row>
    <row r="702" spans="1:14">
      <c r="A702" t="s">
        <v>12</v>
      </c>
      <c r="B702" t="s">
        <v>7039</v>
      </c>
      <c r="C702" t="s">
        <v>1849</v>
      </c>
      <c r="D702" s="85" t="s">
        <v>1831</v>
      </c>
      <c r="E702" s="146">
        <v>40078</v>
      </c>
      <c r="G702" t="s">
        <v>1832</v>
      </c>
      <c r="H702" t="s">
        <v>204</v>
      </c>
      <c r="I702" t="s">
        <v>1833</v>
      </c>
      <c r="J702" s="146">
        <v>40068</v>
      </c>
      <c r="K702" t="s">
        <v>844</v>
      </c>
      <c r="L702" t="s">
        <v>1850</v>
      </c>
      <c r="M702" t="s">
        <v>28</v>
      </c>
      <c r="N702" t="s">
        <v>1851</v>
      </c>
    </row>
    <row r="703" spans="1:14">
      <c r="A703" t="s">
        <v>12</v>
      </c>
      <c r="B703" t="s">
        <v>7040</v>
      </c>
      <c r="C703" t="s">
        <v>1853</v>
      </c>
      <c r="D703" s="85" t="s">
        <v>1831</v>
      </c>
      <c r="E703" s="146">
        <v>40079</v>
      </c>
      <c r="G703" t="s">
        <v>1832</v>
      </c>
      <c r="H703" t="s">
        <v>204</v>
      </c>
      <c r="I703" t="s">
        <v>1833</v>
      </c>
      <c r="J703" s="146">
        <v>40068</v>
      </c>
      <c r="K703" t="s">
        <v>1854</v>
      </c>
      <c r="L703" t="s">
        <v>105</v>
      </c>
      <c r="M703" t="s">
        <v>28</v>
      </c>
      <c r="N703" t="s">
        <v>630</v>
      </c>
    </row>
    <row r="704" spans="1:14">
      <c r="A704" t="s">
        <v>12</v>
      </c>
      <c r="B704" t="s">
        <v>7041</v>
      </c>
      <c r="C704" t="s">
        <v>1856</v>
      </c>
      <c r="D704" s="85" t="s">
        <v>1831</v>
      </c>
      <c r="E704" s="146">
        <v>40080</v>
      </c>
      <c r="G704" t="s">
        <v>1832</v>
      </c>
      <c r="H704" t="s">
        <v>204</v>
      </c>
      <c r="I704" t="s">
        <v>1833</v>
      </c>
      <c r="J704" s="146">
        <v>40068</v>
      </c>
      <c r="K704" t="s">
        <v>1640</v>
      </c>
      <c r="L704" t="s">
        <v>644</v>
      </c>
      <c r="M704" t="s">
        <v>28</v>
      </c>
      <c r="N704" t="s">
        <v>246</v>
      </c>
    </row>
    <row r="705" spans="1:16">
      <c r="A705" t="s">
        <v>12</v>
      </c>
      <c r="B705" t="s">
        <v>7042</v>
      </c>
      <c r="C705" t="s">
        <v>1858</v>
      </c>
      <c r="D705" s="85" t="s">
        <v>1831</v>
      </c>
      <c r="E705" s="146">
        <v>40082</v>
      </c>
      <c r="G705" t="s">
        <v>1832</v>
      </c>
      <c r="H705" t="s">
        <v>204</v>
      </c>
      <c r="I705" t="s">
        <v>1833</v>
      </c>
      <c r="J705" s="146">
        <v>40068</v>
      </c>
      <c r="K705" t="s">
        <v>1859</v>
      </c>
      <c r="L705" t="s">
        <v>418</v>
      </c>
      <c r="M705" t="s">
        <v>28</v>
      </c>
      <c r="N705" t="s">
        <v>1860</v>
      </c>
    </row>
    <row r="706" spans="1:16">
      <c r="A706" t="s">
        <v>12</v>
      </c>
      <c r="B706" t="s">
        <v>7043</v>
      </c>
      <c r="C706" t="s">
        <v>1862</v>
      </c>
      <c r="D706" s="85" t="s">
        <v>1831</v>
      </c>
      <c r="E706" s="146">
        <v>40082</v>
      </c>
      <c r="G706" t="s">
        <v>1832</v>
      </c>
      <c r="H706" t="s">
        <v>204</v>
      </c>
      <c r="I706" t="s">
        <v>1833</v>
      </c>
      <c r="J706" s="146">
        <v>40068</v>
      </c>
      <c r="K706" t="s">
        <v>1863</v>
      </c>
      <c r="L706" t="s">
        <v>1850</v>
      </c>
      <c r="M706" t="s">
        <v>28</v>
      </c>
      <c r="N706" t="s">
        <v>1864</v>
      </c>
    </row>
    <row r="707" spans="1:16">
      <c r="A707" t="s">
        <v>12</v>
      </c>
      <c r="B707" t="s">
        <v>7044</v>
      </c>
      <c r="C707" t="s">
        <v>1866</v>
      </c>
      <c r="D707" s="85" t="s">
        <v>1831</v>
      </c>
      <c r="E707" s="146">
        <v>40086</v>
      </c>
      <c r="G707" t="s">
        <v>1832</v>
      </c>
      <c r="H707" t="s">
        <v>204</v>
      </c>
      <c r="I707" t="s">
        <v>1833</v>
      </c>
      <c r="J707" s="146">
        <v>40068</v>
      </c>
      <c r="K707" t="s">
        <v>1867</v>
      </c>
      <c r="L707" t="s">
        <v>678</v>
      </c>
      <c r="M707" t="s">
        <v>28</v>
      </c>
      <c r="N707" t="s">
        <v>1868</v>
      </c>
    </row>
    <row r="708" spans="1:16">
      <c r="A708" t="s">
        <v>12</v>
      </c>
      <c r="B708" t="s">
        <v>7045</v>
      </c>
      <c r="C708" t="s">
        <v>1870</v>
      </c>
      <c r="D708" s="85" t="s">
        <v>1831</v>
      </c>
      <c r="E708" s="146">
        <v>40087</v>
      </c>
      <c r="G708" t="s">
        <v>1832</v>
      </c>
      <c r="H708" t="s">
        <v>204</v>
      </c>
      <c r="I708" t="s">
        <v>1833</v>
      </c>
      <c r="J708" s="146">
        <v>40068</v>
      </c>
      <c r="K708" t="s">
        <v>79</v>
      </c>
      <c r="L708" t="s">
        <v>85</v>
      </c>
      <c r="M708" t="s">
        <v>28</v>
      </c>
      <c r="N708" t="s">
        <v>1871</v>
      </c>
    </row>
    <row r="709" spans="1:16">
      <c r="A709" t="s">
        <v>12</v>
      </c>
      <c r="B709" t="s">
        <v>7046</v>
      </c>
      <c r="C709" t="s">
        <v>1873</v>
      </c>
      <c r="D709" s="85" t="s">
        <v>1831</v>
      </c>
      <c r="E709" s="146">
        <v>40090</v>
      </c>
      <c r="G709" t="s">
        <v>1832</v>
      </c>
      <c r="H709" t="s">
        <v>204</v>
      </c>
      <c r="I709" t="s">
        <v>1833</v>
      </c>
      <c r="J709" s="146">
        <v>40068</v>
      </c>
      <c r="K709" t="s">
        <v>1874</v>
      </c>
      <c r="L709" t="s">
        <v>1505</v>
      </c>
      <c r="M709" t="s">
        <v>28</v>
      </c>
      <c r="N709" t="s">
        <v>1875</v>
      </c>
    </row>
    <row r="710" spans="1:16">
      <c r="A710" t="s">
        <v>12</v>
      </c>
      <c r="B710" t="s">
        <v>7047</v>
      </c>
      <c r="C710" t="s">
        <v>1877</v>
      </c>
      <c r="D710" s="85" t="s">
        <v>1831</v>
      </c>
      <c r="E710" s="146">
        <v>40090</v>
      </c>
      <c r="G710" t="s">
        <v>1832</v>
      </c>
      <c r="H710" t="s">
        <v>204</v>
      </c>
      <c r="I710" t="s">
        <v>1833</v>
      </c>
      <c r="J710" s="146">
        <v>40068</v>
      </c>
      <c r="K710" t="s">
        <v>425</v>
      </c>
      <c r="L710" t="s">
        <v>1834</v>
      </c>
      <c r="M710" t="s">
        <v>28</v>
      </c>
      <c r="N710" t="s">
        <v>1868</v>
      </c>
    </row>
    <row r="711" spans="1:16">
      <c r="A711" t="s">
        <v>12</v>
      </c>
      <c r="B711" t="s">
        <v>7048</v>
      </c>
      <c r="C711" t="s">
        <v>1879</v>
      </c>
      <c r="D711" s="85" t="s">
        <v>1831</v>
      </c>
      <c r="E711" s="146">
        <v>40395</v>
      </c>
      <c r="G711" t="s">
        <v>1832</v>
      </c>
      <c r="H711" t="s">
        <v>204</v>
      </c>
      <c r="I711" t="s">
        <v>1833</v>
      </c>
      <c r="J711" s="146">
        <v>40068</v>
      </c>
      <c r="K711" t="s">
        <v>1834</v>
      </c>
      <c r="L711" t="s">
        <v>92</v>
      </c>
      <c r="M711" t="s">
        <v>28</v>
      </c>
      <c r="N711" t="s">
        <v>1880</v>
      </c>
    </row>
    <row r="712" spans="1:16">
      <c r="A712" t="s">
        <v>12</v>
      </c>
      <c r="B712" t="s">
        <v>7049</v>
      </c>
      <c r="C712" t="s">
        <v>1882</v>
      </c>
      <c r="D712" s="85" t="s">
        <v>1831</v>
      </c>
      <c r="E712" s="146">
        <v>40396</v>
      </c>
      <c r="G712" t="s">
        <v>1832</v>
      </c>
      <c r="H712" t="s">
        <v>204</v>
      </c>
      <c r="I712" t="s">
        <v>1833</v>
      </c>
      <c r="J712" s="146">
        <v>40068</v>
      </c>
      <c r="K712" t="s">
        <v>1883</v>
      </c>
      <c r="L712" t="s">
        <v>418</v>
      </c>
      <c r="M712" t="s">
        <v>28</v>
      </c>
      <c r="N712" t="s">
        <v>1884</v>
      </c>
    </row>
    <row r="713" spans="1:16">
      <c r="A713" t="s">
        <v>12</v>
      </c>
      <c r="B713" t="s">
        <v>7050</v>
      </c>
      <c r="C713" t="s">
        <v>1886</v>
      </c>
      <c r="D713" s="85" t="s">
        <v>1831</v>
      </c>
      <c r="E713" s="146">
        <v>40398</v>
      </c>
      <c r="G713" t="s">
        <v>1832</v>
      </c>
      <c r="H713" t="s">
        <v>204</v>
      </c>
      <c r="I713" t="s">
        <v>1833</v>
      </c>
      <c r="J713" s="146">
        <v>40068</v>
      </c>
      <c r="K713" t="s">
        <v>656</v>
      </c>
      <c r="L713" t="s">
        <v>85</v>
      </c>
      <c r="M713" t="s">
        <v>28</v>
      </c>
      <c r="N713" t="s">
        <v>130</v>
      </c>
    </row>
    <row r="714" spans="1:16">
      <c r="A714" t="s">
        <v>12</v>
      </c>
      <c r="B714" t="s">
        <v>7051</v>
      </c>
      <c r="C714" t="s">
        <v>1887</v>
      </c>
      <c r="D714" s="85" t="s">
        <v>1831</v>
      </c>
      <c r="E714" s="146">
        <v>40400</v>
      </c>
      <c r="G714" t="s">
        <v>1832</v>
      </c>
      <c r="H714" t="s">
        <v>204</v>
      </c>
      <c r="I714" t="s">
        <v>1833</v>
      </c>
      <c r="J714" s="146">
        <v>40068</v>
      </c>
      <c r="K714" t="s">
        <v>844</v>
      </c>
      <c r="L714" t="s">
        <v>1834</v>
      </c>
      <c r="M714" t="s">
        <v>28</v>
      </c>
      <c r="N714" t="s">
        <v>1835</v>
      </c>
    </row>
    <row r="715" spans="1:16">
      <c r="A715" t="s">
        <v>12</v>
      </c>
      <c r="B715" t="s">
        <v>7052</v>
      </c>
      <c r="C715" t="s">
        <v>1889</v>
      </c>
      <c r="D715" s="85" t="s">
        <v>1831</v>
      </c>
      <c r="E715" s="146">
        <v>40684</v>
      </c>
      <c r="G715" t="s">
        <v>1832</v>
      </c>
      <c r="H715" t="s">
        <v>204</v>
      </c>
      <c r="I715" t="s">
        <v>1833</v>
      </c>
      <c r="J715" s="146">
        <v>40068</v>
      </c>
      <c r="K715" t="s">
        <v>418</v>
      </c>
      <c r="L715" t="s">
        <v>92</v>
      </c>
      <c r="M715" t="s">
        <v>28</v>
      </c>
      <c r="N715" t="s">
        <v>1890</v>
      </c>
    </row>
    <row r="716" spans="1:16">
      <c r="A716" t="s">
        <v>913</v>
      </c>
      <c r="B716" t="s">
        <v>7053</v>
      </c>
      <c r="C716" t="s">
        <v>1892</v>
      </c>
      <c r="D716" s="85" t="s">
        <v>1831</v>
      </c>
      <c r="E716" s="146">
        <v>40005</v>
      </c>
      <c r="F716" t="s">
        <v>1893</v>
      </c>
    </row>
    <row r="717" spans="1:16">
      <c r="A717" t="s">
        <v>479</v>
      </c>
      <c r="B717" t="s">
        <v>7054</v>
      </c>
      <c r="C717" t="s">
        <v>1894</v>
      </c>
      <c r="D717" s="85" t="s">
        <v>490</v>
      </c>
      <c r="E717" s="146">
        <v>41443</v>
      </c>
      <c r="P717" t="s">
        <v>1895</v>
      </c>
    </row>
    <row r="718" spans="1:16">
      <c r="A718" t="s">
        <v>12</v>
      </c>
      <c r="B718" t="s">
        <v>7055</v>
      </c>
      <c r="C718" t="s">
        <v>1896</v>
      </c>
      <c r="D718" s="85" t="s">
        <v>1897</v>
      </c>
      <c r="E718" s="146">
        <v>41907</v>
      </c>
      <c r="F718" t="s">
        <v>1898</v>
      </c>
      <c r="G718" t="s">
        <v>1899</v>
      </c>
      <c r="H718" t="s">
        <v>164</v>
      </c>
      <c r="I718" t="s">
        <v>1900</v>
      </c>
      <c r="J718" s="146">
        <v>41895</v>
      </c>
      <c r="K718" t="s">
        <v>49</v>
      </c>
      <c r="L718" t="s">
        <v>490</v>
      </c>
      <c r="M718" t="s">
        <v>28</v>
      </c>
      <c r="N718" t="s">
        <v>86</v>
      </c>
    </row>
    <row r="719" spans="1:16">
      <c r="A719" t="s">
        <v>12</v>
      </c>
      <c r="B719" t="s">
        <v>7056</v>
      </c>
      <c r="C719" t="s">
        <v>1901</v>
      </c>
      <c r="D719" s="85" t="s">
        <v>1897</v>
      </c>
      <c r="E719" s="146">
        <v>41907</v>
      </c>
      <c r="F719" t="s">
        <v>1898</v>
      </c>
      <c r="G719" t="s">
        <v>1899</v>
      </c>
      <c r="H719" t="s">
        <v>164</v>
      </c>
      <c r="I719" t="s">
        <v>1900</v>
      </c>
      <c r="J719" s="146">
        <v>41895</v>
      </c>
      <c r="K719" t="s">
        <v>390</v>
      </c>
      <c r="L719" t="s">
        <v>490</v>
      </c>
      <c r="M719" t="s">
        <v>28</v>
      </c>
      <c r="N719" t="s">
        <v>1902</v>
      </c>
    </row>
    <row r="720" spans="1:16">
      <c r="A720" t="s">
        <v>12</v>
      </c>
      <c r="B720" t="s">
        <v>7057</v>
      </c>
      <c r="C720" t="s">
        <v>1903</v>
      </c>
      <c r="D720" s="85" t="s">
        <v>1897</v>
      </c>
      <c r="E720" s="146">
        <v>41907</v>
      </c>
      <c r="F720" t="s">
        <v>1898</v>
      </c>
      <c r="G720" t="s">
        <v>1899</v>
      </c>
      <c r="H720" t="s">
        <v>164</v>
      </c>
      <c r="I720" t="s">
        <v>1900</v>
      </c>
      <c r="J720" s="146">
        <v>41895</v>
      </c>
      <c r="K720" t="s">
        <v>194</v>
      </c>
      <c r="L720" t="s">
        <v>490</v>
      </c>
      <c r="M720" t="s">
        <v>28</v>
      </c>
      <c r="N720" t="s">
        <v>1591</v>
      </c>
    </row>
    <row r="721" spans="1:14">
      <c r="A721" t="s">
        <v>12</v>
      </c>
      <c r="B721" t="s">
        <v>7058</v>
      </c>
      <c r="C721" t="s">
        <v>1904</v>
      </c>
      <c r="D721" s="85" t="s">
        <v>1897</v>
      </c>
      <c r="E721" s="146">
        <v>41910</v>
      </c>
      <c r="F721" t="s">
        <v>1898</v>
      </c>
      <c r="G721" t="s">
        <v>1899</v>
      </c>
      <c r="H721" t="s">
        <v>164</v>
      </c>
      <c r="I721" t="s">
        <v>1900</v>
      </c>
      <c r="J721" s="146">
        <v>41895</v>
      </c>
      <c r="K721" t="s">
        <v>1737</v>
      </c>
      <c r="L721" t="s">
        <v>490</v>
      </c>
      <c r="M721" t="s">
        <v>28</v>
      </c>
      <c r="N721" t="s">
        <v>213</v>
      </c>
    </row>
    <row r="722" spans="1:14">
      <c r="A722" t="s">
        <v>12</v>
      </c>
      <c r="B722" t="s">
        <v>7059</v>
      </c>
      <c r="C722" t="s">
        <v>1905</v>
      </c>
      <c r="D722" s="85" t="s">
        <v>1897</v>
      </c>
      <c r="E722" s="146">
        <v>41910</v>
      </c>
      <c r="F722" t="s">
        <v>1898</v>
      </c>
      <c r="G722" t="s">
        <v>1899</v>
      </c>
      <c r="H722" t="s">
        <v>164</v>
      </c>
      <c r="I722" t="s">
        <v>1900</v>
      </c>
      <c r="J722" s="146">
        <v>41895</v>
      </c>
      <c r="K722" t="s">
        <v>231</v>
      </c>
      <c r="L722" t="s">
        <v>490</v>
      </c>
      <c r="M722" t="s">
        <v>28</v>
      </c>
      <c r="N722" t="s">
        <v>1847</v>
      </c>
    </row>
    <row r="723" spans="1:14">
      <c r="A723" t="s">
        <v>12</v>
      </c>
      <c r="B723" t="s">
        <v>7060</v>
      </c>
      <c r="C723" t="s">
        <v>1906</v>
      </c>
      <c r="D723" s="85" t="s">
        <v>1897</v>
      </c>
      <c r="E723" s="146">
        <v>41991</v>
      </c>
      <c r="F723" t="s">
        <v>1898</v>
      </c>
      <c r="G723" t="s">
        <v>523</v>
      </c>
      <c r="H723" t="s">
        <v>524</v>
      </c>
      <c r="J723" s="146">
        <v>41991</v>
      </c>
      <c r="K723" t="s">
        <v>490</v>
      </c>
      <c r="L723" t="s">
        <v>529</v>
      </c>
      <c r="M723" t="s">
        <v>45</v>
      </c>
      <c r="N723" t="s">
        <v>1907</v>
      </c>
    </row>
    <row r="724" spans="1:14">
      <c r="A724" t="s">
        <v>913</v>
      </c>
      <c r="B724" t="s">
        <v>7061</v>
      </c>
      <c r="C724" t="s">
        <v>1908</v>
      </c>
      <c r="D724" s="85" t="s">
        <v>1897</v>
      </c>
      <c r="E724" s="146">
        <v>42092</v>
      </c>
    </row>
    <row r="725" spans="1:14">
      <c r="A725" t="s">
        <v>12</v>
      </c>
      <c r="B725" t="s">
        <v>7062</v>
      </c>
      <c r="C725" t="s">
        <v>1909</v>
      </c>
      <c r="D725" s="85" t="s">
        <v>1897</v>
      </c>
      <c r="E725" s="146">
        <v>42125</v>
      </c>
      <c r="F725" t="s">
        <v>1898</v>
      </c>
      <c r="G725" t="s">
        <v>1910</v>
      </c>
      <c r="H725" t="s">
        <v>204</v>
      </c>
      <c r="I725" t="s">
        <v>1911</v>
      </c>
      <c r="J725" s="146">
        <v>42119</v>
      </c>
      <c r="K725" t="s">
        <v>490</v>
      </c>
      <c r="L725" t="s">
        <v>1912</v>
      </c>
      <c r="M725" t="s">
        <v>45</v>
      </c>
      <c r="N725" t="s">
        <v>1913</v>
      </c>
    </row>
    <row r="726" spans="1:14">
      <c r="A726" t="s">
        <v>12</v>
      </c>
      <c r="B726" t="s">
        <v>7063</v>
      </c>
      <c r="C726" t="s">
        <v>1914</v>
      </c>
      <c r="D726" s="85" t="s">
        <v>1897</v>
      </c>
      <c r="E726" s="146">
        <v>42125</v>
      </c>
      <c r="F726" t="s">
        <v>1898</v>
      </c>
      <c r="G726" t="s">
        <v>1910</v>
      </c>
      <c r="H726" t="s">
        <v>204</v>
      </c>
      <c r="I726" t="s">
        <v>1911</v>
      </c>
      <c r="J726" s="146">
        <v>42119</v>
      </c>
      <c r="K726" t="s">
        <v>490</v>
      </c>
      <c r="L726" t="s">
        <v>1225</v>
      </c>
      <c r="M726" t="s">
        <v>45</v>
      </c>
      <c r="N726" t="s">
        <v>511</v>
      </c>
    </row>
    <row r="727" spans="1:14">
      <c r="A727" t="s">
        <v>12</v>
      </c>
      <c r="B727" t="s">
        <v>7064</v>
      </c>
      <c r="C727" t="s">
        <v>1915</v>
      </c>
      <c r="D727" s="85" t="s">
        <v>1897</v>
      </c>
      <c r="E727" s="146">
        <v>42125</v>
      </c>
      <c r="F727" t="s">
        <v>1898</v>
      </c>
      <c r="G727" t="s">
        <v>1910</v>
      </c>
      <c r="H727" t="s">
        <v>204</v>
      </c>
      <c r="I727" t="s">
        <v>1911</v>
      </c>
      <c r="J727" s="146">
        <v>42119</v>
      </c>
      <c r="K727" t="s">
        <v>490</v>
      </c>
      <c r="L727" t="s">
        <v>206</v>
      </c>
      <c r="M727" t="s">
        <v>45</v>
      </c>
      <c r="N727" t="s">
        <v>1207</v>
      </c>
    </row>
    <row r="728" spans="1:14">
      <c r="A728" t="s">
        <v>12</v>
      </c>
      <c r="B728" t="s">
        <v>7065</v>
      </c>
      <c r="C728" t="s">
        <v>1916</v>
      </c>
      <c r="D728" s="85" t="s">
        <v>1897</v>
      </c>
      <c r="E728" s="146">
        <v>42126</v>
      </c>
      <c r="F728" t="s">
        <v>1898</v>
      </c>
      <c r="G728" t="s">
        <v>1910</v>
      </c>
      <c r="H728" t="s">
        <v>204</v>
      </c>
      <c r="I728" t="s">
        <v>1911</v>
      </c>
      <c r="J728" s="146">
        <v>42119</v>
      </c>
      <c r="K728" t="s">
        <v>490</v>
      </c>
      <c r="L728" t="s">
        <v>210</v>
      </c>
      <c r="M728" t="s">
        <v>45</v>
      </c>
      <c r="N728" t="s">
        <v>1917</v>
      </c>
    </row>
    <row r="729" spans="1:14">
      <c r="A729" t="s">
        <v>12</v>
      </c>
      <c r="B729" t="s">
        <v>7066</v>
      </c>
      <c r="C729" t="s">
        <v>1918</v>
      </c>
      <c r="D729" s="85" t="s">
        <v>1897</v>
      </c>
      <c r="E729" s="146">
        <v>42126</v>
      </c>
      <c r="F729" t="s">
        <v>1898</v>
      </c>
      <c r="G729" t="s">
        <v>1910</v>
      </c>
      <c r="H729" t="s">
        <v>204</v>
      </c>
      <c r="I729" t="s">
        <v>1911</v>
      </c>
      <c r="J729" s="146">
        <v>42119</v>
      </c>
      <c r="K729" t="s">
        <v>490</v>
      </c>
      <c r="L729" t="s">
        <v>105</v>
      </c>
      <c r="M729" t="s">
        <v>45</v>
      </c>
      <c r="N729" t="s">
        <v>1919</v>
      </c>
    </row>
    <row r="730" spans="1:14">
      <c r="A730" t="s">
        <v>12</v>
      </c>
      <c r="B730" t="s">
        <v>7067</v>
      </c>
      <c r="C730" t="s">
        <v>1920</v>
      </c>
      <c r="D730" s="85" t="s">
        <v>1897</v>
      </c>
      <c r="E730" s="146">
        <v>42126</v>
      </c>
      <c r="F730" t="s">
        <v>1898</v>
      </c>
      <c r="G730" t="s">
        <v>1910</v>
      </c>
      <c r="H730" t="s">
        <v>204</v>
      </c>
      <c r="I730" t="s">
        <v>1911</v>
      </c>
      <c r="J730" s="146">
        <v>42119</v>
      </c>
      <c r="K730" t="s">
        <v>490</v>
      </c>
      <c r="L730" t="s">
        <v>217</v>
      </c>
      <c r="M730" t="s">
        <v>45</v>
      </c>
      <c r="N730" t="s">
        <v>509</v>
      </c>
    </row>
    <row r="731" spans="1:14">
      <c r="A731" t="s">
        <v>12</v>
      </c>
      <c r="B731" t="s">
        <v>7068</v>
      </c>
      <c r="C731" t="s">
        <v>1921</v>
      </c>
      <c r="D731" s="85" t="s">
        <v>1897</v>
      </c>
      <c r="E731" s="146">
        <v>42540</v>
      </c>
      <c r="F731" t="s">
        <v>1898</v>
      </c>
      <c r="G731" t="s">
        <v>1922</v>
      </c>
      <c r="H731" t="s">
        <v>1923</v>
      </c>
      <c r="I731" t="s">
        <v>1924</v>
      </c>
      <c r="J731" s="146">
        <v>42533</v>
      </c>
      <c r="K731" t="s">
        <v>424</v>
      </c>
      <c r="L731" t="s">
        <v>1925</v>
      </c>
      <c r="M731" t="s">
        <v>45</v>
      </c>
      <c r="N731" t="s">
        <v>435</v>
      </c>
    </row>
    <row r="732" spans="1:14">
      <c r="A732" t="s">
        <v>12</v>
      </c>
      <c r="B732" t="s">
        <v>7069</v>
      </c>
      <c r="C732" t="s">
        <v>1926</v>
      </c>
      <c r="D732" s="85" t="s">
        <v>1897</v>
      </c>
      <c r="E732" s="146">
        <v>42539</v>
      </c>
      <c r="F732" t="s">
        <v>1898</v>
      </c>
      <c r="G732" t="s">
        <v>1922</v>
      </c>
      <c r="H732" t="s">
        <v>1923</v>
      </c>
      <c r="I732" t="s">
        <v>1924</v>
      </c>
      <c r="J732" s="146">
        <v>42533</v>
      </c>
      <c r="K732" t="s">
        <v>424</v>
      </c>
      <c r="L732" t="s">
        <v>161</v>
      </c>
      <c r="M732" t="s">
        <v>45</v>
      </c>
      <c r="N732" t="s">
        <v>949</v>
      </c>
    </row>
    <row r="733" spans="1:14">
      <c r="A733" t="s">
        <v>12</v>
      </c>
      <c r="B733" t="s">
        <v>7070</v>
      </c>
      <c r="C733" t="s">
        <v>1927</v>
      </c>
      <c r="D733" s="85" t="s">
        <v>1897</v>
      </c>
      <c r="E733" s="146">
        <v>42538</v>
      </c>
      <c r="F733" t="s">
        <v>1898</v>
      </c>
      <c r="G733" t="s">
        <v>1922</v>
      </c>
      <c r="H733" t="s">
        <v>1923</v>
      </c>
      <c r="I733" t="s">
        <v>1924</v>
      </c>
      <c r="J733" s="146">
        <v>42533</v>
      </c>
      <c r="K733" t="s">
        <v>424</v>
      </c>
      <c r="L733" t="s">
        <v>88</v>
      </c>
      <c r="M733" t="s">
        <v>45</v>
      </c>
      <c r="N733" t="s">
        <v>1928</v>
      </c>
    </row>
    <row r="734" spans="1:14">
      <c r="A734" t="s">
        <v>12</v>
      </c>
      <c r="B734" t="s">
        <v>7071</v>
      </c>
      <c r="C734" t="s">
        <v>1929</v>
      </c>
      <c r="D734" s="85" t="s">
        <v>1897</v>
      </c>
      <c r="E734" s="146">
        <v>42538</v>
      </c>
      <c r="F734" t="s">
        <v>1898</v>
      </c>
      <c r="G734" t="s">
        <v>1922</v>
      </c>
      <c r="H734" t="s">
        <v>1923</v>
      </c>
      <c r="I734" t="s">
        <v>1924</v>
      </c>
      <c r="J734" s="146">
        <v>42533</v>
      </c>
      <c r="K734" t="s">
        <v>424</v>
      </c>
      <c r="L734" t="s">
        <v>1614</v>
      </c>
      <c r="M734" t="s">
        <v>45</v>
      </c>
      <c r="N734" t="s">
        <v>1930</v>
      </c>
    </row>
    <row r="735" spans="1:14">
      <c r="A735" t="s">
        <v>12</v>
      </c>
      <c r="B735" t="s">
        <v>7072</v>
      </c>
      <c r="C735" t="s">
        <v>1931</v>
      </c>
      <c r="D735" s="85" t="s">
        <v>1897</v>
      </c>
      <c r="E735" s="146">
        <v>42959</v>
      </c>
      <c r="F735" t="s">
        <v>1932</v>
      </c>
      <c r="G735" t="s">
        <v>82</v>
      </c>
      <c r="H735" t="s">
        <v>83</v>
      </c>
      <c r="I735" t="s">
        <v>84</v>
      </c>
      <c r="J735" s="146">
        <v>42945</v>
      </c>
      <c r="K735" t="s">
        <v>424</v>
      </c>
      <c r="L735" t="s">
        <v>1338</v>
      </c>
      <c r="M735" t="s">
        <v>28</v>
      </c>
      <c r="N735" t="s">
        <v>607</v>
      </c>
    </row>
    <row r="736" spans="1:14">
      <c r="A736" t="s">
        <v>12</v>
      </c>
      <c r="B736" t="s">
        <v>7073</v>
      </c>
      <c r="C736" t="s">
        <v>1933</v>
      </c>
      <c r="D736" s="85" t="s">
        <v>1897</v>
      </c>
      <c r="E736" s="146">
        <v>43050</v>
      </c>
      <c r="F736" t="s">
        <v>1898</v>
      </c>
      <c r="G736" t="s">
        <v>1934</v>
      </c>
      <c r="H736" t="s">
        <v>16</v>
      </c>
      <c r="J736" s="146">
        <v>43044</v>
      </c>
      <c r="K736" t="s">
        <v>424</v>
      </c>
      <c r="L736" t="s">
        <v>27</v>
      </c>
      <c r="M736" t="s">
        <v>21</v>
      </c>
      <c r="N736" t="s">
        <v>1281</v>
      </c>
    </row>
    <row r="737" spans="1:14">
      <c r="A737" t="s">
        <v>12</v>
      </c>
      <c r="B737" t="s">
        <v>7074</v>
      </c>
      <c r="C737" t="s">
        <v>1935</v>
      </c>
      <c r="D737" s="85" t="s">
        <v>1897</v>
      </c>
      <c r="E737" s="146">
        <v>43057</v>
      </c>
      <c r="F737" t="s">
        <v>1898</v>
      </c>
      <c r="G737" t="s">
        <v>1934</v>
      </c>
      <c r="H737" t="s">
        <v>16</v>
      </c>
      <c r="J737" s="146">
        <v>43044</v>
      </c>
      <c r="K737" t="s">
        <v>424</v>
      </c>
      <c r="L737" t="s">
        <v>1936</v>
      </c>
      <c r="M737" t="s">
        <v>21</v>
      </c>
      <c r="N737" t="s">
        <v>207</v>
      </c>
    </row>
    <row r="738" spans="1:14">
      <c r="A738" t="s">
        <v>12</v>
      </c>
      <c r="B738" t="s">
        <v>7075</v>
      </c>
      <c r="C738" t="s">
        <v>1937</v>
      </c>
      <c r="D738" s="85" t="s">
        <v>1897</v>
      </c>
      <c r="E738" s="146">
        <v>43071</v>
      </c>
      <c r="F738" t="s">
        <v>1898</v>
      </c>
      <c r="G738" t="s">
        <v>1934</v>
      </c>
      <c r="H738" t="s">
        <v>16</v>
      </c>
      <c r="J738" s="146">
        <v>43044</v>
      </c>
      <c r="K738" t="s">
        <v>424</v>
      </c>
      <c r="L738" t="s">
        <v>88</v>
      </c>
      <c r="M738" t="s">
        <v>21</v>
      </c>
      <c r="N738" t="s">
        <v>1938</v>
      </c>
    </row>
    <row r="739" spans="1:14">
      <c r="A739" t="s">
        <v>12</v>
      </c>
      <c r="B739" t="s">
        <v>7076</v>
      </c>
      <c r="C739" t="s">
        <v>1939</v>
      </c>
      <c r="D739" s="85" t="s">
        <v>1897</v>
      </c>
      <c r="E739" s="146">
        <v>43093</v>
      </c>
      <c r="F739" t="s">
        <v>1940</v>
      </c>
      <c r="G739" t="s">
        <v>1934</v>
      </c>
      <c r="H739" t="s">
        <v>1941</v>
      </c>
      <c r="J739" s="146">
        <v>43072</v>
      </c>
      <c r="K739" t="s">
        <v>424</v>
      </c>
      <c r="L739" t="s">
        <v>1505</v>
      </c>
      <c r="M739" t="s">
        <v>21</v>
      </c>
      <c r="N739" t="s">
        <v>693</v>
      </c>
    </row>
    <row r="740" spans="1:14">
      <c r="A740" t="s">
        <v>12</v>
      </c>
      <c r="B740" t="s">
        <v>7077</v>
      </c>
      <c r="C740" t="s">
        <v>1942</v>
      </c>
      <c r="D740" s="85" t="s">
        <v>1897</v>
      </c>
      <c r="E740" s="146">
        <v>43093</v>
      </c>
      <c r="F740" t="s">
        <v>1940</v>
      </c>
      <c r="G740" t="s">
        <v>1934</v>
      </c>
      <c r="H740" t="s">
        <v>1941</v>
      </c>
      <c r="J740" s="146">
        <v>43072</v>
      </c>
      <c r="K740" t="s">
        <v>424</v>
      </c>
      <c r="L740" t="s">
        <v>27</v>
      </c>
      <c r="M740" t="s">
        <v>21</v>
      </c>
      <c r="N740" t="s">
        <v>1281</v>
      </c>
    </row>
    <row r="741" spans="1:14">
      <c r="A741" t="s">
        <v>12</v>
      </c>
      <c r="B741" t="s">
        <v>7077</v>
      </c>
      <c r="C741" t="s">
        <v>1942</v>
      </c>
      <c r="D741" s="85" t="s">
        <v>1897</v>
      </c>
      <c r="E741" s="146">
        <v>43093</v>
      </c>
      <c r="F741" t="s">
        <v>1940</v>
      </c>
      <c r="G741" t="s">
        <v>1934</v>
      </c>
      <c r="H741" t="s">
        <v>1941</v>
      </c>
      <c r="J741" s="146">
        <v>43072</v>
      </c>
      <c r="K741" t="s">
        <v>424</v>
      </c>
      <c r="L741" t="s">
        <v>1936</v>
      </c>
      <c r="M741" t="s">
        <v>21</v>
      </c>
      <c r="N741" t="s">
        <v>294</v>
      </c>
    </row>
    <row r="742" spans="1:14">
      <c r="A742" t="s">
        <v>913</v>
      </c>
      <c r="B742" t="s">
        <v>7078</v>
      </c>
      <c r="C742" t="s">
        <v>1944</v>
      </c>
      <c r="D742" s="85" t="s">
        <v>1945</v>
      </c>
      <c r="E742" s="146">
        <v>42225</v>
      </c>
      <c r="F742" t="s">
        <v>1946</v>
      </c>
    </row>
    <row r="743" spans="1:14">
      <c r="A743" t="s">
        <v>913</v>
      </c>
      <c r="B743" t="s">
        <v>7079</v>
      </c>
      <c r="C743" t="s">
        <v>1948</v>
      </c>
      <c r="D743" s="85" t="s">
        <v>1945</v>
      </c>
      <c r="E743" s="146">
        <v>42191</v>
      </c>
      <c r="F743" t="s">
        <v>1949</v>
      </c>
    </row>
    <row r="744" spans="1:14">
      <c r="A744" t="s">
        <v>913</v>
      </c>
      <c r="B744" t="s">
        <v>7080</v>
      </c>
      <c r="C744" t="s">
        <v>1951</v>
      </c>
      <c r="D744" s="85" t="s">
        <v>1945</v>
      </c>
      <c r="E744" s="146">
        <v>42189</v>
      </c>
    </row>
    <row r="745" spans="1:14">
      <c r="A745" t="s">
        <v>909</v>
      </c>
      <c r="B745" t="s">
        <v>7081</v>
      </c>
      <c r="C745" t="s">
        <v>1953</v>
      </c>
      <c r="D745" s="85" t="s">
        <v>1954</v>
      </c>
      <c r="E745" s="146">
        <v>44107</v>
      </c>
    </row>
    <row r="746" spans="1:14">
      <c r="A746" t="s">
        <v>7</v>
      </c>
      <c r="B746" t="s">
        <v>7082</v>
      </c>
      <c r="C746" s="143" t="s">
        <v>1956</v>
      </c>
      <c r="D746" s="85" t="s">
        <v>1957</v>
      </c>
      <c r="E746" s="146">
        <v>43756</v>
      </c>
      <c r="G746" t="s">
        <v>1364</v>
      </c>
    </row>
    <row r="747" spans="1:14">
      <c r="A747" t="s">
        <v>909</v>
      </c>
      <c r="B747" t="s">
        <v>7083</v>
      </c>
      <c r="C747" t="s">
        <v>1959</v>
      </c>
      <c r="D747" s="85" t="s">
        <v>1960</v>
      </c>
      <c r="E747" s="146">
        <v>44111</v>
      </c>
    </row>
    <row r="748" spans="1:14">
      <c r="A748" t="s">
        <v>12</v>
      </c>
      <c r="B748" t="s">
        <v>7084</v>
      </c>
      <c r="C748" t="s">
        <v>1961</v>
      </c>
      <c r="D748" s="85" t="s">
        <v>1962</v>
      </c>
      <c r="E748" s="146">
        <v>40374</v>
      </c>
      <c r="F748" t="s">
        <v>1963</v>
      </c>
      <c r="G748" t="s">
        <v>1964</v>
      </c>
      <c r="H748" t="s">
        <v>1923</v>
      </c>
      <c r="I748" t="s">
        <v>1965</v>
      </c>
      <c r="J748" s="146">
        <v>40370</v>
      </c>
      <c r="K748" t="s">
        <v>92</v>
      </c>
      <c r="L748" t="s">
        <v>1505</v>
      </c>
      <c r="M748" t="s">
        <v>28</v>
      </c>
    </row>
    <row r="749" spans="1:14">
      <c r="A749" t="s">
        <v>7</v>
      </c>
      <c r="B749" t="s">
        <v>7085</v>
      </c>
      <c r="C749" t="s">
        <v>1967</v>
      </c>
      <c r="D749" s="85" t="s">
        <v>1968</v>
      </c>
      <c r="E749" s="146">
        <v>42915</v>
      </c>
      <c r="G749" t="s">
        <v>1969</v>
      </c>
      <c r="H749" t="s">
        <v>524</v>
      </c>
    </row>
    <row r="750" spans="1:14">
      <c r="A750" t="s">
        <v>7</v>
      </c>
      <c r="B750" t="s">
        <v>7086</v>
      </c>
      <c r="C750" t="s">
        <v>1970</v>
      </c>
      <c r="D750" s="85" t="s">
        <v>1971</v>
      </c>
      <c r="E750" s="146">
        <v>41114</v>
      </c>
      <c r="H750" t="s">
        <v>623</v>
      </c>
    </row>
    <row r="751" spans="1:14">
      <c r="A751" t="s">
        <v>12</v>
      </c>
      <c r="B751" t="s">
        <v>7087</v>
      </c>
      <c r="C751" t="s">
        <v>1972</v>
      </c>
      <c r="D751" s="85" t="s">
        <v>1973</v>
      </c>
      <c r="E751" s="146">
        <v>44127</v>
      </c>
      <c r="G751" t="s">
        <v>921</v>
      </c>
      <c r="H751" t="s">
        <v>922</v>
      </c>
      <c r="I751" t="s">
        <v>923</v>
      </c>
      <c r="J751" s="146">
        <v>44065</v>
      </c>
      <c r="K751" t="s">
        <v>92</v>
      </c>
      <c r="L751" t="s">
        <v>1206</v>
      </c>
      <c r="M751" t="s">
        <v>45</v>
      </c>
      <c r="N751" t="s">
        <v>46</v>
      </c>
    </row>
    <row r="752" spans="1:14">
      <c r="A752" t="s">
        <v>12</v>
      </c>
      <c r="B752" t="s">
        <v>7088</v>
      </c>
      <c r="C752" t="s">
        <v>1974</v>
      </c>
      <c r="D752" s="85" t="s">
        <v>1973</v>
      </c>
      <c r="E752" s="146">
        <v>44130</v>
      </c>
      <c r="G752" t="s">
        <v>921</v>
      </c>
      <c r="H752" t="s">
        <v>922</v>
      </c>
      <c r="I752" t="s">
        <v>923</v>
      </c>
      <c r="J752" s="146">
        <v>44065</v>
      </c>
      <c r="K752" t="s">
        <v>36</v>
      </c>
      <c r="L752" t="s">
        <v>48</v>
      </c>
      <c r="M752" t="s">
        <v>45</v>
      </c>
      <c r="N752" t="s">
        <v>68</v>
      </c>
    </row>
    <row r="753" spans="1:14">
      <c r="A753" t="s">
        <v>12</v>
      </c>
      <c r="B753" t="s">
        <v>7089</v>
      </c>
      <c r="C753" t="s">
        <v>1976</v>
      </c>
      <c r="D753" s="85" t="s">
        <v>1973</v>
      </c>
      <c r="E753" s="146">
        <v>43692</v>
      </c>
      <c r="G753" t="s">
        <v>1977</v>
      </c>
      <c r="H753" t="s">
        <v>1978</v>
      </c>
      <c r="I753" t="s">
        <v>1979</v>
      </c>
      <c r="J753" s="146">
        <v>43673</v>
      </c>
      <c r="K753" t="s">
        <v>36</v>
      </c>
      <c r="L753" t="s">
        <v>20</v>
      </c>
      <c r="M753" t="s">
        <v>45</v>
      </c>
      <c r="N753" t="s">
        <v>1980</v>
      </c>
    </row>
    <row r="754" spans="1:14">
      <c r="A754" t="s">
        <v>12</v>
      </c>
      <c r="B754" t="s">
        <v>7090</v>
      </c>
      <c r="C754" t="s">
        <v>1982</v>
      </c>
      <c r="D754" s="85" t="s">
        <v>1973</v>
      </c>
      <c r="E754" s="146">
        <v>43693</v>
      </c>
      <c r="G754" t="s">
        <v>1977</v>
      </c>
      <c r="H754" t="s">
        <v>1978</v>
      </c>
      <c r="I754" t="s">
        <v>1979</v>
      </c>
      <c r="J754" s="146">
        <v>43673</v>
      </c>
      <c r="K754" t="s">
        <v>33</v>
      </c>
      <c r="L754" t="s">
        <v>151</v>
      </c>
      <c r="M754" t="s">
        <v>45</v>
      </c>
      <c r="N754" t="s">
        <v>1983</v>
      </c>
    </row>
    <row r="755" spans="1:14">
      <c r="A755" t="s">
        <v>12</v>
      </c>
      <c r="B755" t="s">
        <v>7091</v>
      </c>
      <c r="C755" t="s">
        <v>1985</v>
      </c>
      <c r="D755" s="85" t="s">
        <v>1973</v>
      </c>
      <c r="E755" s="146">
        <v>43697</v>
      </c>
      <c r="G755" t="s">
        <v>1977</v>
      </c>
      <c r="H755" t="s">
        <v>1978</v>
      </c>
      <c r="I755" t="s">
        <v>1979</v>
      </c>
      <c r="J755" s="146">
        <v>43673</v>
      </c>
      <c r="K755" t="s">
        <v>36</v>
      </c>
      <c r="L755" t="s">
        <v>151</v>
      </c>
      <c r="M755" t="s">
        <v>45</v>
      </c>
      <c r="N755" t="s">
        <v>1986</v>
      </c>
    </row>
    <row r="756" spans="1:14">
      <c r="A756" t="s">
        <v>12</v>
      </c>
      <c r="B756" t="s">
        <v>7092</v>
      </c>
      <c r="C756" t="s">
        <v>1988</v>
      </c>
      <c r="D756" s="85" t="s">
        <v>1973</v>
      </c>
      <c r="E756" s="146">
        <v>43710</v>
      </c>
      <c r="G756" t="s">
        <v>1977</v>
      </c>
      <c r="H756" t="s">
        <v>1978</v>
      </c>
      <c r="I756" t="s">
        <v>1979</v>
      </c>
      <c r="J756" s="146">
        <v>43673</v>
      </c>
      <c r="K756" t="s">
        <v>33</v>
      </c>
      <c r="L756" t="s">
        <v>48</v>
      </c>
      <c r="M756" t="s">
        <v>45</v>
      </c>
      <c r="N756" t="s">
        <v>1989</v>
      </c>
    </row>
    <row r="757" spans="1:14">
      <c r="A757" t="s">
        <v>12</v>
      </c>
      <c r="B757" t="s">
        <v>7093</v>
      </c>
      <c r="C757" t="s">
        <v>1991</v>
      </c>
      <c r="D757" s="85" t="s">
        <v>1973</v>
      </c>
      <c r="E757" s="146">
        <v>43882</v>
      </c>
      <c r="G757" t="s">
        <v>1977</v>
      </c>
      <c r="H757" t="s">
        <v>1978</v>
      </c>
      <c r="I757" t="s">
        <v>1979</v>
      </c>
      <c r="J757" s="146">
        <v>43673</v>
      </c>
      <c r="K757" t="s">
        <v>58</v>
      </c>
      <c r="L757" t="s">
        <v>33</v>
      </c>
      <c r="M757" t="s">
        <v>45</v>
      </c>
      <c r="N757" t="s">
        <v>1992</v>
      </c>
    </row>
    <row r="758" spans="1:14">
      <c r="A758" t="s">
        <v>12</v>
      </c>
      <c r="B758" t="s">
        <v>7094</v>
      </c>
      <c r="C758" t="s">
        <v>1994</v>
      </c>
      <c r="D758" s="85" t="s">
        <v>1973</v>
      </c>
      <c r="E758" s="146">
        <v>43885</v>
      </c>
      <c r="G758" t="s">
        <v>1977</v>
      </c>
      <c r="H758" t="s">
        <v>1978</v>
      </c>
      <c r="I758" t="s">
        <v>1979</v>
      </c>
      <c r="J758" s="146">
        <v>43673</v>
      </c>
      <c r="K758" t="s">
        <v>44</v>
      </c>
      <c r="L758" t="s">
        <v>118</v>
      </c>
      <c r="M758" t="s">
        <v>45</v>
      </c>
      <c r="N758" t="s">
        <v>1244</v>
      </c>
    </row>
    <row r="759" spans="1:14">
      <c r="A759" t="s">
        <v>12</v>
      </c>
      <c r="B759" t="s">
        <v>7095</v>
      </c>
      <c r="C759" t="s">
        <v>1996</v>
      </c>
      <c r="D759" s="85" t="s">
        <v>1973</v>
      </c>
      <c r="E759" s="146">
        <v>43889</v>
      </c>
      <c r="G759" t="s">
        <v>1977</v>
      </c>
      <c r="H759" t="s">
        <v>1978</v>
      </c>
      <c r="I759" t="s">
        <v>1979</v>
      </c>
      <c r="J759" s="146">
        <v>43673</v>
      </c>
      <c r="K759" t="s">
        <v>58</v>
      </c>
      <c r="L759" t="s">
        <v>48</v>
      </c>
      <c r="M759" t="s">
        <v>45</v>
      </c>
      <c r="N759" t="s">
        <v>509</v>
      </c>
    </row>
    <row r="760" spans="1:14">
      <c r="A760" t="s">
        <v>12</v>
      </c>
      <c r="B760" t="s">
        <v>7096</v>
      </c>
      <c r="C760" t="s">
        <v>1998</v>
      </c>
      <c r="D760" s="85" t="s">
        <v>1973</v>
      </c>
      <c r="E760" s="146">
        <v>43892</v>
      </c>
      <c r="G760" t="s">
        <v>1977</v>
      </c>
      <c r="H760" t="s">
        <v>1978</v>
      </c>
      <c r="I760" t="s">
        <v>1979</v>
      </c>
      <c r="J760" s="146">
        <v>43673</v>
      </c>
      <c r="K760" t="s">
        <v>58</v>
      </c>
      <c r="L760" t="s">
        <v>20</v>
      </c>
      <c r="M760" t="s">
        <v>45</v>
      </c>
      <c r="N760" t="s">
        <v>1999</v>
      </c>
    </row>
    <row r="761" spans="1:14">
      <c r="A761" t="s">
        <v>12</v>
      </c>
      <c r="B761" t="s">
        <v>7097</v>
      </c>
      <c r="C761" t="s">
        <v>2001</v>
      </c>
      <c r="D761" s="85" t="s">
        <v>1973</v>
      </c>
      <c r="E761" s="146">
        <v>43896</v>
      </c>
      <c r="G761" t="s">
        <v>1977</v>
      </c>
      <c r="H761" t="s">
        <v>1978</v>
      </c>
      <c r="I761" t="s">
        <v>1979</v>
      </c>
      <c r="J761" s="146">
        <v>43673</v>
      </c>
      <c r="K761" t="s">
        <v>73</v>
      </c>
      <c r="L761" t="s">
        <v>48</v>
      </c>
      <c r="M761" t="s">
        <v>45</v>
      </c>
      <c r="N761" t="s">
        <v>1479</v>
      </c>
    </row>
    <row r="762" spans="1:14">
      <c r="A762" t="s">
        <v>12</v>
      </c>
      <c r="B762" t="s">
        <v>7098</v>
      </c>
      <c r="C762" t="s">
        <v>2003</v>
      </c>
      <c r="D762" s="85" t="s">
        <v>1973</v>
      </c>
      <c r="E762" s="146">
        <v>43900</v>
      </c>
      <c r="G762" t="s">
        <v>1977</v>
      </c>
      <c r="H762" t="s">
        <v>1978</v>
      </c>
      <c r="I762" t="s">
        <v>1979</v>
      </c>
      <c r="J762" s="146">
        <v>43673</v>
      </c>
      <c r="K762" t="s">
        <v>945</v>
      </c>
      <c r="L762" t="s">
        <v>48</v>
      </c>
      <c r="M762" t="s">
        <v>45</v>
      </c>
      <c r="N762" t="s">
        <v>2004</v>
      </c>
    </row>
    <row r="763" spans="1:14">
      <c r="A763" t="s">
        <v>12</v>
      </c>
      <c r="B763" t="s">
        <v>7099</v>
      </c>
      <c r="C763" t="s">
        <v>2006</v>
      </c>
      <c r="D763" s="85" t="s">
        <v>1973</v>
      </c>
      <c r="E763" s="146">
        <v>43906</v>
      </c>
      <c r="G763" t="s">
        <v>1977</v>
      </c>
      <c r="H763" t="s">
        <v>1978</v>
      </c>
      <c r="I763" t="s">
        <v>1979</v>
      </c>
      <c r="J763" s="146">
        <v>43673</v>
      </c>
      <c r="K763" t="s">
        <v>48</v>
      </c>
      <c r="L763" t="s">
        <v>2007</v>
      </c>
      <c r="M763" t="s">
        <v>45</v>
      </c>
      <c r="N763" t="s">
        <v>46</v>
      </c>
    </row>
    <row r="764" spans="1:14">
      <c r="A764" t="s">
        <v>12</v>
      </c>
      <c r="B764" t="s">
        <v>7100</v>
      </c>
      <c r="C764" t="s">
        <v>2009</v>
      </c>
      <c r="D764" s="85" t="s">
        <v>1973</v>
      </c>
      <c r="E764" s="146">
        <v>43913</v>
      </c>
      <c r="F764" t="s">
        <v>809</v>
      </c>
      <c r="G764" t="s">
        <v>1977</v>
      </c>
      <c r="H764" t="s">
        <v>1978</v>
      </c>
      <c r="I764" t="s">
        <v>1979</v>
      </c>
      <c r="J764" s="146">
        <v>43673</v>
      </c>
      <c r="K764" t="s">
        <v>33</v>
      </c>
      <c r="L764" t="s">
        <v>2007</v>
      </c>
      <c r="M764" t="s">
        <v>45</v>
      </c>
      <c r="N764" t="s">
        <v>2010</v>
      </c>
    </row>
    <row r="765" spans="1:14">
      <c r="A765" t="s">
        <v>12</v>
      </c>
      <c r="B765" t="s">
        <v>7101</v>
      </c>
      <c r="C765" t="s">
        <v>2012</v>
      </c>
      <c r="D765" s="85" t="s">
        <v>1973</v>
      </c>
      <c r="E765" s="146">
        <v>44043</v>
      </c>
      <c r="G765" t="s">
        <v>2013</v>
      </c>
      <c r="H765" t="s">
        <v>1978</v>
      </c>
      <c r="I765" t="s">
        <v>926</v>
      </c>
      <c r="J765" s="146">
        <v>44038</v>
      </c>
      <c r="K765" t="s">
        <v>36</v>
      </c>
      <c r="L765" t="s">
        <v>945</v>
      </c>
      <c r="M765" t="s">
        <v>45</v>
      </c>
      <c r="N765" t="s">
        <v>2014</v>
      </c>
    </row>
    <row r="766" spans="1:14">
      <c r="A766" t="s">
        <v>12</v>
      </c>
      <c r="B766" t="s">
        <v>7102</v>
      </c>
      <c r="C766" t="s">
        <v>2016</v>
      </c>
      <c r="D766" s="85" t="s">
        <v>1973</v>
      </c>
      <c r="E766" s="146">
        <v>44046</v>
      </c>
      <c r="G766" t="s">
        <v>2013</v>
      </c>
      <c r="H766" t="s">
        <v>1978</v>
      </c>
      <c r="I766" t="s">
        <v>926</v>
      </c>
      <c r="J766" s="146">
        <v>44038</v>
      </c>
      <c r="K766" t="s">
        <v>945</v>
      </c>
      <c r="L766" t="s">
        <v>60</v>
      </c>
      <c r="M766" t="s">
        <v>45</v>
      </c>
      <c r="N766" t="s">
        <v>2017</v>
      </c>
    </row>
    <row r="767" spans="1:14">
      <c r="A767" t="s">
        <v>12</v>
      </c>
      <c r="B767" t="s">
        <v>7103</v>
      </c>
      <c r="C767" t="s">
        <v>2019</v>
      </c>
      <c r="D767" s="85" t="s">
        <v>1973</v>
      </c>
      <c r="E767" s="146">
        <v>44050</v>
      </c>
      <c r="G767" t="s">
        <v>2013</v>
      </c>
      <c r="H767" t="s">
        <v>1978</v>
      </c>
      <c r="I767" t="s">
        <v>926</v>
      </c>
      <c r="J767" s="146">
        <v>44038</v>
      </c>
      <c r="K767" t="s">
        <v>945</v>
      </c>
      <c r="L767" t="s">
        <v>58</v>
      </c>
      <c r="M767" t="s">
        <v>45</v>
      </c>
      <c r="N767" t="s">
        <v>2020</v>
      </c>
    </row>
    <row r="768" spans="1:14">
      <c r="A768" t="s">
        <v>12</v>
      </c>
      <c r="B768" t="s">
        <v>7104</v>
      </c>
      <c r="C768" t="s">
        <v>2022</v>
      </c>
      <c r="D768" s="85" t="s">
        <v>1973</v>
      </c>
      <c r="E768" s="146">
        <v>44053</v>
      </c>
      <c r="G768" t="s">
        <v>2013</v>
      </c>
      <c r="H768" t="s">
        <v>1978</v>
      </c>
      <c r="I768" t="s">
        <v>926</v>
      </c>
      <c r="J768" s="146">
        <v>44038</v>
      </c>
      <c r="K768" t="s">
        <v>945</v>
      </c>
      <c r="L768" t="s">
        <v>2023</v>
      </c>
      <c r="M768" t="s">
        <v>45</v>
      </c>
      <c r="N768" t="s">
        <v>2024</v>
      </c>
    </row>
    <row r="769" spans="1:14">
      <c r="A769" t="s">
        <v>12</v>
      </c>
      <c r="B769" t="s">
        <v>7105</v>
      </c>
      <c r="C769" t="s">
        <v>2026</v>
      </c>
      <c r="D769" s="85" t="s">
        <v>1973</v>
      </c>
      <c r="E769" s="146">
        <v>44057</v>
      </c>
      <c r="G769" t="s">
        <v>2013</v>
      </c>
      <c r="H769" t="s">
        <v>1978</v>
      </c>
      <c r="I769" t="s">
        <v>926</v>
      </c>
      <c r="J769" s="146">
        <v>44038</v>
      </c>
      <c r="K769" t="s">
        <v>60</v>
      </c>
      <c r="L769" t="s">
        <v>2023</v>
      </c>
      <c r="M769" t="s">
        <v>45</v>
      </c>
      <c r="N769" t="s">
        <v>2027</v>
      </c>
    </row>
    <row r="770" spans="1:14">
      <c r="A770" t="s">
        <v>12</v>
      </c>
      <c r="B770" t="s">
        <v>7106</v>
      </c>
      <c r="C770" t="s">
        <v>2029</v>
      </c>
      <c r="D770" s="85" t="s">
        <v>1973</v>
      </c>
      <c r="E770" s="146">
        <v>44060</v>
      </c>
      <c r="G770" t="s">
        <v>2013</v>
      </c>
      <c r="H770" t="s">
        <v>1978</v>
      </c>
      <c r="I770" t="s">
        <v>926</v>
      </c>
      <c r="J770" s="146">
        <v>44038</v>
      </c>
      <c r="K770" t="s">
        <v>36</v>
      </c>
      <c r="L770" t="s">
        <v>58</v>
      </c>
      <c r="M770" t="s">
        <v>45</v>
      </c>
      <c r="N770" t="s">
        <v>2030</v>
      </c>
    </row>
    <row r="771" spans="1:14">
      <c r="A771" t="s">
        <v>12</v>
      </c>
      <c r="B771" t="s">
        <v>7107</v>
      </c>
      <c r="C771" t="s">
        <v>2032</v>
      </c>
      <c r="D771" s="85" t="s">
        <v>1973</v>
      </c>
      <c r="E771" s="146">
        <v>44064</v>
      </c>
      <c r="G771" t="s">
        <v>2013</v>
      </c>
      <c r="H771" t="s">
        <v>1978</v>
      </c>
      <c r="I771" t="s">
        <v>926</v>
      </c>
      <c r="J771" s="146">
        <v>44038</v>
      </c>
      <c r="K771" t="s">
        <v>36</v>
      </c>
      <c r="L771" t="s">
        <v>60</v>
      </c>
      <c r="M771" t="s">
        <v>45</v>
      </c>
      <c r="N771" t="s">
        <v>2033</v>
      </c>
    </row>
    <row r="772" spans="1:14">
      <c r="A772" t="s">
        <v>12</v>
      </c>
      <c r="B772" t="s">
        <v>7108</v>
      </c>
      <c r="C772" t="s">
        <v>2035</v>
      </c>
      <c r="D772" s="85" t="s">
        <v>1973</v>
      </c>
      <c r="E772" s="146">
        <v>44080</v>
      </c>
      <c r="G772" t="s">
        <v>2013</v>
      </c>
      <c r="H772" t="s">
        <v>1978</v>
      </c>
      <c r="I772" t="s">
        <v>926</v>
      </c>
      <c r="J772" s="146">
        <v>44038</v>
      </c>
      <c r="K772" t="s">
        <v>58</v>
      </c>
      <c r="L772" t="s">
        <v>60</v>
      </c>
      <c r="M772" t="s">
        <v>45</v>
      </c>
      <c r="N772" t="s">
        <v>2036</v>
      </c>
    </row>
    <row r="773" spans="1:14">
      <c r="A773" t="s">
        <v>12</v>
      </c>
      <c r="B773" t="s">
        <v>7109</v>
      </c>
      <c r="C773" t="s">
        <v>2038</v>
      </c>
      <c r="D773" s="85" t="s">
        <v>1973</v>
      </c>
      <c r="E773" s="146">
        <v>43854</v>
      </c>
      <c r="G773" t="s">
        <v>2039</v>
      </c>
      <c r="H773" t="s">
        <v>83</v>
      </c>
      <c r="I773" t="s">
        <v>2040</v>
      </c>
      <c r="J773" s="146">
        <v>43715</v>
      </c>
      <c r="K773" t="s">
        <v>36</v>
      </c>
      <c r="L773" t="s">
        <v>20</v>
      </c>
      <c r="M773" t="s">
        <v>28</v>
      </c>
      <c r="N773" t="s">
        <v>2041</v>
      </c>
    </row>
    <row r="774" spans="1:14">
      <c r="A774" t="s">
        <v>12</v>
      </c>
      <c r="B774" t="s">
        <v>7110</v>
      </c>
      <c r="C774" t="s">
        <v>2043</v>
      </c>
      <c r="D774" s="85" t="s">
        <v>1973</v>
      </c>
      <c r="E774" s="146">
        <v>43857</v>
      </c>
      <c r="G774" t="s">
        <v>2039</v>
      </c>
      <c r="H774" t="s">
        <v>83</v>
      </c>
      <c r="I774" t="s">
        <v>2040</v>
      </c>
      <c r="J774" s="146">
        <v>43715</v>
      </c>
      <c r="K774" t="s">
        <v>36</v>
      </c>
      <c r="L774" t="s">
        <v>70</v>
      </c>
      <c r="M774" t="s">
        <v>28</v>
      </c>
      <c r="N774" t="s">
        <v>862</v>
      </c>
    </row>
    <row r="775" spans="1:14">
      <c r="A775" t="s">
        <v>12</v>
      </c>
      <c r="B775" t="s">
        <v>7111</v>
      </c>
      <c r="C775" t="s">
        <v>2045</v>
      </c>
      <c r="D775" s="85" t="s">
        <v>1973</v>
      </c>
      <c r="E775" s="146">
        <v>43861</v>
      </c>
      <c r="G775" t="s">
        <v>2039</v>
      </c>
      <c r="H775" t="s">
        <v>83</v>
      </c>
      <c r="I775" t="s">
        <v>2040</v>
      </c>
      <c r="J775" s="146">
        <v>43716</v>
      </c>
      <c r="K775" t="s">
        <v>36</v>
      </c>
      <c r="L775" t="s">
        <v>33</v>
      </c>
      <c r="M775" t="s">
        <v>28</v>
      </c>
      <c r="N775" t="s">
        <v>108</v>
      </c>
    </row>
    <row r="776" spans="1:14">
      <c r="A776" t="s">
        <v>12</v>
      </c>
      <c r="B776" t="s">
        <v>7112</v>
      </c>
      <c r="C776" t="s">
        <v>2047</v>
      </c>
      <c r="D776" s="85" t="s">
        <v>1973</v>
      </c>
      <c r="E776" s="146">
        <v>43864</v>
      </c>
      <c r="G776" t="s">
        <v>2039</v>
      </c>
      <c r="H776" t="s">
        <v>83</v>
      </c>
      <c r="I776" t="s">
        <v>2040</v>
      </c>
      <c r="J776" s="146">
        <v>43716</v>
      </c>
      <c r="K776" t="s">
        <v>36</v>
      </c>
      <c r="L776" t="s">
        <v>112</v>
      </c>
      <c r="M776" t="s">
        <v>28</v>
      </c>
      <c r="N776" t="s">
        <v>22</v>
      </c>
    </row>
    <row r="777" spans="1:14">
      <c r="A777" t="s">
        <v>12</v>
      </c>
      <c r="B777" t="s">
        <v>7113</v>
      </c>
      <c r="C777" t="s">
        <v>2049</v>
      </c>
      <c r="D777" s="85" t="s">
        <v>1973</v>
      </c>
      <c r="E777" s="146">
        <v>43868</v>
      </c>
      <c r="G777" t="s">
        <v>2039</v>
      </c>
      <c r="H777" t="s">
        <v>83</v>
      </c>
      <c r="I777" t="s">
        <v>2040</v>
      </c>
      <c r="J777" s="146">
        <v>43716</v>
      </c>
      <c r="K777" t="s">
        <v>36</v>
      </c>
      <c r="L777" t="s">
        <v>2050</v>
      </c>
      <c r="M777" t="s">
        <v>28</v>
      </c>
      <c r="N777" t="s">
        <v>246</v>
      </c>
    </row>
    <row r="778" spans="1:14">
      <c r="A778" t="s">
        <v>12</v>
      </c>
      <c r="B778" t="s">
        <v>7114</v>
      </c>
      <c r="C778" t="s">
        <v>2052</v>
      </c>
      <c r="D778" s="85" t="s">
        <v>1973</v>
      </c>
      <c r="E778" s="146">
        <v>43871</v>
      </c>
      <c r="G778" t="s">
        <v>2039</v>
      </c>
      <c r="H778" t="s">
        <v>83</v>
      </c>
      <c r="I778" t="s">
        <v>2040</v>
      </c>
      <c r="J778" s="146">
        <v>43716</v>
      </c>
      <c r="K778" t="s">
        <v>36</v>
      </c>
      <c r="L778" t="s">
        <v>58</v>
      </c>
      <c r="M778" t="s">
        <v>28</v>
      </c>
      <c r="N778" t="s">
        <v>381</v>
      </c>
    </row>
    <row r="779" spans="1:14">
      <c r="A779" t="s">
        <v>12</v>
      </c>
      <c r="B779" t="s">
        <v>7115</v>
      </c>
      <c r="C779" t="s">
        <v>2054</v>
      </c>
      <c r="D779" s="85" t="s">
        <v>1973</v>
      </c>
      <c r="E779" s="146">
        <v>43875</v>
      </c>
      <c r="G779" t="s">
        <v>2039</v>
      </c>
      <c r="H779" t="s">
        <v>83</v>
      </c>
      <c r="I779" t="s">
        <v>2040</v>
      </c>
      <c r="J779" s="146">
        <v>43716</v>
      </c>
      <c r="K779" t="s">
        <v>36</v>
      </c>
      <c r="L779" t="s">
        <v>60</v>
      </c>
      <c r="M779" t="s">
        <v>28</v>
      </c>
      <c r="N779" t="s">
        <v>365</v>
      </c>
    </row>
    <row r="780" spans="1:14">
      <c r="A780" t="s">
        <v>12</v>
      </c>
      <c r="B780" t="s">
        <v>7116</v>
      </c>
      <c r="C780" t="s">
        <v>2056</v>
      </c>
      <c r="D780" s="85" t="s">
        <v>1973</v>
      </c>
      <c r="E780" s="146">
        <v>43850</v>
      </c>
      <c r="G780" t="s">
        <v>2057</v>
      </c>
      <c r="H780" t="s">
        <v>148</v>
      </c>
      <c r="I780" t="s">
        <v>2058</v>
      </c>
      <c r="J780" s="146">
        <v>43645</v>
      </c>
      <c r="K780" t="s">
        <v>70</v>
      </c>
      <c r="L780" t="s">
        <v>73</v>
      </c>
      <c r="M780" t="s">
        <v>28</v>
      </c>
      <c r="N780" t="s">
        <v>29</v>
      </c>
    </row>
    <row r="781" spans="1:14">
      <c r="A781" t="s">
        <v>12</v>
      </c>
      <c r="B781" t="s">
        <v>7117</v>
      </c>
      <c r="C781" t="s">
        <v>2060</v>
      </c>
      <c r="D781" s="85" t="s">
        <v>1973</v>
      </c>
      <c r="E781" s="146">
        <v>43880</v>
      </c>
      <c r="F781" t="s">
        <v>2061</v>
      </c>
      <c r="G781" t="s">
        <v>2062</v>
      </c>
      <c r="H781" t="s">
        <v>138</v>
      </c>
      <c r="I781" t="s">
        <v>2063</v>
      </c>
      <c r="J781" s="146">
        <v>43876</v>
      </c>
      <c r="K781" t="s">
        <v>151</v>
      </c>
      <c r="L781" t="s">
        <v>224</v>
      </c>
      <c r="M781" t="s">
        <v>28</v>
      </c>
      <c r="N781" t="s">
        <v>34</v>
      </c>
    </row>
    <row r="782" spans="1:14">
      <c r="A782" t="s">
        <v>12</v>
      </c>
      <c r="B782" t="s">
        <v>7118</v>
      </c>
      <c r="C782" t="s">
        <v>2065</v>
      </c>
      <c r="D782" s="85" t="s">
        <v>1973</v>
      </c>
      <c r="E782" s="146">
        <v>43887</v>
      </c>
      <c r="F782" t="s">
        <v>2061</v>
      </c>
      <c r="G782" t="s">
        <v>2062</v>
      </c>
      <c r="H782" t="s">
        <v>138</v>
      </c>
      <c r="I782" t="s">
        <v>2063</v>
      </c>
      <c r="J782" s="146">
        <v>43876</v>
      </c>
      <c r="K782" t="s">
        <v>151</v>
      </c>
      <c r="L782" t="s">
        <v>2066</v>
      </c>
      <c r="M782" t="s">
        <v>28</v>
      </c>
      <c r="N782" t="s">
        <v>862</v>
      </c>
    </row>
    <row r="783" spans="1:14">
      <c r="A783" t="s">
        <v>12</v>
      </c>
      <c r="B783" t="s">
        <v>7119</v>
      </c>
      <c r="C783" t="s">
        <v>2068</v>
      </c>
      <c r="D783" s="85" t="s">
        <v>1973</v>
      </c>
      <c r="E783" s="146">
        <v>43894</v>
      </c>
      <c r="F783" t="s">
        <v>2061</v>
      </c>
      <c r="G783" t="s">
        <v>2062</v>
      </c>
      <c r="H783" t="s">
        <v>138</v>
      </c>
      <c r="I783" t="s">
        <v>2063</v>
      </c>
      <c r="J783" s="146">
        <v>43876</v>
      </c>
      <c r="K783" t="s">
        <v>151</v>
      </c>
      <c r="L783" t="s">
        <v>118</v>
      </c>
      <c r="M783" t="s">
        <v>28</v>
      </c>
      <c r="N783" t="s">
        <v>218</v>
      </c>
    </row>
    <row r="784" spans="1:14">
      <c r="A784" t="s">
        <v>12</v>
      </c>
      <c r="B784" t="s">
        <v>7120</v>
      </c>
      <c r="C784" t="s">
        <v>2070</v>
      </c>
      <c r="D784" s="85" t="s">
        <v>1973</v>
      </c>
      <c r="E784" s="146">
        <v>43911</v>
      </c>
      <c r="F784" t="s">
        <v>2061</v>
      </c>
      <c r="G784" t="s">
        <v>2062</v>
      </c>
      <c r="H784" t="s">
        <v>138</v>
      </c>
      <c r="I784" t="s">
        <v>2063</v>
      </c>
      <c r="J784" s="146">
        <v>43876</v>
      </c>
      <c r="K784" t="s">
        <v>151</v>
      </c>
      <c r="L784" t="s">
        <v>60</v>
      </c>
      <c r="M784" t="s">
        <v>28</v>
      </c>
      <c r="N784" t="s">
        <v>34</v>
      </c>
    </row>
    <row r="785" spans="1:14">
      <c r="A785" t="s">
        <v>12</v>
      </c>
      <c r="B785" t="s">
        <v>7121</v>
      </c>
      <c r="C785" t="s">
        <v>2072</v>
      </c>
      <c r="D785" s="85" t="s">
        <v>1973</v>
      </c>
      <c r="E785" s="146">
        <v>43912</v>
      </c>
      <c r="F785" t="s">
        <v>2061</v>
      </c>
      <c r="G785" t="s">
        <v>2062</v>
      </c>
      <c r="H785" t="s">
        <v>138</v>
      </c>
      <c r="I785" t="s">
        <v>2063</v>
      </c>
      <c r="J785" s="146">
        <v>43876</v>
      </c>
      <c r="K785" t="s">
        <v>151</v>
      </c>
      <c r="L785" t="s">
        <v>1031</v>
      </c>
      <c r="M785" t="s">
        <v>28</v>
      </c>
      <c r="N785" t="s">
        <v>2073</v>
      </c>
    </row>
    <row r="786" spans="1:14">
      <c r="A786" t="s">
        <v>12</v>
      </c>
      <c r="B786" t="s">
        <v>7122</v>
      </c>
      <c r="C786" t="s">
        <v>2075</v>
      </c>
      <c r="D786" s="85" t="s">
        <v>1973</v>
      </c>
      <c r="E786" s="146">
        <v>43917</v>
      </c>
      <c r="F786" t="s">
        <v>2061</v>
      </c>
      <c r="G786" t="s">
        <v>2062</v>
      </c>
      <c r="H786" t="s">
        <v>138</v>
      </c>
      <c r="I786" t="s">
        <v>2063</v>
      </c>
      <c r="J786" s="146">
        <v>43876</v>
      </c>
      <c r="K786" t="s">
        <v>1031</v>
      </c>
      <c r="L786" t="s">
        <v>60</v>
      </c>
      <c r="M786" t="s">
        <v>28</v>
      </c>
      <c r="N786" t="s">
        <v>239</v>
      </c>
    </row>
    <row r="787" spans="1:14">
      <c r="A787" t="s">
        <v>12</v>
      </c>
      <c r="B787" t="s">
        <v>7123</v>
      </c>
      <c r="C787" t="s">
        <v>2077</v>
      </c>
      <c r="D787" s="85" t="s">
        <v>1973</v>
      </c>
      <c r="E787" s="146">
        <v>43924</v>
      </c>
      <c r="F787" t="s">
        <v>2061</v>
      </c>
      <c r="G787" t="s">
        <v>2062</v>
      </c>
      <c r="H787" t="s">
        <v>138</v>
      </c>
      <c r="I787" t="s">
        <v>2063</v>
      </c>
      <c r="J787" s="146">
        <v>43876</v>
      </c>
      <c r="K787" t="s">
        <v>60</v>
      </c>
      <c r="L787" t="s">
        <v>118</v>
      </c>
      <c r="M787" t="s">
        <v>28</v>
      </c>
      <c r="N787" t="s">
        <v>29</v>
      </c>
    </row>
    <row r="788" spans="1:14">
      <c r="A788" t="s">
        <v>12</v>
      </c>
      <c r="B788" t="s">
        <v>7124</v>
      </c>
      <c r="C788" t="s">
        <v>2079</v>
      </c>
      <c r="D788" s="85" t="s">
        <v>1973</v>
      </c>
      <c r="E788" s="146">
        <v>43959</v>
      </c>
      <c r="F788" t="s">
        <v>2061</v>
      </c>
      <c r="G788" t="s">
        <v>2062</v>
      </c>
      <c r="H788" t="s">
        <v>138</v>
      </c>
      <c r="I788" t="s">
        <v>2063</v>
      </c>
      <c r="J788" s="146">
        <v>43876</v>
      </c>
      <c r="K788" t="s">
        <v>60</v>
      </c>
      <c r="L788" t="s">
        <v>2066</v>
      </c>
      <c r="M788" t="s">
        <v>28</v>
      </c>
      <c r="N788" t="s">
        <v>2080</v>
      </c>
    </row>
    <row r="789" spans="1:14">
      <c r="A789" t="s">
        <v>12</v>
      </c>
      <c r="B789" t="s">
        <v>7125</v>
      </c>
      <c r="C789" t="s">
        <v>2082</v>
      </c>
      <c r="D789" s="85" t="s">
        <v>1973</v>
      </c>
      <c r="E789" s="146">
        <v>43966</v>
      </c>
      <c r="F789" t="s">
        <v>2061</v>
      </c>
      <c r="G789" t="s">
        <v>2062</v>
      </c>
      <c r="H789" t="s">
        <v>138</v>
      </c>
      <c r="I789" t="s">
        <v>2063</v>
      </c>
      <c r="J789" s="146">
        <v>43876</v>
      </c>
      <c r="K789" t="s">
        <v>2066</v>
      </c>
      <c r="L789" t="s">
        <v>1031</v>
      </c>
      <c r="M789" t="s">
        <v>28</v>
      </c>
      <c r="N789" t="s">
        <v>2083</v>
      </c>
    </row>
    <row r="790" spans="1:14">
      <c r="A790" t="s">
        <v>12</v>
      </c>
      <c r="B790" t="s">
        <v>7126</v>
      </c>
      <c r="C790" t="s">
        <v>2085</v>
      </c>
      <c r="D790" s="85" t="s">
        <v>1973</v>
      </c>
      <c r="E790" s="146">
        <v>43822</v>
      </c>
      <c r="G790" t="s">
        <v>2086</v>
      </c>
      <c r="H790" t="s">
        <v>2087</v>
      </c>
      <c r="I790" t="s">
        <v>2088</v>
      </c>
      <c r="J790" s="146">
        <v>43743</v>
      </c>
      <c r="K790" t="s">
        <v>36</v>
      </c>
      <c r="L790" t="s">
        <v>2089</v>
      </c>
      <c r="M790" t="s">
        <v>45</v>
      </c>
      <c r="N790" t="s">
        <v>2090</v>
      </c>
    </row>
    <row r="791" spans="1:14">
      <c r="A791" t="s">
        <v>12</v>
      </c>
      <c r="B791" t="s">
        <v>7127</v>
      </c>
      <c r="C791" t="s">
        <v>2092</v>
      </c>
      <c r="D791" s="85" t="s">
        <v>1973</v>
      </c>
      <c r="E791" s="146">
        <v>43826</v>
      </c>
      <c r="G791" t="s">
        <v>2086</v>
      </c>
      <c r="H791" t="s">
        <v>2087</v>
      </c>
      <c r="I791" t="s">
        <v>2088</v>
      </c>
      <c r="J791" s="146">
        <v>43743</v>
      </c>
      <c r="K791" t="s">
        <v>2066</v>
      </c>
      <c r="L791" t="s">
        <v>33</v>
      </c>
      <c r="M791" t="s">
        <v>45</v>
      </c>
      <c r="N791" t="s">
        <v>2093</v>
      </c>
    </row>
    <row r="792" spans="1:14">
      <c r="A792" t="s">
        <v>12</v>
      </c>
      <c r="B792" t="s">
        <v>7128</v>
      </c>
      <c r="C792" t="s">
        <v>2095</v>
      </c>
      <c r="D792" s="85" t="s">
        <v>1973</v>
      </c>
      <c r="E792" s="146">
        <v>43829</v>
      </c>
      <c r="G792" t="s">
        <v>2086</v>
      </c>
      <c r="H792" t="s">
        <v>2087</v>
      </c>
      <c r="I792" t="s">
        <v>2088</v>
      </c>
      <c r="J792" s="146">
        <v>43743</v>
      </c>
      <c r="K792" t="s">
        <v>36</v>
      </c>
      <c r="L792" t="s">
        <v>675</v>
      </c>
      <c r="M792" t="s">
        <v>45</v>
      </c>
      <c r="N792" t="s">
        <v>56</v>
      </c>
    </row>
    <row r="793" spans="1:14">
      <c r="A793" t="s">
        <v>12</v>
      </c>
      <c r="B793" t="s">
        <v>7129</v>
      </c>
      <c r="C793" t="s">
        <v>2097</v>
      </c>
      <c r="D793" s="85" t="s">
        <v>1973</v>
      </c>
      <c r="E793" s="146">
        <v>43833</v>
      </c>
      <c r="G793" t="s">
        <v>2086</v>
      </c>
      <c r="H793" t="s">
        <v>2087</v>
      </c>
      <c r="I793" t="s">
        <v>2088</v>
      </c>
      <c r="J793" s="146">
        <v>43743</v>
      </c>
      <c r="K793" t="s">
        <v>36</v>
      </c>
      <c r="L793" t="s">
        <v>58</v>
      </c>
      <c r="M793" t="s">
        <v>45</v>
      </c>
      <c r="N793" t="s">
        <v>511</v>
      </c>
    </row>
    <row r="794" spans="1:14">
      <c r="A794" t="s">
        <v>12</v>
      </c>
      <c r="B794" t="s">
        <v>7130</v>
      </c>
      <c r="C794" t="s">
        <v>2099</v>
      </c>
      <c r="D794" s="85" t="s">
        <v>1973</v>
      </c>
      <c r="E794" s="146">
        <v>43836</v>
      </c>
      <c r="G794" t="s">
        <v>2086</v>
      </c>
      <c r="H794" t="s">
        <v>2087</v>
      </c>
      <c r="I794" t="s">
        <v>2088</v>
      </c>
      <c r="J794" s="146">
        <v>43743</v>
      </c>
      <c r="K794" t="s">
        <v>58</v>
      </c>
      <c r="L794" t="s">
        <v>33</v>
      </c>
      <c r="M794" t="s">
        <v>45</v>
      </c>
      <c r="N794" t="s">
        <v>2100</v>
      </c>
    </row>
    <row r="795" spans="1:14">
      <c r="A795" t="s">
        <v>12</v>
      </c>
      <c r="B795" t="s">
        <v>7131</v>
      </c>
      <c r="C795" t="s">
        <v>2102</v>
      </c>
      <c r="D795" s="85" t="s">
        <v>1973</v>
      </c>
      <c r="E795" s="146">
        <v>43840</v>
      </c>
      <c r="G795" t="s">
        <v>2086</v>
      </c>
      <c r="H795" t="s">
        <v>2087</v>
      </c>
      <c r="I795" t="s">
        <v>2088</v>
      </c>
      <c r="J795" s="146">
        <v>43743</v>
      </c>
      <c r="K795" t="s">
        <v>36</v>
      </c>
      <c r="L795" t="s">
        <v>1031</v>
      </c>
      <c r="M795" t="s">
        <v>45</v>
      </c>
      <c r="N795" t="s">
        <v>1676</v>
      </c>
    </row>
    <row r="796" spans="1:14">
      <c r="A796" t="s">
        <v>12</v>
      </c>
      <c r="B796" t="s">
        <v>7132</v>
      </c>
      <c r="C796" t="s">
        <v>2104</v>
      </c>
      <c r="D796" s="85" t="s">
        <v>1973</v>
      </c>
      <c r="E796" s="146">
        <v>44071</v>
      </c>
      <c r="G796" t="s">
        <v>921</v>
      </c>
      <c r="H796" t="s">
        <v>922</v>
      </c>
      <c r="I796" t="s">
        <v>923</v>
      </c>
      <c r="J796" s="146">
        <v>44066</v>
      </c>
      <c r="K796" t="s">
        <v>92</v>
      </c>
      <c r="L796" t="s">
        <v>60</v>
      </c>
      <c r="M796" t="s">
        <v>45</v>
      </c>
      <c r="N796" t="s">
        <v>511</v>
      </c>
    </row>
    <row r="797" spans="1:14">
      <c r="A797" t="s">
        <v>12</v>
      </c>
      <c r="B797" t="s">
        <v>7133</v>
      </c>
      <c r="C797" t="s">
        <v>2106</v>
      </c>
      <c r="D797" s="85" t="s">
        <v>1973</v>
      </c>
      <c r="E797" s="146">
        <v>44074</v>
      </c>
      <c r="G797" t="s">
        <v>921</v>
      </c>
      <c r="H797" t="s">
        <v>922</v>
      </c>
      <c r="I797" t="s">
        <v>923</v>
      </c>
      <c r="J797" s="146">
        <v>44067</v>
      </c>
      <c r="K797" t="s">
        <v>36</v>
      </c>
      <c r="L797" t="s">
        <v>92</v>
      </c>
      <c r="M797" t="s">
        <v>45</v>
      </c>
      <c r="N797" t="s">
        <v>2107</v>
      </c>
    </row>
    <row r="798" spans="1:14">
      <c r="A798" t="s">
        <v>12</v>
      </c>
      <c r="B798" t="s">
        <v>7134</v>
      </c>
      <c r="C798" t="s">
        <v>2109</v>
      </c>
      <c r="D798" s="85" t="s">
        <v>1973</v>
      </c>
      <c r="E798" s="146">
        <v>44078</v>
      </c>
      <c r="G798" t="s">
        <v>921</v>
      </c>
      <c r="H798" t="s">
        <v>922</v>
      </c>
      <c r="I798" t="s">
        <v>923</v>
      </c>
      <c r="J798" s="146">
        <v>44066</v>
      </c>
      <c r="K798" t="s">
        <v>36</v>
      </c>
      <c r="L798" t="s">
        <v>424</v>
      </c>
      <c r="M798" t="s">
        <v>45</v>
      </c>
      <c r="N798" t="s">
        <v>1673</v>
      </c>
    </row>
    <row r="799" spans="1:14">
      <c r="A799" t="s">
        <v>12</v>
      </c>
      <c r="B799" t="s">
        <v>7135</v>
      </c>
      <c r="C799" t="s">
        <v>2111</v>
      </c>
      <c r="D799" s="85" t="s">
        <v>1973</v>
      </c>
      <c r="E799" s="146">
        <v>44081</v>
      </c>
      <c r="G799" t="s">
        <v>921</v>
      </c>
      <c r="H799" t="s">
        <v>922</v>
      </c>
      <c r="I799" t="s">
        <v>923</v>
      </c>
      <c r="J799" s="146">
        <v>44066</v>
      </c>
      <c r="K799" t="s">
        <v>36</v>
      </c>
      <c r="L799" t="s">
        <v>88</v>
      </c>
      <c r="M799" t="s">
        <v>45</v>
      </c>
      <c r="N799" t="s">
        <v>2107</v>
      </c>
    </row>
    <row r="800" spans="1:14">
      <c r="A800" t="s">
        <v>12</v>
      </c>
      <c r="B800" t="s">
        <v>7136</v>
      </c>
      <c r="C800" t="s">
        <v>2113</v>
      </c>
      <c r="D800" s="85" t="s">
        <v>1973</v>
      </c>
      <c r="E800" s="146">
        <v>44085</v>
      </c>
      <c r="G800" t="s">
        <v>921</v>
      </c>
      <c r="H800" t="s">
        <v>922</v>
      </c>
      <c r="I800" t="s">
        <v>923</v>
      </c>
      <c r="J800" s="146">
        <v>44067</v>
      </c>
      <c r="K800" t="s">
        <v>224</v>
      </c>
      <c r="L800" t="s">
        <v>48</v>
      </c>
      <c r="M800" t="s">
        <v>45</v>
      </c>
      <c r="N800" t="s">
        <v>46</v>
      </c>
    </row>
    <row r="801" spans="1:14">
      <c r="A801" t="s">
        <v>12</v>
      </c>
      <c r="B801" t="s">
        <v>7137</v>
      </c>
      <c r="C801" t="s">
        <v>2115</v>
      </c>
      <c r="D801" s="85" t="s">
        <v>1973</v>
      </c>
      <c r="E801" s="146">
        <v>44088</v>
      </c>
      <c r="G801" t="s">
        <v>921</v>
      </c>
      <c r="H801" t="s">
        <v>922</v>
      </c>
      <c r="I801" t="s">
        <v>923</v>
      </c>
      <c r="J801" s="146">
        <v>44066</v>
      </c>
      <c r="K801" t="s">
        <v>88</v>
      </c>
      <c r="L801" t="s">
        <v>33</v>
      </c>
      <c r="M801" t="s">
        <v>45</v>
      </c>
      <c r="N801" t="s">
        <v>56</v>
      </c>
    </row>
    <row r="802" spans="1:14">
      <c r="A802" t="s">
        <v>12</v>
      </c>
      <c r="B802" t="s">
        <v>7138</v>
      </c>
      <c r="C802" t="s">
        <v>2117</v>
      </c>
      <c r="D802" s="85" t="s">
        <v>1973</v>
      </c>
      <c r="E802" s="146">
        <v>44092</v>
      </c>
      <c r="G802" t="s">
        <v>921</v>
      </c>
      <c r="H802" t="s">
        <v>922</v>
      </c>
      <c r="I802" t="s">
        <v>923</v>
      </c>
      <c r="J802" s="146">
        <v>44067</v>
      </c>
      <c r="K802" t="s">
        <v>36</v>
      </c>
      <c r="L802" t="s">
        <v>1206</v>
      </c>
      <c r="M802" t="s">
        <v>45</v>
      </c>
      <c r="N802" t="s">
        <v>2118</v>
      </c>
    </row>
    <row r="803" spans="1:14">
      <c r="A803" t="s">
        <v>12</v>
      </c>
      <c r="B803" t="s">
        <v>7139</v>
      </c>
      <c r="C803" t="s">
        <v>2120</v>
      </c>
      <c r="D803" s="85" t="s">
        <v>1973</v>
      </c>
      <c r="E803" s="146">
        <v>44088</v>
      </c>
      <c r="G803" t="s">
        <v>921</v>
      </c>
      <c r="H803" t="s">
        <v>922</v>
      </c>
      <c r="I803" t="s">
        <v>923</v>
      </c>
      <c r="J803" s="146">
        <v>44066</v>
      </c>
      <c r="K803" t="s">
        <v>88</v>
      </c>
      <c r="L803" t="s">
        <v>2121</v>
      </c>
      <c r="M803" t="s">
        <v>45</v>
      </c>
      <c r="N803" t="s">
        <v>2122</v>
      </c>
    </row>
    <row r="804" spans="1:14">
      <c r="A804" t="s">
        <v>12</v>
      </c>
      <c r="B804" t="s">
        <v>7140</v>
      </c>
      <c r="C804" t="s">
        <v>2124</v>
      </c>
      <c r="D804" s="85" t="s">
        <v>1973</v>
      </c>
      <c r="E804" s="146">
        <v>44099</v>
      </c>
      <c r="G804" t="s">
        <v>921</v>
      </c>
      <c r="H804" t="s">
        <v>922</v>
      </c>
      <c r="I804" t="s">
        <v>923</v>
      </c>
      <c r="J804" s="146">
        <v>44066</v>
      </c>
      <c r="K804" t="s">
        <v>36</v>
      </c>
      <c r="L804" t="s">
        <v>33</v>
      </c>
      <c r="M804" t="s">
        <v>45</v>
      </c>
      <c r="N804" t="s">
        <v>195</v>
      </c>
    </row>
    <row r="805" spans="1:14">
      <c r="A805" t="s">
        <v>12</v>
      </c>
      <c r="B805" t="s">
        <v>7141</v>
      </c>
      <c r="C805" t="s">
        <v>2126</v>
      </c>
      <c r="D805" s="85" t="s">
        <v>1973</v>
      </c>
      <c r="E805" s="146">
        <v>44102</v>
      </c>
      <c r="G805" t="s">
        <v>921</v>
      </c>
      <c r="H805" t="s">
        <v>922</v>
      </c>
      <c r="I805" t="s">
        <v>923</v>
      </c>
      <c r="J805" s="146">
        <v>44067</v>
      </c>
      <c r="K805" t="s">
        <v>1031</v>
      </c>
      <c r="L805" t="s">
        <v>424</v>
      </c>
      <c r="M805" t="s">
        <v>45</v>
      </c>
      <c r="N805" t="s">
        <v>949</v>
      </c>
    </row>
    <row r="806" spans="1:14">
      <c r="A806" t="s">
        <v>12</v>
      </c>
      <c r="B806" t="s">
        <v>7142</v>
      </c>
      <c r="C806" t="s">
        <v>2128</v>
      </c>
      <c r="D806" s="85" t="s">
        <v>1973</v>
      </c>
      <c r="E806" s="146">
        <v>44104</v>
      </c>
      <c r="G806" t="s">
        <v>921</v>
      </c>
      <c r="H806" t="s">
        <v>922</v>
      </c>
      <c r="I806" t="s">
        <v>923</v>
      </c>
      <c r="J806" s="146">
        <v>44067</v>
      </c>
      <c r="K806" t="s">
        <v>224</v>
      </c>
      <c r="L806" t="s">
        <v>2129</v>
      </c>
      <c r="M806" t="s">
        <v>45</v>
      </c>
      <c r="N806" t="s">
        <v>56</v>
      </c>
    </row>
    <row r="807" spans="1:14">
      <c r="A807" t="s">
        <v>12</v>
      </c>
      <c r="B807" t="s">
        <v>7143</v>
      </c>
      <c r="C807" t="s">
        <v>2131</v>
      </c>
      <c r="D807" s="85" t="s">
        <v>1973</v>
      </c>
      <c r="E807" s="146">
        <v>44106</v>
      </c>
      <c r="G807" t="s">
        <v>921</v>
      </c>
      <c r="H807" t="s">
        <v>922</v>
      </c>
      <c r="I807" t="s">
        <v>923</v>
      </c>
      <c r="J807" s="146">
        <v>44067</v>
      </c>
      <c r="K807" t="s">
        <v>88</v>
      </c>
      <c r="L807" t="s">
        <v>1031</v>
      </c>
      <c r="M807" t="s">
        <v>45</v>
      </c>
      <c r="N807" t="s">
        <v>53</v>
      </c>
    </row>
    <row r="808" spans="1:14">
      <c r="A808" t="s">
        <v>12</v>
      </c>
      <c r="B808" t="s">
        <v>7144</v>
      </c>
      <c r="C808" t="s">
        <v>2133</v>
      </c>
      <c r="D808" s="85" t="s">
        <v>1973</v>
      </c>
      <c r="E808" s="146">
        <v>44109</v>
      </c>
      <c r="G808" t="s">
        <v>921</v>
      </c>
      <c r="H808" t="s">
        <v>922</v>
      </c>
      <c r="I808" t="s">
        <v>923</v>
      </c>
      <c r="J808" s="146">
        <v>44066</v>
      </c>
      <c r="K808" t="s">
        <v>88</v>
      </c>
      <c r="L808" t="s">
        <v>1206</v>
      </c>
      <c r="M808" t="s">
        <v>45</v>
      </c>
      <c r="N808" t="s">
        <v>932</v>
      </c>
    </row>
    <row r="809" spans="1:14">
      <c r="A809" t="s">
        <v>12</v>
      </c>
      <c r="B809" t="s">
        <v>7145</v>
      </c>
      <c r="C809" t="s">
        <v>2135</v>
      </c>
      <c r="D809" s="85" t="s">
        <v>1973</v>
      </c>
      <c r="E809" s="146">
        <v>44113</v>
      </c>
      <c r="G809" t="s">
        <v>921</v>
      </c>
      <c r="H809" t="s">
        <v>922</v>
      </c>
      <c r="I809" t="s">
        <v>923</v>
      </c>
      <c r="J809" s="146">
        <v>44066</v>
      </c>
      <c r="K809" t="s">
        <v>1206</v>
      </c>
      <c r="L809" t="s">
        <v>60</v>
      </c>
      <c r="M809" t="s">
        <v>45</v>
      </c>
      <c r="N809" t="s">
        <v>195</v>
      </c>
    </row>
    <row r="810" spans="1:14">
      <c r="A810" t="s">
        <v>12</v>
      </c>
      <c r="B810" t="s">
        <v>7146</v>
      </c>
      <c r="C810" t="s">
        <v>2137</v>
      </c>
      <c r="D810" s="85" t="s">
        <v>1973</v>
      </c>
      <c r="E810" s="146">
        <v>44116</v>
      </c>
      <c r="G810" t="s">
        <v>921</v>
      </c>
      <c r="H810" t="s">
        <v>922</v>
      </c>
      <c r="I810" t="s">
        <v>923</v>
      </c>
      <c r="J810" s="146">
        <v>44066</v>
      </c>
      <c r="K810" t="s">
        <v>36</v>
      </c>
      <c r="L810" t="s">
        <v>1031</v>
      </c>
      <c r="M810" t="s">
        <v>45</v>
      </c>
      <c r="N810" t="s">
        <v>2010</v>
      </c>
    </row>
    <row r="811" spans="1:14">
      <c r="A811" t="s">
        <v>12</v>
      </c>
      <c r="B811" t="s">
        <v>7147</v>
      </c>
      <c r="C811" t="s">
        <v>2139</v>
      </c>
      <c r="D811" s="85" t="s">
        <v>1973</v>
      </c>
      <c r="E811" s="146">
        <v>43903</v>
      </c>
      <c r="G811" t="s">
        <v>935</v>
      </c>
      <c r="H811" t="s">
        <v>936</v>
      </c>
      <c r="I811" t="s">
        <v>948</v>
      </c>
      <c r="J811" s="146">
        <v>43897</v>
      </c>
      <c r="K811" t="s">
        <v>945</v>
      </c>
      <c r="L811" t="s">
        <v>151</v>
      </c>
      <c r="M811" t="s">
        <v>45</v>
      </c>
      <c r="N811" t="s">
        <v>1986</v>
      </c>
    </row>
    <row r="812" spans="1:14">
      <c r="A812" t="s">
        <v>12</v>
      </c>
      <c r="B812" t="s">
        <v>7148</v>
      </c>
      <c r="C812" t="s">
        <v>2141</v>
      </c>
      <c r="D812" s="85" t="s">
        <v>1973</v>
      </c>
      <c r="E812" s="146">
        <v>43910</v>
      </c>
      <c r="G812" t="s">
        <v>935</v>
      </c>
      <c r="H812" t="s">
        <v>936</v>
      </c>
      <c r="I812" t="s">
        <v>948</v>
      </c>
      <c r="J812" s="146">
        <v>43897</v>
      </c>
      <c r="K812" t="s">
        <v>945</v>
      </c>
      <c r="L812" t="s">
        <v>33</v>
      </c>
      <c r="M812" t="s">
        <v>45</v>
      </c>
      <c r="N812" t="s">
        <v>1986</v>
      </c>
    </row>
    <row r="813" spans="1:14">
      <c r="A813" t="s">
        <v>12</v>
      </c>
      <c r="B813" t="s">
        <v>7149</v>
      </c>
      <c r="C813" t="s">
        <v>2143</v>
      </c>
      <c r="D813" s="85" t="s">
        <v>1973</v>
      </c>
      <c r="E813" s="146">
        <v>43920</v>
      </c>
      <c r="G813" t="s">
        <v>935</v>
      </c>
      <c r="H813" t="s">
        <v>936</v>
      </c>
      <c r="I813" t="s">
        <v>948</v>
      </c>
      <c r="J813" s="146">
        <v>43897</v>
      </c>
      <c r="K813" t="s">
        <v>945</v>
      </c>
      <c r="L813" t="s">
        <v>675</v>
      </c>
      <c r="M813" t="s">
        <v>45</v>
      </c>
      <c r="N813" t="s">
        <v>2144</v>
      </c>
    </row>
    <row r="814" spans="1:14">
      <c r="A814" t="s">
        <v>12</v>
      </c>
      <c r="B814" t="s">
        <v>7150</v>
      </c>
      <c r="C814" t="s">
        <v>2146</v>
      </c>
      <c r="D814" s="85" t="s">
        <v>1973</v>
      </c>
      <c r="E814" s="146">
        <v>43847</v>
      </c>
      <c r="G814" t="s">
        <v>31</v>
      </c>
      <c r="H814" t="s">
        <v>32</v>
      </c>
      <c r="J814" s="146">
        <v>43688</v>
      </c>
      <c r="K814" t="s">
        <v>2147</v>
      </c>
      <c r="L814" t="s">
        <v>20</v>
      </c>
      <c r="M814" t="s">
        <v>28</v>
      </c>
      <c r="N814" t="s">
        <v>213</v>
      </c>
    </row>
    <row r="815" spans="1:14">
      <c r="A815" t="s">
        <v>12</v>
      </c>
      <c r="B815" t="s">
        <v>7151</v>
      </c>
      <c r="C815" t="s">
        <v>2149</v>
      </c>
      <c r="D815" s="85" t="s">
        <v>1973</v>
      </c>
      <c r="E815" s="146">
        <v>43878</v>
      </c>
      <c r="G815" t="s">
        <v>31</v>
      </c>
      <c r="H815" t="s">
        <v>32</v>
      </c>
      <c r="J815" s="146">
        <v>43687</v>
      </c>
      <c r="K815" t="s">
        <v>36</v>
      </c>
      <c r="L815" t="s">
        <v>1276</v>
      </c>
      <c r="M815" t="s">
        <v>28</v>
      </c>
      <c r="N815" t="s">
        <v>2150</v>
      </c>
    </row>
    <row r="816" spans="1:14">
      <c r="A816" t="s">
        <v>12</v>
      </c>
      <c r="B816" t="s">
        <v>7152</v>
      </c>
      <c r="C816" t="s">
        <v>2152</v>
      </c>
      <c r="D816" s="85" t="s">
        <v>1973</v>
      </c>
      <c r="E816" s="146">
        <v>43900</v>
      </c>
      <c r="G816" t="s">
        <v>31</v>
      </c>
      <c r="H816" t="s">
        <v>32</v>
      </c>
      <c r="J816" s="146">
        <v>43688</v>
      </c>
      <c r="K816" t="s">
        <v>36</v>
      </c>
      <c r="L816" t="s">
        <v>675</v>
      </c>
      <c r="M816" t="s">
        <v>28</v>
      </c>
      <c r="N816" t="s">
        <v>124</v>
      </c>
    </row>
    <row r="817" spans="1:14">
      <c r="A817" t="s">
        <v>12</v>
      </c>
      <c r="B817" t="s">
        <v>7153</v>
      </c>
      <c r="C817" t="s">
        <v>2154</v>
      </c>
      <c r="D817" s="85" t="s">
        <v>1973</v>
      </c>
      <c r="E817" s="146">
        <v>44090</v>
      </c>
      <c r="G817" t="s">
        <v>1435</v>
      </c>
      <c r="H817" t="s">
        <v>204</v>
      </c>
      <c r="I817" t="s">
        <v>1436</v>
      </c>
      <c r="J817" s="146">
        <v>44086</v>
      </c>
      <c r="K817" t="s">
        <v>92</v>
      </c>
      <c r="L817" t="s">
        <v>85</v>
      </c>
      <c r="M817" t="s">
        <v>45</v>
      </c>
      <c r="N817" t="s">
        <v>1260</v>
      </c>
    </row>
    <row r="818" spans="1:14">
      <c r="A818" t="s">
        <v>12</v>
      </c>
      <c r="B818" t="s">
        <v>7154</v>
      </c>
      <c r="C818" t="s">
        <v>2156</v>
      </c>
      <c r="D818" s="85" t="s">
        <v>1973</v>
      </c>
      <c r="E818" s="146">
        <v>44097</v>
      </c>
      <c r="G818" t="s">
        <v>1435</v>
      </c>
      <c r="H818" t="s">
        <v>204</v>
      </c>
      <c r="I818" t="s">
        <v>1436</v>
      </c>
      <c r="J818" s="146">
        <v>44086</v>
      </c>
      <c r="K818" t="s">
        <v>1031</v>
      </c>
      <c r="L818" t="s">
        <v>85</v>
      </c>
      <c r="M818" t="s">
        <v>45</v>
      </c>
      <c r="N818" t="s">
        <v>2157</v>
      </c>
    </row>
    <row r="819" spans="1:14">
      <c r="A819" t="s">
        <v>12</v>
      </c>
      <c r="B819" t="s">
        <v>7155</v>
      </c>
      <c r="C819" t="s">
        <v>2159</v>
      </c>
      <c r="D819" s="85" t="s">
        <v>1973</v>
      </c>
      <c r="E819" s="146">
        <v>44052</v>
      </c>
      <c r="F819" t="s">
        <v>858</v>
      </c>
      <c r="G819" t="s">
        <v>2160</v>
      </c>
      <c r="H819" t="s">
        <v>204</v>
      </c>
      <c r="I819" t="s">
        <v>2161</v>
      </c>
      <c r="J819" s="146">
        <v>43624</v>
      </c>
      <c r="K819" t="s">
        <v>36</v>
      </c>
      <c r="L819" t="s">
        <v>1225</v>
      </c>
      <c r="M819" t="s">
        <v>28</v>
      </c>
      <c r="N819" t="s">
        <v>1600</v>
      </c>
    </row>
    <row r="820" spans="1:14">
      <c r="A820" t="s">
        <v>12</v>
      </c>
      <c r="B820" t="s">
        <v>7156</v>
      </c>
      <c r="C820" t="s">
        <v>2163</v>
      </c>
      <c r="D820" s="85" t="s">
        <v>1973</v>
      </c>
      <c r="E820" s="146">
        <v>44059</v>
      </c>
      <c r="F820" t="s">
        <v>858</v>
      </c>
      <c r="G820" t="s">
        <v>2160</v>
      </c>
      <c r="H820" t="s">
        <v>204</v>
      </c>
      <c r="I820" t="s">
        <v>2161</v>
      </c>
      <c r="J820" s="146">
        <v>43624</v>
      </c>
      <c r="K820" t="s">
        <v>36</v>
      </c>
      <c r="L820" t="s">
        <v>2164</v>
      </c>
      <c r="M820" t="s">
        <v>28</v>
      </c>
      <c r="N820" t="s">
        <v>2165</v>
      </c>
    </row>
    <row r="821" spans="1:14">
      <c r="A821" t="s">
        <v>12</v>
      </c>
      <c r="B821" t="s">
        <v>7157</v>
      </c>
      <c r="C821" t="s">
        <v>2167</v>
      </c>
      <c r="D821" s="85" t="s">
        <v>1973</v>
      </c>
      <c r="E821" s="146">
        <v>43843</v>
      </c>
      <c r="G821" t="s">
        <v>1371</v>
      </c>
      <c r="H821" t="s">
        <v>190</v>
      </c>
      <c r="J821" s="146">
        <v>43834</v>
      </c>
      <c r="K821" t="s">
        <v>85</v>
      </c>
      <c r="L821" t="s">
        <v>1031</v>
      </c>
      <c r="M821" t="s">
        <v>45</v>
      </c>
      <c r="N821" t="s">
        <v>2168</v>
      </c>
    </row>
    <row r="822" spans="1:14">
      <c r="A822" t="s">
        <v>12</v>
      </c>
      <c r="B822" t="s">
        <v>7158</v>
      </c>
      <c r="C822" t="s">
        <v>2169</v>
      </c>
      <c r="D822" s="85" t="s">
        <v>1973</v>
      </c>
      <c r="E822" s="146">
        <v>44120</v>
      </c>
      <c r="G822" t="s">
        <v>921</v>
      </c>
      <c r="H822" t="s">
        <v>922</v>
      </c>
      <c r="I822" t="s">
        <v>923</v>
      </c>
      <c r="J822" s="146">
        <v>44066</v>
      </c>
      <c r="K822" t="s">
        <v>224</v>
      </c>
      <c r="L822" t="s">
        <v>927</v>
      </c>
      <c r="M822" t="s">
        <v>45</v>
      </c>
      <c r="N822" t="s">
        <v>1240</v>
      </c>
    </row>
    <row r="823" spans="1:14">
      <c r="A823" t="s">
        <v>12</v>
      </c>
      <c r="B823" t="s">
        <v>7159</v>
      </c>
      <c r="C823" t="s">
        <v>2171</v>
      </c>
      <c r="D823" s="85" t="s">
        <v>1973</v>
      </c>
      <c r="E823" s="146">
        <v>44123</v>
      </c>
      <c r="G823" t="s">
        <v>921</v>
      </c>
      <c r="H823" t="s">
        <v>922</v>
      </c>
      <c r="I823" t="s">
        <v>923</v>
      </c>
      <c r="J823" s="146">
        <v>44066</v>
      </c>
      <c r="K823" t="s">
        <v>36</v>
      </c>
      <c r="L823" t="s">
        <v>58</v>
      </c>
      <c r="M823" t="s">
        <v>45</v>
      </c>
      <c r="N823" t="s">
        <v>2172</v>
      </c>
    </row>
    <row r="824" spans="1:14">
      <c r="A824" t="s">
        <v>12</v>
      </c>
      <c r="B824" t="s">
        <v>7160</v>
      </c>
      <c r="C824" t="s">
        <v>2173</v>
      </c>
      <c r="D824" s="85" t="s">
        <v>1973</v>
      </c>
      <c r="E824" s="146">
        <v>44127</v>
      </c>
      <c r="G824" t="s">
        <v>921</v>
      </c>
      <c r="H824" t="s">
        <v>922</v>
      </c>
      <c r="I824" t="s">
        <v>923</v>
      </c>
      <c r="J824" s="146">
        <v>44066</v>
      </c>
      <c r="K824" t="s">
        <v>92</v>
      </c>
      <c r="L824" t="s">
        <v>1206</v>
      </c>
      <c r="M824" t="s">
        <v>45</v>
      </c>
      <c r="N824" t="s">
        <v>53</v>
      </c>
    </row>
    <row r="825" spans="1:14">
      <c r="A825" t="s">
        <v>12</v>
      </c>
      <c r="B825" t="s">
        <v>7088</v>
      </c>
      <c r="C825" t="s">
        <v>1974</v>
      </c>
      <c r="D825" s="85" t="s">
        <v>1973</v>
      </c>
      <c r="E825" s="146">
        <v>44130</v>
      </c>
      <c r="G825" t="s">
        <v>921</v>
      </c>
      <c r="H825" t="s">
        <v>922</v>
      </c>
      <c r="I825" t="s">
        <v>923</v>
      </c>
      <c r="J825" s="146">
        <v>44065</v>
      </c>
      <c r="K825" t="s">
        <v>36</v>
      </c>
      <c r="L825" t="s">
        <v>48</v>
      </c>
      <c r="M825" t="s">
        <v>45</v>
      </c>
      <c r="N825" t="s">
        <v>68</v>
      </c>
    </row>
    <row r="826" spans="1:14">
      <c r="A826" t="s">
        <v>12</v>
      </c>
      <c r="B826" t="s">
        <v>7161</v>
      </c>
      <c r="C826" t="s">
        <v>2174</v>
      </c>
      <c r="D826" s="85" t="s">
        <v>1973</v>
      </c>
      <c r="E826" s="146">
        <v>44134</v>
      </c>
      <c r="G826" t="s">
        <v>1435</v>
      </c>
      <c r="H826" t="s">
        <v>204</v>
      </c>
      <c r="I826" t="s">
        <v>1436</v>
      </c>
      <c r="J826" s="146">
        <v>44086</v>
      </c>
      <c r="K826" t="s">
        <v>1031</v>
      </c>
      <c r="L826" t="s">
        <v>1225</v>
      </c>
      <c r="M826" t="s">
        <v>45</v>
      </c>
    </row>
    <row r="827" spans="1:14">
      <c r="A827" t="s">
        <v>12</v>
      </c>
      <c r="B827" t="s">
        <v>7162</v>
      </c>
      <c r="C827" t="s">
        <v>2175</v>
      </c>
      <c r="D827" s="85" t="s">
        <v>1973</v>
      </c>
      <c r="E827" s="146">
        <v>44137</v>
      </c>
      <c r="G827" t="s">
        <v>921</v>
      </c>
      <c r="H827" t="s">
        <v>922</v>
      </c>
      <c r="I827" t="s">
        <v>923</v>
      </c>
      <c r="J827" s="146">
        <v>44065</v>
      </c>
      <c r="K827" t="s">
        <v>1206</v>
      </c>
      <c r="L827" t="s">
        <v>58</v>
      </c>
      <c r="M827" t="s">
        <v>45</v>
      </c>
      <c r="N827" t="s">
        <v>56</v>
      </c>
    </row>
    <row r="828" spans="1:14">
      <c r="A828" t="s">
        <v>12</v>
      </c>
      <c r="B828" t="s">
        <v>7163</v>
      </c>
      <c r="C828" t="s">
        <v>2176</v>
      </c>
      <c r="D828" s="85" t="s">
        <v>1973</v>
      </c>
      <c r="E828" s="146">
        <v>44141</v>
      </c>
      <c r="G828" t="s">
        <v>921</v>
      </c>
      <c r="H828" t="s">
        <v>922</v>
      </c>
      <c r="I828" t="s">
        <v>923</v>
      </c>
      <c r="J828" s="146">
        <v>44066</v>
      </c>
      <c r="K828" t="s">
        <v>1206</v>
      </c>
      <c r="L828" t="s">
        <v>2121</v>
      </c>
      <c r="M828" t="s">
        <v>45</v>
      </c>
      <c r="N828" t="s">
        <v>932</v>
      </c>
    </row>
    <row r="829" spans="1:14">
      <c r="A829" t="s">
        <v>7</v>
      </c>
      <c r="B829" t="s">
        <v>7164</v>
      </c>
      <c r="C829" s="143" t="s">
        <v>2178</v>
      </c>
      <c r="D829" s="85" t="s">
        <v>1569</v>
      </c>
      <c r="E829" s="146">
        <v>43614</v>
      </c>
      <c r="F829" t="s">
        <v>2180</v>
      </c>
      <c r="G829" t="s">
        <v>2181</v>
      </c>
    </row>
    <row r="830" spans="1:14">
      <c r="A830" t="s">
        <v>12</v>
      </c>
      <c r="B830" t="s">
        <v>7165</v>
      </c>
      <c r="C830" t="s">
        <v>2182</v>
      </c>
      <c r="D830" s="85" t="s">
        <v>1259</v>
      </c>
      <c r="E830" s="146">
        <v>44303</v>
      </c>
      <c r="G830" t="s">
        <v>1529</v>
      </c>
      <c r="H830" t="s">
        <v>842</v>
      </c>
      <c r="I830" t="s">
        <v>1530</v>
      </c>
      <c r="J830" s="146">
        <v>43646</v>
      </c>
      <c r="K830" t="s">
        <v>1552</v>
      </c>
      <c r="L830" t="s">
        <v>1405</v>
      </c>
      <c r="M830" t="s">
        <v>28</v>
      </c>
      <c r="N830" t="s">
        <v>1871</v>
      </c>
    </row>
    <row r="831" spans="1:14">
      <c r="A831" t="s">
        <v>12</v>
      </c>
      <c r="B831" t="s">
        <v>7166</v>
      </c>
      <c r="C831" t="s">
        <v>2183</v>
      </c>
      <c r="D831" s="85" t="s">
        <v>1259</v>
      </c>
      <c r="E831" s="146">
        <v>44300</v>
      </c>
      <c r="G831" t="s">
        <v>1545</v>
      </c>
      <c r="H831" t="s">
        <v>1546</v>
      </c>
      <c r="I831" t="s">
        <v>2183</v>
      </c>
      <c r="J831" s="146">
        <v>43625</v>
      </c>
      <c r="K831" t="s">
        <v>1552</v>
      </c>
      <c r="L831" t="s">
        <v>1548</v>
      </c>
      <c r="M831" t="s">
        <v>28</v>
      </c>
      <c r="N831" t="s">
        <v>2184</v>
      </c>
    </row>
    <row r="832" spans="1:14">
      <c r="A832" t="s">
        <v>12</v>
      </c>
      <c r="B832" t="s">
        <v>7167</v>
      </c>
      <c r="C832" t="s">
        <v>2185</v>
      </c>
      <c r="D832" s="85" t="s">
        <v>1259</v>
      </c>
      <c r="E832" s="146">
        <v>44297</v>
      </c>
      <c r="G832" t="s">
        <v>1403</v>
      </c>
      <c r="H832" t="s">
        <v>77</v>
      </c>
      <c r="I832" t="s">
        <v>1404</v>
      </c>
      <c r="J832" s="146">
        <v>43582</v>
      </c>
      <c r="K832" t="s">
        <v>1552</v>
      </c>
      <c r="L832" t="s">
        <v>1259</v>
      </c>
      <c r="M832" t="s">
        <v>28</v>
      </c>
      <c r="N832" t="s">
        <v>213</v>
      </c>
    </row>
    <row r="833" spans="1:17">
      <c r="A833" t="s">
        <v>909</v>
      </c>
      <c r="B833" t="s">
        <v>7168</v>
      </c>
      <c r="C833" t="s">
        <v>2186</v>
      </c>
      <c r="D833" s="85" t="s">
        <v>1259</v>
      </c>
      <c r="E833" s="146">
        <v>44295</v>
      </c>
    </row>
    <row r="834" spans="1:17">
      <c r="A834" t="s">
        <v>1189</v>
      </c>
      <c r="B834" t="s">
        <v>7169</v>
      </c>
      <c r="C834" t="s">
        <v>2187</v>
      </c>
      <c r="D834" s="85" t="s">
        <v>1259</v>
      </c>
      <c r="E834" s="146">
        <v>44293</v>
      </c>
    </row>
    <row r="835" spans="1:17">
      <c r="A835" t="s">
        <v>12</v>
      </c>
      <c r="B835" t="s">
        <v>7170</v>
      </c>
      <c r="C835" t="s">
        <v>2188</v>
      </c>
      <c r="D835" s="85" t="s">
        <v>1259</v>
      </c>
      <c r="E835" s="146">
        <v>44292</v>
      </c>
      <c r="G835" t="s">
        <v>2189</v>
      </c>
      <c r="H835" t="s">
        <v>2190</v>
      </c>
      <c r="I835" t="s">
        <v>2191</v>
      </c>
      <c r="J835" s="146">
        <v>43632</v>
      </c>
      <c r="K835" t="s">
        <v>1552</v>
      </c>
      <c r="L835" t="s">
        <v>94</v>
      </c>
      <c r="M835" t="s">
        <v>45</v>
      </c>
      <c r="N835" t="s">
        <v>1676</v>
      </c>
    </row>
    <row r="836" spans="1:17">
      <c r="A836" t="s">
        <v>913</v>
      </c>
      <c r="B836" t="s">
        <v>7171</v>
      </c>
      <c r="C836" t="s">
        <v>2192</v>
      </c>
      <c r="D836" s="85" t="s">
        <v>1259</v>
      </c>
      <c r="E836" s="146">
        <v>44289</v>
      </c>
    </row>
    <row r="837" spans="1:17">
      <c r="A837" t="s">
        <v>7</v>
      </c>
      <c r="B837" t="s">
        <v>7172</v>
      </c>
      <c r="C837" t="s">
        <v>2193</v>
      </c>
      <c r="D837" s="85" t="s">
        <v>1259</v>
      </c>
      <c r="E837" s="146">
        <v>44289</v>
      </c>
    </row>
    <row r="838" spans="1:17">
      <c r="A838" t="s">
        <v>7</v>
      </c>
      <c r="B838" t="s">
        <v>7173</v>
      </c>
      <c r="C838" t="s">
        <v>2194</v>
      </c>
      <c r="D838" s="85" t="s">
        <v>1259</v>
      </c>
      <c r="E838" s="146">
        <v>44274</v>
      </c>
    </row>
    <row r="839" spans="1:17">
      <c r="A839" t="s">
        <v>909</v>
      </c>
      <c r="B839" t="s">
        <v>7174</v>
      </c>
      <c r="C839" t="s">
        <v>2195</v>
      </c>
      <c r="D839" s="85" t="s">
        <v>1259</v>
      </c>
      <c r="E839" s="146">
        <v>44264</v>
      </c>
    </row>
    <row r="840" spans="1:17">
      <c r="A840" t="s">
        <v>7</v>
      </c>
      <c r="B840" t="s">
        <v>7175</v>
      </c>
      <c r="C840" t="s">
        <v>2196</v>
      </c>
      <c r="D840" s="85" t="s">
        <v>1259</v>
      </c>
      <c r="E840" s="146">
        <v>44257</v>
      </c>
    </row>
    <row r="841" spans="1:17">
      <c r="A841" t="s">
        <v>2197</v>
      </c>
      <c r="B841" t="s">
        <v>7176</v>
      </c>
      <c r="C841" t="s">
        <v>2198</v>
      </c>
      <c r="D841" s="85" t="s">
        <v>1259</v>
      </c>
      <c r="E841" s="146">
        <v>44256</v>
      </c>
    </row>
    <row r="842" spans="1:17">
      <c r="A842" t="s">
        <v>909</v>
      </c>
      <c r="B842" t="s">
        <v>7177</v>
      </c>
      <c r="C842" t="s">
        <v>2199</v>
      </c>
      <c r="D842" s="85" t="s">
        <v>1259</v>
      </c>
      <c r="E842" s="146">
        <v>44214</v>
      </c>
      <c r="P842" t="s">
        <v>2200</v>
      </c>
      <c r="Q842" t="s">
        <v>2201</v>
      </c>
    </row>
    <row r="843" spans="1:17">
      <c r="A843" t="s">
        <v>7</v>
      </c>
      <c r="B843" t="s">
        <v>7178</v>
      </c>
      <c r="C843" t="s">
        <v>2202</v>
      </c>
      <c r="D843" s="85" t="s">
        <v>1259</v>
      </c>
      <c r="E843" s="146">
        <v>44197</v>
      </c>
      <c r="P843" t="s">
        <v>2203</v>
      </c>
    </row>
    <row r="844" spans="1:17">
      <c r="A844" t="s">
        <v>7</v>
      </c>
      <c r="B844" t="s">
        <v>7179</v>
      </c>
      <c r="C844" t="s">
        <v>2204</v>
      </c>
      <c r="D844" s="85" t="s">
        <v>1259</v>
      </c>
      <c r="E844" s="146">
        <v>44166</v>
      </c>
      <c r="P844" t="s">
        <v>2205</v>
      </c>
    </row>
    <row r="845" spans="1:17">
      <c r="A845" t="s">
        <v>12</v>
      </c>
      <c r="B845" t="s">
        <v>7180</v>
      </c>
      <c r="C845" t="s">
        <v>2206</v>
      </c>
      <c r="D845" s="85" t="s">
        <v>1259</v>
      </c>
      <c r="E845" s="146">
        <v>44166</v>
      </c>
      <c r="F845" t="s">
        <v>2207</v>
      </c>
      <c r="G845" t="s">
        <v>1435</v>
      </c>
      <c r="H845" t="s">
        <v>204</v>
      </c>
      <c r="I845" t="s">
        <v>1436</v>
      </c>
      <c r="J845" s="146">
        <v>44087</v>
      </c>
      <c r="K845" t="s">
        <v>92</v>
      </c>
      <c r="L845" t="s">
        <v>85</v>
      </c>
      <c r="M845" t="s">
        <v>45</v>
      </c>
      <c r="N845" t="s">
        <v>2209</v>
      </c>
    </row>
    <row r="846" spans="1:17">
      <c r="A846" t="s">
        <v>12</v>
      </c>
      <c r="B846" t="s">
        <v>7181</v>
      </c>
      <c r="C846" t="s">
        <v>2210</v>
      </c>
      <c r="D846" s="85" t="s">
        <v>1259</v>
      </c>
      <c r="E846" s="146">
        <v>44134</v>
      </c>
      <c r="G846" t="s">
        <v>1435</v>
      </c>
      <c r="H846" t="s">
        <v>204</v>
      </c>
      <c r="I846" t="s">
        <v>1436</v>
      </c>
      <c r="J846" s="146">
        <v>44086</v>
      </c>
      <c r="K846" t="s">
        <v>1259</v>
      </c>
      <c r="L846" t="s">
        <v>1031</v>
      </c>
      <c r="M846" t="s">
        <v>45</v>
      </c>
      <c r="N846" t="s">
        <v>693</v>
      </c>
    </row>
    <row r="847" spans="1:17">
      <c r="A847" t="s">
        <v>12</v>
      </c>
      <c r="B847" t="s">
        <v>7182</v>
      </c>
      <c r="C847" t="s">
        <v>2212</v>
      </c>
      <c r="D847" s="85" t="s">
        <v>1259</v>
      </c>
      <c r="E847" s="146">
        <v>44120</v>
      </c>
      <c r="G847" t="s">
        <v>1435</v>
      </c>
      <c r="H847" t="s">
        <v>204</v>
      </c>
      <c r="I847" t="s">
        <v>1436</v>
      </c>
      <c r="J847" s="146">
        <v>44086</v>
      </c>
      <c r="K847" t="s">
        <v>1259</v>
      </c>
      <c r="L847" t="s">
        <v>1444</v>
      </c>
      <c r="M847" t="s">
        <v>45</v>
      </c>
      <c r="N847" t="s">
        <v>2213</v>
      </c>
    </row>
    <row r="848" spans="1:17">
      <c r="A848" t="s">
        <v>909</v>
      </c>
      <c r="B848" t="s">
        <v>7183</v>
      </c>
      <c r="C848" t="s">
        <v>2215</v>
      </c>
      <c r="D848" s="85" t="s">
        <v>1259</v>
      </c>
      <c r="E848" s="146">
        <v>44117</v>
      </c>
    </row>
    <row r="849" spans="1:16">
      <c r="A849" t="s">
        <v>12</v>
      </c>
      <c r="B849" t="s">
        <v>7184</v>
      </c>
      <c r="C849" t="s">
        <v>2217</v>
      </c>
      <c r="D849" s="85" t="s">
        <v>1259</v>
      </c>
      <c r="E849" s="146">
        <v>44112</v>
      </c>
      <c r="G849" t="s">
        <v>1435</v>
      </c>
      <c r="H849" t="s">
        <v>204</v>
      </c>
      <c r="I849" t="s">
        <v>1436</v>
      </c>
      <c r="J849" s="146">
        <v>44086</v>
      </c>
      <c r="K849" t="s">
        <v>85</v>
      </c>
      <c r="L849" t="s">
        <v>1259</v>
      </c>
      <c r="M849" t="s">
        <v>45</v>
      </c>
      <c r="N849" t="s">
        <v>239</v>
      </c>
    </row>
    <row r="850" spans="1:16">
      <c r="A850" t="s">
        <v>12</v>
      </c>
      <c r="B850" t="s">
        <v>7185</v>
      </c>
      <c r="C850" t="s">
        <v>2219</v>
      </c>
      <c r="D850" s="85" t="s">
        <v>1259</v>
      </c>
      <c r="E850" s="146">
        <v>44111</v>
      </c>
      <c r="G850" t="s">
        <v>1435</v>
      </c>
      <c r="H850" t="s">
        <v>204</v>
      </c>
      <c r="I850" t="s">
        <v>1436</v>
      </c>
      <c r="J850" s="146">
        <v>44086</v>
      </c>
      <c r="K850" t="s">
        <v>1338</v>
      </c>
      <c r="L850" t="s">
        <v>434</v>
      </c>
      <c r="M850" t="s">
        <v>45</v>
      </c>
      <c r="N850" t="s">
        <v>2220</v>
      </c>
    </row>
    <row r="851" spans="1:16">
      <c r="A851" t="s">
        <v>12</v>
      </c>
      <c r="B851" t="s">
        <v>7186</v>
      </c>
      <c r="C851" t="s">
        <v>2222</v>
      </c>
      <c r="D851" s="85" t="s">
        <v>1259</v>
      </c>
      <c r="E851" s="146">
        <v>44107</v>
      </c>
      <c r="G851" t="s">
        <v>1435</v>
      </c>
      <c r="H851" t="s">
        <v>204</v>
      </c>
      <c r="I851" t="s">
        <v>1436</v>
      </c>
      <c r="J851" s="146">
        <v>44086</v>
      </c>
      <c r="K851" t="s">
        <v>92</v>
      </c>
      <c r="L851" t="s">
        <v>1259</v>
      </c>
      <c r="M851" t="s">
        <v>45</v>
      </c>
      <c r="N851" t="s">
        <v>2223</v>
      </c>
    </row>
    <row r="852" spans="1:16">
      <c r="A852" t="s">
        <v>12</v>
      </c>
      <c r="B852" t="s">
        <v>7187</v>
      </c>
      <c r="C852" t="s">
        <v>2225</v>
      </c>
      <c r="D852" s="85" t="s">
        <v>1259</v>
      </c>
      <c r="E852" s="146">
        <v>44106</v>
      </c>
      <c r="F852" t="s">
        <v>2226</v>
      </c>
      <c r="G852" t="s">
        <v>1435</v>
      </c>
      <c r="H852" t="s">
        <v>204</v>
      </c>
      <c r="I852" t="s">
        <v>1436</v>
      </c>
      <c r="J852" s="146">
        <v>44087</v>
      </c>
      <c r="K852" t="s">
        <v>1259</v>
      </c>
      <c r="L852" t="s">
        <v>1031</v>
      </c>
      <c r="M852" t="s">
        <v>45</v>
      </c>
      <c r="N852" t="s">
        <v>2227</v>
      </c>
    </row>
    <row r="853" spans="1:16">
      <c r="A853" t="s">
        <v>12</v>
      </c>
      <c r="B853" t="s">
        <v>7188</v>
      </c>
      <c r="C853" t="s">
        <v>2229</v>
      </c>
      <c r="D853" s="85" t="s">
        <v>1259</v>
      </c>
      <c r="E853" s="146">
        <v>44103</v>
      </c>
      <c r="G853" t="s">
        <v>1435</v>
      </c>
      <c r="H853" t="s">
        <v>204</v>
      </c>
      <c r="I853" t="s">
        <v>1436</v>
      </c>
      <c r="J853" s="146">
        <v>44086</v>
      </c>
      <c r="K853" t="s">
        <v>2007</v>
      </c>
      <c r="L853" t="s">
        <v>2230</v>
      </c>
      <c r="M853" t="s">
        <v>45</v>
      </c>
      <c r="N853" t="s">
        <v>29</v>
      </c>
    </row>
    <row r="854" spans="1:16">
      <c r="A854" t="s">
        <v>12</v>
      </c>
      <c r="B854" t="s">
        <v>7189</v>
      </c>
      <c r="C854" t="s">
        <v>2232</v>
      </c>
      <c r="D854" s="85" t="s">
        <v>1259</v>
      </c>
      <c r="E854" s="146">
        <v>44100</v>
      </c>
      <c r="G854" t="s">
        <v>1435</v>
      </c>
      <c r="H854" t="s">
        <v>204</v>
      </c>
      <c r="I854" t="s">
        <v>1436</v>
      </c>
      <c r="J854" s="146">
        <v>44087</v>
      </c>
      <c r="K854" t="s">
        <v>85</v>
      </c>
      <c r="L854" t="s">
        <v>1031</v>
      </c>
      <c r="M854" t="s">
        <v>45</v>
      </c>
      <c r="N854" t="s">
        <v>509</v>
      </c>
    </row>
    <row r="855" spans="1:16">
      <c r="A855" t="s">
        <v>12</v>
      </c>
      <c r="B855" t="s">
        <v>7190</v>
      </c>
      <c r="C855" t="s">
        <v>2234</v>
      </c>
      <c r="D855" s="85" t="s">
        <v>1259</v>
      </c>
      <c r="E855" s="146">
        <v>44099</v>
      </c>
      <c r="F855" t="s">
        <v>2235</v>
      </c>
      <c r="G855" t="s">
        <v>1435</v>
      </c>
      <c r="H855" t="s">
        <v>204</v>
      </c>
      <c r="I855" t="s">
        <v>1436</v>
      </c>
      <c r="J855" s="146">
        <v>44087</v>
      </c>
      <c r="K855" t="s">
        <v>1259</v>
      </c>
      <c r="L855" t="s">
        <v>1031</v>
      </c>
      <c r="M855" t="s">
        <v>45</v>
      </c>
      <c r="N855" t="s">
        <v>2227</v>
      </c>
    </row>
    <row r="856" spans="1:16">
      <c r="A856" t="s">
        <v>12</v>
      </c>
      <c r="B856" t="s">
        <v>7191</v>
      </c>
      <c r="C856" t="s">
        <v>2237</v>
      </c>
      <c r="D856" s="85" t="s">
        <v>1259</v>
      </c>
      <c r="E856" s="146">
        <v>44096</v>
      </c>
      <c r="F856" t="s">
        <v>809</v>
      </c>
      <c r="G856" t="s">
        <v>1435</v>
      </c>
      <c r="H856" t="s">
        <v>204</v>
      </c>
      <c r="I856" t="s">
        <v>1436</v>
      </c>
      <c r="J856" s="146">
        <v>44086</v>
      </c>
      <c r="K856" t="s">
        <v>434</v>
      </c>
      <c r="L856" t="s">
        <v>577</v>
      </c>
      <c r="M856" t="s">
        <v>45</v>
      </c>
      <c r="N856" t="s">
        <v>264</v>
      </c>
    </row>
    <row r="857" spans="1:16">
      <c r="A857" t="s">
        <v>12</v>
      </c>
      <c r="B857" t="s">
        <v>7192</v>
      </c>
      <c r="C857" t="s">
        <v>2239</v>
      </c>
      <c r="D857" s="85" t="s">
        <v>1259</v>
      </c>
      <c r="E857" s="146">
        <v>44095</v>
      </c>
      <c r="G857" t="s">
        <v>1435</v>
      </c>
      <c r="H857" t="s">
        <v>204</v>
      </c>
      <c r="I857" t="s">
        <v>1436</v>
      </c>
      <c r="J857" s="146">
        <v>44086</v>
      </c>
      <c r="K857" t="s">
        <v>79</v>
      </c>
      <c r="L857" t="s">
        <v>1444</v>
      </c>
      <c r="M857" t="s">
        <v>45</v>
      </c>
      <c r="N857" t="s">
        <v>365</v>
      </c>
    </row>
    <row r="858" spans="1:16">
      <c r="A858" t="s">
        <v>12</v>
      </c>
      <c r="B858" t="s">
        <v>7193</v>
      </c>
      <c r="C858" t="s">
        <v>2241</v>
      </c>
      <c r="D858" s="85" t="s">
        <v>1259</v>
      </c>
      <c r="E858" s="146">
        <v>44093</v>
      </c>
      <c r="G858" t="s">
        <v>921</v>
      </c>
      <c r="H858" t="s">
        <v>922</v>
      </c>
      <c r="I858" t="s">
        <v>923</v>
      </c>
      <c r="J858" s="146">
        <v>44066</v>
      </c>
      <c r="K858" t="s">
        <v>92</v>
      </c>
      <c r="L858" t="s">
        <v>1031</v>
      </c>
      <c r="M858" t="s">
        <v>45</v>
      </c>
      <c r="N858" t="s">
        <v>56</v>
      </c>
    </row>
    <row r="859" spans="1:16">
      <c r="A859" t="s">
        <v>12</v>
      </c>
      <c r="B859" t="s">
        <v>7194</v>
      </c>
      <c r="C859" t="s">
        <v>2243</v>
      </c>
      <c r="D859" s="85" t="s">
        <v>1259</v>
      </c>
      <c r="E859" s="146">
        <v>44092</v>
      </c>
      <c r="G859" t="s">
        <v>921</v>
      </c>
      <c r="H859" t="s">
        <v>922</v>
      </c>
      <c r="I859" t="s">
        <v>923</v>
      </c>
      <c r="J859" s="146">
        <v>44065</v>
      </c>
      <c r="K859" t="s">
        <v>92</v>
      </c>
      <c r="L859" t="s">
        <v>424</v>
      </c>
      <c r="M859" t="s">
        <v>45</v>
      </c>
      <c r="N859" t="s">
        <v>1207</v>
      </c>
    </row>
    <row r="860" spans="1:16">
      <c r="A860" t="s">
        <v>12</v>
      </c>
      <c r="B860" t="s">
        <v>7195</v>
      </c>
      <c r="C860" t="s">
        <v>2245</v>
      </c>
      <c r="D860" s="85" t="s">
        <v>1259</v>
      </c>
      <c r="E860" s="146">
        <v>44091</v>
      </c>
      <c r="G860" t="s">
        <v>1435</v>
      </c>
      <c r="H860" t="s">
        <v>204</v>
      </c>
      <c r="I860" t="s">
        <v>1436</v>
      </c>
      <c r="J860" s="146">
        <v>44086</v>
      </c>
      <c r="K860" t="s">
        <v>1259</v>
      </c>
      <c r="L860" t="s">
        <v>210</v>
      </c>
      <c r="M860" t="s">
        <v>45</v>
      </c>
      <c r="N860" t="s">
        <v>1266</v>
      </c>
    </row>
    <row r="861" spans="1:16">
      <c r="A861" t="s">
        <v>12</v>
      </c>
      <c r="B861" t="s">
        <v>7196</v>
      </c>
      <c r="C861" t="s">
        <v>2247</v>
      </c>
      <c r="D861" s="85" t="s">
        <v>1259</v>
      </c>
      <c r="E861" s="146">
        <v>44089</v>
      </c>
      <c r="G861" t="s">
        <v>921</v>
      </c>
      <c r="H861" t="s">
        <v>922</v>
      </c>
      <c r="I861" t="s">
        <v>923</v>
      </c>
      <c r="J861" s="146">
        <v>44065</v>
      </c>
      <c r="K861" t="s">
        <v>1259</v>
      </c>
      <c r="L861" t="s">
        <v>2121</v>
      </c>
      <c r="M861" t="s">
        <v>45</v>
      </c>
      <c r="N861" t="s">
        <v>2248</v>
      </c>
    </row>
    <row r="862" spans="1:16">
      <c r="A862" t="s">
        <v>7</v>
      </c>
      <c r="B862" t="s">
        <v>7197</v>
      </c>
      <c r="C862" t="s">
        <v>2249</v>
      </c>
      <c r="D862" s="85" t="s">
        <v>1259</v>
      </c>
      <c r="E862" s="146">
        <v>44085</v>
      </c>
      <c r="P862" t="s">
        <v>2250</v>
      </c>
    </row>
    <row r="863" spans="1:16">
      <c r="A863" t="s">
        <v>12</v>
      </c>
      <c r="B863" t="s">
        <v>7198</v>
      </c>
      <c r="C863" t="s">
        <v>2252</v>
      </c>
      <c r="D863" s="85" t="s">
        <v>1259</v>
      </c>
      <c r="E863" s="146">
        <v>44084</v>
      </c>
      <c r="G863" t="s">
        <v>921</v>
      </c>
      <c r="H863" t="s">
        <v>922</v>
      </c>
      <c r="I863" t="s">
        <v>923</v>
      </c>
      <c r="J863" s="146">
        <v>44066</v>
      </c>
      <c r="K863" t="s">
        <v>88</v>
      </c>
      <c r="L863" t="s">
        <v>1259</v>
      </c>
      <c r="M863" t="s">
        <v>45</v>
      </c>
      <c r="N863" t="s">
        <v>1989</v>
      </c>
    </row>
    <row r="864" spans="1:16">
      <c r="A864" t="s">
        <v>12</v>
      </c>
      <c r="B864" t="s">
        <v>7199</v>
      </c>
      <c r="C864" t="s">
        <v>2254</v>
      </c>
      <c r="D864" s="85" t="s">
        <v>1259</v>
      </c>
      <c r="E864" s="146">
        <v>44082</v>
      </c>
      <c r="G864" t="s">
        <v>921</v>
      </c>
      <c r="H864" t="s">
        <v>922</v>
      </c>
      <c r="I864" t="s">
        <v>923</v>
      </c>
      <c r="J864" s="146">
        <v>44065</v>
      </c>
      <c r="K864" t="s">
        <v>1259</v>
      </c>
      <c r="L864" t="s">
        <v>1206</v>
      </c>
      <c r="M864" t="s">
        <v>45</v>
      </c>
      <c r="N864" t="s">
        <v>1989</v>
      </c>
    </row>
    <row r="865" spans="1:14">
      <c r="A865" t="s">
        <v>12</v>
      </c>
      <c r="B865" t="s">
        <v>7200</v>
      </c>
      <c r="C865" t="s">
        <v>2255</v>
      </c>
      <c r="D865" s="85" t="s">
        <v>1259</v>
      </c>
      <c r="E865" s="146">
        <v>44073</v>
      </c>
      <c r="G865" t="s">
        <v>921</v>
      </c>
      <c r="H865" t="s">
        <v>922</v>
      </c>
      <c r="I865" t="s">
        <v>923</v>
      </c>
      <c r="J865" s="146">
        <v>44066</v>
      </c>
      <c r="K865" t="s">
        <v>1259</v>
      </c>
      <c r="L865" t="s">
        <v>2121</v>
      </c>
      <c r="M865" t="s">
        <v>45</v>
      </c>
      <c r="N865" t="s">
        <v>1989</v>
      </c>
    </row>
    <row r="866" spans="1:14">
      <c r="A866" t="s">
        <v>12</v>
      </c>
      <c r="B866" t="s">
        <v>7201</v>
      </c>
      <c r="C866" t="s">
        <v>2257</v>
      </c>
      <c r="D866" s="85" t="s">
        <v>1259</v>
      </c>
      <c r="E866" s="146">
        <v>44072</v>
      </c>
      <c r="G866" t="s">
        <v>921</v>
      </c>
      <c r="H866" t="s">
        <v>922</v>
      </c>
      <c r="I866" t="s">
        <v>923</v>
      </c>
      <c r="J866" s="146">
        <v>44066</v>
      </c>
      <c r="K866" t="s">
        <v>88</v>
      </c>
      <c r="L866" t="s">
        <v>1206</v>
      </c>
      <c r="M866" t="s">
        <v>45</v>
      </c>
      <c r="N866" t="s">
        <v>2010</v>
      </c>
    </row>
    <row r="867" spans="1:14">
      <c r="A867" t="s">
        <v>12</v>
      </c>
      <c r="B867" t="s">
        <v>7202</v>
      </c>
      <c r="C867" t="s">
        <v>2259</v>
      </c>
      <c r="D867" s="85" t="s">
        <v>1259</v>
      </c>
      <c r="E867" s="146">
        <v>44072</v>
      </c>
      <c r="G867" t="s">
        <v>921</v>
      </c>
      <c r="H867" t="s">
        <v>922</v>
      </c>
      <c r="I867" t="s">
        <v>923</v>
      </c>
      <c r="J867" s="146">
        <v>44065</v>
      </c>
      <c r="K867" t="s">
        <v>92</v>
      </c>
      <c r="L867" t="s">
        <v>36</v>
      </c>
      <c r="M867" t="s">
        <v>45</v>
      </c>
      <c r="N867" t="s">
        <v>56</v>
      </c>
    </row>
    <row r="868" spans="1:14">
      <c r="A868" t="s">
        <v>12</v>
      </c>
      <c r="B868" t="s">
        <v>7203</v>
      </c>
      <c r="C868" t="s">
        <v>2261</v>
      </c>
      <c r="D868" s="85" t="s">
        <v>1259</v>
      </c>
      <c r="E868" s="146">
        <v>44070</v>
      </c>
      <c r="F868" t="s">
        <v>2262</v>
      </c>
      <c r="G868" t="s">
        <v>921</v>
      </c>
      <c r="H868" t="s">
        <v>922</v>
      </c>
      <c r="I868" t="s">
        <v>923</v>
      </c>
      <c r="J868" s="146">
        <v>44066</v>
      </c>
      <c r="K868" t="s">
        <v>92</v>
      </c>
      <c r="L868" t="s">
        <v>88</v>
      </c>
      <c r="M868" t="s">
        <v>45</v>
      </c>
      <c r="N868" t="s">
        <v>2263</v>
      </c>
    </row>
    <row r="869" spans="1:14">
      <c r="A869" t="s">
        <v>12</v>
      </c>
      <c r="B869" t="s">
        <v>7204</v>
      </c>
      <c r="C869" t="s">
        <v>2265</v>
      </c>
      <c r="D869" s="85" t="s">
        <v>1259</v>
      </c>
      <c r="E869" s="146">
        <v>44070</v>
      </c>
      <c r="F869" t="s">
        <v>2266</v>
      </c>
      <c r="G869" t="s">
        <v>921</v>
      </c>
      <c r="H869" t="s">
        <v>922</v>
      </c>
      <c r="I869" t="s">
        <v>923</v>
      </c>
      <c r="J869" s="146">
        <v>44104</v>
      </c>
      <c r="K869" t="s">
        <v>92</v>
      </c>
      <c r="L869" t="s">
        <v>88</v>
      </c>
      <c r="M869" t="s">
        <v>45</v>
      </c>
      <c r="N869" t="s">
        <v>2263</v>
      </c>
    </row>
    <row r="870" spans="1:14">
      <c r="A870" t="s">
        <v>479</v>
      </c>
      <c r="B870" t="s">
        <v>7205</v>
      </c>
      <c r="C870" t="s">
        <v>2268</v>
      </c>
      <c r="D870" s="85" t="s">
        <v>1259</v>
      </c>
      <c r="E870" s="146">
        <v>44045</v>
      </c>
      <c r="F870" t="s">
        <v>915</v>
      </c>
    </row>
    <row r="871" spans="1:14">
      <c r="A871" t="s">
        <v>1189</v>
      </c>
      <c r="B871" t="s">
        <v>7206</v>
      </c>
      <c r="C871" t="s">
        <v>2270</v>
      </c>
      <c r="D871" s="85" t="s">
        <v>1259</v>
      </c>
      <c r="E871" s="146">
        <v>44045</v>
      </c>
      <c r="F871" t="s">
        <v>2271</v>
      </c>
    </row>
    <row r="872" spans="1:14">
      <c r="A872" t="s">
        <v>1189</v>
      </c>
      <c r="B872" t="s">
        <v>7207</v>
      </c>
      <c r="C872" t="s">
        <v>2273</v>
      </c>
      <c r="D872" s="85" t="s">
        <v>1259</v>
      </c>
      <c r="E872" s="146">
        <v>44041</v>
      </c>
      <c r="F872" t="s">
        <v>2274</v>
      </c>
    </row>
    <row r="873" spans="1:14">
      <c r="A873" t="s">
        <v>1189</v>
      </c>
      <c r="B873" t="s">
        <v>7208</v>
      </c>
      <c r="C873" t="s">
        <v>2276</v>
      </c>
      <c r="D873" s="85" t="s">
        <v>1259</v>
      </c>
      <c r="E873" s="146">
        <v>43982</v>
      </c>
      <c r="F873" t="s">
        <v>2277</v>
      </c>
    </row>
    <row r="874" spans="1:14">
      <c r="A874" t="s">
        <v>479</v>
      </c>
      <c r="B874" t="s">
        <v>7209</v>
      </c>
      <c r="C874" t="s">
        <v>2279</v>
      </c>
      <c r="D874" s="85" t="s">
        <v>1259</v>
      </c>
      <c r="E874" s="146">
        <v>43950</v>
      </c>
      <c r="F874" t="s">
        <v>917</v>
      </c>
    </row>
    <row r="875" spans="1:14">
      <c r="A875" t="s">
        <v>12</v>
      </c>
      <c r="B875" t="s">
        <v>7210</v>
      </c>
      <c r="C875" t="s">
        <v>2281</v>
      </c>
      <c r="D875" s="85" t="s">
        <v>1259</v>
      </c>
      <c r="E875" s="146">
        <v>43898</v>
      </c>
      <c r="G875" t="s">
        <v>2282</v>
      </c>
      <c r="H875" t="s">
        <v>2181</v>
      </c>
      <c r="I875" t="s">
        <v>944</v>
      </c>
      <c r="J875" s="146">
        <v>43891</v>
      </c>
      <c r="K875" t="s">
        <v>1259</v>
      </c>
      <c r="L875" t="s">
        <v>2283</v>
      </c>
      <c r="M875" t="s">
        <v>21</v>
      </c>
      <c r="N875" t="s">
        <v>693</v>
      </c>
    </row>
    <row r="876" spans="1:14">
      <c r="A876" t="s">
        <v>909</v>
      </c>
      <c r="B876" t="s">
        <v>7211</v>
      </c>
      <c r="C876" t="s">
        <v>2285</v>
      </c>
      <c r="D876" s="85" t="s">
        <v>1259</v>
      </c>
      <c r="E876" s="146">
        <v>43898</v>
      </c>
    </row>
    <row r="877" spans="1:14">
      <c r="A877" t="s">
        <v>12</v>
      </c>
      <c r="B877" t="s">
        <v>7212</v>
      </c>
      <c r="C877" t="s">
        <v>2287</v>
      </c>
      <c r="D877" s="85" t="s">
        <v>1259</v>
      </c>
      <c r="E877" s="146">
        <v>43897</v>
      </c>
      <c r="G877" t="s">
        <v>2282</v>
      </c>
      <c r="H877" t="s">
        <v>2181</v>
      </c>
      <c r="I877" t="s">
        <v>944</v>
      </c>
      <c r="J877" s="146">
        <v>43891</v>
      </c>
      <c r="K877" t="s">
        <v>1259</v>
      </c>
      <c r="L877" t="s">
        <v>1372</v>
      </c>
      <c r="M877" t="s">
        <v>21</v>
      </c>
      <c r="N877" t="s">
        <v>693</v>
      </c>
    </row>
    <row r="878" spans="1:14">
      <c r="A878" t="s">
        <v>12</v>
      </c>
      <c r="B878" t="s">
        <v>7213</v>
      </c>
      <c r="C878" t="s">
        <v>2289</v>
      </c>
      <c r="D878" s="85" t="s">
        <v>1259</v>
      </c>
      <c r="E878" s="146">
        <v>43896</v>
      </c>
      <c r="G878" t="s">
        <v>2282</v>
      </c>
      <c r="H878" t="s">
        <v>2181</v>
      </c>
      <c r="I878" t="s">
        <v>944</v>
      </c>
      <c r="J878" s="146">
        <v>43891</v>
      </c>
      <c r="K878" t="s">
        <v>1372</v>
      </c>
      <c r="L878" t="s">
        <v>2283</v>
      </c>
      <c r="M878" t="s">
        <v>21</v>
      </c>
      <c r="N878" t="s">
        <v>185</v>
      </c>
    </row>
    <row r="879" spans="1:14">
      <c r="A879" t="s">
        <v>12</v>
      </c>
      <c r="B879" t="s">
        <v>7214</v>
      </c>
      <c r="C879" t="s">
        <v>2291</v>
      </c>
      <c r="D879" s="85" t="s">
        <v>1259</v>
      </c>
      <c r="E879" s="146">
        <v>43895</v>
      </c>
      <c r="G879" t="s">
        <v>2282</v>
      </c>
      <c r="H879" t="s">
        <v>2181</v>
      </c>
      <c r="I879" t="s">
        <v>944</v>
      </c>
      <c r="J879" s="146">
        <v>43891</v>
      </c>
      <c r="K879" t="s">
        <v>1031</v>
      </c>
      <c r="L879" t="s">
        <v>2283</v>
      </c>
      <c r="M879" t="s">
        <v>21</v>
      </c>
      <c r="N879" t="s">
        <v>355</v>
      </c>
    </row>
    <row r="880" spans="1:14">
      <c r="A880" t="s">
        <v>12</v>
      </c>
      <c r="B880" t="s">
        <v>7215</v>
      </c>
      <c r="C880" t="s">
        <v>2293</v>
      </c>
      <c r="D880" s="85" t="s">
        <v>1259</v>
      </c>
      <c r="E880" s="146">
        <v>43894</v>
      </c>
      <c r="G880" t="s">
        <v>2282</v>
      </c>
      <c r="H880" t="s">
        <v>2181</v>
      </c>
      <c r="I880" t="s">
        <v>944</v>
      </c>
      <c r="J880" s="146">
        <v>43891</v>
      </c>
      <c r="K880" t="s">
        <v>1259</v>
      </c>
      <c r="L880" t="s">
        <v>20</v>
      </c>
      <c r="M880" t="s">
        <v>21</v>
      </c>
      <c r="N880" t="s">
        <v>1281</v>
      </c>
    </row>
    <row r="881" spans="1:14">
      <c r="A881" t="s">
        <v>12</v>
      </c>
      <c r="B881" t="s">
        <v>7216</v>
      </c>
      <c r="C881" t="s">
        <v>2295</v>
      </c>
      <c r="D881" s="85" t="s">
        <v>1259</v>
      </c>
      <c r="E881" s="146">
        <v>43894</v>
      </c>
      <c r="G881" t="s">
        <v>2282</v>
      </c>
      <c r="H881" t="s">
        <v>2181</v>
      </c>
      <c r="I881" t="s">
        <v>944</v>
      </c>
      <c r="J881" s="146">
        <v>43891</v>
      </c>
      <c r="K881" t="s">
        <v>2283</v>
      </c>
      <c r="L881" t="s">
        <v>20</v>
      </c>
      <c r="M881" t="s">
        <v>21</v>
      </c>
      <c r="N881" t="s">
        <v>178</v>
      </c>
    </row>
    <row r="882" spans="1:14">
      <c r="A882" t="s">
        <v>12</v>
      </c>
      <c r="B882" t="s">
        <v>7217</v>
      </c>
      <c r="C882" t="s">
        <v>2297</v>
      </c>
      <c r="D882" s="85" t="s">
        <v>1259</v>
      </c>
      <c r="E882" s="146">
        <v>43893</v>
      </c>
      <c r="G882" t="s">
        <v>2282</v>
      </c>
      <c r="H882" t="s">
        <v>2181</v>
      </c>
      <c r="I882" t="s">
        <v>944</v>
      </c>
      <c r="J882" s="146">
        <v>43891</v>
      </c>
      <c r="K882" t="s">
        <v>1259</v>
      </c>
      <c r="L882" t="s">
        <v>1031</v>
      </c>
      <c r="M882" t="s">
        <v>21</v>
      </c>
      <c r="N882" t="s">
        <v>2298</v>
      </c>
    </row>
    <row r="883" spans="1:14">
      <c r="A883" t="s">
        <v>12</v>
      </c>
      <c r="B883" t="s">
        <v>7218</v>
      </c>
      <c r="C883" t="s">
        <v>2300</v>
      </c>
      <c r="D883" s="85" t="s">
        <v>1259</v>
      </c>
      <c r="E883" s="146">
        <v>43883</v>
      </c>
      <c r="G883" t="s">
        <v>2301</v>
      </c>
      <c r="H883" t="s">
        <v>452</v>
      </c>
      <c r="I883" t="s">
        <v>2302</v>
      </c>
      <c r="J883" s="146">
        <v>43877</v>
      </c>
      <c r="K883" t="s">
        <v>1259</v>
      </c>
      <c r="L883" t="s">
        <v>438</v>
      </c>
      <c r="M883" t="s">
        <v>45</v>
      </c>
      <c r="N883" t="s">
        <v>56</v>
      </c>
    </row>
    <row r="884" spans="1:14">
      <c r="A884" t="s">
        <v>12</v>
      </c>
      <c r="B884" t="s">
        <v>7219</v>
      </c>
      <c r="C884" t="s">
        <v>2304</v>
      </c>
      <c r="D884" s="85" t="s">
        <v>1259</v>
      </c>
      <c r="E884" s="146">
        <v>43882</v>
      </c>
      <c r="G884" t="s">
        <v>2301</v>
      </c>
      <c r="H884" t="s">
        <v>452</v>
      </c>
      <c r="I884" t="s">
        <v>2302</v>
      </c>
      <c r="J884" s="146">
        <v>43877</v>
      </c>
      <c r="K884" t="s">
        <v>1259</v>
      </c>
      <c r="L884" t="s">
        <v>1080</v>
      </c>
      <c r="M884" t="s">
        <v>45</v>
      </c>
      <c r="N884" t="s">
        <v>56</v>
      </c>
    </row>
    <row r="885" spans="1:14">
      <c r="A885" t="s">
        <v>12</v>
      </c>
      <c r="B885" t="s">
        <v>7220</v>
      </c>
      <c r="C885" t="s">
        <v>2306</v>
      </c>
      <c r="D885" s="85" t="s">
        <v>1259</v>
      </c>
      <c r="E885" s="146">
        <v>43881</v>
      </c>
      <c r="G885" t="s">
        <v>2301</v>
      </c>
      <c r="H885" t="s">
        <v>452</v>
      </c>
      <c r="I885" t="s">
        <v>2302</v>
      </c>
      <c r="J885" s="146">
        <v>43877</v>
      </c>
      <c r="K885" t="s">
        <v>1259</v>
      </c>
      <c r="L885" t="s">
        <v>1737</v>
      </c>
      <c r="M885" t="s">
        <v>45</v>
      </c>
      <c r="N885" t="s">
        <v>2307</v>
      </c>
    </row>
    <row r="886" spans="1:14">
      <c r="A886" t="s">
        <v>12</v>
      </c>
      <c r="B886" t="s">
        <v>7221</v>
      </c>
      <c r="C886" t="s">
        <v>2309</v>
      </c>
      <c r="D886" s="85" t="s">
        <v>1259</v>
      </c>
      <c r="E886" s="146">
        <v>43880</v>
      </c>
      <c r="G886" t="s">
        <v>2301</v>
      </c>
      <c r="H886" t="s">
        <v>452</v>
      </c>
      <c r="I886" t="s">
        <v>2302</v>
      </c>
      <c r="J886" s="146">
        <v>43877</v>
      </c>
      <c r="K886" t="s">
        <v>19</v>
      </c>
      <c r="L886" t="s">
        <v>1259</v>
      </c>
      <c r="M886" t="s">
        <v>45</v>
      </c>
      <c r="N886" t="s">
        <v>2310</v>
      </c>
    </row>
    <row r="887" spans="1:14">
      <c r="A887" t="s">
        <v>12</v>
      </c>
      <c r="B887" t="s">
        <v>7222</v>
      </c>
      <c r="C887" t="s">
        <v>2312</v>
      </c>
      <c r="D887" s="85" t="s">
        <v>1259</v>
      </c>
      <c r="E887" s="146">
        <v>43879</v>
      </c>
      <c r="G887" t="s">
        <v>2301</v>
      </c>
      <c r="H887" t="s">
        <v>452</v>
      </c>
      <c r="I887" t="s">
        <v>2302</v>
      </c>
      <c r="J887" s="146">
        <v>43877</v>
      </c>
      <c r="K887" t="s">
        <v>1259</v>
      </c>
      <c r="L887" t="s">
        <v>424</v>
      </c>
      <c r="M887" t="s">
        <v>45</v>
      </c>
      <c r="N887" t="s">
        <v>2213</v>
      </c>
    </row>
    <row r="888" spans="1:14">
      <c r="A888" t="s">
        <v>12</v>
      </c>
      <c r="B888" t="s">
        <v>7223</v>
      </c>
      <c r="C888" t="s">
        <v>2314</v>
      </c>
      <c r="D888" s="85" t="s">
        <v>1259</v>
      </c>
      <c r="E888" s="146">
        <v>43876</v>
      </c>
      <c r="G888" t="s">
        <v>2315</v>
      </c>
      <c r="H888" t="s">
        <v>16</v>
      </c>
      <c r="I888" t="s">
        <v>17</v>
      </c>
      <c r="J888" s="146">
        <v>43870</v>
      </c>
      <c r="K888" t="s">
        <v>2283</v>
      </c>
      <c r="L888" t="s">
        <v>2316</v>
      </c>
      <c r="M888" t="s">
        <v>21</v>
      </c>
      <c r="N888" t="s">
        <v>693</v>
      </c>
    </row>
    <row r="889" spans="1:14">
      <c r="A889" t="s">
        <v>12</v>
      </c>
      <c r="B889" t="s">
        <v>7224</v>
      </c>
      <c r="C889" t="s">
        <v>2318</v>
      </c>
      <c r="D889" s="85" t="s">
        <v>1259</v>
      </c>
      <c r="E889" s="146">
        <v>43875</v>
      </c>
      <c r="G889" t="s">
        <v>2315</v>
      </c>
      <c r="H889" t="s">
        <v>16</v>
      </c>
      <c r="I889" t="s">
        <v>17</v>
      </c>
      <c r="J889" s="146">
        <v>43870</v>
      </c>
      <c r="K889" t="s">
        <v>19</v>
      </c>
      <c r="L889" t="s">
        <v>2283</v>
      </c>
      <c r="M889" t="s">
        <v>21</v>
      </c>
      <c r="N889" t="s">
        <v>693</v>
      </c>
    </row>
    <row r="890" spans="1:14">
      <c r="A890" t="s">
        <v>12</v>
      </c>
      <c r="B890" t="s">
        <v>7225</v>
      </c>
      <c r="C890" t="s">
        <v>2320</v>
      </c>
      <c r="D890" s="85" t="s">
        <v>1259</v>
      </c>
      <c r="E890" s="146">
        <v>43874</v>
      </c>
      <c r="G890" t="s">
        <v>2315</v>
      </c>
      <c r="H890" t="s">
        <v>16</v>
      </c>
      <c r="I890" t="s">
        <v>17</v>
      </c>
      <c r="J890" s="146">
        <v>43870</v>
      </c>
      <c r="K890" t="s">
        <v>20</v>
      </c>
      <c r="L890" t="s">
        <v>2283</v>
      </c>
      <c r="M890" t="s">
        <v>21</v>
      </c>
      <c r="N890" t="s">
        <v>362</v>
      </c>
    </row>
    <row r="891" spans="1:14">
      <c r="A891" t="s">
        <v>12</v>
      </c>
      <c r="B891" t="s">
        <v>7226</v>
      </c>
      <c r="C891" t="s">
        <v>2322</v>
      </c>
      <c r="D891" s="85" t="s">
        <v>1259</v>
      </c>
      <c r="E891" s="146">
        <v>43863</v>
      </c>
      <c r="G891" t="s">
        <v>1524</v>
      </c>
      <c r="H891" t="s">
        <v>190</v>
      </c>
      <c r="I891" t="s">
        <v>1525</v>
      </c>
      <c r="J891" s="146">
        <v>43702</v>
      </c>
      <c r="K891" t="s">
        <v>92</v>
      </c>
      <c r="L891" t="s">
        <v>88</v>
      </c>
      <c r="M891" t="s">
        <v>45</v>
      </c>
      <c r="N891" t="s">
        <v>2323</v>
      </c>
    </row>
    <row r="892" spans="1:14">
      <c r="A892" t="s">
        <v>12</v>
      </c>
      <c r="B892" t="s">
        <v>7227</v>
      </c>
      <c r="C892" t="s">
        <v>2325</v>
      </c>
      <c r="D892" s="85" t="s">
        <v>1259</v>
      </c>
      <c r="E892" s="146">
        <v>43862</v>
      </c>
      <c r="G892" t="s">
        <v>2326</v>
      </c>
      <c r="H892" t="s">
        <v>1941</v>
      </c>
      <c r="I892" t="s">
        <v>2327</v>
      </c>
      <c r="J892" s="146">
        <v>43856</v>
      </c>
      <c r="K892" t="s">
        <v>1031</v>
      </c>
      <c r="L892" t="s">
        <v>438</v>
      </c>
      <c r="M892" t="s">
        <v>21</v>
      </c>
      <c r="N892" t="s">
        <v>1281</v>
      </c>
    </row>
    <row r="893" spans="1:14">
      <c r="A893" t="s">
        <v>12</v>
      </c>
      <c r="B893" t="s">
        <v>7228</v>
      </c>
      <c r="C893" t="s">
        <v>2329</v>
      </c>
      <c r="D893" s="85" t="s">
        <v>1259</v>
      </c>
      <c r="E893" s="146">
        <v>43861</v>
      </c>
      <c r="G893" t="s">
        <v>2326</v>
      </c>
      <c r="H893" t="s">
        <v>1941</v>
      </c>
      <c r="I893" t="s">
        <v>2327</v>
      </c>
      <c r="J893" s="146">
        <v>43856</v>
      </c>
      <c r="K893" t="s">
        <v>1031</v>
      </c>
      <c r="L893" t="s">
        <v>424</v>
      </c>
      <c r="M893" t="s">
        <v>21</v>
      </c>
      <c r="N893" t="s">
        <v>693</v>
      </c>
    </row>
    <row r="894" spans="1:14">
      <c r="A894" t="s">
        <v>12</v>
      </c>
      <c r="B894" t="s">
        <v>7229</v>
      </c>
      <c r="C894" t="s">
        <v>2331</v>
      </c>
      <c r="D894" s="85" t="s">
        <v>1259</v>
      </c>
      <c r="E894" s="146">
        <v>43860</v>
      </c>
      <c r="G894" t="s">
        <v>2326</v>
      </c>
      <c r="H894" t="s">
        <v>1941</v>
      </c>
      <c r="I894" t="s">
        <v>2327</v>
      </c>
      <c r="J894" s="146">
        <v>43856</v>
      </c>
      <c r="K894" t="s">
        <v>1031</v>
      </c>
      <c r="L894" t="s">
        <v>27</v>
      </c>
      <c r="M894" t="s">
        <v>21</v>
      </c>
      <c r="N894" t="s">
        <v>239</v>
      </c>
    </row>
    <row r="895" spans="1:14">
      <c r="A895" t="s">
        <v>12</v>
      </c>
      <c r="B895" t="s">
        <v>7230</v>
      </c>
      <c r="C895" t="s">
        <v>2333</v>
      </c>
      <c r="D895" s="85" t="s">
        <v>1259</v>
      </c>
      <c r="E895" s="146">
        <v>43859</v>
      </c>
      <c r="G895" t="s">
        <v>2326</v>
      </c>
      <c r="H895" t="s">
        <v>1941</v>
      </c>
      <c r="I895" t="s">
        <v>2327</v>
      </c>
      <c r="J895" s="146">
        <v>43856</v>
      </c>
      <c r="K895" t="s">
        <v>424</v>
      </c>
      <c r="L895" t="s">
        <v>27</v>
      </c>
      <c r="M895" t="s">
        <v>21</v>
      </c>
      <c r="N895" t="s">
        <v>207</v>
      </c>
    </row>
    <row r="896" spans="1:14">
      <c r="A896" t="s">
        <v>12</v>
      </c>
      <c r="B896" t="s">
        <v>7231</v>
      </c>
      <c r="C896" t="s">
        <v>2335</v>
      </c>
      <c r="D896" s="85" t="s">
        <v>1259</v>
      </c>
      <c r="E896" s="146">
        <v>43857</v>
      </c>
      <c r="G896" t="s">
        <v>2326</v>
      </c>
      <c r="H896" t="s">
        <v>1941</v>
      </c>
      <c r="I896" t="s">
        <v>2327</v>
      </c>
      <c r="J896" s="146">
        <v>43491</v>
      </c>
      <c r="K896" t="s">
        <v>19</v>
      </c>
      <c r="L896" t="s">
        <v>1031</v>
      </c>
      <c r="M896" t="s">
        <v>21</v>
      </c>
      <c r="N896" t="s">
        <v>324</v>
      </c>
    </row>
    <row r="897" spans="1:14">
      <c r="A897" t="s">
        <v>12</v>
      </c>
      <c r="B897" t="s">
        <v>7232</v>
      </c>
      <c r="C897" t="s">
        <v>2337</v>
      </c>
      <c r="D897" s="85" t="s">
        <v>1259</v>
      </c>
      <c r="E897" s="146">
        <v>43813</v>
      </c>
      <c r="F897" t="s">
        <v>2338</v>
      </c>
      <c r="G897" t="s">
        <v>2339</v>
      </c>
      <c r="H897" t="s">
        <v>597</v>
      </c>
      <c r="I897" t="s">
        <v>2340</v>
      </c>
      <c r="J897" s="146">
        <v>43807</v>
      </c>
      <c r="K897" t="s">
        <v>1031</v>
      </c>
      <c r="L897" t="s">
        <v>19</v>
      </c>
      <c r="M897" t="s">
        <v>45</v>
      </c>
      <c r="N897" t="s">
        <v>2341</v>
      </c>
    </row>
    <row r="898" spans="1:14">
      <c r="A898" t="s">
        <v>12</v>
      </c>
      <c r="B898" t="s">
        <v>7233</v>
      </c>
      <c r="C898" t="s">
        <v>2343</v>
      </c>
      <c r="D898" s="85" t="s">
        <v>1259</v>
      </c>
      <c r="E898" s="146">
        <v>43811</v>
      </c>
      <c r="F898" t="s">
        <v>2338</v>
      </c>
      <c r="G898" t="s">
        <v>2339</v>
      </c>
      <c r="H898" t="s">
        <v>597</v>
      </c>
      <c r="I898" t="s">
        <v>2340</v>
      </c>
      <c r="J898" s="146">
        <v>43807</v>
      </c>
      <c r="K898" t="s">
        <v>1031</v>
      </c>
      <c r="L898" t="s">
        <v>2283</v>
      </c>
      <c r="M898" t="s">
        <v>45</v>
      </c>
      <c r="N898" t="s">
        <v>509</v>
      </c>
    </row>
    <row r="899" spans="1:14">
      <c r="A899" t="s">
        <v>12</v>
      </c>
      <c r="B899" t="s">
        <v>7234</v>
      </c>
      <c r="C899" t="s">
        <v>2345</v>
      </c>
      <c r="D899" s="85" t="s">
        <v>1259</v>
      </c>
      <c r="E899" s="146">
        <v>43810</v>
      </c>
      <c r="F899" t="s">
        <v>2338</v>
      </c>
      <c r="G899" t="s">
        <v>2339</v>
      </c>
      <c r="H899" t="s">
        <v>597</v>
      </c>
      <c r="I899" t="s">
        <v>2340</v>
      </c>
      <c r="J899" s="146">
        <v>43807</v>
      </c>
      <c r="K899" t="s">
        <v>2283</v>
      </c>
      <c r="L899" t="s">
        <v>431</v>
      </c>
      <c r="M899" t="s">
        <v>45</v>
      </c>
      <c r="N899" t="s">
        <v>419</v>
      </c>
    </row>
    <row r="900" spans="1:14">
      <c r="A900" t="s">
        <v>12</v>
      </c>
      <c r="B900" t="s">
        <v>7235</v>
      </c>
      <c r="C900" t="s">
        <v>2347</v>
      </c>
      <c r="D900" s="85" t="s">
        <v>1259</v>
      </c>
      <c r="E900" s="146">
        <v>43809</v>
      </c>
      <c r="G900" t="s">
        <v>2339</v>
      </c>
      <c r="H900" t="s">
        <v>597</v>
      </c>
      <c r="I900" t="s">
        <v>2340</v>
      </c>
      <c r="J900" s="146">
        <v>43807</v>
      </c>
      <c r="K900" t="s">
        <v>2283</v>
      </c>
      <c r="L900" t="s">
        <v>1372</v>
      </c>
      <c r="M900" t="s">
        <v>45</v>
      </c>
      <c r="N900" t="s">
        <v>2348</v>
      </c>
    </row>
    <row r="901" spans="1:14">
      <c r="A901" t="s">
        <v>909</v>
      </c>
      <c r="B901" t="s">
        <v>7236</v>
      </c>
      <c r="C901" t="s">
        <v>2350</v>
      </c>
      <c r="D901" s="85" t="s">
        <v>1259</v>
      </c>
      <c r="E901" s="146">
        <v>43805</v>
      </c>
      <c r="F901" t="s">
        <v>1843</v>
      </c>
    </row>
    <row r="902" spans="1:14">
      <c r="A902" t="s">
        <v>12</v>
      </c>
      <c r="B902" t="s">
        <v>7237</v>
      </c>
      <c r="C902" t="s">
        <v>2352</v>
      </c>
      <c r="D902" s="85" t="s">
        <v>1259</v>
      </c>
      <c r="E902" s="146">
        <v>43799</v>
      </c>
      <c r="G902" t="s">
        <v>2353</v>
      </c>
      <c r="H902" t="s">
        <v>2181</v>
      </c>
      <c r="I902" t="s">
        <v>2354</v>
      </c>
      <c r="J902" s="146">
        <v>43793</v>
      </c>
      <c r="K902" t="s">
        <v>1259</v>
      </c>
      <c r="L902" t="s">
        <v>161</v>
      </c>
      <c r="M902" t="s">
        <v>21</v>
      </c>
      <c r="N902" t="s">
        <v>693</v>
      </c>
    </row>
    <row r="903" spans="1:14">
      <c r="A903" t="s">
        <v>12</v>
      </c>
      <c r="B903" t="s">
        <v>7238</v>
      </c>
      <c r="C903" t="s">
        <v>2356</v>
      </c>
      <c r="D903" s="85" t="s">
        <v>1259</v>
      </c>
      <c r="E903" s="146">
        <v>43798</v>
      </c>
      <c r="G903" t="s">
        <v>2353</v>
      </c>
      <c r="H903" t="s">
        <v>2181</v>
      </c>
      <c r="I903" t="s">
        <v>2354</v>
      </c>
      <c r="J903" s="146">
        <v>43793</v>
      </c>
      <c r="K903" t="s">
        <v>1259</v>
      </c>
      <c r="L903" t="s">
        <v>180</v>
      </c>
      <c r="M903" t="s">
        <v>21</v>
      </c>
      <c r="N903" t="s">
        <v>1281</v>
      </c>
    </row>
    <row r="904" spans="1:14">
      <c r="A904" t="s">
        <v>12</v>
      </c>
      <c r="B904" t="s">
        <v>7239</v>
      </c>
      <c r="C904" t="s">
        <v>2358</v>
      </c>
      <c r="D904" s="85" t="s">
        <v>1259</v>
      </c>
      <c r="E904" s="146">
        <v>43797</v>
      </c>
      <c r="G904" t="s">
        <v>2353</v>
      </c>
      <c r="H904" t="s">
        <v>2181</v>
      </c>
      <c r="I904" t="s">
        <v>2354</v>
      </c>
      <c r="J904" s="146">
        <v>43793</v>
      </c>
      <c r="K904" t="s">
        <v>88</v>
      </c>
      <c r="L904" t="s">
        <v>424</v>
      </c>
      <c r="M904" t="s">
        <v>21</v>
      </c>
      <c r="N904" t="s">
        <v>106</v>
      </c>
    </row>
    <row r="905" spans="1:14">
      <c r="A905" t="s">
        <v>12</v>
      </c>
      <c r="B905" t="s">
        <v>7240</v>
      </c>
      <c r="C905" t="s">
        <v>2360</v>
      </c>
      <c r="D905" s="85" t="s">
        <v>1259</v>
      </c>
      <c r="E905" s="146">
        <v>43796</v>
      </c>
      <c r="F905" t="s">
        <v>2361</v>
      </c>
      <c r="G905" t="s">
        <v>2353</v>
      </c>
      <c r="H905" t="s">
        <v>2181</v>
      </c>
      <c r="I905" t="s">
        <v>2354</v>
      </c>
      <c r="J905" s="146">
        <v>43793</v>
      </c>
      <c r="K905" t="s">
        <v>1259</v>
      </c>
      <c r="L905" t="s">
        <v>88</v>
      </c>
      <c r="M905" t="s">
        <v>21</v>
      </c>
      <c r="N905" t="s">
        <v>207</v>
      </c>
    </row>
    <row r="906" spans="1:14">
      <c r="A906" t="s">
        <v>12</v>
      </c>
      <c r="B906" t="s">
        <v>7241</v>
      </c>
      <c r="C906" t="s">
        <v>2363</v>
      </c>
      <c r="D906" s="85" t="s">
        <v>1259</v>
      </c>
      <c r="E906" s="146">
        <v>43795</v>
      </c>
      <c r="G906" t="s">
        <v>2353</v>
      </c>
      <c r="H906" t="s">
        <v>2181</v>
      </c>
      <c r="I906" t="s">
        <v>2354</v>
      </c>
      <c r="J906" s="146">
        <v>43793</v>
      </c>
      <c r="K906" t="s">
        <v>1259</v>
      </c>
      <c r="L906" t="s">
        <v>27</v>
      </c>
      <c r="M906" t="s">
        <v>21</v>
      </c>
      <c r="N906" t="s">
        <v>355</v>
      </c>
    </row>
    <row r="907" spans="1:14">
      <c r="A907" t="s">
        <v>12</v>
      </c>
      <c r="B907" t="s">
        <v>7242</v>
      </c>
      <c r="C907" t="s">
        <v>2365</v>
      </c>
      <c r="D907" s="85" t="s">
        <v>1259</v>
      </c>
      <c r="E907" s="146">
        <v>43794</v>
      </c>
      <c r="G907" t="s">
        <v>2353</v>
      </c>
      <c r="H907" t="s">
        <v>2181</v>
      </c>
      <c r="I907" t="s">
        <v>2354</v>
      </c>
      <c r="J907" s="146">
        <v>43793</v>
      </c>
      <c r="K907" t="s">
        <v>1259</v>
      </c>
      <c r="L907" t="s">
        <v>424</v>
      </c>
      <c r="M907" t="s">
        <v>21</v>
      </c>
      <c r="N907" t="s">
        <v>106</v>
      </c>
    </row>
    <row r="908" spans="1:14">
      <c r="A908" t="s">
        <v>909</v>
      </c>
      <c r="B908" t="s">
        <v>7243</v>
      </c>
      <c r="C908" t="s">
        <v>2367</v>
      </c>
      <c r="D908" s="85" t="s">
        <v>1259</v>
      </c>
      <c r="E908" s="146">
        <v>43787</v>
      </c>
      <c r="F908" t="s">
        <v>915</v>
      </c>
    </row>
    <row r="909" spans="1:14">
      <c r="A909" t="s">
        <v>909</v>
      </c>
      <c r="B909" t="s">
        <v>7244</v>
      </c>
      <c r="C909" t="s">
        <v>2369</v>
      </c>
      <c r="D909" s="85" t="s">
        <v>1259</v>
      </c>
      <c r="E909" s="146">
        <v>43777</v>
      </c>
      <c r="F909" t="s">
        <v>917</v>
      </c>
    </row>
    <row r="910" spans="1:14">
      <c r="A910" t="s">
        <v>12</v>
      </c>
      <c r="B910" t="s">
        <v>7245</v>
      </c>
      <c r="C910" t="s">
        <v>2371</v>
      </c>
      <c r="D910" s="85" t="s">
        <v>1259</v>
      </c>
      <c r="E910" s="146">
        <v>43774</v>
      </c>
      <c r="G910" t="s">
        <v>1524</v>
      </c>
      <c r="H910" t="s">
        <v>190</v>
      </c>
      <c r="I910" t="s">
        <v>1525</v>
      </c>
      <c r="J910" s="146">
        <v>43702</v>
      </c>
      <c r="K910" t="s">
        <v>1259</v>
      </c>
      <c r="L910" t="s">
        <v>210</v>
      </c>
      <c r="M910" t="s">
        <v>45</v>
      </c>
      <c r="N910" t="s">
        <v>618</v>
      </c>
    </row>
    <row r="911" spans="1:14">
      <c r="A911" t="s">
        <v>479</v>
      </c>
      <c r="B911" t="s">
        <v>7246</v>
      </c>
      <c r="C911" t="s">
        <v>2373</v>
      </c>
      <c r="D911" s="85" t="s">
        <v>1259</v>
      </c>
      <c r="E911" s="146">
        <v>43769</v>
      </c>
    </row>
    <row r="912" spans="1:14">
      <c r="A912" t="s">
        <v>12</v>
      </c>
      <c r="B912" t="s">
        <v>7247</v>
      </c>
      <c r="C912" t="s">
        <v>2375</v>
      </c>
      <c r="D912" s="85" t="s">
        <v>1259</v>
      </c>
      <c r="E912" s="146">
        <v>43734</v>
      </c>
      <c r="G912" t="s">
        <v>2376</v>
      </c>
      <c r="H912" t="s">
        <v>310</v>
      </c>
      <c r="I912" t="s">
        <v>2377</v>
      </c>
      <c r="J912" s="146">
        <v>43660</v>
      </c>
      <c r="K912" t="s">
        <v>1259</v>
      </c>
      <c r="L912" t="s">
        <v>79</v>
      </c>
      <c r="M912" t="s">
        <v>45</v>
      </c>
      <c r="N912" t="s">
        <v>419</v>
      </c>
    </row>
    <row r="913" spans="1:14">
      <c r="A913" t="s">
        <v>12</v>
      </c>
      <c r="B913" t="s">
        <v>7248</v>
      </c>
      <c r="C913" t="s">
        <v>2379</v>
      </c>
      <c r="D913" s="85" t="s">
        <v>1259</v>
      </c>
      <c r="E913" s="146">
        <v>43733</v>
      </c>
      <c r="G913" t="s">
        <v>2380</v>
      </c>
      <c r="H913" t="s">
        <v>1941</v>
      </c>
      <c r="I913" t="s">
        <v>2381</v>
      </c>
      <c r="J913" s="146">
        <v>43705</v>
      </c>
      <c r="K913" t="s">
        <v>1163</v>
      </c>
      <c r="L913" t="s">
        <v>2283</v>
      </c>
      <c r="M913" t="s">
        <v>45</v>
      </c>
      <c r="N913" t="s">
        <v>2382</v>
      </c>
    </row>
    <row r="914" spans="1:14">
      <c r="A914" t="s">
        <v>12</v>
      </c>
      <c r="B914" t="s">
        <v>7249</v>
      </c>
      <c r="C914" t="s">
        <v>2322</v>
      </c>
      <c r="D914" s="85" t="s">
        <v>1259</v>
      </c>
      <c r="E914" s="146">
        <v>43711</v>
      </c>
      <c r="G914" t="s">
        <v>1524</v>
      </c>
      <c r="H914" t="s">
        <v>190</v>
      </c>
      <c r="I914" t="s">
        <v>1525</v>
      </c>
      <c r="J914" s="146">
        <v>43702</v>
      </c>
      <c r="K914" t="s">
        <v>1259</v>
      </c>
      <c r="L914" t="s">
        <v>85</v>
      </c>
      <c r="M914" t="s">
        <v>45</v>
      </c>
      <c r="N914" t="s">
        <v>1983</v>
      </c>
    </row>
    <row r="915" spans="1:14">
      <c r="A915" t="s">
        <v>479</v>
      </c>
      <c r="B915" t="s">
        <v>7250</v>
      </c>
      <c r="C915" t="s">
        <v>2384</v>
      </c>
      <c r="D915" s="85" t="s">
        <v>1259</v>
      </c>
      <c r="E915" s="146">
        <v>43710</v>
      </c>
    </row>
    <row r="916" spans="1:14">
      <c r="A916" t="s">
        <v>1189</v>
      </c>
      <c r="B916" t="s">
        <v>7251</v>
      </c>
      <c r="C916" t="s">
        <v>2386</v>
      </c>
      <c r="D916" s="85" t="s">
        <v>1259</v>
      </c>
      <c r="E916" s="146">
        <v>43709</v>
      </c>
      <c r="F916" t="s">
        <v>2387</v>
      </c>
    </row>
    <row r="917" spans="1:14">
      <c r="A917" t="s">
        <v>12</v>
      </c>
      <c r="B917" t="s">
        <v>7252</v>
      </c>
      <c r="C917" t="s">
        <v>2389</v>
      </c>
      <c r="D917" s="85" t="s">
        <v>1259</v>
      </c>
      <c r="E917" s="146">
        <v>43707</v>
      </c>
      <c r="G917" t="s">
        <v>1524</v>
      </c>
      <c r="H917" t="s">
        <v>190</v>
      </c>
      <c r="I917" t="s">
        <v>1525</v>
      </c>
      <c r="J917" s="146">
        <v>43702</v>
      </c>
      <c r="K917" t="s">
        <v>1259</v>
      </c>
      <c r="L917" t="s">
        <v>424</v>
      </c>
      <c r="M917" t="s">
        <v>45</v>
      </c>
      <c r="N917" t="s">
        <v>1479</v>
      </c>
    </row>
    <row r="918" spans="1:14">
      <c r="A918" t="s">
        <v>12</v>
      </c>
      <c r="B918" t="s">
        <v>7253</v>
      </c>
      <c r="C918" t="s">
        <v>2391</v>
      </c>
      <c r="D918" s="85" t="s">
        <v>1259</v>
      </c>
      <c r="E918" s="146">
        <v>43688</v>
      </c>
      <c r="G918" t="s">
        <v>2392</v>
      </c>
      <c r="H918" t="s">
        <v>597</v>
      </c>
      <c r="I918" t="s">
        <v>2393</v>
      </c>
      <c r="J918" s="146">
        <v>43680</v>
      </c>
      <c r="K918" t="s">
        <v>1259</v>
      </c>
      <c r="L918" t="s">
        <v>20</v>
      </c>
      <c r="M918" t="s">
        <v>45</v>
      </c>
      <c r="N918" t="s">
        <v>2394</v>
      </c>
    </row>
    <row r="919" spans="1:14">
      <c r="A919" t="s">
        <v>12</v>
      </c>
      <c r="B919" t="s">
        <v>7254</v>
      </c>
      <c r="C919" t="s">
        <v>2396</v>
      </c>
      <c r="D919" s="85" t="s">
        <v>1259</v>
      </c>
      <c r="E919" s="146">
        <v>43682</v>
      </c>
      <c r="G919" t="s">
        <v>2392</v>
      </c>
      <c r="H919" t="s">
        <v>597</v>
      </c>
      <c r="I919" t="s">
        <v>2393</v>
      </c>
      <c r="J919" s="146">
        <v>43680</v>
      </c>
      <c r="K919" t="s">
        <v>88</v>
      </c>
      <c r="L919" t="s">
        <v>1259</v>
      </c>
      <c r="M919" t="s">
        <v>45</v>
      </c>
      <c r="N919" t="s">
        <v>435</v>
      </c>
    </row>
    <row r="920" spans="1:14">
      <c r="A920" t="s">
        <v>12</v>
      </c>
      <c r="B920" t="s">
        <v>7255</v>
      </c>
      <c r="C920" t="s">
        <v>2398</v>
      </c>
      <c r="D920" s="85" t="s">
        <v>1259</v>
      </c>
      <c r="E920" s="146">
        <v>43678</v>
      </c>
      <c r="G920" t="s">
        <v>2376</v>
      </c>
      <c r="H920" t="s">
        <v>310</v>
      </c>
      <c r="I920" t="s">
        <v>2377</v>
      </c>
      <c r="J920" s="146">
        <v>43659</v>
      </c>
      <c r="K920" t="s">
        <v>1259</v>
      </c>
      <c r="L920" t="s">
        <v>105</v>
      </c>
      <c r="M920" t="s">
        <v>45</v>
      </c>
      <c r="N920" t="s">
        <v>50</v>
      </c>
    </row>
    <row r="921" spans="1:14">
      <c r="A921" t="s">
        <v>12</v>
      </c>
      <c r="B921" t="s">
        <v>7256</v>
      </c>
      <c r="C921" t="s">
        <v>2400</v>
      </c>
      <c r="D921" s="85" t="s">
        <v>1259</v>
      </c>
      <c r="E921" s="146">
        <v>43676</v>
      </c>
      <c r="G921" t="s">
        <v>2380</v>
      </c>
      <c r="H921" t="s">
        <v>1941</v>
      </c>
      <c r="I921" t="s">
        <v>2381</v>
      </c>
      <c r="J921" s="146">
        <v>43705</v>
      </c>
      <c r="K921" t="s">
        <v>1259</v>
      </c>
      <c r="L921" t="s">
        <v>27</v>
      </c>
      <c r="M921" t="s">
        <v>45</v>
      </c>
      <c r="N921" t="s">
        <v>2323</v>
      </c>
    </row>
    <row r="922" spans="1:14">
      <c r="A922" t="s">
        <v>12</v>
      </c>
      <c r="B922" t="s">
        <v>7257</v>
      </c>
      <c r="C922" t="s">
        <v>2402</v>
      </c>
      <c r="D922" s="85" t="s">
        <v>1259</v>
      </c>
      <c r="E922" s="146">
        <v>43676</v>
      </c>
      <c r="F922" t="s">
        <v>838</v>
      </c>
      <c r="G922" t="s">
        <v>2380</v>
      </c>
      <c r="H922" t="s">
        <v>1941</v>
      </c>
      <c r="I922" t="s">
        <v>2381</v>
      </c>
      <c r="J922" s="146">
        <v>43674</v>
      </c>
      <c r="K922" t="s">
        <v>92</v>
      </c>
      <c r="L922" t="s">
        <v>1031</v>
      </c>
      <c r="M922" t="s">
        <v>45</v>
      </c>
      <c r="N922" t="s">
        <v>2403</v>
      </c>
    </row>
    <row r="923" spans="1:14">
      <c r="A923" t="s">
        <v>12</v>
      </c>
      <c r="B923" t="s">
        <v>7258</v>
      </c>
      <c r="C923" t="s">
        <v>2405</v>
      </c>
      <c r="D923" s="85" t="s">
        <v>1259</v>
      </c>
      <c r="E923" s="146">
        <v>43670</v>
      </c>
      <c r="G923" t="s">
        <v>2406</v>
      </c>
      <c r="H923" t="s">
        <v>452</v>
      </c>
      <c r="I923" t="s">
        <v>2407</v>
      </c>
      <c r="J923" s="146">
        <v>43667</v>
      </c>
      <c r="K923" t="s">
        <v>1259</v>
      </c>
      <c r="L923" t="s">
        <v>27</v>
      </c>
      <c r="M923" t="s">
        <v>45</v>
      </c>
      <c r="N923" t="s">
        <v>201</v>
      </c>
    </row>
    <row r="924" spans="1:14">
      <c r="A924" t="s">
        <v>12</v>
      </c>
      <c r="B924" t="s">
        <v>7259</v>
      </c>
      <c r="C924" t="s">
        <v>2409</v>
      </c>
      <c r="D924" s="85" t="s">
        <v>1259</v>
      </c>
      <c r="E924" s="146">
        <v>43670</v>
      </c>
      <c r="G924" t="s">
        <v>2406</v>
      </c>
      <c r="H924" t="s">
        <v>452</v>
      </c>
      <c r="I924" t="s">
        <v>2407</v>
      </c>
      <c r="J924" s="146">
        <v>43667</v>
      </c>
      <c r="K924" t="s">
        <v>1259</v>
      </c>
      <c r="L924" t="s">
        <v>161</v>
      </c>
      <c r="M924" t="s">
        <v>45</v>
      </c>
      <c r="N924" t="s">
        <v>2410</v>
      </c>
    </row>
    <row r="925" spans="1:14">
      <c r="A925" t="s">
        <v>12</v>
      </c>
      <c r="B925" t="s">
        <v>7260</v>
      </c>
      <c r="C925" t="s">
        <v>2411</v>
      </c>
      <c r="D925" s="85" t="s">
        <v>1259</v>
      </c>
      <c r="E925" s="146">
        <v>43669</v>
      </c>
      <c r="G925" t="s">
        <v>2406</v>
      </c>
      <c r="H925" t="s">
        <v>452</v>
      </c>
      <c r="I925" t="s">
        <v>2407</v>
      </c>
      <c r="J925" s="146">
        <v>43667</v>
      </c>
      <c r="K925" t="s">
        <v>1259</v>
      </c>
      <c r="L925" t="s">
        <v>424</v>
      </c>
      <c r="M925" t="s">
        <v>45</v>
      </c>
      <c r="N925" t="s">
        <v>2412</v>
      </c>
    </row>
    <row r="926" spans="1:14">
      <c r="A926" t="s">
        <v>12</v>
      </c>
      <c r="B926" t="s">
        <v>7261</v>
      </c>
      <c r="C926" t="s">
        <v>2414</v>
      </c>
      <c r="D926" s="85" t="s">
        <v>1259</v>
      </c>
      <c r="E926" s="146">
        <v>43667</v>
      </c>
      <c r="F926" t="s">
        <v>809</v>
      </c>
      <c r="G926" t="s">
        <v>2376</v>
      </c>
      <c r="H926" t="s">
        <v>310</v>
      </c>
      <c r="I926" t="s">
        <v>2377</v>
      </c>
      <c r="J926" s="146">
        <v>43659</v>
      </c>
      <c r="K926" t="s">
        <v>1259</v>
      </c>
      <c r="L926" t="s">
        <v>79</v>
      </c>
      <c r="M926" t="s">
        <v>45</v>
      </c>
      <c r="N926" t="s">
        <v>2410</v>
      </c>
    </row>
    <row r="927" spans="1:14">
      <c r="A927" t="s">
        <v>12</v>
      </c>
      <c r="B927" t="s">
        <v>7262</v>
      </c>
      <c r="C927" t="s">
        <v>2416</v>
      </c>
      <c r="D927" s="85" t="s">
        <v>1259</v>
      </c>
      <c r="E927" s="146">
        <v>43664</v>
      </c>
      <c r="F927" t="s">
        <v>809</v>
      </c>
      <c r="G927" t="s">
        <v>2376</v>
      </c>
      <c r="H927" t="s">
        <v>310</v>
      </c>
      <c r="I927" t="s">
        <v>2377</v>
      </c>
      <c r="J927" s="146">
        <v>43660</v>
      </c>
      <c r="K927" t="s">
        <v>1259</v>
      </c>
      <c r="L927" t="s">
        <v>1405</v>
      </c>
      <c r="M927" t="s">
        <v>45</v>
      </c>
      <c r="N927" t="s">
        <v>2417</v>
      </c>
    </row>
    <row r="928" spans="1:14">
      <c r="A928" t="s">
        <v>12</v>
      </c>
      <c r="B928" t="s">
        <v>7263</v>
      </c>
      <c r="C928" t="s">
        <v>2419</v>
      </c>
      <c r="D928" s="85" t="s">
        <v>1259</v>
      </c>
      <c r="E928" s="146">
        <v>43663</v>
      </c>
      <c r="G928" t="s">
        <v>2376</v>
      </c>
      <c r="H928" t="s">
        <v>310</v>
      </c>
      <c r="I928" t="s">
        <v>2377</v>
      </c>
      <c r="J928" s="146">
        <v>43659</v>
      </c>
      <c r="K928" t="s">
        <v>1031</v>
      </c>
      <c r="L928" t="s">
        <v>1259</v>
      </c>
      <c r="M928" t="s">
        <v>45</v>
      </c>
      <c r="N928" t="s">
        <v>1240</v>
      </c>
    </row>
    <row r="929" spans="1:14">
      <c r="A929" t="s">
        <v>12</v>
      </c>
      <c r="B929" t="s">
        <v>7264</v>
      </c>
      <c r="C929" t="s">
        <v>2375</v>
      </c>
      <c r="D929" s="85" t="s">
        <v>1259</v>
      </c>
      <c r="E929" s="146">
        <v>43663</v>
      </c>
      <c r="G929" t="s">
        <v>2376</v>
      </c>
      <c r="H929" t="s">
        <v>310</v>
      </c>
      <c r="I929" t="s">
        <v>2377</v>
      </c>
      <c r="J929" s="146">
        <v>43659</v>
      </c>
      <c r="K929" t="s">
        <v>1259</v>
      </c>
      <c r="L929" t="s">
        <v>79</v>
      </c>
      <c r="M929" t="s">
        <v>45</v>
      </c>
      <c r="N929" t="s">
        <v>201</v>
      </c>
    </row>
    <row r="930" spans="1:14">
      <c r="A930" t="s">
        <v>12</v>
      </c>
      <c r="B930" t="s">
        <v>7265</v>
      </c>
      <c r="C930" t="s">
        <v>2422</v>
      </c>
      <c r="D930" s="85" t="s">
        <v>1259</v>
      </c>
      <c r="E930" s="146">
        <v>43654</v>
      </c>
      <c r="F930" t="s">
        <v>2423</v>
      </c>
      <c r="G930" t="s">
        <v>1516</v>
      </c>
      <c r="H930" t="s">
        <v>190</v>
      </c>
      <c r="I930" t="s">
        <v>1517</v>
      </c>
      <c r="J930" s="146">
        <v>43653</v>
      </c>
      <c r="K930" t="s">
        <v>1259</v>
      </c>
      <c r="L930" t="s">
        <v>1031</v>
      </c>
      <c r="M930" t="s">
        <v>45</v>
      </c>
    </row>
    <row r="931" spans="1:14">
      <c r="A931" t="s">
        <v>12</v>
      </c>
      <c r="B931" t="s">
        <v>7266</v>
      </c>
      <c r="C931" t="s">
        <v>2425</v>
      </c>
      <c r="D931" s="85" t="s">
        <v>1259</v>
      </c>
      <c r="E931" s="146">
        <v>43654</v>
      </c>
      <c r="G931" t="s">
        <v>1516</v>
      </c>
      <c r="H931" t="s">
        <v>190</v>
      </c>
      <c r="I931" t="s">
        <v>1517</v>
      </c>
      <c r="J931" s="146">
        <v>43653</v>
      </c>
      <c r="K931" t="s">
        <v>1259</v>
      </c>
      <c r="L931" t="s">
        <v>33</v>
      </c>
      <c r="M931" t="s">
        <v>45</v>
      </c>
      <c r="N931" t="s">
        <v>2426</v>
      </c>
    </row>
    <row r="932" spans="1:14">
      <c r="A932" t="s">
        <v>12</v>
      </c>
      <c r="B932" t="s">
        <v>7267</v>
      </c>
      <c r="C932" t="s">
        <v>2428</v>
      </c>
      <c r="D932" s="85" t="s">
        <v>1259</v>
      </c>
      <c r="E932" s="146">
        <v>43640</v>
      </c>
      <c r="G932" t="s">
        <v>2429</v>
      </c>
      <c r="H932" t="s">
        <v>1500</v>
      </c>
      <c r="I932" t="s">
        <v>18</v>
      </c>
      <c r="J932" s="146">
        <v>43632</v>
      </c>
      <c r="K932" t="s">
        <v>2283</v>
      </c>
      <c r="L932" t="s">
        <v>2007</v>
      </c>
      <c r="M932" t="s">
        <v>28</v>
      </c>
      <c r="N932" t="s">
        <v>693</v>
      </c>
    </row>
    <row r="933" spans="1:14">
      <c r="A933" t="s">
        <v>12</v>
      </c>
      <c r="B933" t="s">
        <v>7268</v>
      </c>
      <c r="C933" t="s">
        <v>2431</v>
      </c>
      <c r="D933" s="85" t="s">
        <v>1259</v>
      </c>
      <c r="E933" s="146">
        <v>43640</v>
      </c>
      <c r="G933" t="s">
        <v>2429</v>
      </c>
      <c r="H933" t="s">
        <v>1500</v>
      </c>
      <c r="I933" t="s">
        <v>18</v>
      </c>
      <c r="J933" s="146">
        <v>43632</v>
      </c>
      <c r="K933" t="s">
        <v>2283</v>
      </c>
      <c r="L933" t="s">
        <v>27</v>
      </c>
      <c r="M933" t="s">
        <v>28</v>
      </c>
      <c r="N933" t="s">
        <v>2432</v>
      </c>
    </row>
    <row r="934" spans="1:14">
      <c r="A934" t="s">
        <v>12</v>
      </c>
      <c r="B934" t="s">
        <v>7269</v>
      </c>
      <c r="C934" t="s">
        <v>2434</v>
      </c>
      <c r="D934" s="85" t="s">
        <v>1259</v>
      </c>
      <c r="E934" s="146">
        <v>43640</v>
      </c>
      <c r="F934" t="s">
        <v>858</v>
      </c>
      <c r="G934" t="s">
        <v>2429</v>
      </c>
      <c r="H934" t="s">
        <v>1500</v>
      </c>
      <c r="I934" t="s">
        <v>18</v>
      </c>
      <c r="J934" s="146">
        <v>43632</v>
      </c>
      <c r="K934" t="s">
        <v>2283</v>
      </c>
      <c r="L934" t="s">
        <v>424</v>
      </c>
      <c r="M934" t="s">
        <v>28</v>
      </c>
      <c r="N934" t="s">
        <v>34</v>
      </c>
    </row>
    <row r="935" spans="1:14">
      <c r="A935" t="s">
        <v>12</v>
      </c>
      <c r="B935" t="s">
        <v>7270</v>
      </c>
      <c r="C935" t="s">
        <v>2436</v>
      </c>
      <c r="D935" s="85" t="s">
        <v>1259</v>
      </c>
      <c r="E935" s="146">
        <v>43619</v>
      </c>
      <c r="F935" t="s">
        <v>2437</v>
      </c>
      <c r="G935" t="s">
        <v>2438</v>
      </c>
      <c r="H935" t="s">
        <v>138</v>
      </c>
      <c r="I935" t="s">
        <v>2439</v>
      </c>
      <c r="J935" s="146">
        <v>43610</v>
      </c>
      <c r="K935" t="s">
        <v>1259</v>
      </c>
      <c r="L935" t="s">
        <v>424</v>
      </c>
      <c r="M935" t="s">
        <v>28</v>
      </c>
    </row>
    <row r="936" spans="1:14">
      <c r="A936" t="s">
        <v>12</v>
      </c>
      <c r="B936" t="s">
        <v>7271</v>
      </c>
      <c r="C936" t="s">
        <v>2441</v>
      </c>
      <c r="D936" s="85" t="s">
        <v>1259</v>
      </c>
      <c r="E936" s="146">
        <v>43613</v>
      </c>
      <c r="G936" t="s">
        <v>2438</v>
      </c>
      <c r="H936" t="s">
        <v>138</v>
      </c>
      <c r="I936" t="s">
        <v>2439</v>
      </c>
      <c r="J936" s="146">
        <v>43610</v>
      </c>
      <c r="K936" t="s">
        <v>1259</v>
      </c>
      <c r="L936" t="s">
        <v>33</v>
      </c>
      <c r="M936" t="s">
        <v>28</v>
      </c>
      <c r="N936" t="s">
        <v>124</v>
      </c>
    </row>
    <row r="937" spans="1:14">
      <c r="A937" t="s">
        <v>12</v>
      </c>
      <c r="B937" t="s">
        <v>7272</v>
      </c>
      <c r="C937" t="s">
        <v>2443</v>
      </c>
      <c r="D937" s="85" t="s">
        <v>1259</v>
      </c>
      <c r="E937" s="146">
        <v>43613</v>
      </c>
      <c r="G937" t="s">
        <v>2438</v>
      </c>
      <c r="H937" t="s">
        <v>138</v>
      </c>
      <c r="I937" t="s">
        <v>2439</v>
      </c>
      <c r="J937" s="146">
        <v>43610</v>
      </c>
      <c r="K937" t="s">
        <v>1259</v>
      </c>
      <c r="L937" t="s">
        <v>293</v>
      </c>
      <c r="M937" t="s">
        <v>28</v>
      </c>
      <c r="N937" t="s">
        <v>213</v>
      </c>
    </row>
    <row r="938" spans="1:14">
      <c r="A938" t="s">
        <v>12</v>
      </c>
      <c r="B938" t="s">
        <v>7273</v>
      </c>
      <c r="C938" t="s">
        <v>2445</v>
      </c>
      <c r="D938" s="85" t="s">
        <v>1259</v>
      </c>
      <c r="E938" s="146">
        <v>43613</v>
      </c>
      <c r="G938" t="s">
        <v>2438</v>
      </c>
      <c r="H938" t="s">
        <v>138</v>
      </c>
      <c r="I938" t="s">
        <v>2439</v>
      </c>
      <c r="J938" s="146">
        <v>43610</v>
      </c>
      <c r="K938" t="s">
        <v>20</v>
      </c>
      <c r="L938" t="s">
        <v>1166</v>
      </c>
      <c r="M938" t="s">
        <v>28</v>
      </c>
      <c r="N938" t="s">
        <v>2446</v>
      </c>
    </row>
    <row r="939" spans="1:14">
      <c r="A939" t="s">
        <v>12</v>
      </c>
      <c r="B939" t="s">
        <v>7274</v>
      </c>
      <c r="C939" t="s">
        <v>2448</v>
      </c>
      <c r="D939" s="85" t="s">
        <v>1259</v>
      </c>
      <c r="E939" s="146">
        <v>43613</v>
      </c>
      <c r="F939" t="s">
        <v>1932</v>
      </c>
      <c r="G939" t="s">
        <v>2438</v>
      </c>
      <c r="H939" t="s">
        <v>138</v>
      </c>
      <c r="I939" t="s">
        <v>2439</v>
      </c>
      <c r="J939" s="146">
        <v>43610</v>
      </c>
      <c r="K939" t="s">
        <v>1259</v>
      </c>
      <c r="L939" t="s">
        <v>1405</v>
      </c>
      <c r="M939" t="s">
        <v>28</v>
      </c>
      <c r="N939" t="s">
        <v>2449</v>
      </c>
    </row>
    <row r="940" spans="1:14">
      <c r="A940" t="s">
        <v>12</v>
      </c>
      <c r="B940" t="s">
        <v>7275</v>
      </c>
      <c r="C940" t="s">
        <v>2451</v>
      </c>
      <c r="D940" s="85" t="s">
        <v>1259</v>
      </c>
      <c r="E940" s="146">
        <v>43612</v>
      </c>
      <c r="G940" t="s">
        <v>2438</v>
      </c>
      <c r="H940" t="s">
        <v>138</v>
      </c>
      <c r="I940" t="s">
        <v>2439</v>
      </c>
      <c r="J940" s="146">
        <v>43610</v>
      </c>
      <c r="K940" t="s">
        <v>1405</v>
      </c>
      <c r="L940" t="s">
        <v>73</v>
      </c>
      <c r="M940" t="s">
        <v>28</v>
      </c>
      <c r="N940" t="s">
        <v>110</v>
      </c>
    </row>
    <row r="941" spans="1:14">
      <c r="A941" t="s">
        <v>12</v>
      </c>
      <c r="B941" t="s">
        <v>7276</v>
      </c>
      <c r="C941" t="s">
        <v>2453</v>
      </c>
      <c r="D941" s="85" t="s">
        <v>1259</v>
      </c>
      <c r="E941" s="146">
        <v>43605</v>
      </c>
      <c r="G941" t="s">
        <v>1421</v>
      </c>
      <c r="H941" t="s">
        <v>204</v>
      </c>
      <c r="I941" t="s">
        <v>1422</v>
      </c>
      <c r="J941" s="146">
        <v>43604</v>
      </c>
      <c r="K941" t="s">
        <v>1259</v>
      </c>
      <c r="L941" t="s">
        <v>88</v>
      </c>
      <c r="M941" t="s">
        <v>45</v>
      </c>
      <c r="N941" t="s">
        <v>419</v>
      </c>
    </row>
    <row r="942" spans="1:14">
      <c r="A942" t="s">
        <v>12</v>
      </c>
      <c r="B942" t="s">
        <v>7277</v>
      </c>
      <c r="C942" t="s">
        <v>2455</v>
      </c>
      <c r="D942" s="85" t="s">
        <v>1259</v>
      </c>
      <c r="E942" s="146">
        <v>43605</v>
      </c>
      <c r="G942" t="s">
        <v>1421</v>
      </c>
      <c r="H942" t="s">
        <v>204</v>
      </c>
      <c r="I942" t="s">
        <v>1422</v>
      </c>
      <c r="J942" s="146">
        <v>43603</v>
      </c>
      <c r="K942" t="s">
        <v>1259</v>
      </c>
      <c r="L942" t="s">
        <v>73</v>
      </c>
      <c r="M942" t="s">
        <v>45</v>
      </c>
      <c r="N942" t="s">
        <v>2323</v>
      </c>
    </row>
    <row r="943" spans="1:14">
      <c r="A943" t="s">
        <v>12</v>
      </c>
      <c r="B943" t="s">
        <v>7278</v>
      </c>
      <c r="C943" t="s">
        <v>2457</v>
      </c>
      <c r="D943" s="85" t="s">
        <v>1259</v>
      </c>
      <c r="E943" s="146">
        <v>43605</v>
      </c>
      <c r="G943" t="s">
        <v>1421</v>
      </c>
      <c r="H943" t="s">
        <v>204</v>
      </c>
      <c r="I943" t="s">
        <v>1422</v>
      </c>
      <c r="J943" s="146">
        <v>43603</v>
      </c>
      <c r="K943" t="s">
        <v>1259</v>
      </c>
      <c r="L943" t="s">
        <v>212</v>
      </c>
      <c r="M943" t="s">
        <v>45</v>
      </c>
      <c r="N943" t="s">
        <v>2010</v>
      </c>
    </row>
    <row r="944" spans="1:14">
      <c r="A944" t="s">
        <v>12</v>
      </c>
      <c r="B944" t="s">
        <v>7279</v>
      </c>
      <c r="C944" t="s">
        <v>2459</v>
      </c>
      <c r="D944" s="85" t="s">
        <v>1259</v>
      </c>
      <c r="E944" s="146">
        <v>43592</v>
      </c>
      <c r="G944" t="s">
        <v>2460</v>
      </c>
      <c r="H944" t="s">
        <v>452</v>
      </c>
      <c r="I944" t="s">
        <v>2461</v>
      </c>
      <c r="J944" s="146">
        <v>43328</v>
      </c>
      <c r="K944" t="s">
        <v>92</v>
      </c>
      <c r="L944" t="s">
        <v>424</v>
      </c>
      <c r="M944" t="s">
        <v>45</v>
      </c>
      <c r="N944" t="s">
        <v>201</v>
      </c>
    </row>
    <row r="945" spans="1:14">
      <c r="A945" t="s">
        <v>2462</v>
      </c>
      <c r="B945" t="s">
        <v>7280</v>
      </c>
      <c r="C945" t="s">
        <v>2464</v>
      </c>
      <c r="D945" s="85" t="s">
        <v>1259</v>
      </c>
      <c r="E945" s="146">
        <v>43559</v>
      </c>
      <c r="F945" t="s">
        <v>2465</v>
      </c>
    </row>
    <row r="946" spans="1:14">
      <c r="A946" t="s">
        <v>12</v>
      </c>
      <c r="B946" t="s">
        <v>7281</v>
      </c>
      <c r="C946" t="s">
        <v>2467</v>
      </c>
      <c r="D946" s="85" t="s">
        <v>1259</v>
      </c>
      <c r="E946" s="146">
        <v>43552</v>
      </c>
      <c r="G946" t="s">
        <v>2468</v>
      </c>
      <c r="H946" t="s">
        <v>2469</v>
      </c>
      <c r="I946" t="s">
        <v>2470</v>
      </c>
      <c r="J946" s="146">
        <v>43548</v>
      </c>
      <c r="K946" t="s">
        <v>424</v>
      </c>
      <c r="L946" t="s">
        <v>2283</v>
      </c>
      <c r="M946" t="s">
        <v>21</v>
      </c>
      <c r="N946" t="s">
        <v>239</v>
      </c>
    </row>
    <row r="947" spans="1:14">
      <c r="A947" t="s">
        <v>12</v>
      </c>
      <c r="B947" t="s">
        <v>7282</v>
      </c>
      <c r="C947" t="s">
        <v>2472</v>
      </c>
      <c r="D947" s="85" t="s">
        <v>1259</v>
      </c>
      <c r="E947" s="146">
        <v>43551</v>
      </c>
      <c r="G947" t="s">
        <v>2468</v>
      </c>
      <c r="H947" t="s">
        <v>2469</v>
      </c>
      <c r="I947" t="s">
        <v>2470</v>
      </c>
      <c r="J947" s="146">
        <v>43548</v>
      </c>
      <c r="K947" t="s">
        <v>438</v>
      </c>
      <c r="L947" t="s">
        <v>2283</v>
      </c>
      <c r="M947" t="s">
        <v>21</v>
      </c>
      <c r="N947" t="s">
        <v>769</v>
      </c>
    </row>
    <row r="948" spans="1:14">
      <c r="A948" t="s">
        <v>12</v>
      </c>
      <c r="B948" t="s">
        <v>7283</v>
      </c>
      <c r="C948" t="s">
        <v>2474</v>
      </c>
      <c r="D948" s="85" t="s">
        <v>1259</v>
      </c>
      <c r="E948" s="146">
        <v>43550</v>
      </c>
      <c r="G948" t="s">
        <v>2468</v>
      </c>
      <c r="H948" t="s">
        <v>2469</v>
      </c>
      <c r="I948" t="s">
        <v>2470</v>
      </c>
      <c r="J948" s="146">
        <v>43548</v>
      </c>
      <c r="K948" t="s">
        <v>1259</v>
      </c>
      <c r="L948" t="s">
        <v>1031</v>
      </c>
      <c r="M948" t="s">
        <v>21</v>
      </c>
      <c r="N948" t="s">
        <v>769</v>
      </c>
    </row>
    <row r="949" spans="1:14">
      <c r="A949" t="s">
        <v>12</v>
      </c>
      <c r="B949" t="s">
        <v>7284</v>
      </c>
      <c r="C949" t="s">
        <v>2476</v>
      </c>
      <c r="D949" s="85" t="s">
        <v>1259</v>
      </c>
      <c r="E949" s="146">
        <v>43550</v>
      </c>
      <c r="G949" t="s">
        <v>2468</v>
      </c>
      <c r="H949" t="s">
        <v>2469</v>
      </c>
      <c r="I949" t="s">
        <v>2470</v>
      </c>
      <c r="J949" s="146">
        <v>43548</v>
      </c>
      <c r="K949" t="s">
        <v>1031</v>
      </c>
      <c r="L949" t="s">
        <v>2283</v>
      </c>
      <c r="M949" t="s">
        <v>21</v>
      </c>
      <c r="N949" t="s">
        <v>207</v>
      </c>
    </row>
    <row r="950" spans="1:14">
      <c r="A950" t="s">
        <v>12</v>
      </c>
      <c r="B950" t="s">
        <v>7285</v>
      </c>
      <c r="C950" t="s">
        <v>2478</v>
      </c>
      <c r="D950" s="85" t="s">
        <v>1259</v>
      </c>
      <c r="E950" s="146">
        <v>43549</v>
      </c>
      <c r="G950" t="s">
        <v>2468</v>
      </c>
      <c r="H950" t="s">
        <v>2469</v>
      </c>
      <c r="I950" t="s">
        <v>2470</v>
      </c>
      <c r="J950" s="146">
        <v>43548</v>
      </c>
      <c r="K950" t="s">
        <v>1259</v>
      </c>
      <c r="L950" t="s">
        <v>2283</v>
      </c>
      <c r="M950" t="s">
        <v>21</v>
      </c>
      <c r="N950" t="s">
        <v>239</v>
      </c>
    </row>
    <row r="951" spans="1:14">
      <c r="A951" t="s">
        <v>12</v>
      </c>
      <c r="B951" t="s">
        <v>7286</v>
      </c>
      <c r="C951" t="s">
        <v>2480</v>
      </c>
      <c r="D951" s="85" t="s">
        <v>1259</v>
      </c>
      <c r="E951" s="146">
        <v>43549</v>
      </c>
      <c r="G951" t="s">
        <v>2468</v>
      </c>
      <c r="H951" t="s">
        <v>2469</v>
      </c>
      <c r="I951" t="s">
        <v>2470</v>
      </c>
      <c r="J951" s="146">
        <v>43548</v>
      </c>
      <c r="K951" t="s">
        <v>424</v>
      </c>
      <c r="L951" t="s">
        <v>2283</v>
      </c>
      <c r="M951" t="s">
        <v>21</v>
      </c>
      <c r="N951" t="s">
        <v>185</v>
      </c>
    </row>
    <row r="952" spans="1:14">
      <c r="A952" t="s">
        <v>12</v>
      </c>
      <c r="B952" t="s">
        <v>7287</v>
      </c>
      <c r="C952" t="s">
        <v>2482</v>
      </c>
      <c r="D952" s="85" t="s">
        <v>1259</v>
      </c>
      <c r="E952" s="146">
        <v>43549</v>
      </c>
      <c r="G952" t="s">
        <v>2468</v>
      </c>
      <c r="H952" t="s">
        <v>2469</v>
      </c>
      <c r="I952" t="s">
        <v>2470</v>
      </c>
      <c r="J952" s="146">
        <v>43548</v>
      </c>
      <c r="K952" t="s">
        <v>1259</v>
      </c>
      <c r="L952" t="s">
        <v>438</v>
      </c>
      <c r="M952" t="s">
        <v>21</v>
      </c>
      <c r="N952" t="s">
        <v>239</v>
      </c>
    </row>
    <row r="953" spans="1:14">
      <c r="A953" t="s">
        <v>12</v>
      </c>
      <c r="B953" t="s">
        <v>7288</v>
      </c>
      <c r="C953" t="s">
        <v>2484</v>
      </c>
      <c r="D953" s="85" t="s">
        <v>1259</v>
      </c>
      <c r="E953" s="146">
        <v>43530</v>
      </c>
      <c r="G953" t="s">
        <v>2468</v>
      </c>
      <c r="H953" t="s">
        <v>452</v>
      </c>
      <c r="J953" s="146">
        <v>43520</v>
      </c>
      <c r="K953" t="s">
        <v>88</v>
      </c>
      <c r="L953" t="s">
        <v>1259</v>
      </c>
      <c r="M953" t="s">
        <v>21</v>
      </c>
      <c r="N953" t="s">
        <v>1260</v>
      </c>
    </row>
    <row r="954" spans="1:14">
      <c r="A954" t="s">
        <v>12</v>
      </c>
      <c r="B954" t="s">
        <v>7289</v>
      </c>
      <c r="C954" t="s">
        <v>2486</v>
      </c>
      <c r="D954" s="85" t="s">
        <v>1259</v>
      </c>
      <c r="E954" s="146">
        <v>43529</v>
      </c>
      <c r="G954" t="s">
        <v>2468</v>
      </c>
      <c r="H954" t="s">
        <v>452</v>
      </c>
      <c r="J954" s="146">
        <v>43520</v>
      </c>
      <c r="K954" t="s">
        <v>1259</v>
      </c>
      <c r="L954" t="s">
        <v>1031</v>
      </c>
      <c r="M954" t="s">
        <v>21</v>
      </c>
      <c r="N954" t="s">
        <v>29</v>
      </c>
    </row>
    <row r="955" spans="1:14">
      <c r="A955" t="s">
        <v>12</v>
      </c>
      <c r="B955" t="s">
        <v>7290</v>
      </c>
      <c r="C955" t="s">
        <v>2488</v>
      </c>
      <c r="D955" s="85" t="s">
        <v>1259</v>
      </c>
      <c r="E955" s="146">
        <v>43524</v>
      </c>
      <c r="F955" t="s">
        <v>2489</v>
      </c>
      <c r="G955" t="s">
        <v>2468</v>
      </c>
      <c r="H955" t="s">
        <v>452</v>
      </c>
      <c r="J955" s="146">
        <v>43520</v>
      </c>
      <c r="K955" t="s">
        <v>1259</v>
      </c>
      <c r="L955" t="s">
        <v>2007</v>
      </c>
      <c r="M955" t="s">
        <v>21</v>
      </c>
      <c r="N955" t="s">
        <v>693</v>
      </c>
    </row>
    <row r="956" spans="1:14">
      <c r="A956" t="s">
        <v>909</v>
      </c>
      <c r="B956" t="s">
        <v>7291</v>
      </c>
      <c r="C956" t="s">
        <v>2491</v>
      </c>
      <c r="D956" s="85" t="s">
        <v>1259</v>
      </c>
      <c r="E956" s="146">
        <v>43487</v>
      </c>
    </row>
    <row r="957" spans="1:14">
      <c r="A957" t="s">
        <v>909</v>
      </c>
      <c r="B957" t="s">
        <v>7292</v>
      </c>
      <c r="C957" t="s">
        <v>2493</v>
      </c>
      <c r="D957" s="85" t="s">
        <v>1259</v>
      </c>
      <c r="E957" s="146">
        <v>43479</v>
      </c>
      <c r="F957" t="s">
        <v>2494</v>
      </c>
    </row>
    <row r="958" spans="1:14">
      <c r="A958" t="s">
        <v>12</v>
      </c>
      <c r="B958" t="s">
        <v>7293</v>
      </c>
      <c r="C958" t="s">
        <v>2496</v>
      </c>
      <c r="D958" s="85" t="s">
        <v>1259</v>
      </c>
      <c r="E958" s="146">
        <v>43455</v>
      </c>
      <c r="G958" t="s">
        <v>2468</v>
      </c>
      <c r="H958" t="s">
        <v>2469</v>
      </c>
      <c r="I958" t="s">
        <v>2497</v>
      </c>
      <c r="J958" s="146">
        <v>43450</v>
      </c>
      <c r="K958" t="s">
        <v>1259</v>
      </c>
      <c r="L958" t="s">
        <v>2283</v>
      </c>
      <c r="M958" t="s">
        <v>21</v>
      </c>
      <c r="N958" t="s">
        <v>1281</v>
      </c>
    </row>
    <row r="959" spans="1:14">
      <c r="A959" t="s">
        <v>12</v>
      </c>
      <c r="B959" t="s">
        <v>7294</v>
      </c>
      <c r="C959" t="s">
        <v>2499</v>
      </c>
      <c r="D959" s="85" t="s">
        <v>1259</v>
      </c>
      <c r="E959" s="146">
        <v>43455</v>
      </c>
      <c r="F959" t="s">
        <v>2500</v>
      </c>
      <c r="G959" t="s">
        <v>2468</v>
      </c>
      <c r="H959" t="s">
        <v>2469</v>
      </c>
      <c r="I959" t="s">
        <v>2497</v>
      </c>
      <c r="J959" s="146">
        <v>43450</v>
      </c>
      <c r="K959" t="s">
        <v>1259</v>
      </c>
      <c r="L959" t="s">
        <v>2501</v>
      </c>
      <c r="M959" t="s">
        <v>21</v>
      </c>
    </row>
    <row r="960" spans="1:14">
      <c r="A960" t="s">
        <v>12</v>
      </c>
      <c r="B960" t="s">
        <v>7295</v>
      </c>
      <c r="C960" t="s">
        <v>2503</v>
      </c>
      <c r="D960" s="85" t="s">
        <v>1259</v>
      </c>
      <c r="E960" s="146">
        <v>43453</v>
      </c>
      <c r="G960" t="s">
        <v>2468</v>
      </c>
      <c r="H960" t="s">
        <v>2469</v>
      </c>
      <c r="I960" t="s">
        <v>2497</v>
      </c>
      <c r="J960" s="146">
        <v>43450</v>
      </c>
      <c r="K960" t="s">
        <v>2283</v>
      </c>
      <c r="L960" t="s">
        <v>2501</v>
      </c>
      <c r="M960" t="s">
        <v>21</v>
      </c>
      <c r="N960" t="s">
        <v>355</v>
      </c>
    </row>
    <row r="961" spans="1:14">
      <c r="A961" t="s">
        <v>12</v>
      </c>
      <c r="B961" t="s">
        <v>7296</v>
      </c>
      <c r="C961" t="s">
        <v>2505</v>
      </c>
      <c r="D961" s="85" t="s">
        <v>1259</v>
      </c>
      <c r="E961" s="146">
        <v>43453</v>
      </c>
      <c r="G961" t="s">
        <v>2468</v>
      </c>
      <c r="H961" t="s">
        <v>2469</v>
      </c>
      <c r="I961" t="s">
        <v>2497</v>
      </c>
      <c r="J961" s="146">
        <v>43450</v>
      </c>
      <c r="K961" t="s">
        <v>1259</v>
      </c>
      <c r="L961" t="s">
        <v>1031</v>
      </c>
      <c r="M961" t="s">
        <v>21</v>
      </c>
      <c r="N961" t="s">
        <v>264</v>
      </c>
    </row>
    <row r="962" spans="1:14">
      <c r="A962" t="s">
        <v>12</v>
      </c>
      <c r="B962" t="s">
        <v>7297</v>
      </c>
      <c r="C962" t="s">
        <v>2507</v>
      </c>
      <c r="D962" s="85" t="s">
        <v>1259</v>
      </c>
      <c r="E962" s="146">
        <v>43451</v>
      </c>
      <c r="G962" t="s">
        <v>2508</v>
      </c>
      <c r="H962" t="s">
        <v>2509</v>
      </c>
      <c r="I962" t="s">
        <v>2510</v>
      </c>
      <c r="J962" s="146">
        <v>43443</v>
      </c>
      <c r="K962" t="s">
        <v>1259</v>
      </c>
      <c r="L962" t="s">
        <v>1925</v>
      </c>
      <c r="M962" t="s">
        <v>28</v>
      </c>
      <c r="N962" t="s">
        <v>239</v>
      </c>
    </row>
    <row r="963" spans="1:14">
      <c r="A963" t="s">
        <v>12</v>
      </c>
      <c r="B963" t="s">
        <v>7298</v>
      </c>
      <c r="C963" t="s">
        <v>2512</v>
      </c>
      <c r="D963" s="85" t="s">
        <v>1259</v>
      </c>
      <c r="E963" s="146">
        <v>43451</v>
      </c>
      <c r="G963" t="s">
        <v>2468</v>
      </c>
      <c r="H963" t="s">
        <v>2469</v>
      </c>
      <c r="I963" t="s">
        <v>2497</v>
      </c>
      <c r="J963" s="146">
        <v>43450</v>
      </c>
      <c r="K963" t="s">
        <v>1259</v>
      </c>
      <c r="L963" t="s">
        <v>2007</v>
      </c>
      <c r="M963" t="s">
        <v>21</v>
      </c>
      <c r="N963" t="s">
        <v>2298</v>
      </c>
    </row>
    <row r="964" spans="1:14">
      <c r="A964" t="s">
        <v>12</v>
      </c>
      <c r="B964" t="s">
        <v>7299</v>
      </c>
      <c r="C964" t="s">
        <v>2514</v>
      </c>
      <c r="D964" s="85" t="s">
        <v>1259</v>
      </c>
      <c r="E964" s="146">
        <v>43448</v>
      </c>
      <c r="G964" t="s">
        <v>2508</v>
      </c>
      <c r="H964" t="s">
        <v>2509</v>
      </c>
      <c r="I964" t="s">
        <v>2515</v>
      </c>
      <c r="J964" s="146">
        <v>43443</v>
      </c>
      <c r="K964" t="s">
        <v>1259</v>
      </c>
      <c r="L964" t="s">
        <v>2516</v>
      </c>
      <c r="M964" t="s">
        <v>28</v>
      </c>
      <c r="N964" t="s">
        <v>1281</v>
      </c>
    </row>
    <row r="965" spans="1:14">
      <c r="A965" t="s">
        <v>12</v>
      </c>
      <c r="B965" t="s">
        <v>7300</v>
      </c>
      <c r="C965" t="s">
        <v>2518</v>
      </c>
      <c r="D965" s="85" t="s">
        <v>1259</v>
      </c>
      <c r="E965" s="146">
        <v>43447</v>
      </c>
      <c r="G965" t="s">
        <v>2508</v>
      </c>
      <c r="H965" t="s">
        <v>2509</v>
      </c>
      <c r="I965" t="s">
        <v>2519</v>
      </c>
      <c r="J965" s="146">
        <v>43443</v>
      </c>
      <c r="K965" t="s">
        <v>1259</v>
      </c>
      <c r="L965" t="s">
        <v>1206</v>
      </c>
      <c r="M965" t="s">
        <v>28</v>
      </c>
      <c r="N965" t="s">
        <v>365</v>
      </c>
    </row>
    <row r="966" spans="1:14">
      <c r="A966" t="s">
        <v>12</v>
      </c>
      <c r="B966" t="s">
        <v>7301</v>
      </c>
      <c r="C966" t="s">
        <v>2521</v>
      </c>
      <c r="D966" s="85" t="s">
        <v>1259</v>
      </c>
      <c r="E966" s="146">
        <v>43444</v>
      </c>
      <c r="G966" t="s">
        <v>2508</v>
      </c>
      <c r="H966" t="s">
        <v>2509</v>
      </c>
      <c r="I966" t="s">
        <v>2522</v>
      </c>
      <c r="J966" s="146">
        <v>43443</v>
      </c>
      <c r="K966" t="s">
        <v>1259</v>
      </c>
      <c r="L966" t="s">
        <v>431</v>
      </c>
      <c r="M966" t="s">
        <v>28</v>
      </c>
      <c r="N966" t="s">
        <v>365</v>
      </c>
    </row>
    <row r="967" spans="1:14">
      <c r="A967" t="s">
        <v>12</v>
      </c>
      <c r="B967" t="s">
        <v>7302</v>
      </c>
      <c r="C967" t="s">
        <v>2524</v>
      </c>
      <c r="D967" s="85" t="s">
        <v>1259</v>
      </c>
      <c r="E967" s="146">
        <v>43340</v>
      </c>
      <c r="G967" t="s">
        <v>2525</v>
      </c>
      <c r="H967" t="s">
        <v>65</v>
      </c>
      <c r="J967" s="146">
        <v>43338</v>
      </c>
      <c r="K967" t="s">
        <v>2007</v>
      </c>
      <c r="L967" t="s">
        <v>1259</v>
      </c>
      <c r="M967" t="s">
        <v>45</v>
      </c>
      <c r="N967" t="s">
        <v>2526</v>
      </c>
    </row>
    <row r="968" spans="1:14">
      <c r="A968" t="s">
        <v>12</v>
      </c>
      <c r="B968" t="s">
        <v>7303</v>
      </c>
      <c r="C968" t="s">
        <v>2528</v>
      </c>
      <c r="D968" s="85" t="s">
        <v>1259</v>
      </c>
      <c r="E968" s="146">
        <v>43161</v>
      </c>
      <c r="F968" t="s">
        <v>1507</v>
      </c>
      <c r="G968" t="s">
        <v>2529</v>
      </c>
      <c r="H968" t="s">
        <v>11</v>
      </c>
      <c r="I968" t="s">
        <v>2530</v>
      </c>
      <c r="J968" s="146">
        <v>43156</v>
      </c>
      <c r="K968" t="s">
        <v>1259</v>
      </c>
      <c r="L968" t="s">
        <v>2007</v>
      </c>
      <c r="M968" t="s">
        <v>21</v>
      </c>
      <c r="N968" t="s">
        <v>29</v>
      </c>
    </row>
    <row r="969" spans="1:14">
      <c r="A969" t="s">
        <v>12</v>
      </c>
      <c r="B969" t="s">
        <v>7304</v>
      </c>
      <c r="C969" t="s">
        <v>2528</v>
      </c>
      <c r="D969" s="85" t="s">
        <v>1259</v>
      </c>
      <c r="E969" s="146">
        <v>43159</v>
      </c>
      <c r="F969" t="s">
        <v>1507</v>
      </c>
      <c r="G969" t="s">
        <v>2529</v>
      </c>
      <c r="H969" t="s">
        <v>11</v>
      </c>
      <c r="I969" t="s">
        <v>2530</v>
      </c>
      <c r="J969" s="146">
        <v>43156</v>
      </c>
      <c r="K969" t="s">
        <v>1259</v>
      </c>
      <c r="L969" t="s">
        <v>1152</v>
      </c>
      <c r="M969" t="s">
        <v>21</v>
      </c>
      <c r="N969" t="s">
        <v>693</v>
      </c>
    </row>
    <row r="970" spans="1:14">
      <c r="A970" t="s">
        <v>12</v>
      </c>
      <c r="B970" t="s">
        <v>7305</v>
      </c>
      <c r="C970" t="s">
        <v>2533</v>
      </c>
      <c r="D970" s="85" t="s">
        <v>1259</v>
      </c>
      <c r="E970" s="146">
        <v>43159</v>
      </c>
      <c r="F970" t="s">
        <v>1507</v>
      </c>
      <c r="G970" t="s">
        <v>2529</v>
      </c>
      <c r="H970" t="s">
        <v>11</v>
      </c>
      <c r="I970" t="s">
        <v>2530</v>
      </c>
      <c r="J970" s="146">
        <v>43156</v>
      </c>
      <c r="K970" t="s">
        <v>1259</v>
      </c>
      <c r="L970" t="s">
        <v>2534</v>
      </c>
      <c r="M970" t="s">
        <v>21</v>
      </c>
      <c r="N970" t="s">
        <v>239</v>
      </c>
    </row>
    <row r="971" spans="1:14">
      <c r="A971" t="s">
        <v>12</v>
      </c>
      <c r="B971" t="s">
        <v>7306</v>
      </c>
      <c r="C971" t="s">
        <v>2536</v>
      </c>
      <c r="D971" s="85" t="s">
        <v>1259</v>
      </c>
      <c r="E971" s="146">
        <v>43159</v>
      </c>
      <c r="G971" t="s">
        <v>2468</v>
      </c>
      <c r="H971" t="s">
        <v>452</v>
      </c>
      <c r="J971" s="146">
        <v>43520</v>
      </c>
      <c r="K971" t="s">
        <v>1259</v>
      </c>
      <c r="L971" t="s">
        <v>161</v>
      </c>
      <c r="M971" t="s">
        <v>21</v>
      </c>
      <c r="N971" t="s">
        <v>207</v>
      </c>
    </row>
    <row r="972" spans="1:14">
      <c r="A972" t="s">
        <v>12</v>
      </c>
      <c r="B972" t="s">
        <v>7307</v>
      </c>
      <c r="C972" t="s">
        <v>2538</v>
      </c>
      <c r="D972" s="85" t="s">
        <v>1259</v>
      </c>
      <c r="E972" s="146">
        <v>43158</v>
      </c>
      <c r="F972" t="s">
        <v>1507</v>
      </c>
      <c r="G972" t="s">
        <v>2529</v>
      </c>
      <c r="H972" t="s">
        <v>11</v>
      </c>
      <c r="I972" t="s">
        <v>2530</v>
      </c>
      <c r="J972" s="146">
        <v>43156</v>
      </c>
      <c r="K972" t="s">
        <v>27</v>
      </c>
      <c r="L972" t="s">
        <v>1259</v>
      </c>
      <c r="M972" t="s">
        <v>21</v>
      </c>
      <c r="N972" t="s">
        <v>362</v>
      </c>
    </row>
    <row r="973" spans="1:14">
      <c r="A973" t="s">
        <v>12</v>
      </c>
      <c r="B973" t="s">
        <v>7308</v>
      </c>
      <c r="C973" t="s">
        <v>2540</v>
      </c>
      <c r="D973" s="85" t="s">
        <v>1259</v>
      </c>
      <c r="E973" s="146">
        <v>43131</v>
      </c>
      <c r="G973" t="s">
        <v>2529</v>
      </c>
      <c r="H973" t="s">
        <v>16</v>
      </c>
      <c r="J973" s="146">
        <v>43121</v>
      </c>
      <c r="K973" t="s">
        <v>1259</v>
      </c>
      <c r="L973" t="s">
        <v>438</v>
      </c>
      <c r="M973" t="s">
        <v>21</v>
      </c>
      <c r="N973" t="s">
        <v>2541</v>
      </c>
    </row>
    <row r="974" spans="1:14">
      <c r="A974" t="s">
        <v>12</v>
      </c>
      <c r="B974" t="s">
        <v>7309</v>
      </c>
      <c r="C974" t="s">
        <v>2543</v>
      </c>
      <c r="D974" s="85" t="s">
        <v>1259</v>
      </c>
      <c r="E974" s="146">
        <v>43129</v>
      </c>
      <c r="G974" t="s">
        <v>2529</v>
      </c>
      <c r="H974" t="s">
        <v>16</v>
      </c>
      <c r="J974" s="146">
        <v>43121</v>
      </c>
      <c r="K974" t="s">
        <v>1259</v>
      </c>
      <c r="L974" t="s">
        <v>1727</v>
      </c>
      <c r="M974" t="s">
        <v>21</v>
      </c>
      <c r="N974" t="s">
        <v>1281</v>
      </c>
    </row>
    <row r="975" spans="1:14">
      <c r="A975" t="s">
        <v>12</v>
      </c>
      <c r="B975" t="s">
        <v>7310</v>
      </c>
      <c r="C975" t="s">
        <v>2545</v>
      </c>
      <c r="D975" s="85" t="s">
        <v>1259</v>
      </c>
      <c r="E975" s="146">
        <v>43125</v>
      </c>
      <c r="G975" t="s">
        <v>2529</v>
      </c>
      <c r="H975" t="s">
        <v>16</v>
      </c>
      <c r="J975" s="146">
        <v>43121</v>
      </c>
      <c r="K975" t="s">
        <v>88</v>
      </c>
      <c r="L975" t="s">
        <v>1259</v>
      </c>
      <c r="M975" t="s">
        <v>21</v>
      </c>
      <c r="N975" t="s">
        <v>2546</v>
      </c>
    </row>
    <row r="976" spans="1:14">
      <c r="A976" t="s">
        <v>12</v>
      </c>
      <c r="B976" t="s">
        <v>7311</v>
      </c>
      <c r="C976" t="s">
        <v>2548</v>
      </c>
      <c r="D976" s="85" t="s">
        <v>1259</v>
      </c>
      <c r="E976" s="146">
        <v>43123</v>
      </c>
      <c r="G976" t="s">
        <v>2529</v>
      </c>
      <c r="H976" t="s">
        <v>16</v>
      </c>
      <c r="J976" s="146">
        <v>43121</v>
      </c>
      <c r="K976" t="s">
        <v>1259</v>
      </c>
      <c r="L976" t="s">
        <v>424</v>
      </c>
      <c r="M976" t="s">
        <v>21</v>
      </c>
      <c r="N976" t="s">
        <v>1067</v>
      </c>
    </row>
    <row r="977" spans="1:14">
      <c r="A977" t="s">
        <v>12</v>
      </c>
      <c r="B977" t="s">
        <v>7312</v>
      </c>
      <c r="C977" t="s">
        <v>2550</v>
      </c>
      <c r="D977" s="85" t="s">
        <v>1259</v>
      </c>
      <c r="E977" s="146">
        <v>43123</v>
      </c>
      <c r="G977" t="s">
        <v>2529</v>
      </c>
      <c r="H977" t="s">
        <v>16</v>
      </c>
      <c r="J977" s="146">
        <v>43121</v>
      </c>
      <c r="K977" t="s">
        <v>1259</v>
      </c>
      <c r="L977" t="s">
        <v>27</v>
      </c>
      <c r="M977" t="s">
        <v>21</v>
      </c>
      <c r="N977" t="s">
        <v>2551</v>
      </c>
    </row>
    <row r="978" spans="1:14">
      <c r="A978" t="s">
        <v>1189</v>
      </c>
      <c r="B978" t="s">
        <v>7313</v>
      </c>
      <c r="C978" t="s">
        <v>2552</v>
      </c>
      <c r="D978" s="85" t="s">
        <v>2553</v>
      </c>
      <c r="E978" s="146">
        <v>42941</v>
      </c>
      <c r="F978" t="s">
        <v>2554</v>
      </c>
      <c r="G978" t="s">
        <v>82</v>
      </c>
      <c r="H978" t="s">
        <v>83</v>
      </c>
    </row>
    <row r="979" spans="1:14">
      <c r="A979" t="s">
        <v>12</v>
      </c>
      <c r="B979" t="s">
        <v>7314</v>
      </c>
      <c r="C979" t="s">
        <v>2556</v>
      </c>
      <c r="D979" s="85" t="s">
        <v>1737</v>
      </c>
      <c r="E979" s="146">
        <v>43359</v>
      </c>
      <c r="G979" t="s">
        <v>2460</v>
      </c>
      <c r="H979" t="s">
        <v>452</v>
      </c>
      <c r="I979" t="s">
        <v>2461</v>
      </c>
      <c r="J979" s="146">
        <v>43359</v>
      </c>
      <c r="K979" t="s">
        <v>1377</v>
      </c>
      <c r="L979" t="s">
        <v>88</v>
      </c>
      <c r="M979" t="s">
        <v>45</v>
      </c>
    </row>
    <row r="980" spans="1:14">
      <c r="A980" t="s">
        <v>12</v>
      </c>
      <c r="B980" t="s">
        <v>7315</v>
      </c>
      <c r="C980" t="s">
        <v>2558</v>
      </c>
      <c r="D980" s="85" t="s">
        <v>1737</v>
      </c>
      <c r="E980" s="146">
        <v>43355</v>
      </c>
      <c r="G980" t="s">
        <v>1381</v>
      </c>
      <c r="H980" t="s">
        <v>83</v>
      </c>
      <c r="I980" t="s">
        <v>1382</v>
      </c>
      <c r="J980" s="146">
        <v>43352</v>
      </c>
      <c r="K980" t="s">
        <v>92</v>
      </c>
      <c r="L980" t="s">
        <v>85</v>
      </c>
      <c r="M980" t="s">
        <v>45</v>
      </c>
      <c r="N980" t="s">
        <v>2559</v>
      </c>
    </row>
    <row r="981" spans="1:14">
      <c r="A981" t="s">
        <v>12</v>
      </c>
      <c r="B981" t="s">
        <v>7316</v>
      </c>
      <c r="C981" t="s">
        <v>2561</v>
      </c>
      <c r="D981" s="85" t="s">
        <v>1737</v>
      </c>
      <c r="E981" s="146">
        <v>43352</v>
      </c>
      <c r="F981" t="s">
        <v>2562</v>
      </c>
      <c r="G981" t="s">
        <v>1381</v>
      </c>
      <c r="H981" t="s">
        <v>83</v>
      </c>
      <c r="I981" t="s">
        <v>1382</v>
      </c>
      <c r="J981" s="146">
        <v>43352</v>
      </c>
      <c r="K981" t="s">
        <v>88</v>
      </c>
      <c r="L981" t="s">
        <v>1259</v>
      </c>
      <c r="M981" t="s">
        <v>28</v>
      </c>
    </row>
    <row r="982" spans="1:14">
      <c r="A982" t="s">
        <v>12</v>
      </c>
      <c r="B982" t="s">
        <v>7317</v>
      </c>
      <c r="C982" t="s">
        <v>2563</v>
      </c>
      <c r="D982" s="85" t="s">
        <v>1737</v>
      </c>
      <c r="E982" s="146">
        <v>43352</v>
      </c>
      <c r="F982" t="s">
        <v>2564</v>
      </c>
      <c r="G982" t="s">
        <v>1381</v>
      </c>
      <c r="H982" t="s">
        <v>83</v>
      </c>
      <c r="I982" t="s">
        <v>1382</v>
      </c>
      <c r="J982" s="146">
        <v>43352</v>
      </c>
      <c r="K982" t="s">
        <v>92</v>
      </c>
      <c r="L982" t="s">
        <v>85</v>
      </c>
      <c r="M982" t="s">
        <v>45</v>
      </c>
      <c r="N982" t="s">
        <v>2559</v>
      </c>
    </row>
    <row r="983" spans="1:14">
      <c r="A983" t="s">
        <v>12</v>
      </c>
      <c r="B983" t="s">
        <v>7318</v>
      </c>
      <c r="C983" t="s">
        <v>2565</v>
      </c>
      <c r="D983" s="85" t="s">
        <v>1737</v>
      </c>
      <c r="E983" s="146">
        <v>43352</v>
      </c>
      <c r="F983" t="s">
        <v>2566</v>
      </c>
      <c r="G983" t="s">
        <v>1381</v>
      </c>
      <c r="H983" t="s">
        <v>83</v>
      </c>
      <c r="I983" t="s">
        <v>1382</v>
      </c>
      <c r="J983" s="146">
        <v>43352</v>
      </c>
      <c r="K983" t="s">
        <v>424</v>
      </c>
      <c r="L983" t="s">
        <v>85</v>
      </c>
      <c r="M983" t="s">
        <v>28</v>
      </c>
    </row>
    <row r="984" spans="1:14">
      <c r="A984" t="s">
        <v>12</v>
      </c>
      <c r="B984" t="s">
        <v>7319</v>
      </c>
      <c r="C984" t="s">
        <v>2567</v>
      </c>
      <c r="D984" s="85" t="s">
        <v>1737</v>
      </c>
      <c r="E984" s="146">
        <v>43352</v>
      </c>
      <c r="F984" t="s">
        <v>2566</v>
      </c>
      <c r="G984" t="s">
        <v>1381</v>
      </c>
      <c r="H984" t="s">
        <v>83</v>
      </c>
      <c r="I984" t="s">
        <v>1382</v>
      </c>
      <c r="J984" s="146">
        <v>43352</v>
      </c>
      <c r="K984" t="s">
        <v>92</v>
      </c>
      <c r="L984" t="s">
        <v>2568</v>
      </c>
      <c r="M984" t="s">
        <v>28</v>
      </c>
    </row>
    <row r="985" spans="1:14">
      <c r="A985" t="s">
        <v>12</v>
      </c>
      <c r="B985" t="s">
        <v>7320</v>
      </c>
      <c r="C985" t="s">
        <v>2569</v>
      </c>
      <c r="D985" s="85" t="s">
        <v>1737</v>
      </c>
      <c r="E985" s="146">
        <v>43352</v>
      </c>
      <c r="F985" t="s">
        <v>2566</v>
      </c>
      <c r="G985" t="s">
        <v>1381</v>
      </c>
      <c r="H985" t="s">
        <v>83</v>
      </c>
      <c r="I985" t="s">
        <v>1382</v>
      </c>
      <c r="J985" s="146">
        <v>43352</v>
      </c>
      <c r="K985" t="s">
        <v>27</v>
      </c>
      <c r="L985" t="s">
        <v>1397</v>
      </c>
      <c r="M985" t="s">
        <v>28</v>
      </c>
    </row>
    <row r="986" spans="1:14">
      <c r="A986" t="s">
        <v>12</v>
      </c>
      <c r="B986" t="s">
        <v>7321</v>
      </c>
      <c r="C986" t="s">
        <v>2570</v>
      </c>
      <c r="D986" s="85" t="s">
        <v>1737</v>
      </c>
      <c r="E986" s="146">
        <v>43352</v>
      </c>
      <c r="F986" t="s">
        <v>2566</v>
      </c>
      <c r="G986" t="s">
        <v>1381</v>
      </c>
      <c r="H986" t="s">
        <v>83</v>
      </c>
      <c r="I986" t="s">
        <v>1382</v>
      </c>
      <c r="J986" s="146">
        <v>43352</v>
      </c>
      <c r="K986" t="s">
        <v>92</v>
      </c>
      <c r="L986" t="s">
        <v>88</v>
      </c>
      <c r="M986" t="s">
        <v>28</v>
      </c>
    </row>
    <row r="987" spans="1:14">
      <c r="A987" t="s">
        <v>12</v>
      </c>
      <c r="B987" t="s">
        <v>7322</v>
      </c>
      <c r="C987" t="s">
        <v>2571</v>
      </c>
      <c r="D987" s="85" t="s">
        <v>1737</v>
      </c>
      <c r="E987" s="146">
        <v>43352</v>
      </c>
      <c r="F987" t="s">
        <v>2566</v>
      </c>
      <c r="G987" t="s">
        <v>1381</v>
      </c>
      <c r="H987" t="s">
        <v>83</v>
      </c>
      <c r="I987" t="s">
        <v>1382</v>
      </c>
      <c r="J987" s="146">
        <v>43352</v>
      </c>
      <c r="K987" t="s">
        <v>1259</v>
      </c>
      <c r="L987" t="s">
        <v>85</v>
      </c>
      <c r="M987" t="s">
        <v>28</v>
      </c>
    </row>
    <row r="988" spans="1:14">
      <c r="A988" t="s">
        <v>12</v>
      </c>
      <c r="B988" t="s">
        <v>7323</v>
      </c>
      <c r="C988" t="s">
        <v>2572</v>
      </c>
      <c r="D988" s="85" t="s">
        <v>1737</v>
      </c>
      <c r="E988" s="146">
        <v>43352</v>
      </c>
      <c r="F988" t="s">
        <v>2566</v>
      </c>
      <c r="G988" t="s">
        <v>1381</v>
      </c>
      <c r="H988" t="s">
        <v>83</v>
      </c>
      <c r="I988" t="s">
        <v>1382</v>
      </c>
      <c r="J988" s="146">
        <v>43352</v>
      </c>
      <c r="K988" t="s">
        <v>27</v>
      </c>
      <c r="L988" t="s">
        <v>1206</v>
      </c>
      <c r="M988" t="s">
        <v>28</v>
      </c>
    </row>
    <row r="989" spans="1:14">
      <c r="A989" t="s">
        <v>12</v>
      </c>
      <c r="B989" t="s">
        <v>7324</v>
      </c>
      <c r="C989" t="s">
        <v>2574</v>
      </c>
      <c r="D989" s="85" t="s">
        <v>1737</v>
      </c>
      <c r="E989" s="146">
        <v>43313</v>
      </c>
      <c r="G989" t="s">
        <v>2575</v>
      </c>
      <c r="H989" t="s">
        <v>310</v>
      </c>
      <c r="I989" t="s">
        <v>2576</v>
      </c>
      <c r="J989" s="146">
        <v>43303</v>
      </c>
      <c r="K989" t="s">
        <v>88</v>
      </c>
      <c r="L989" t="s">
        <v>1259</v>
      </c>
      <c r="M989" t="s">
        <v>28</v>
      </c>
      <c r="N989" t="s">
        <v>294</v>
      </c>
    </row>
    <row r="990" spans="1:14">
      <c r="A990" t="s">
        <v>12</v>
      </c>
      <c r="B990" t="s">
        <v>7325</v>
      </c>
      <c r="C990" t="s">
        <v>2578</v>
      </c>
      <c r="D990" s="85" t="s">
        <v>1737</v>
      </c>
      <c r="E990" s="146">
        <v>43303</v>
      </c>
      <c r="F990" t="s">
        <v>2579</v>
      </c>
      <c r="G990" t="s">
        <v>2575</v>
      </c>
      <c r="H990" t="s">
        <v>310</v>
      </c>
      <c r="I990" t="s">
        <v>2576</v>
      </c>
      <c r="J990" s="146">
        <v>43303</v>
      </c>
      <c r="K990" t="s">
        <v>92</v>
      </c>
      <c r="L990" t="s">
        <v>88</v>
      </c>
      <c r="M990" t="s">
        <v>45</v>
      </c>
      <c r="N990" t="s">
        <v>2580</v>
      </c>
    </row>
    <row r="991" spans="1:14">
      <c r="A991" t="s">
        <v>12</v>
      </c>
      <c r="B991" t="s">
        <v>7326</v>
      </c>
      <c r="C991" t="s">
        <v>2582</v>
      </c>
      <c r="D991" s="85" t="s">
        <v>1737</v>
      </c>
      <c r="E991" s="146">
        <v>43289</v>
      </c>
      <c r="F991" t="s">
        <v>2583</v>
      </c>
      <c r="G991" t="s">
        <v>1278</v>
      </c>
      <c r="H991" t="s">
        <v>487</v>
      </c>
      <c r="I991" t="s">
        <v>1279</v>
      </c>
      <c r="J991" s="146">
        <v>43289</v>
      </c>
      <c r="K991" t="s">
        <v>92</v>
      </c>
      <c r="L991" t="s">
        <v>490</v>
      </c>
      <c r="M991" t="s">
        <v>45</v>
      </c>
    </row>
    <row r="992" spans="1:14">
      <c r="A992" t="s">
        <v>12</v>
      </c>
      <c r="B992" t="s">
        <v>7327</v>
      </c>
      <c r="C992" t="s">
        <v>2584</v>
      </c>
      <c r="D992" s="85" t="s">
        <v>1737</v>
      </c>
      <c r="E992" s="146">
        <v>43289</v>
      </c>
      <c r="F992" t="s">
        <v>2585</v>
      </c>
      <c r="G992" t="s">
        <v>1278</v>
      </c>
      <c r="H992" t="s">
        <v>487</v>
      </c>
      <c r="I992" t="s">
        <v>1279</v>
      </c>
      <c r="J992" s="146">
        <v>43289</v>
      </c>
      <c r="K992" t="s">
        <v>88</v>
      </c>
      <c r="L992" t="s">
        <v>85</v>
      </c>
      <c r="M992" t="s">
        <v>45</v>
      </c>
    </row>
    <row r="993" spans="1:13">
      <c r="A993" t="s">
        <v>12</v>
      </c>
      <c r="B993" t="s">
        <v>7328</v>
      </c>
      <c r="C993" t="s">
        <v>2586</v>
      </c>
      <c r="D993" s="85" t="s">
        <v>1737</v>
      </c>
      <c r="E993" s="146">
        <v>43289</v>
      </c>
      <c r="F993" t="s">
        <v>2587</v>
      </c>
      <c r="G993" t="s">
        <v>1278</v>
      </c>
      <c r="H993" t="s">
        <v>487</v>
      </c>
      <c r="I993" t="s">
        <v>1279</v>
      </c>
      <c r="J993" s="146">
        <v>43289</v>
      </c>
      <c r="K993" t="s">
        <v>88</v>
      </c>
      <c r="L993" t="s">
        <v>85</v>
      </c>
      <c r="M993" t="s">
        <v>45</v>
      </c>
    </row>
    <row r="994" spans="1:13">
      <c r="A994" t="s">
        <v>12</v>
      </c>
      <c r="B994" t="s">
        <v>7329</v>
      </c>
      <c r="C994" t="s">
        <v>2588</v>
      </c>
      <c r="D994" s="85" t="s">
        <v>1737</v>
      </c>
      <c r="E994" s="146">
        <v>43289</v>
      </c>
      <c r="F994" t="s">
        <v>2587</v>
      </c>
      <c r="G994" t="s">
        <v>1278</v>
      </c>
      <c r="H994" t="s">
        <v>487</v>
      </c>
      <c r="I994" t="s">
        <v>1279</v>
      </c>
      <c r="J994" s="146">
        <v>43289</v>
      </c>
      <c r="K994" t="s">
        <v>27</v>
      </c>
      <c r="L994" t="s">
        <v>490</v>
      </c>
      <c r="M994" t="s">
        <v>45</v>
      </c>
    </row>
    <row r="995" spans="1:13">
      <c r="A995" t="s">
        <v>12</v>
      </c>
      <c r="B995" t="s">
        <v>7330</v>
      </c>
      <c r="C995" t="s">
        <v>2589</v>
      </c>
      <c r="D995" s="85" t="s">
        <v>1737</v>
      </c>
      <c r="E995" s="146">
        <v>43289</v>
      </c>
      <c r="F995" t="s">
        <v>2587</v>
      </c>
      <c r="G995" t="s">
        <v>1278</v>
      </c>
      <c r="H995" t="s">
        <v>487</v>
      </c>
      <c r="I995" t="s">
        <v>1279</v>
      </c>
      <c r="J995" s="146">
        <v>43289</v>
      </c>
      <c r="K995" t="s">
        <v>70</v>
      </c>
      <c r="L995" t="s">
        <v>434</v>
      </c>
      <c r="M995" t="s">
        <v>45</v>
      </c>
    </row>
    <row r="996" spans="1:13">
      <c r="A996" t="s">
        <v>12</v>
      </c>
      <c r="B996" t="s">
        <v>7331</v>
      </c>
      <c r="C996" t="s">
        <v>2590</v>
      </c>
      <c r="D996" s="85" t="s">
        <v>1737</v>
      </c>
      <c r="E996" s="146">
        <v>43289</v>
      </c>
      <c r="F996" t="s">
        <v>2587</v>
      </c>
      <c r="G996" t="s">
        <v>1278</v>
      </c>
      <c r="H996" t="s">
        <v>487</v>
      </c>
      <c r="I996" t="s">
        <v>1279</v>
      </c>
      <c r="J996" s="146">
        <v>43289</v>
      </c>
      <c r="K996" t="s">
        <v>418</v>
      </c>
      <c r="L996" t="s">
        <v>1031</v>
      </c>
      <c r="M996" t="s">
        <v>45</v>
      </c>
    </row>
    <row r="997" spans="1:13">
      <c r="A997" t="s">
        <v>12</v>
      </c>
      <c r="B997" t="s">
        <v>7332</v>
      </c>
      <c r="C997" t="s">
        <v>2591</v>
      </c>
      <c r="D997" s="85" t="s">
        <v>1737</v>
      </c>
      <c r="E997" s="146">
        <v>43289</v>
      </c>
      <c r="F997" t="s">
        <v>2587</v>
      </c>
      <c r="G997" t="s">
        <v>1278</v>
      </c>
      <c r="H997" t="s">
        <v>487</v>
      </c>
      <c r="I997" t="s">
        <v>1279</v>
      </c>
      <c r="J997" s="146">
        <v>43289</v>
      </c>
      <c r="K997" t="s">
        <v>88</v>
      </c>
      <c r="L997" t="s">
        <v>678</v>
      </c>
      <c r="M997" t="s">
        <v>45</v>
      </c>
    </row>
    <row r="998" spans="1:13">
      <c r="A998" t="s">
        <v>12</v>
      </c>
      <c r="B998" t="s">
        <v>7333</v>
      </c>
      <c r="C998" t="s">
        <v>2592</v>
      </c>
      <c r="D998" s="85" t="s">
        <v>1737</v>
      </c>
      <c r="E998" s="146">
        <v>43289</v>
      </c>
      <c r="F998" t="s">
        <v>2587</v>
      </c>
      <c r="G998" t="s">
        <v>1278</v>
      </c>
      <c r="H998" t="s">
        <v>487</v>
      </c>
      <c r="I998" t="s">
        <v>1279</v>
      </c>
      <c r="J998" s="146">
        <v>43289</v>
      </c>
      <c r="K998" t="s">
        <v>490</v>
      </c>
      <c r="L998" t="s">
        <v>88</v>
      </c>
      <c r="M998" t="s">
        <v>45</v>
      </c>
    </row>
    <row r="999" spans="1:13">
      <c r="A999" t="s">
        <v>12</v>
      </c>
      <c r="B999" t="s">
        <v>7334</v>
      </c>
      <c r="C999" t="s">
        <v>2594</v>
      </c>
      <c r="D999" s="85" t="s">
        <v>1737</v>
      </c>
      <c r="E999" s="146">
        <v>43288</v>
      </c>
      <c r="F999" t="s">
        <v>2595</v>
      </c>
      <c r="G999" t="s">
        <v>1278</v>
      </c>
      <c r="H999" t="s">
        <v>487</v>
      </c>
      <c r="I999" t="s">
        <v>1279</v>
      </c>
      <c r="J999" s="146">
        <v>43288</v>
      </c>
      <c r="K999" t="s">
        <v>79</v>
      </c>
      <c r="L999" t="s">
        <v>88</v>
      </c>
      <c r="M999" t="s">
        <v>45</v>
      </c>
    </row>
    <row r="1000" spans="1:13">
      <c r="A1000" t="s">
        <v>12</v>
      </c>
      <c r="B1000" t="s">
        <v>7335</v>
      </c>
      <c r="C1000" t="s">
        <v>2596</v>
      </c>
      <c r="D1000" s="85" t="s">
        <v>1737</v>
      </c>
      <c r="E1000" s="146">
        <v>43288</v>
      </c>
      <c r="F1000" t="s">
        <v>2597</v>
      </c>
      <c r="G1000" t="s">
        <v>1278</v>
      </c>
      <c r="H1000" t="s">
        <v>487</v>
      </c>
      <c r="I1000" t="s">
        <v>1279</v>
      </c>
      <c r="J1000" s="146">
        <v>43288</v>
      </c>
      <c r="K1000" t="s">
        <v>88</v>
      </c>
      <c r="L1000" t="s">
        <v>1031</v>
      </c>
      <c r="M1000" t="s">
        <v>45</v>
      </c>
    </row>
    <row r="1001" spans="1:13">
      <c r="A1001" t="s">
        <v>12</v>
      </c>
      <c r="B1001" t="s">
        <v>7336</v>
      </c>
      <c r="C1001" t="s">
        <v>2598</v>
      </c>
      <c r="D1001" s="85" t="s">
        <v>1737</v>
      </c>
      <c r="E1001" s="146">
        <v>43288</v>
      </c>
      <c r="F1001" t="s">
        <v>2597</v>
      </c>
      <c r="G1001" t="s">
        <v>1278</v>
      </c>
      <c r="H1001" t="s">
        <v>487</v>
      </c>
      <c r="I1001" t="s">
        <v>1279</v>
      </c>
      <c r="J1001" s="146">
        <v>43288</v>
      </c>
      <c r="K1001" t="s">
        <v>73</v>
      </c>
      <c r="L1001" t="s">
        <v>70</v>
      </c>
      <c r="M1001" t="s">
        <v>45</v>
      </c>
    </row>
    <row r="1002" spans="1:13">
      <c r="A1002" t="s">
        <v>12</v>
      </c>
      <c r="B1002" t="s">
        <v>7337</v>
      </c>
      <c r="C1002" t="s">
        <v>2599</v>
      </c>
      <c r="D1002" s="85" t="s">
        <v>1737</v>
      </c>
      <c r="E1002" s="146">
        <v>43288</v>
      </c>
      <c r="F1002" t="s">
        <v>2597</v>
      </c>
      <c r="G1002" t="s">
        <v>1278</v>
      </c>
      <c r="H1002" t="s">
        <v>487</v>
      </c>
      <c r="I1002" t="s">
        <v>1279</v>
      </c>
      <c r="J1002" s="146">
        <v>43288</v>
      </c>
      <c r="K1002" t="s">
        <v>1031</v>
      </c>
      <c r="L1002" t="s">
        <v>490</v>
      </c>
      <c r="M1002" t="s">
        <v>45</v>
      </c>
    </row>
    <row r="1003" spans="1:13">
      <c r="A1003" t="s">
        <v>12</v>
      </c>
      <c r="B1003" t="s">
        <v>7338</v>
      </c>
      <c r="C1003" t="s">
        <v>2600</v>
      </c>
      <c r="D1003" s="85" t="s">
        <v>1737</v>
      </c>
      <c r="E1003" s="146">
        <v>43288</v>
      </c>
      <c r="F1003" t="s">
        <v>2597</v>
      </c>
      <c r="G1003" t="s">
        <v>1278</v>
      </c>
      <c r="H1003" t="s">
        <v>487</v>
      </c>
      <c r="I1003" t="s">
        <v>1279</v>
      </c>
      <c r="J1003" s="146">
        <v>43288</v>
      </c>
      <c r="K1003" t="s">
        <v>73</v>
      </c>
      <c r="L1003" t="s">
        <v>88</v>
      </c>
      <c r="M1003" t="s">
        <v>45</v>
      </c>
    </row>
    <row r="1004" spans="1:13">
      <c r="A1004" t="s">
        <v>12</v>
      </c>
      <c r="B1004" t="s">
        <v>7339</v>
      </c>
      <c r="C1004" t="s">
        <v>2601</v>
      </c>
      <c r="D1004" s="85" t="s">
        <v>1737</v>
      </c>
      <c r="E1004" s="146">
        <v>43288</v>
      </c>
      <c r="F1004" t="s">
        <v>2597</v>
      </c>
      <c r="G1004" t="s">
        <v>1278</v>
      </c>
      <c r="H1004" t="s">
        <v>487</v>
      </c>
      <c r="I1004" t="s">
        <v>1279</v>
      </c>
      <c r="J1004" s="146">
        <v>43288</v>
      </c>
      <c r="K1004" t="s">
        <v>70</v>
      </c>
      <c r="L1004" t="s">
        <v>490</v>
      </c>
      <c r="M1004" t="s">
        <v>45</v>
      </c>
    </row>
    <row r="1005" spans="1:13">
      <c r="A1005" t="s">
        <v>12</v>
      </c>
      <c r="B1005" t="s">
        <v>7340</v>
      </c>
      <c r="C1005" t="s">
        <v>2602</v>
      </c>
      <c r="D1005" s="85" t="s">
        <v>1737</v>
      </c>
      <c r="E1005" s="146">
        <v>43288</v>
      </c>
      <c r="F1005" t="s">
        <v>2597</v>
      </c>
      <c r="G1005" t="s">
        <v>1278</v>
      </c>
      <c r="H1005" t="s">
        <v>487</v>
      </c>
      <c r="I1005" t="s">
        <v>1279</v>
      </c>
      <c r="J1005" s="146">
        <v>43288</v>
      </c>
      <c r="K1005" t="s">
        <v>212</v>
      </c>
      <c r="L1005" t="s">
        <v>282</v>
      </c>
      <c r="M1005" t="s">
        <v>45</v>
      </c>
    </row>
    <row r="1006" spans="1:13">
      <c r="A1006" t="s">
        <v>12</v>
      </c>
      <c r="B1006" t="s">
        <v>7341</v>
      </c>
      <c r="C1006" t="s">
        <v>2603</v>
      </c>
      <c r="D1006" s="85" t="s">
        <v>1737</v>
      </c>
      <c r="E1006" s="146">
        <v>43288</v>
      </c>
      <c r="F1006" t="s">
        <v>2597</v>
      </c>
      <c r="G1006" t="s">
        <v>1278</v>
      </c>
      <c r="H1006" t="s">
        <v>487</v>
      </c>
      <c r="I1006" t="s">
        <v>1279</v>
      </c>
      <c r="J1006" s="146">
        <v>43288</v>
      </c>
      <c r="K1006" t="s">
        <v>73</v>
      </c>
      <c r="L1006" t="s">
        <v>678</v>
      </c>
      <c r="M1006" t="s">
        <v>45</v>
      </c>
    </row>
    <row r="1007" spans="1:13">
      <c r="A1007" t="s">
        <v>12</v>
      </c>
      <c r="B1007" t="s">
        <v>7342</v>
      </c>
      <c r="C1007" t="s">
        <v>2605</v>
      </c>
      <c r="D1007" s="85" t="s">
        <v>1737</v>
      </c>
      <c r="E1007" s="146">
        <v>43240</v>
      </c>
      <c r="F1007" t="s">
        <v>2606</v>
      </c>
      <c r="G1007" t="s">
        <v>1234</v>
      </c>
      <c r="H1007" t="s">
        <v>190</v>
      </c>
      <c r="I1007" t="s">
        <v>1235</v>
      </c>
      <c r="J1007" s="146">
        <v>43240</v>
      </c>
      <c r="K1007" t="s">
        <v>490</v>
      </c>
      <c r="L1007" t="s">
        <v>2607</v>
      </c>
      <c r="M1007" t="s">
        <v>28</v>
      </c>
    </row>
    <row r="1008" spans="1:13">
      <c r="A1008" t="s">
        <v>12</v>
      </c>
      <c r="B1008" t="s">
        <v>7343</v>
      </c>
      <c r="C1008" t="s">
        <v>2608</v>
      </c>
      <c r="D1008" s="85" t="s">
        <v>1737</v>
      </c>
      <c r="E1008" s="146">
        <v>43240</v>
      </c>
      <c r="F1008" t="s">
        <v>2606</v>
      </c>
      <c r="G1008" t="s">
        <v>1234</v>
      </c>
      <c r="H1008" t="s">
        <v>190</v>
      </c>
      <c r="I1008" t="s">
        <v>1235</v>
      </c>
      <c r="J1008" s="146">
        <v>43240</v>
      </c>
      <c r="K1008" t="s">
        <v>212</v>
      </c>
      <c r="L1008" t="s">
        <v>490</v>
      </c>
      <c r="M1008" t="s">
        <v>28</v>
      </c>
    </row>
    <row r="1009" spans="1:13">
      <c r="A1009" t="s">
        <v>12</v>
      </c>
      <c r="B1009" t="s">
        <v>7344</v>
      </c>
      <c r="C1009" t="s">
        <v>2609</v>
      </c>
      <c r="D1009" s="85" t="s">
        <v>1737</v>
      </c>
      <c r="E1009" s="146">
        <v>43240</v>
      </c>
      <c r="F1009" t="s">
        <v>2606</v>
      </c>
      <c r="G1009" t="s">
        <v>1234</v>
      </c>
      <c r="H1009" t="s">
        <v>190</v>
      </c>
      <c r="I1009" t="s">
        <v>1235</v>
      </c>
      <c r="J1009" s="146">
        <v>43240</v>
      </c>
      <c r="K1009" t="s">
        <v>88</v>
      </c>
      <c r="L1009" t="s">
        <v>85</v>
      </c>
      <c r="M1009" t="s">
        <v>28</v>
      </c>
    </row>
    <row r="1010" spans="1:13">
      <c r="A1010" t="s">
        <v>12</v>
      </c>
      <c r="B1010" t="s">
        <v>7345</v>
      </c>
      <c r="C1010" t="s">
        <v>2610</v>
      </c>
      <c r="D1010" s="85" t="s">
        <v>1737</v>
      </c>
      <c r="E1010" s="146">
        <v>43240</v>
      </c>
      <c r="F1010" t="s">
        <v>2606</v>
      </c>
      <c r="G1010" t="s">
        <v>1234</v>
      </c>
      <c r="H1010" t="s">
        <v>190</v>
      </c>
      <c r="I1010" t="s">
        <v>1235</v>
      </c>
      <c r="J1010" s="146">
        <v>43240</v>
      </c>
      <c r="K1010" t="s">
        <v>490</v>
      </c>
      <c r="L1010" t="s">
        <v>92</v>
      </c>
      <c r="M1010" t="s">
        <v>28</v>
      </c>
    </row>
    <row r="1011" spans="1:13">
      <c r="A1011" t="s">
        <v>12</v>
      </c>
      <c r="B1011" t="s">
        <v>7346</v>
      </c>
      <c r="C1011" t="s">
        <v>2611</v>
      </c>
      <c r="D1011" s="85" t="s">
        <v>1737</v>
      </c>
      <c r="E1011" s="146">
        <v>43240</v>
      </c>
      <c r="F1011" t="s">
        <v>2606</v>
      </c>
      <c r="G1011" t="s">
        <v>1234</v>
      </c>
      <c r="H1011" t="s">
        <v>190</v>
      </c>
      <c r="I1011" t="s">
        <v>1235</v>
      </c>
      <c r="J1011" s="146">
        <v>43240</v>
      </c>
      <c r="K1011" t="s">
        <v>1405</v>
      </c>
      <c r="L1011" t="s">
        <v>2607</v>
      </c>
      <c r="M1011" t="s">
        <v>28</v>
      </c>
    </row>
    <row r="1012" spans="1:13">
      <c r="A1012" t="s">
        <v>12</v>
      </c>
      <c r="B1012" t="s">
        <v>7347</v>
      </c>
      <c r="C1012" t="s">
        <v>2612</v>
      </c>
      <c r="D1012" s="85" t="s">
        <v>1737</v>
      </c>
      <c r="E1012" s="146">
        <v>43240</v>
      </c>
      <c r="F1012" t="s">
        <v>2613</v>
      </c>
      <c r="G1012" t="s">
        <v>1234</v>
      </c>
      <c r="H1012" t="s">
        <v>190</v>
      </c>
      <c r="I1012" t="s">
        <v>1235</v>
      </c>
      <c r="J1012" s="146">
        <v>43240</v>
      </c>
      <c r="K1012" t="s">
        <v>490</v>
      </c>
      <c r="L1012" t="s">
        <v>92</v>
      </c>
      <c r="M1012" t="s">
        <v>28</v>
      </c>
    </row>
    <row r="1013" spans="1:13">
      <c r="A1013" t="s">
        <v>12</v>
      </c>
      <c r="B1013" t="s">
        <v>7348</v>
      </c>
      <c r="C1013" t="s">
        <v>2614</v>
      </c>
      <c r="D1013" s="85" t="s">
        <v>1737</v>
      </c>
      <c r="E1013" s="146">
        <v>43240</v>
      </c>
      <c r="F1013" t="s">
        <v>2615</v>
      </c>
      <c r="G1013" t="s">
        <v>1234</v>
      </c>
      <c r="H1013" t="s">
        <v>190</v>
      </c>
      <c r="I1013" t="s">
        <v>1235</v>
      </c>
      <c r="J1013" s="146">
        <v>43240</v>
      </c>
      <c r="K1013" t="s">
        <v>88</v>
      </c>
      <c r="L1013" t="s">
        <v>92</v>
      </c>
      <c r="M1013" t="s">
        <v>28</v>
      </c>
    </row>
    <row r="1014" spans="1:13">
      <c r="A1014" t="s">
        <v>12</v>
      </c>
      <c r="B1014" t="s">
        <v>7349</v>
      </c>
      <c r="C1014" t="s">
        <v>2617</v>
      </c>
      <c r="D1014" s="85" t="s">
        <v>1737</v>
      </c>
      <c r="E1014" s="146">
        <v>43240</v>
      </c>
      <c r="F1014" t="s">
        <v>2618</v>
      </c>
      <c r="G1014" t="s">
        <v>1234</v>
      </c>
      <c r="H1014" t="s">
        <v>190</v>
      </c>
      <c r="I1014" t="s">
        <v>1235</v>
      </c>
      <c r="J1014" s="146">
        <v>43240</v>
      </c>
      <c r="K1014" t="s">
        <v>73</v>
      </c>
      <c r="L1014" t="s">
        <v>2607</v>
      </c>
      <c r="M1014" t="s">
        <v>28</v>
      </c>
    </row>
    <row r="1015" spans="1:13">
      <c r="A1015" t="s">
        <v>12</v>
      </c>
      <c r="B1015" t="s">
        <v>7350</v>
      </c>
      <c r="C1015" t="s">
        <v>2619</v>
      </c>
      <c r="D1015" s="85" t="s">
        <v>1737</v>
      </c>
      <c r="E1015" s="146">
        <v>43240</v>
      </c>
      <c r="F1015" t="s">
        <v>2618</v>
      </c>
      <c r="G1015" t="s">
        <v>1234</v>
      </c>
      <c r="H1015" t="s">
        <v>190</v>
      </c>
      <c r="I1015" t="s">
        <v>1235</v>
      </c>
      <c r="J1015" s="146">
        <v>43240</v>
      </c>
      <c r="K1015" t="s">
        <v>85</v>
      </c>
      <c r="L1015" t="s">
        <v>1405</v>
      </c>
      <c r="M1015" t="s">
        <v>28</v>
      </c>
    </row>
    <row r="1016" spans="1:13">
      <c r="A1016" t="s">
        <v>12</v>
      </c>
      <c r="B1016" t="s">
        <v>7351</v>
      </c>
      <c r="C1016" t="s">
        <v>2620</v>
      </c>
      <c r="D1016" s="85" t="s">
        <v>1737</v>
      </c>
      <c r="E1016" s="146">
        <v>43240</v>
      </c>
      <c r="F1016" t="s">
        <v>2618</v>
      </c>
      <c r="G1016" t="s">
        <v>1234</v>
      </c>
      <c r="H1016" t="s">
        <v>190</v>
      </c>
      <c r="I1016" t="s">
        <v>1235</v>
      </c>
      <c r="J1016" s="146">
        <v>43240</v>
      </c>
      <c r="K1016" t="s">
        <v>212</v>
      </c>
      <c r="L1016" t="s">
        <v>2607</v>
      </c>
      <c r="M1016" t="s">
        <v>28</v>
      </c>
    </row>
    <row r="1017" spans="1:13">
      <c r="A1017" t="s">
        <v>12</v>
      </c>
      <c r="B1017" t="s">
        <v>7352</v>
      </c>
      <c r="C1017" t="s">
        <v>2621</v>
      </c>
      <c r="D1017" s="85" t="s">
        <v>1737</v>
      </c>
      <c r="E1017" s="146">
        <v>43240</v>
      </c>
      <c r="F1017" t="s">
        <v>2618</v>
      </c>
      <c r="G1017" t="s">
        <v>1234</v>
      </c>
      <c r="H1017" t="s">
        <v>190</v>
      </c>
      <c r="I1017" t="s">
        <v>1235</v>
      </c>
      <c r="J1017" s="146">
        <v>43240</v>
      </c>
      <c r="K1017" t="s">
        <v>85</v>
      </c>
      <c r="L1017" t="s">
        <v>1206</v>
      </c>
      <c r="M1017" t="s">
        <v>28</v>
      </c>
    </row>
    <row r="1018" spans="1:13">
      <c r="A1018" t="s">
        <v>12</v>
      </c>
      <c r="B1018" t="s">
        <v>7353</v>
      </c>
      <c r="C1018" t="s">
        <v>2622</v>
      </c>
      <c r="D1018" s="85" t="s">
        <v>1737</v>
      </c>
      <c r="E1018" s="146">
        <v>43240</v>
      </c>
      <c r="F1018" t="s">
        <v>2618</v>
      </c>
      <c r="G1018" t="s">
        <v>1234</v>
      </c>
      <c r="H1018" t="s">
        <v>190</v>
      </c>
      <c r="I1018" t="s">
        <v>1235</v>
      </c>
      <c r="J1018" s="146">
        <v>43240</v>
      </c>
      <c r="K1018" t="s">
        <v>490</v>
      </c>
      <c r="L1018" t="s">
        <v>2607</v>
      </c>
      <c r="M1018" t="s">
        <v>28</v>
      </c>
    </row>
    <row r="1019" spans="1:13">
      <c r="A1019" t="s">
        <v>12</v>
      </c>
      <c r="B1019" t="s">
        <v>7354</v>
      </c>
      <c r="C1019" t="s">
        <v>2624</v>
      </c>
      <c r="D1019" s="85" t="s">
        <v>1737</v>
      </c>
      <c r="E1019" s="146">
        <v>43239</v>
      </c>
      <c r="F1019" t="s">
        <v>2597</v>
      </c>
      <c r="G1019" t="s">
        <v>1234</v>
      </c>
      <c r="H1019" t="s">
        <v>190</v>
      </c>
      <c r="I1019" t="s">
        <v>1235</v>
      </c>
      <c r="J1019" s="146">
        <v>43239</v>
      </c>
      <c r="K1019" t="s">
        <v>33</v>
      </c>
      <c r="L1019" t="s">
        <v>92</v>
      </c>
      <c r="M1019" t="s">
        <v>28</v>
      </c>
    </row>
    <row r="1020" spans="1:13">
      <c r="A1020" t="s">
        <v>12</v>
      </c>
      <c r="B1020" t="s">
        <v>7355</v>
      </c>
      <c r="C1020" t="s">
        <v>2625</v>
      </c>
      <c r="D1020" s="85" t="s">
        <v>1737</v>
      </c>
      <c r="E1020" s="146">
        <v>43239</v>
      </c>
      <c r="F1020" t="s">
        <v>2597</v>
      </c>
      <c r="G1020" t="s">
        <v>1234</v>
      </c>
      <c r="H1020" t="s">
        <v>190</v>
      </c>
      <c r="I1020" t="s">
        <v>1235</v>
      </c>
      <c r="J1020" s="146">
        <v>43239</v>
      </c>
      <c r="K1020" t="s">
        <v>27</v>
      </c>
      <c r="L1020" t="s">
        <v>92</v>
      </c>
      <c r="M1020" t="s">
        <v>28</v>
      </c>
    </row>
    <row r="1021" spans="1:13">
      <c r="A1021" t="s">
        <v>12</v>
      </c>
      <c r="B1021" t="s">
        <v>7356</v>
      </c>
      <c r="C1021" t="s">
        <v>2626</v>
      </c>
      <c r="D1021" s="85" t="s">
        <v>1737</v>
      </c>
      <c r="E1021" s="146">
        <v>43239</v>
      </c>
      <c r="F1021" t="s">
        <v>2597</v>
      </c>
      <c r="G1021" t="s">
        <v>1234</v>
      </c>
      <c r="H1021" t="s">
        <v>190</v>
      </c>
      <c r="I1021" t="s">
        <v>1235</v>
      </c>
      <c r="J1021" s="146">
        <v>43239</v>
      </c>
      <c r="K1021" t="s">
        <v>161</v>
      </c>
      <c r="L1021" t="s">
        <v>418</v>
      </c>
      <c r="M1021" t="s">
        <v>28</v>
      </c>
    </row>
    <row r="1022" spans="1:13">
      <c r="A1022" t="s">
        <v>12</v>
      </c>
      <c r="B1022" t="s">
        <v>7357</v>
      </c>
      <c r="C1022" t="s">
        <v>2627</v>
      </c>
      <c r="D1022" s="85" t="s">
        <v>1737</v>
      </c>
      <c r="E1022" s="146">
        <v>43239</v>
      </c>
      <c r="F1022" t="s">
        <v>2597</v>
      </c>
      <c r="G1022" t="s">
        <v>1234</v>
      </c>
      <c r="H1022" t="s">
        <v>190</v>
      </c>
      <c r="I1022" t="s">
        <v>1235</v>
      </c>
      <c r="J1022" s="146">
        <v>43239</v>
      </c>
      <c r="K1022" t="s">
        <v>92</v>
      </c>
      <c r="L1022" t="s">
        <v>529</v>
      </c>
      <c r="M1022" t="s">
        <v>28</v>
      </c>
    </row>
    <row r="1023" spans="1:13">
      <c r="A1023" t="s">
        <v>12</v>
      </c>
      <c r="B1023" t="s">
        <v>7358</v>
      </c>
      <c r="C1023" t="s">
        <v>2628</v>
      </c>
      <c r="D1023" s="85" t="s">
        <v>1737</v>
      </c>
      <c r="E1023" s="146">
        <v>43239</v>
      </c>
      <c r="F1023" t="s">
        <v>2597</v>
      </c>
      <c r="G1023" t="s">
        <v>1234</v>
      </c>
      <c r="H1023" t="s">
        <v>190</v>
      </c>
      <c r="I1023" t="s">
        <v>1235</v>
      </c>
      <c r="J1023" s="146">
        <v>43239</v>
      </c>
      <c r="K1023" t="s">
        <v>1405</v>
      </c>
      <c r="L1023" t="s">
        <v>418</v>
      </c>
      <c r="M1023" t="s">
        <v>28</v>
      </c>
    </row>
    <row r="1024" spans="1:13">
      <c r="A1024" t="s">
        <v>12</v>
      </c>
      <c r="B1024" t="s">
        <v>7359</v>
      </c>
      <c r="C1024" t="s">
        <v>2629</v>
      </c>
      <c r="D1024" s="85" t="s">
        <v>1737</v>
      </c>
      <c r="E1024" s="146">
        <v>43239</v>
      </c>
      <c r="F1024" t="s">
        <v>2597</v>
      </c>
      <c r="G1024" t="s">
        <v>1234</v>
      </c>
      <c r="H1024" t="s">
        <v>190</v>
      </c>
      <c r="I1024" t="s">
        <v>1235</v>
      </c>
      <c r="J1024" s="146">
        <v>43239</v>
      </c>
      <c r="K1024" t="s">
        <v>1405</v>
      </c>
      <c r="L1024" t="s">
        <v>438</v>
      </c>
      <c r="M1024" t="s">
        <v>28</v>
      </c>
    </row>
    <row r="1025" spans="1:13">
      <c r="A1025" t="s">
        <v>12</v>
      </c>
      <c r="B1025" t="s">
        <v>7360</v>
      </c>
      <c r="C1025" t="s">
        <v>2630</v>
      </c>
      <c r="D1025" s="85" t="s">
        <v>1737</v>
      </c>
      <c r="E1025" s="146">
        <v>43239</v>
      </c>
      <c r="F1025" t="s">
        <v>2597</v>
      </c>
      <c r="G1025" t="s">
        <v>1234</v>
      </c>
      <c r="H1025" t="s">
        <v>190</v>
      </c>
      <c r="I1025" t="s">
        <v>1235</v>
      </c>
      <c r="J1025" s="146">
        <v>43239</v>
      </c>
      <c r="K1025" t="s">
        <v>85</v>
      </c>
      <c r="L1025" t="s">
        <v>73</v>
      </c>
      <c r="M1025" t="s">
        <v>28</v>
      </c>
    </row>
    <row r="1026" spans="1:13">
      <c r="A1026" t="s">
        <v>12</v>
      </c>
      <c r="B1026" t="s">
        <v>7361</v>
      </c>
      <c r="C1026" t="s">
        <v>2631</v>
      </c>
      <c r="D1026" s="85" t="s">
        <v>1737</v>
      </c>
      <c r="E1026" s="146">
        <v>43239</v>
      </c>
      <c r="F1026" t="s">
        <v>2597</v>
      </c>
      <c r="G1026" t="s">
        <v>1234</v>
      </c>
      <c r="H1026" t="s">
        <v>190</v>
      </c>
      <c r="I1026" t="s">
        <v>1235</v>
      </c>
      <c r="J1026" s="146">
        <v>43239</v>
      </c>
      <c r="K1026" t="s">
        <v>33</v>
      </c>
      <c r="L1026" t="s">
        <v>73</v>
      </c>
      <c r="M1026" t="s">
        <v>28</v>
      </c>
    </row>
    <row r="1027" spans="1:13">
      <c r="A1027" t="s">
        <v>12</v>
      </c>
      <c r="B1027" t="s">
        <v>7362</v>
      </c>
      <c r="C1027" t="s">
        <v>2632</v>
      </c>
      <c r="D1027" s="85" t="s">
        <v>1737</v>
      </c>
      <c r="E1027" s="146">
        <v>43239</v>
      </c>
      <c r="F1027" t="s">
        <v>2597</v>
      </c>
      <c r="G1027" t="s">
        <v>1234</v>
      </c>
      <c r="H1027" t="s">
        <v>190</v>
      </c>
      <c r="I1027" t="s">
        <v>1235</v>
      </c>
      <c r="J1027" s="146">
        <v>43239</v>
      </c>
      <c r="K1027" t="s">
        <v>224</v>
      </c>
      <c r="L1027" t="s">
        <v>490</v>
      </c>
      <c r="M1027" t="s">
        <v>28</v>
      </c>
    </row>
    <row r="1028" spans="1:13">
      <c r="A1028" t="s">
        <v>12</v>
      </c>
      <c r="B1028" t="s">
        <v>7363</v>
      </c>
      <c r="C1028" t="s">
        <v>2634</v>
      </c>
      <c r="D1028" s="85" t="s">
        <v>1737</v>
      </c>
      <c r="E1028" s="146">
        <v>43226</v>
      </c>
      <c r="F1028" t="s">
        <v>2566</v>
      </c>
      <c r="G1028" t="s">
        <v>1203</v>
      </c>
      <c r="H1028" t="s">
        <v>204</v>
      </c>
      <c r="I1028" t="s">
        <v>1204</v>
      </c>
      <c r="J1028" s="146">
        <v>43226</v>
      </c>
      <c r="K1028" t="s">
        <v>424</v>
      </c>
      <c r="L1028" t="s">
        <v>88</v>
      </c>
      <c r="M1028" t="s">
        <v>45</v>
      </c>
    </row>
    <row r="1029" spans="1:13">
      <c r="A1029" t="s">
        <v>12</v>
      </c>
      <c r="B1029" t="s">
        <v>7364</v>
      </c>
      <c r="C1029" t="s">
        <v>2635</v>
      </c>
      <c r="D1029" s="85" t="s">
        <v>1737</v>
      </c>
      <c r="E1029" s="146">
        <v>43226</v>
      </c>
      <c r="F1029" t="s">
        <v>2566</v>
      </c>
      <c r="G1029" t="s">
        <v>1203</v>
      </c>
      <c r="H1029" t="s">
        <v>204</v>
      </c>
      <c r="I1029" t="s">
        <v>1204</v>
      </c>
      <c r="J1029" s="146">
        <v>43226</v>
      </c>
      <c r="K1029" t="s">
        <v>85</v>
      </c>
      <c r="L1029" t="s">
        <v>1206</v>
      </c>
      <c r="M1029" t="s">
        <v>45</v>
      </c>
    </row>
    <row r="1030" spans="1:13">
      <c r="A1030" t="s">
        <v>12</v>
      </c>
      <c r="B1030" t="s">
        <v>7365</v>
      </c>
      <c r="C1030" t="s">
        <v>2636</v>
      </c>
      <c r="D1030" s="85" t="s">
        <v>1737</v>
      </c>
      <c r="E1030" s="146">
        <v>43226</v>
      </c>
      <c r="F1030" t="s">
        <v>2566</v>
      </c>
      <c r="G1030" t="s">
        <v>1203</v>
      </c>
      <c r="H1030" t="s">
        <v>204</v>
      </c>
      <c r="I1030" t="s">
        <v>1204</v>
      </c>
      <c r="J1030" s="146">
        <v>43226</v>
      </c>
      <c r="K1030" t="s">
        <v>94</v>
      </c>
      <c r="L1030" t="s">
        <v>490</v>
      </c>
      <c r="M1030" t="s">
        <v>45</v>
      </c>
    </row>
    <row r="1031" spans="1:13">
      <c r="A1031" t="s">
        <v>12</v>
      </c>
      <c r="B1031" t="s">
        <v>7366</v>
      </c>
      <c r="C1031" t="s">
        <v>2637</v>
      </c>
      <c r="D1031" s="85" t="s">
        <v>1737</v>
      </c>
      <c r="E1031" s="146">
        <v>43226</v>
      </c>
      <c r="F1031" t="s">
        <v>2566</v>
      </c>
      <c r="G1031" t="s">
        <v>1203</v>
      </c>
      <c r="H1031" t="s">
        <v>204</v>
      </c>
      <c r="I1031" t="s">
        <v>1204</v>
      </c>
      <c r="J1031" s="146">
        <v>43226</v>
      </c>
      <c r="K1031" t="s">
        <v>418</v>
      </c>
      <c r="L1031" t="s">
        <v>212</v>
      </c>
      <c r="M1031" t="s">
        <v>45</v>
      </c>
    </row>
    <row r="1032" spans="1:13">
      <c r="A1032" t="s">
        <v>12</v>
      </c>
      <c r="B1032" t="s">
        <v>7367</v>
      </c>
      <c r="C1032" t="s">
        <v>2638</v>
      </c>
      <c r="D1032" s="85" t="s">
        <v>1737</v>
      </c>
      <c r="E1032" s="146">
        <v>43226</v>
      </c>
      <c r="F1032" t="s">
        <v>2639</v>
      </c>
      <c r="G1032" t="s">
        <v>1203</v>
      </c>
      <c r="H1032" t="s">
        <v>204</v>
      </c>
      <c r="I1032" t="s">
        <v>1204</v>
      </c>
      <c r="J1032" s="146">
        <v>43226</v>
      </c>
      <c r="K1032" t="s">
        <v>85</v>
      </c>
      <c r="L1032" t="s">
        <v>88</v>
      </c>
      <c r="M1032" t="s">
        <v>45</v>
      </c>
    </row>
    <row r="1033" spans="1:13">
      <c r="A1033" t="s">
        <v>12</v>
      </c>
      <c r="B1033" t="s">
        <v>7368</v>
      </c>
      <c r="C1033" t="s">
        <v>2640</v>
      </c>
      <c r="D1033" s="85" t="s">
        <v>1737</v>
      </c>
      <c r="E1033" s="146">
        <v>43226</v>
      </c>
      <c r="F1033" t="s">
        <v>2566</v>
      </c>
      <c r="G1033" t="s">
        <v>1203</v>
      </c>
      <c r="H1033" t="s">
        <v>204</v>
      </c>
      <c r="I1033" t="s">
        <v>1204</v>
      </c>
      <c r="J1033" s="146">
        <v>43226</v>
      </c>
      <c r="K1033" t="s">
        <v>490</v>
      </c>
      <c r="L1033" t="s">
        <v>424</v>
      </c>
      <c r="M1033" t="s">
        <v>45</v>
      </c>
    </row>
    <row r="1034" spans="1:13">
      <c r="A1034" t="s">
        <v>12</v>
      </c>
      <c r="B1034" t="s">
        <v>7369</v>
      </c>
      <c r="C1034" t="s">
        <v>2641</v>
      </c>
      <c r="D1034" s="85" t="s">
        <v>1737</v>
      </c>
      <c r="E1034" s="146">
        <v>43226</v>
      </c>
      <c r="F1034" t="s">
        <v>2562</v>
      </c>
      <c r="G1034" t="s">
        <v>1203</v>
      </c>
      <c r="H1034" t="s">
        <v>204</v>
      </c>
      <c r="I1034" t="s">
        <v>1204</v>
      </c>
      <c r="J1034" s="146">
        <v>43226</v>
      </c>
      <c r="K1034" t="s">
        <v>85</v>
      </c>
      <c r="L1034" t="s">
        <v>94</v>
      </c>
      <c r="M1034" t="s">
        <v>45</v>
      </c>
    </row>
    <row r="1035" spans="1:13">
      <c r="A1035" t="s">
        <v>12</v>
      </c>
      <c r="B1035" t="s">
        <v>7370</v>
      </c>
      <c r="C1035" t="s">
        <v>2642</v>
      </c>
      <c r="D1035" s="85" t="s">
        <v>1737</v>
      </c>
      <c r="E1035" s="146">
        <v>43226</v>
      </c>
      <c r="F1035" t="s">
        <v>2564</v>
      </c>
      <c r="G1035" t="s">
        <v>1203</v>
      </c>
      <c r="H1035" t="s">
        <v>204</v>
      </c>
      <c r="I1035" t="s">
        <v>1204</v>
      </c>
      <c r="J1035" s="146">
        <v>43226</v>
      </c>
      <c r="K1035" t="s">
        <v>88</v>
      </c>
      <c r="L1035" t="s">
        <v>92</v>
      </c>
      <c r="M1035" t="s">
        <v>45</v>
      </c>
    </row>
    <row r="1036" spans="1:13">
      <c r="A1036" t="s">
        <v>12</v>
      </c>
      <c r="B1036" t="s">
        <v>7371</v>
      </c>
      <c r="C1036" t="s">
        <v>2644</v>
      </c>
      <c r="D1036" s="85" t="s">
        <v>1737</v>
      </c>
      <c r="E1036" s="146">
        <v>43219</v>
      </c>
      <c r="F1036" t="s">
        <v>2595</v>
      </c>
      <c r="G1036" t="s">
        <v>2645</v>
      </c>
      <c r="H1036" t="s">
        <v>77</v>
      </c>
      <c r="I1036" t="s">
        <v>2646</v>
      </c>
      <c r="J1036" s="146">
        <v>43219</v>
      </c>
      <c r="K1036" t="s">
        <v>88</v>
      </c>
      <c r="L1036" t="s">
        <v>1163</v>
      </c>
      <c r="M1036" t="s">
        <v>45</v>
      </c>
    </row>
    <row r="1037" spans="1:13">
      <c r="A1037" t="s">
        <v>12</v>
      </c>
      <c r="B1037" t="s">
        <v>7372</v>
      </c>
      <c r="C1037" t="s">
        <v>2647</v>
      </c>
      <c r="D1037" s="85" t="s">
        <v>1737</v>
      </c>
      <c r="E1037" s="146">
        <v>43219</v>
      </c>
      <c r="F1037" t="s">
        <v>2595</v>
      </c>
      <c r="G1037" t="s">
        <v>2645</v>
      </c>
      <c r="H1037" t="s">
        <v>77</v>
      </c>
      <c r="I1037" t="s">
        <v>2646</v>
      </c>
      <c r="J1037" s="146">
        <v>43219</v>
      </c>
      <c r="K1037" t="s">
        <v>94</v>
      </c>
      <c r="L1037" t="s">
        <v>1259</v>
      </c>
      <c r="M1037" t="s">
        <v>45</v>
      </c>
    </row>
    <row r="1038" spans="1:13">
      <c r="A1038" t="s">
        <v>12</v>
      </c>
      <c r="B1038" t="s">
        <v>7373</v>
      </c>
      <c r="C1038" t="s">
        <v>2648</v>
      </c>
      <c r="D1038" s="85" t="s">
        <v>1737</v>
      </c>
      <c r="E1038" s="146">
        <v>43219</v>
      </c>
      <c r="F1038" t="s">
        <v>2595</v>
      </c>
      <c r="G1038" t="s">
        <v>2645</v>
      </c>
      <c r="H1038" t="s">
        <v>77</v>
      </c>
      <c r="I1038" t="s">
        <v>2646</v>
      </c>
      <c r="J1038" s="146">
        <v>43219</v>
      </c>
      <c r="K1038" t="s">
        <v>88</v>
      </c>
      <c r="L1038" t="s">
        <v>79</v>
      </c>
      <c r="M1038" t="s">
        <v>45</v>
      </c>
    </row>
    <row r="1039" spans="1:13">
      <c r="A1039" t="s">
        <v>12</v>
      </c>
      <c r="B1039" t="s">
        <v>7374</v>
      </c>
      <c r="C1039" t="s">
        <v>2649</v>
      </c>
      <c r="D1039" s="85" t="s">
        <v>1737</v>
      </c>
      <c r="E1039" s="146">
        <v>43219</v>
      </c>
      <c r="F1039" t="s">
        <v>2595</v>
      </c>
      <c r="G1039" t="s">
        <v>2645</v>
      </c>
      <c r="H1039" t="s">
        <v>77</v>
      </c>
      <c r="I1039" t="s">
        <v>2646</v>
      </c>
      <c r="J1039" s="146">
        <v>43219</v>
      </c>
      <c r="K1039" t="s">
        <v>1338</v>
      </c>
      <c r="L1039" t="s">
        <v>94</v>
      </c>
      <c r="M1039" t="s">
        <v>45</v>
      </c>
    </row>
    <row r="1040" spans="1:13">
      <c r="A1040" t="s">
        <v>12</v>
      </c>
      <c r="B1040" t="s">
        <v>7375</v>
      </c>
      <c r="C1040" t="s">
        <v>2650</v>
      </c>
      <c r="D1040" s="85" t="s">
        <v>1737</v>
      </c>
      <c r="E1040" s="146">
        <v>43219</v>
      </c>
      <c r="F1040" t="s">
        <v>2595</v>
      </c>
      <c r="G1040" t="s">
        <v>2645</v>
      </c>
      <c r="H1040" t="s">
        <v>77</v>
      </c>
      <c r="I1040" t="s">
        <v>2646</v>
      </c>
      <c r="J1040" s="146">
        <v>43219</v>
      </c>
      <c r="K1040" t="s">
        <v>1259</v>
      </c>
      <c r="L1040" t="s">
        <v>1206</v>
      </c>
      <c r="M1040" t="s">
        <v>45</v>
      </c>
    </row>
    <row r="1041" spans="1:13">
      <c r="A1041" t="s">
        <v>12</v>
      </c>
      <c r="B1041" t="s">
        <v>7376</v>
      </c>
      <c r="C1041" t="s">
        <v>2651</v>
      </c>
      <c r="D1041" s="85" t="s">
        <v>1737</v>
      </c>
      <c r="E1041" s="146">
        <v>43219</v>
      </c>
      <c r="F1041" t="s">
        <v>2652</v>
      </c>
      <c r="G1041" t="s">
        <v>2645</v>
      </c>
      <c r="H1041" t="s">
        <v>77</v>
      </c>
      <c r="I1041" t="s">
        <v>2646</v>
      </c>
      <c r="J1041" s="146">
        <v>43219</v>
      </c>
      <c r="K1041" t="s">
        <v>88</v>
      </c>
      <c r="L1041" t="s">
        <v>94</v>
      </c>
      <c r="M1041" t="s">
        <v>45</v>
      </c>
    </row>
    <row r="1042" spans="1:13">
      <c r="A1042" t="s">
        <v>12</v>
      </c>
      <c r="B1042" t="s">
        <v>7377</v>
      </c>
      <c r="C1042" t="s">
        <v>2653</v>
      </c>
      <c r="D1042" s="85" t="s">
        <v>1737</v>
      </c>
      <c r="E1042" s="146">
        <v>43219</v>
      </c>
      <c r="F1042" t="s">
        <v>2595</v>
      </c>
      <c r="G1042" t="s">
        <v>2645</v>
      </c>
      <c r="H1042" t="s">
        <v>77</v>
      </c>
      <c r="I1042" t="s">
        <v>2646</v>
      </c>
      <c r="J1042" s="146">
        <v>43219</v>
      </c>
      <c r="K1042" t="s">
        <v>1338</v>
      </c>
      <c r="L1042" t="s">
        <v>1206</v>
      </c>
      <c r="M1042" t="s">
        <v>45</v>
      </c>
    </row>
    <row r="1043" spans="1:13">
      <c r="A1043" t="s">
        <v>12</v>
      </c>
      <c r="B1043" t="s">
        <v>7378</v>
      </c>
      <c r="C1043" t="s">
        <v>2654</v>
      </c>
      <c r="D1043" s="85" t="s">
        <v>1737</v>
      </c>
      <c r="E1043" s="146">
        <v>43219</v>
      </c>
      <c r="F1043" t="s">
        <v>2595</v>
      </c>
      <c r="G1043" t="s">
        <v>2645</v>
      </c>
      <c r="H1043" t="s">
        <v>77</v>
      </c>
      <c r="I1043" t="s">
        <v>2646</v>
      </c>
      <c r="J1043" s="146">
        <v>43219</v>
      </c>
      <c r="K1043" t="s">
        <v>1163</v>
      </c>
      <c r="L1043" t="s">
        <v>1276</v>
      </c>
      <c r="M1043" t="s">
        <v>45</v>
      </c>
    </row>
    <row r="1044" spans="1:13">
      <c r="A1044" t="s">
        <v>12</v>
      </c>
      <c r="B1044" t="s">
        <v>7379</v>
      </c>
      <c r="C1044" t="s">
        <v>2655</v>
      </c>
      <c r="D1044" s="85" t="s">
        <v>1737</v>
      </c>
      <c r="E1044" s="146">
        <v>43219</v>
      </c>
      <c r="F1044" t="s">
        <v>2595</v>
      </c>
      <c r="G1044" t="s">
        <v>2645</v>
      </c>
      <c r="H1044" t="s">
        <v>77</v>
      </c>
      <c r="I1044" t="s">
        <v>2646</v>
      </c>
      <c r="J1044" s="146">
        <v>43219</v>
      </c>
      <c r="K1044" t="s">
        <v>1255</v>
      </c>
      <c r="L1044" t="s">
        <v>217</v>
      </c>
      <c r="M1044" t="s">
        <v>45</v>
      </c>
    </row>
    <row r="1045" spans="1:13">
      <c r="A1045" t="s">
        <v>12</v>
      </c>
      <c r="B1045" t="s">
        <v>7380</v>
      </c>
      <c r="C1045" t="s">
        <v>2656</v>
      </c>
      <c r="D1045" s="85" t="s">
        <v>1737</v>
      </c>
      <c r="E1045" s="146">
        <v>43219</v>
      </c>
      <c r="F1045" t="s">
        <v>2595</v>
      </c>
      <c r="G1045" t="s">
        <v>2645</v>
      </c>
      <c r="H1045" t="s">
        <v>77</v>
      </c>
      <c r="I1045" t="s">
        <v>2646</v>
      </c>
      <c r="J1045" s="146">
        <v>43219</v>
      </c>
      <c r="K1045" t="s">
        <v>88</v>
      </c>
      <c r="L1045" t="s">
        <v>94</v>
      </c>
      <c r="M1045" t="s">
        <v>45</v>
      </c>
    </row>
    <row r="1046" spans="1:13">
      <c r="A1046" t="s">
        <v>12</v>
      </c>
      <c r="B1046" t="s">
        <v>7381</v>
      </c>
      <c r="C1046" t="s">
        <v>2657</v>
      </c>
      <c r="D1046" s="85" t="s">
        <v>1737</v>
      </c>
      <c r="E1046" s="146">
        <v>43219</v>
      </c>
      <c r="F1046" t="s">
        <v>2595</v>
      </c>
      <c r="G1046" t="s">
        <v>2645</v>
      </c>
      <c r="H1046" t="s">
        <v>77</v>
      </c>
      <c r="I1046" t="s">
        <v>2646</v>
      </c>
      <c r="J1046" s="146">
        <v>43219</v>
      </c>
      <c r="K1046" t="s">
        <v>79</v>
      </c>
      <c r="L1046" t="s">
        <v>1338</v>
      </c>
      <c r="M1046" t="s">
        <v>45</v>
      </c>
    </row>
    <row r="1047" spans="1:13">
      <c r="A1047" t="s">
        <v>12</v>
      </c>
      <c r="B1047" t="s">
        <v>7382</v>
      </c>
      <c r="C1047" t="s">
        <v>2658</v>
      </c>
      <c r="D1047" s="85" t="s">
        <v>1737</v>
      </c>
      <c r="E1047" s="146">
        <v>43219</v>
      </c>
      <c r="F1047" t="s">
        <v>2595</v>
      </c>
      <c r="G1047" t="s">
        <v>2645</v>
      </c>
      <c r="H1047" t="s">
        <v>77</v>
      </c>
      <c r="I1047" t="s">
        <v>2646</v>
      </c>
      <c r="J1047" s="146">
        <v>43219</v>
      </c>
      <c r="K1047" t="s">
        <v>105</v>
      </c>
      <c r="L1047" t="s">
        <v>529</v>
      </c>
      <c r="M1047" t="s">
        <v>45</v>
      </c>
    </row>
    <row r="1048" spans="1:13">
      <c r="A1048" t="s">
        <v>12</v>
      </c>
      <c r="B1048" t="s">
        <v>7383</v>
      </c>
      <c r="C1048" t="s">
        <v>2659</v>
      </c>
      <c r="D1048" s="85" t="s">
        <v>1737</v>
      </c>
      <c r="E1048" s="146">
        <v>43219</v>
      </c>
      <c r="F1048" t="s">
        <v>2595</v>
      </c>
      <c r="G1048" t="s">
        <v>2645</v>
      </c>
      <c r="H1048" t="s">
        <v>77</v>
      </c>
      <c r="I1048" t="s">
        <v>2646</v>
      </c>
      <c r="J1048" s="146">
        <v>43219</v>
      </c>
      <c r="K1048" t="s">
        <v>1276</v>
      </c>
      <c r="L1048" t="s">
        <v>1338</v>
      </c>
      <c r="M1048" t="s">
        <v>45</v>
      </c>
    </row>
    <row r="1049" spans="1:13">
      <c r="A1049" t="s">
        <v>12</v>
      </c>
      <c r="B1049" t="s">
        <v>7384</v>
      </c>
      <c r="C1049" t="s">
        <v>2660</v>
      </c>
      <c r="D1049" s="85" t="s">
        <v>1737</v>
      </c>
      <c r="E1049" s="146">
        <v>43219</v>
      </c>
      <c r="F1049" t="s">
        <v>2595</v>
      </c>
      <c r="G1049" t="s">
        <v>2645</v>
      </c>
      <c r="H1049" t="s">
        <v>77</v>
      </c>
      <c r="I1049" t="s">
        <v>2646</v>
      </c>
      <c r="J1049" s="146">
        <v>43219</v>
      </c>
      <c r="K1049" t="s">
        <v>431</v>
      </c>
      <c r="L1049" t="s">
        <v>1268</v>
      </c>
      <c r="M1049" t="s">
        <v>45</v>
      </c>
    </row>
    <row r="1050" spans="1:13">
      <c r="A1050" t="s">
        <v>12</v>
      </c>
      <c r="B1050" t="s">
        <v>7385</v>
      </c>
      <c r="C1050" t="s">
        <v>2662</v>
      </c>
      <c r="D1050" s="85" t="s">
        <v>1737</v>
      </c>
      <c r="E1050" s="146">
        <v>43218</v>
      </c>
      <c r="F1050" t="s">
        <v>2597</v>
      </c>
      <c r="G1050" t="s">
        <v>2645</v>
      </c>
      <c r="H1050" t="s">
        <v>77</v>
      </c>
      <c r="I1050" t="s">
        <v>2646</v>
      </c>
      <c r="J1050" s="146">
        <v>43218</v>
      </c>
      <c r="K1050" t="s">
        <v>88</v>
      </c>
      <c r="L1050" t="s">
        <v>702</v>
      </c>
      <c r="M1050" t="s">
        <v>45</v>
      </c>
    </row>
    <row r="1051" spans="1:13">
      <c r="A1051" t="s">
        <v>12</v>
      </c>
      <c r="B1051" t="s">
        <v>7386</v>
      </c>
      <c r="C1051" t="s">
        <v>2663</v>
      </c>
      <c r="D1051" s="85" t="s">
        <v>1737</v>
      </c>
      <c r="E1051" s="146">
        <v>43218</v>
      </c>
      <c r="F1051" t="s">
        <v>2597</v>
      </c>
      <c r="G1051" t="s">
        <v>2645</v>
      </c>
      <c r="H1051" t="s">
        <v>77</v>
      </c>
      <c r="I1051" t="s">
        <v>2646</v>
      </c>
      <c r="J1051" s="146">
        <v>43218</v>
      </c>
      <c r="K1051" t="s">
        <v>79</v>
      </c>
      <c r="L1051" t="s">
        <v>88</v>
      </c>
      <c r="M1051" t="s">
        <v>45</v>
      </c>
    </row>
    <row r="1052" spans="1:13">
      <c r="A1052" t="s">
        <v>12</v>
      </c>
      <c r="B1052" t="s">
        <v>7387</v>
      </c>
      <c r="C1052" t="s">
        <v>2664</v>
      </c>
      <c r="D1052" s="85" t="s">
        <v>1737</v>
      </c>
      <c r="E1052" s="146">
        <v>43218</v>
      </c>
      <c r="F1052" t="s">
        <v>2597</v>
      </c>
      <c r="G1052" t="s">
        <v>2645</v>
      </c>
      <c r="H1052" t="s">
        <v>77</v>
      </c>
      <c r="I1052" t="s">
        <v>2646</v>
      </c>
      <c r="J1052" s="146">
        <v>43218</v>
      </c>
      <c r="K1052" t="s">
        <v>1338</v>
      </c>
      <c r="L1052" t="s">
        <v>94</v>
      </c>
      <c r="M1052" t="s">
        <v>45</v>
      </c>
    </row>
    <row r="1053" spans="1:13">
      <c r="A1053" t="s">
        <v>12</v>
      </c>
      <c r="B1053" t="s">
        <v>7388</v>
      </c>
      <c r="C1053" t="s">
        <v>2665</v>
      </c>
      <c r="D1053" s="85" t="s">
        <v>1737</v>
      </c>
      <c r="E1053" s="146">
        <v>43218</v>
      </c>
      <c r="F1053" t="s">
        <v>2597</v>
      </c>
      <c r="G1053" t="s">
        <v>2645</v>
      </c>
      <c r="H1053" t="s">
        <v>77</v>
      </c>
      <c r="I1053" t="s">
        <v>2646</v>
      </c>
      <c r="J1053" s="146">
        <v>43218</v>
      </c>
      <c r="K1053" t="s">
        <v>1259</v>
      </c>
      <c r="L1053" t="s">
        <v>88</v>
      </c>
      <c r="M1053" t="s">
        <v>45</v>
      </c>
    </row>
    <row r="1054" spans="1:13">
      <c r="A1054" t="s">
        <v>12</v>
      </c>
      <c r="B1054" t="s">
        <v>7389</v>
      </c>
      <c r="C1054" t="s">
        <v>2666</v>
      </c>
      <c r="D1054" s="85" t="s">
        <v>1737</v>
      </c>
      <c r="E1054" s="146">
        <v>43218</v>
      </c>
      <c r="F1054" t="s">
        <v>2597</v>
      </c>
      <c r="G1054" t="s">
        <v>2645</v>
      </c>
      <c r="H1054" t="s">
        <v>77</v>
      </c>
      <c r="I1054" t="s">
        <v>2646</v>
      </c>
      <c r="J1054" s="146">
        <v>43218</v>
      </c>
      <c r="K1054" t="s">
        <v>94</v>
      </c>
      <c r="L1054" t="s">
        <v>1206</v>
      </c>
      <c r="M1054" t="s">
        <v>45</v>
      </c>
    </row>
    <row r="1055" spans="1:13">
      <c r="A1055" t="s">
        <v>12</v>
      </c>
      <c r="B1055" t="s">
        <v>7390</v>
      </c>
      <c r="C1055" t="s">
        <v>2667</v>
      </c>
      <c r="D1055" s="85" t="s">
        <v>1737</v>
      </c>
      <c r="E1055" s="146">
        <v>43218</v>
      </c>
      <c r="F1055" t="s">
        <v>2597</v>
      </c>
      <c r="G1055" t="s">
        <v>2645</v>
      </c>
      <c r="H1055" t="s">
        <v>77</v>
      </c>
      <c r="I1055" t="s">
        <v>2646</v>
      </c>
      <c r="J1055" s="146">
        <v>43218</v>
      </c>
      <c r="K1055" t="s">
        <v>94</v>
      </c>
      <c r="L1055" t="s">
        <v>88</v>
      </c>
      <c r="M1055" t="s">
        <v>45</v>
      </c>
    </row>
    <row r="1056" spans="1:13">
      <c r="A1056" t="s">
        <v>12</v>
      </c>
      <c r="B1056" t="s">
        <v>7391</v>
      </c>
      <c r="C1056" t="s">
        <v>2668</v>
      </c>
      <c r="D1056" s="85" t="s">
        <v>1737</v>
      </c>
      <c r="E1056" s="146">
        <v>43218</v>
      </c>
      <c r="F1056" t="s">
        <v>2597</v>
      </c>
      <c r="G1056" t="s">
        <v>2645</v>
      </c>
      <c r="H1056" t="s">
        <v>77</v>
      </c>
      <c r="I1056" t="s">
        <v>2646</v>
      </c>
      <c r="J1056" s="146">
        <v>43218</v>
      </c>
      <c r="K1056" t="s">
        <v>1259</v>
      </c>
      <c r="L1056" t="s">
        <v>702</v>
      </c>
      <c r="M1056" t="s">
        <v>45</v>
      </c>
    </row>
    <row r="1057" spans="1:13">
      <c r="A1057" t="s">
        <v>12</v>
      </c>
      <c r="B1057" t="s">
        <v>7392</v>
      </c>
      <c r="C1057" t="s">
        <v>2669</v>
      </c>
      <c r="D1057" s="85" t="s">
        <v>1737</v>
      </c>
      <c r="E1057" s="146">
        <v>43218</v>
      </c>
      <c r="F1057" t="s">
        <v>2597</v>
      </c>
      <c r="G1057" t="s">
        <v>2645</v>
      </c>
      <c r="H1057" t="s">
        <v>77</v>
      </c>
      <c r="I1057" t="s">
        <v>2646</v>
      </c>
      <c r="J1057" s="146">
        <v>43218</v>
      </c>
      <c r="K1057" t="s">
        <v>105</v>
      </c>
      <c r="L1057" t="s">
        <v>1276</v>
      </c>
      <c r="M1057" t="s">
        <v>45</v>
      </c>
    </row>
    <row r="1058" spans="1:13">
      <c r="A1058" t="s">
        <v>12</v>
      </c>
      <c r="B1058" t="s">
        <v>7393</v>
      </c>
      <c r="C1058" t="s">
        <v>2670</v>
      </c>
      <c r="D1058" s="85" t="s">
        <v>1737</v>
      </c>
      <c r="E1058" s="146">
        <v>43218</v>
      </c>
      <c r="F1058" t="s">
        <v>2597</v>
      </c>
      <c r="G1058" t="s">
        <v>2645</v>
      </c>
      <c r="H1058" t="s">
        <v>77</v>
      </c>
      <c r="I1058" t="s">
        <v>2646</v>
      </c>
      <c r="J1058" s="146">
        <v>43218</v>
      </c>
      <c r="K1058" t="s">
        <v>702</v>
      </c>
      <c r="L1058" t="s">
        <v>105</v>
      </c>
      <c r="M1058" t="s">
        <v>45</v>
      </c>
    </row>
    <row r="1059" spans="1:13">
      <c r="A1059" t="s">
        <v>12</v>
      </c>
      <c r="B1059" t="s">
        <v>7394</v>
      </c>
      <c r="C1059" t="s">
        <v>2672</v>
      </c>
      <c r="D1059" s="85" t="s">
        <v>1737</v>
      </c>
      <c r="E1059" s="146">
        <v>43177</v>
      </c>
      <c r="F1059" t="s">
        <v>2587</v>
      </c>
      <c r="G1059" t="s">
        <v>2673</v>
      </c>
      <c r="H1059" t="s">
        <v>623</v>
      </c>
      <c r="I1059" t="s">
        <v>2674</v>
      </c>
      <c r="J1059" s="146">
        <v>43177</v>
      </c>
      <c r="K1059" t="s">
        <v>1338</v>
      </c>
      <c r="L1059" t="s">
        <v>529</v>
      </c>
      <c r="M1059" t="s">
        <v>28</v>
      </c>
    </row>
    <row r="1060" spans="1:13">
      <c r="A1060" t="s">
        <v>12</v>
      </c>
      <c r="B1060" t="s">
        <v>7394</v>
      </c>
      <c r="C1060" t="s">
        <v>2672</v>
      </c>
      <c r="D1060" s="85" t="s">
        <v>1737</v>
      </c>
      <c r="E1060" s="146">
        <v>43177</v>
      </c>
      <c r="F1060" t="s">
        <v>2587</v>
      </c>
      <c r="G1060" t="s">
        <v>2673</v>
      </c>
      <c r="H1060" t="s">
        <v>623</v>
      </c>
      <c r="I1060" t="s">
        <v>2674</v>
      </c>
      <c r="J1060" s="146">
        <v>43177</v>
      </c>
      <c r="K1060" t="s">
        <v>2675</v>
      </c>
      <c r="L1060" t="s">
        <v>88</v>
      </c>
      <c r="M1060" t="s">
        <v>28</v>
      </c>
    </row>
    <row r="1061" spans="1:13">
      <c r="A1061" t="s">
        <v>12</v>
      </c>
      <c r="B1061" t="s">
        <v>7395</v>
      </c>
      <c r="C1061" t="s">
        <v>2676</v>
      </c>
      <c r="D1061" s="85" t="s">
        <v>1737</v>
      </c>
      <c r="E1061" s="146">
        <v>43177</v>
      </c>
      <c r="F1061" t="s">
        <v>2587</v>
      </c>
      <c r="G1061" t="s">
        <v>2673</v>
      </c>
      <c r="H1061" t="s">
        <v>623</v>
      </c>
      <c r="I1061" t="s">
        <v>2674</v>
      </c>
      <c r="J1061" s="146">
        <v>43177</v>
      </c>
      <c r="K1061" t="s">
        <v>105</v>
      </c>
      <c r="L1061" t="s">
        <v>702</v>
      </c>
      <c r="M1061" t="s">
        <v>28</v>
      </c>
    </row>
    <row r="1062" spans="1:13">
      <c r="A1062" t="s">
        <v>12</v>
      </c>
      <c r="B1062" t="s">
        <v>7396</v>
      </c>
      <c r="C1062" t="s">
        <v>2677</v>
      </c>
      <c r="D1062" s="85" t="s">
        <v>1737</v>
      </c>
      <c r="E1062" s="146">
        <v>43177</v>
      </c>
      <c r="F1062" t="s">
        <v>2587</v>
      </c>
      <c r="G1062" t="s">
        <v>2673</v>
      </c>
      <c r="H1062" t="s">
        <v>623</v>
      </c>
      <c r="I1062" t="s">
        <v>2674</v>
      </c>
      <c r="J1062" s="146">
        <v>43177</v>
      </c>
      <c r="K1062" t="s">
        <v>431</v>
      </c>
      <c r="L1062" t="s">
        <v>1206</v>
      </c>
      <c r="M1062" t="s">
        <v>28</v>
      </c>
    </row>
    <row r="1063" spans="1:13">
      <c r="A1063" t="s">
        <v>12</v>
      </c>
      <c r="B1063" t="s">
        <v>7397</v>
      </c>
      <c r="C1063" t="s">
        <v>2678</v>
      </c>
      <c r="D1063" s="85" t="s">
        <v>1737</v>
      </c>
      <c r="E1063" s="146">
        <v>43177</v>
      </c>
      <c r="F1063" t="s">
        <v>2587</v>
      </c>
      <c r="G1063" t="s">
        <v>2673</v>
      </c>
      <c r="H1063" t="s">
        <v>623</v>
      </c>
      <c r="I1063" t="s">
        <v>2674</v>
      </c>
      <c r="J1063" s="146">
        <v>43177</v>
      </c>
      <c r="K1063" t="s">
        <v>2679</v>
      </c>
      <c r="L1063" t="s">
        <v>1276</v>
      </c>
      <c r="M1063" t="s">
        <v>28</v>
      </c>
    </row>
    <row r="1064" spans="1:13">
      <c r="A1064" t="s">
        <v>12</v>
      </c>
      <c r="B1064" t="s">
        <v>7398</v>
      </c>
      <c r="C1064" t="s">
        <v>2680</v>
      </c>
      <c r="D1064" s="85" t="s">
        <v>1737</v>
      </c>
      <c r="E1064" s="146">
        <v>43177</v>
      </c>
      <c r="F1064" t="s">
        <v>2587</v>
      </c>
      <c r="G1064" t="s">
        <v>2673</v>
      </c>
      <c r="H1064" t="s">
        <v>623</v>
      </c>
      <c r="I1064" t="s">
        <v>2674</v>
      </c>
      <c r="J1064" s="146">
        <v>43177</v>
      </c>
      <c r="K1064" t="s">
        <v>105</v>
      </c>
      <c r="L1064" t="s">
        <v>2675</v>
      </c>
      <c r="M1064" t="s">
        <v>28</v>
      </c>
    </row>
    <row r="1065" spans="1:13">
      <c r="A1065" t="s">
        <v>12</v>
      </c>
      <c r="B1065" t="s">
        <v>7399</v>
      </c>
      <c r="C1065" t="s">
        <v>2681</v>
      </c>
      <c r="D1065" s="85" t="s">
        <v>1737</v>
      </c>
      <c r="E1065" s="146">
        <v>43177</v>
      </c>
      <c r="F1065" t="s">
        <v>2587</v>
      </c>
      <c r="G1065" t="s">
        <v>2673</v>
      </c>
      <c r="H1065" t="s">
        <v>623</v>
      </c>
      <c r="I1065" t="s">
        <v>2674</v>
      </c>
      <c r="J1065" s="146">
        <v>43177</v>
      </c>
      <c r="K1065" t="s">
        <v>431</v>
      </c>
      <c r="L1065" t="s">
        <v>529</v>
      </c>
      <c r="M1065" t="s">
        <v>28</v>
      </c>
    </row>
    <row r="1066" spans="1:13">
      <c r="A1066" t="s">
        <v>12</v>
      </c>
      <c r="B1066" t="s">
        <v>7400</v>
      </c>
      <c r="C1066" t="s">
        <v>2682</v>
      </c>
      <c r="D1066" s="85" t="s">
        <v>1737</v>
      </c>
      <c r="E1066" s="146">
        <v>43177</v>
      </c>
      <c r="F1066" t="s">
        <v>2587</v>
      </c>
      <c r="G1066" t="s">
        <v>2673</v>
      </c>
      <c r="H1066" t="s">
        <v>623</v>
      </c>
      <c r="I1066" t="s">
        <v>2674</v>
      </c>
      <c r="J1066" s="146">
        <v>43177</v>
      </c>
      <c r="K1066" t="s">
        <v>702</v>
      </c>
      <c r="L1066" t="s">
        <v>88</v>
      </c>
      <c r="M1066" t="s">
        <v>28</v>
      </c>
    </row>
    <row r="1067" spans="1:13">
      <c r="A1067" t="s">
        <v>12</v>
      </c>
      <c r="B1067" t="s">
        <v>7401</v>
      </c>
      <c r="C1067" t="s">
        <v>2683</v>
      </c>
      <c r="D1067" s="85" t="s">
        <v>1737</v>
      </c>
      <c r="E1067" s="146">
        <v>43177</v>
      </c>
      <c r="F1067" t="s">
        <v>2587</v>
      </c>
      <c r="G1067" t="s">
        <v>2673</v>
      </c>
      <c r="H1067" t="s">
        <v>623</v>
      </c>
      <c r="I1067" t="s">
        <v>2674</v>
      </c>
      <c r="J1067" s="146">
        <v>43177</v>
      </c>
      <c r="K1067" t="s">
        <v>1206</v>
      </c>
      <c r="L1067" t="s">
        <v>1338</v>
      </c>
      <c r="M1067" t="s">
        <v>28</v>
      </c>
    </row>
    <row r="1068" spans="1:13">
      <c r="A1068" t="s">
        <v>12</v>
      </c>
      <c r="B1068" t="s">
        <v>7402</v>
      </c>
      <c r="C1068" t="s">
        <v>2684</v>
      </c>
      <c r="D1068" s="85" t="s">
        <v>1737</v>
      </c>
      <c r="E1068" s="146">
        <v>43177</v>
      </c>
      <c r="F1068" t="s">
        <v>2587</v>
      </c>
      <c r="G1068" t="s">
        <v>2673</v>
      </c>
      <c r="H1068" t="s">
        <v>623</v>
      </c>
      <c r="I1068" t="s">
        <v>2674</v>
      </c>
      <c r="J1068" s="146">
        <v>43177</v>
      </c>
      <c r="K1068" t="s">
        <v>1276</v>
      </c>
      <c r="L1068" t="s">
        <v>1206</v>
      </c>
      <c r="M1068" t="s">
        <v>28</v>
      </c>
    </row>
    <row r="1069" spans="1:13">
      <c r="A1069" t="s">
        <v>12</v>
      </c>
      <c r="B1069" t="s">
        <v>7403</v>
      </c>
      <c r="C1069" t="s">
        <v>2685</v>
      </c>
      <c r="D1069" s="85" t="s">
        <v>1737</v>
      </c>
      <c r="E1069" s="146">
        <v>43177</v>
      </c>
      <c r="F1069" t="s">
        <v>2587</v>
      </c>
      <c r="G1069" t="s">
        <v>2673</v>
      </c>
      <c r="H1069" t="s">
        <v>623</v>
      </c>
      <c r="I1069" t="s">
        <v>2674</v>
      </c>
      <c r="J1069" s="146">
        <v>43177</v>
      </c>
      <c r="K1069" t="s">
        <v>105</v>
      </c>
      <c r="L1069" t="s">
        <v>529</v>
      </c>
      <c r="M1069" t="s">
        <v>28</v>
      </c>
    </row>
    <row r="1070" spans="1:13">
      <c r="A1070" t="s">
        <v>12</v>
      </c>
      <c r="B1070" t="s">
        <v>7404</v>
      </c>
      <c r="C1070" t="s">
        <v>2686</v>
      </c>
      <c r="D1070" s="85" t="s">
        <v>1737</v>
      </c>
      <c r="E1070" s="146">
        <v>43177</v>
      </c>
      <c r="F1070" t="s">
        <v>2587</v>
      </c>
      <c r="G1070" t="s">
        <v>2673</v>
      </c>
      <c r="H1070" t="s">
        <v>623</v>
      </c>
      <c r="I1070" t="s">
        <v>2674</v>
      </c>
      <c r="J1070" s="146">
        <v>43177</v>
      </c>
      <c r="K1070" t="s">
        <v>2675</v>
      </c>
      <c r="L1070" t="s">
        <v>431</v>
      </c>
      <c r="M1070" t="s">
        <v>28</v>
      </c>
    </row>
    <row r="1071" spans="1:13">
      <c r="A1071" t="s">
        <v>12</v>
      </c>
      <c r="B1071" t="s">
        <v>7405</v>
      </c>
      <c r="C1071" t="s">
        <v>2687</v>
      </c>
      <c r="D1071" s="85" t="s">
        <v>1737</v>
      </c>
      <c r="E1071" s="146">
        <v>43177</v>
      </c>
      <c r="F1071" t="s">
        <v>2587</v>
      </c>
      <c r="G1071" t="s">
        <v>2673</v>
      </c>
      <c r="H1071" t="s">
        <v>623</v>
      </c>
      <c r="I1071" t="s">
        <v>2674</v>
      </c>
      <c r="J1071" s="146">
        <v>43177</v>
      </c>
      <c r="K1071" t="s">
        <v>1268</v>
      </c>
      <c r="L1071" t="s">
        <v>2679</v>
      </c>
      <c r="M1071" t="s">
        <v>28</v>
      </c>
    </row>
    <row r="1072" spans="1:13">
      <c r="A1072" t="s">
        <v>12</v>
      </c>
      <c r="B1072" t="s">
        <v>7406</v>
      </c>
      <c r="C1072" t="s">
        <v>2688</v>
      </c>
      <c r="D1072" s="85" t="s">
        <v>1737</v>
      </c>
      <c r="E1072" s="146">
        <v>43177</v>
      </c>
      <c r="F1072" t="s">
        <v>2587</v>
      </c>
      <c r="G1072" t="s">
        <v>2673</v>
      </c>
      <c r="H1072" t="s">
        <v>623</v>
      </c>
      <c r="I1072" t="s">
        <v>2674</v>
      </c>
      <c r="J1072" s="146">
        <v>43177</v>
      </c>
      <c r="K1072" t="s">
        <v>1206</v>
      </c>
      <c r="L1072" t="s">
        <v>702</v>
      </c>
      <c r="M1072" t="s">
        <v>28</v>
      </c>
    </row>
    <row r="1073" spans="1:13">
      <c r="A1073" t="s">
        <v>12</v>
      </c>
      <c r="B1073" t="s">
        <v>7407</v>
      </c>
      <c r="C1073" t="s">
        <v>2689</v>
      </c>
      <c r="D1073" s="85" t="s">
        <v>1737</v>
      </c>
      <c r="E1073" s="146">
        <v>43177</v>
      </c>
      <c r="F1073" t="s">
        <v>2690</v>
      </c>
      <c r="G1073" t="s">
        <v>2673</v>
      </c>
      <c r="H1073" t="s">
        <v>623</v>
      </c>
      <c r="I1073" t="s">
        <v>2674</v>
      </c>
      <c r="J1073" s="146">
        <v>43177</v>
      </c>
      <c r="K1073" t="s">
        <v>88</v>
      </c>
      <c r="L1073" t="s">
        <v>1338</v>
      </c>
      <c r="M1073" t="s">
        <v>28</v>
      </c>
    </row>
    <row r="1074" spans="1:13">
      <c r="A1074" t="s">
        <v>12</v>
      </c>
      <c r="B1074" t="s">
        <v>7408</v>
      </c>
      <c r="C1074" t="s">
        <v>2692</v>
      </c>
      <c r="D1074" s="85" t="s">
        <v>1737</v>
      </c>
      <c r="E1074" s="146">
        <v>43176</v>
      </c>
      <c r="F1074" t="s">
        <v>2595</v>
      </c>
      <c r="G1074" t="s">
        <v>2673</v>
      </c>
      <c r="H1074" t="s">
        <v>623</v>
      </c>
      <c r="I1074" t="s">
        <v>2674</v>
      </c>
      <c r="J1074" s="146">
        <v>43176</v>
      </c>
      <c r="K1074" t="s">
        <v>1268</v>
      </c>
      <c r="L1074" t="s">
        <v>431</v>
      </c>
      <c r="M1074" t="s">
        <v>28</v>
      </c>
    </row>
    <row r="1075" spans="1:13">
      <c r="A1075" t="s">
        <v>12</v>
      </c>
      <c r="B1075" t="s">
        <v>7409</v>
      </c>
      <c r="C1075" t="s">
        <v>2693</v>
      </c>
      <c r="D1075" s="85" t="s">
        <v>1737</v>
      </c>
      <c r="E1075" s="146">
        <v>43176</v>
      </c>
      <c r="F1075" t="s">
        <v>2595</v>
      </c>
      <c r="G1075" t="s">
        <v>2673</v>
      </c>
      <c r="H1075" t="s">
        <v>623</v>
      </c>
      <c r="I1075" t="s">
        <v>2674</v>
      </c>
      <c r="J1075" s="146">
        <v>43176</v>
      </c>
      <c r="K1075" t="s">
        <v>2675</v>
      </c>
      <c r="L1075" t="s">
        <v>529</v>
      </c>
      <c r="M1075" t="s">
        <v>28</v>
      </c>
    </row>
    <row r="1076" spans="1:13">
      <c r="A1076" t="s">
        <v>12</v>
      </c>
      <c r="B1076" t="s">
        <v>7409</v>
      </c>
      <c r="C1076" t="s">
        <v>2693</v>
      </c>
      <c r="D1076" s="85" t="s">
        <v>1737</v>
      </c>
      <c r="E1076" s="146">
        <v>43176</v>
      </c>
      <c r="F1076" t="s">
        <v>2595</v>
      </c>
      <c r="G1076" t="s">
        <v>2673</v>
      </c>
      <c r="H1076" t="s">
        <v>623</v>
      </c>
      <c r="I1076" t="s">
        <v>2674</v>
      </c>
      <c r="J1076" s="146">
        <v>43176</v>
      </c>
      <c r="K1076" t="s">
        <v>2679</v>
      </c>
      <c r="L1076" t="s">
        <v>1268</v>
      </c>
      <c r="M1076" t="s">
        <v>28</v>
      </c>
    </row>
    <row r="1077" spans="1:13">
      <c r="A1077" t="s">
        <v>12</v>
      </c>
      <c r="B1077" t="s">
        <v>7410</v>
      </c>
      <c r="C1077" t="s">
        <v>2694</v>
      </c>
      <c r="D1077" s="85" t="s">
        <v>1737</v>
      </c>
      <c r="E1077" s="146">
        <v>43176</v>
      </c>
      <c r="F1077" t="s">
        <v>2595</v>
      </c>
      <c r="G1077" t="s">
        <v>2673</v>
      </c>
      <c r="H1077" t="s">
        <v>623</v>
      </c>
      <c r="I1077" t="s">
        <v>2674</v>
      </c>
      <c r="J1077" s="146">
        <v>43176</v>
      </c>
      <c r="K1077" t="s">
        <v>88</v>
      </c>
      <c r="L1077" t="s">
        <v>1338</v>
      </c>
      <c r="M1077" t="s">
        <v>28</v>
      </c>
    </row>
    <row r="1078" spans="1:13">
      <c r="A1078" t="s">
        <v>12</v>
      </c>
      <c r="B1078" t="s">
        <v>7411</v>
      </c>
      <c r="C1078" t="s">
        <v>2695</v>
      </c>
      <c r="D1078" s="85" t="s">
        <v>1737</v>
      </c>
      <c r="E1078" s="146">
        <v>43176</v>
      </c>
      <c r="F1078" t="s">
        <v>2595</v>
      </c>
      <c r="G1078" t="s">
        <v>2673</v>
      </c>
      <c r="H1078" t="s">
        <v>623</v>
      </c>
      <c r="I1078" t="s">
        <v>2674</v>
      </c>
      <c r="J1078" s="146">
        <v>43176</v>
      </c>
      <c r="K1078" t="s">
        <v>529</v>
      </c>
      <c r="L1078" t="s">
        <v>105</v>
      </c>
      <c r="M1078" t="s">
        <v>28</v>
      </c>
    </row>
    <row r="1079" spans="1:13">
      <c r="A1079" t="s">
        <v>12</v>
      </c>
      <c r="B1079" t="s">
        <v>7412</v>
      </c>
      <c r="C1079" t="s">
        <v>2696</v>
      </c>
      <c r="D1079" s="85" t="s">
        <v>1737</v>
      </c>
      <c r="E1079" s="146">
        <v>43176</v>
      </c>
      <c r="F1079" t="s">
        <v>2595</v>
      </c>
      <c r="G1079" t="s">
        <v>2673</v>
      </c>
      <c r="H1079" t="s">
        <v>623</v>
      </c>
      <c r="I1079" t="s">
        <v>2674</v>
      </c>
      <c r="J1079" s="146">
        <v>43176</v>
      </c>
      <c r="K1079" t="s">
        <v>1268</v>
      </c>
      <c r="L1079" t="s">
        <v>702</v>
      </c>
      <c r="M1079" t="s">
        <v>28</v>
      </c>
    </row>
    <row r="1080" spans="1:13">
      <c r="A1080" t="s">
        <v>12</v>
      </c>
      <c r="B1080" t="s">
        <v>7413</v>
      </c>
      <c r="C1080" t="s">
        <v>2697</v>
      </c>
      <c r="D1080" s="85" t="s">
        <v>1737</v>
      </c>
      <c r="E1080" s="146">
        <v>43176</v>
      </c>
      <c r="F1080" t="s">
        <v>2595</v>
      </c>
      <c r="G1080" t="s">
        <v>2673</v>
      </c>
      <c r="H1080" t="s">
        <v>623</v>
      </c>
      <c r="I1080" t="s">
        <v>2674</v>
      </c>
      <c r="J1080" s="146">
        <v>43176</v>
      </c>
      <c r="K1080" t="s">
        <v>2675</v>
      </c>
      <c r="L1080" t="s">
        <v>1276</v>
      </c>
      <c r="M1080" t="s">
        <v>28</v>
      </c>
    </row>
    <row r="1081" spans="1:13">
      <c r="A1081" t="s">
        <v>12</v>
      </c>
      <c r="B1081" t="s">
        <v>7414</v>
      </c>
      <c r="C1081" t="s">
        <v>2698</v>
      </c>
      <c r="D1081" s="85" t="s">
        <v>1737</v>
      </c>
      <c r="E1081" s="146">
        <v>43176</v>
      </c>
      <c r="F1081" t="s">
        <v>2595</v>
      </c>
      <c r="G1081" t="s">
        <v>2673</v>
      </c>
      <c r="H1081" t="s">
        <v>623</v>
      </c>
      <c r="I1081" t="s">
        <v>2674</v>
      </c>
      <c r="J1081" s="146">
        <v>43176</v>
      </c>
      <c r="K1081" t="s">
        <v>105</v>
      </c>
      <c r="L1081" t="s">
        <v>2679</v>
      </c>
      <c r="M1081" t="s">
        <v>28</v>
      </c>
    </row>
    <row r="1082" spans="1:13">
      <c r="A1082" t="s">
        <v>12</v>
      </c>
      <c r="B1082" t="s">
        <v>7415</v>
      </c>
      <c r="C1082" t="s">
        <v>2699</v>
      </c>
      <c r="D1082" s="85" t="s">
        <v>1737</v>
      </c>
      <c r="E1082" s="146">
        <v>43176</v>
      </c>
      <c r="F1082" t="s">
        <v>2595</v>
      </c>
      <c r="G1082" t="s">
        <v>2673</v>
      </c>
      <c r="H1082" t="s">
        <v>623</v>
      </c>
      <c r="I1082" t="s">
        <v>2674</v>
      </c>
      <c r="J1082" s="146">
        <v>43176</v>
      </c>
      <c r="K1082" t="s">
        <v>1338</v>
      </c>
      <c r="L1082" t="s">
        <v>431</v>
      </c>
      <c r="M1082" t="s">
        <v>28</v>
      </c>
    </row>
    <row r="1083" spans="1:13">
      <c r="A1083" t="s">
        <v>12</v>
      </c>
      <c r="B1083" t="s">
        <v>7416</v>
      </c>
      <c r="C1083" t="s">
        <v>2700</v>
      </c>
      <c r="D1083" s="85" t="s">
        <v>1737</v>
      </c>
      <c r="E1083" s="146">
        <v>43176</v>
      </c>
      <c r="F1083" t="s">
        <v>2595</v>
      </c>
      <c r="G1083" t="s">
        <v>2673</v>
      </c>
      <c r="H1083" t="s">
        <v>623</v>
      </c>
      <c r="I1083" t="s">
        <v>2674</v>
      </c>
      <c r="J1083" s="146">
        <v>43176</v>
      </c>
      <c r="K1083" t="s">
        <v>1206</v>
      </c>
      <c r="L1083" t="s">
        <v>529</v>
      </c>
      <c r="M1083" t="s">
        <v>28</v>
      </c>
    </row>
    <row r="1084" spans="1:13">
      <c r="A1084" t="s">
        <v>12</v>
      </c>
      <c r="B1084" t="s">
        <v>7417</v>
      </c>
      <c r="C1084" t="s">
        <v>2701</v>
      </c>
      <c r="D1084" s="85" t="s">
        <v>1737</v>
      </c>
      <c r="E1084" s="146">
        <v>43176</v>
      </c>
      <c r="F1084" t="s">
        <v>2595</v>
      </c>
      <c r="G1084" t="s">
        <v>2673</v>
      </c>
      <c r="H1084" t="s">
        <v>623</v>
      </c>
      <c r="I1084" t="s">
        <v>2674</v>
      </c>
      <c r="J1084" s="146">
        <v>43176</v>
      </c>
      <c r="K1084" t="s">
        <v>2679</v>
      </c>
      <c r="L1084" t="s">
        <v>1276</v>
      </c>
      <c r="M1084" t="s">
        <v>28</v>
      </c>
    </row>
    <row r="1085" spans="1:13">
      <c r="A1085" t="s">
        <v>12</v>
      </c>
      <c r="B1085" t="s">
        <v>7418</v>
      </c>
      <c r="C1085" t="s">
        <v>2702</v>
      </c>
      <c r="D1085" s="85" t="s">
        <v>1737</v>
      </c>
      <c r="E1085" s="146">
        <v>43176</v>
      </c>
      <c r="F1085" t="s">
        <v>2595</v>
      </c>
      <c r="G1085" t="s">
        <v>2673</v>
      </c>
      <c r="H1085" t="s">
        <v>623</v>
      </c>
      <c r="I1085" t="s">
        <v>2674</v>
      </c>
      <c r="J1085" s="146">
        <v>43176</v>
      </c>
      <c r="K1085" t="s">
        <v>1268</v>
      </c>
      <c r="L1085" t="s">
        <v>88</v>
      </c>
      <c r="M1085" t="s">
        <v>28</v>
      </c>
    </row>
    <row r="1086" spans="1:13">
      <c r="A1086" t="s">
        <v>12</v>
      </c>
      <c r="B1086" t="s">
        <v>7419</v>
      </c>
      <c r="C1086" t="s">
        <v>2703</v>
      </c>
      <c r="D1086" s="85" t="s">
        <v>1737</v>
      </c>
      <c r="E1086" s="146">
        <v>43176</v>
      </c>
      <c r="F1086" t="s">
        <v>2595</v>
      </c>
      <c r="G1086" t="s">
        <v>2673</v>
      </c>
      <c r="H1086" t="s">
        <v>623</v>
      </c>
      <c r="I1086" t="s">
        <v>2674</v>
      </c>
      <c r="J1086" s="146">
        <v>43176</v>
      </c>
      <c r="K1086" t="s">
        <v>2675</v>
      </c>
      <c r="L1086" t="s">
        <v>105</v>
      </c>
      <c r="M1086" t="s">
        <v>28</v>
      </c>
    </row>
    <row r="1087" spans="1:13">
      <c r="A1087" t="s">
        <v>12</v>
      </c>
      <c r="B1087" t="s">
        <v>7420</v>
      </c>
      <c r="C1087" t="s">
        <v>2705</v>
      </c>
      <c r="D1087" s="85" t="s">
        <v>1737</v>
      </c>
      <c r="E1087" s="146">
        <v>43176</v>
      </c>
      <c r="F1087" t="s">
        <v>2597</v>
      </c>
      <c r="G1087" t="s">
        <v>2673</v>
      </c>
      <c r="H1087" t="s">
        <v>623</v>
      </c>
      <c r="I1087" t="s">
        <v>2674</v>
      </c>
      <c r="J1087" s="146">
        <v>43176</v>
      </c>
      <c r="K1087" t="s">
        <v>702</v>
      </c>
      <c r="L1087" t="s">
        <v>1338</v>
      </c>
      <c r="M1087" t="s">
        <v>28</v>
      </c>
    </row>
    <row r="1088" spans="1:13">
      <c r="A1088" t="s">
        <v>12</v>
      </c>
      <c r="B1088" t="s">
        <v>7421</v>
      </c>
      <c r="C1088" t="s">
        <v>2706</v>
      </c>
      <c r="D1088" s="85" t="s">
        <v>1737</v>
      </c>
      <c r="E1088" s="146">
        <v>43176</v>
      </c>
      <c r="F1088" t="s">
        <v>2597</v>
      </c>
      <c r="G1088" t="s">
        <v>2673</v>
      </c>
      <c r="H1088" t="s">
        <v>623</v>
      </c>
      <c r="I1088" t="s">
        <v>2674</v>
      </c>
      <c r="J1088" s="146">
        <v>43176</v>
      </c>
      <c r="K1088" t="s">
        <v>1206</v>
      </c>
      <c r="L1088" t="s">
        <v>1276</v>
      </c>
      <c r="M1088" t="s">
        <v>28</v>
      </c>
    </row>
    <row r="1089" spans="1:14">
      <c r="A1089" t="s">
        <v>12</v>
      </c>
      <c r="B1089" t="s">
        <v>7422</v>
      </c>
      <c r="C1089" t="s">
        <v>2707</v>
      </c>
      <c r="D1089" s="85" t="s">
        <v>1737</v>
      </c>
      <c r="E1089" s="146">
        <v>43176</v>
      </c>
      <c r="F1089" t="s">
        <v>2597</v>
      </c>
      <c r="G1089" t="s">
        <v>2673</v>
      </c>
      <c r="H1089" t="s">
        <v>623</v>
      </c>
      <c r="I1089" t="s">
        <v>2674</v>
      </c>
      <c r="J1089" s="146">
        <v>43176</v>
      </c>
      <c r="K1089" t="s">
        <v>2679</v>
      </c>
      <c r="L1089" t="s">
        <v>2675</v>
      </c>
      <c r="M1089" t="s">
        <v>28</v>
      </c>
    </row>
    <row r="1090" spans="1:14">
      <c r="A1090" t="s">
        <v>12</v>
      </c>
      <c r="B1090" t="s">
        <v>7423</v>
      </c>
      <c r="C1090" t="s">
        <v>2708</v>
      </c>
      <c r="D1090" s="85" t="s">
        <v>1737</v>
      </c>
      <c r="E1090" s="146">
        <v>43176</v>
      </c>
      <c r="F1090" t="s">
        <v>2597</v>
      </c>
      <c r="G1090" t="s">
        <v>2673</v>
      </c>
      <c r="H1090" t="s">
        <v>623</v>
      </c>
      <c r="I1090" t="s">
        <v>2674</v>
      </c>
      <c r="J1090" s="146">
        <v>43176</v>
      </c>
      <c r="K1090" t="s">
        <v>431</v>
      </c>
      <c r="L1090" t="s">
        <v>88</v>
      </c>
      <c r="M1090" t="s">
        <v>28</v>
      </c>
    </row>
    <row r="1091" spans="1:14">
      <c r="A1091" t="s">
        <v>12</v>
      </c>
      <c r="B1091" t="s">
        <v>7424</v>
      </c>
      <c r="C1091" t="s">
        <v>2709</v>
      </c>
      <c r="D1091" s="85" t="s">
        <v>1737</v>
      </c>
      <c r="E1091" s="146">
        <v>43176</v>
      </c>
      <c r="F1091" t="s">
        <v>2597</v>
      </c>
      <c r="G1091" t="s">
        <v>2673</v>
      </c>
      <c r="H1091" t="s">
        <v>623</v>
      </c>
      <c r="I1091" t="s">
        <v>2674</v>
      </c>
      <c r="J1091" s="146">
        <v>43176</v>
      </c>
      <c r="K1091" t="s">
        <v>1276</v>
      </c>
      <c r="L1091" t="s">
        <v>529</v>
      </c>
      <c r="M1091" t="s">
        <v>28</v>
      </c>
    </row>
    <row r="1092" spans="1:14">
      <c r="A1092" t="s">
        <v>12</v>
      </c>
      <c r="B1092" t="s">
        <v>7425</v>
      </c>
      <c r="C1092" t="s">
        <v>2710</v>
      </c>
      <c r="D1092" s="85" t="s">
        <v>1737</v>
      </c>
      <c r="E1092" s="146">
        <v>43176</v>
      </c>
      <c r="F1092" t="s">
        <v>2597</v>
      </c>
      <c r="G1092" t="s">
        <v>2673</v>
      </c>
      <c r="H1092" t="s">
        <v>623</v>
      </c>
      <c r="I1092" t="s">
        <v>2674</v>
      </c>
      <c r="J1092" s="146">
        <v>43176</v>
      </c>
      <c r="K1092" t="s">
        <v>431</v>
      </c>
      <c r="L1092" t="s">
        <v>702</v>
      </c>
      <c r="M1092" t="s">
        <v>28</v>
      </c>
    </row>
    <row r="1093" spans="1:14">
      <c r="A1093" t="s">
        <v>12</v>
      </c>
      <c r="B1093" t="s">
        <v>7426</v>
      </c>
      <c r="C1093" t="s">
        <v>2711</v>
      </c>
      <c r="D1093" s="85" t="s">
        <v>1737</v>
      </c>
      <c r="E1093" s="146">
        <v>43176</v>
      </c>
      <c r="F1093" t="s">
        <v>2597</v>
      </c>
      <c r="G1093" t="s">
        <v>2673</v>
      </c>
      <c r="H1093" t="s">
        <v>623</v>
      </c>
      <c r="I1093" t="s">
        <v>2674</v>
      </c>
      <c r="J1093" s="146">
        <v>43176</v>
      </c>
      <c r="K1093" t="s">
        <v>1206</v>
      </c>
      <c r="L1093" t="s">
        <v>105</v>
      </c>
      <c r="M1093" t="s">
        <v>28</v>
      </c>
    </row>
    <row r="1094" spans="1:14">
      <c r="A1094" t="s">
        <v>12</v>
      </c>
      <c r="B1094" t="s">
        <v>7427</v>
      </c>
      <c r="C1094" t="s">
        <v>2712</v>
      </c>
      <c r="D1094" s="85" t="s">
        <v>1737</v>
      </c>
      <c r="E1094" s="146">
        <v>43176</v>
      </c>
      <c r="F1094" t="s">
        <v>2597</v>
      </c>
      <c r="G1094" t="s">
        <v>2673</v>
      </c>
      <c r="H1094" t="s">
        <v>623</v>
      </c>
      <c r="I1094" t="s">
        <v>2674</v>
      </c>
      <c r="J1094" s="146">
        <v>43176</v>
      </c>
      <c r="K1094" t="s">
        <v>1268</v>
      </c>
      <c r="L1094" t="s">
        <v>1338</v>
      </c>
      <c r="M1094" t="s">
        <v>28</v>
      </c>
    </row>
    <row r="1095" spans="1:14">
      <c r="A1095" t="s">
        <v>12</v>
      </c>
      <c r="B1095" t="s">
        <v>7428</v>
      </c>
      <c r="C1095" t="s">
        <v>2713</v>
      </c>
      <c r="D1095" s="85" t="s">
        <v>1737</v>
      </c>
      <c r="E1095" s="146">
        <v>43176</v>
      </c>
      <c r="F1095" t="s">
        <v>2597</v>
      </c>
      <c r="G1095" t="s">
        <v>2673</v>
      </c>
      <c r="H1095" t="s">
        <v>623</v>
      </c>
      <c r="I1095" t="s">
        <v>2674</v>
      </c>
      <c r="J1095" s="146">
        <v>43176</v>
      </c>
      <c r="K1095" t="s">
        <v>1206</v>
      </c>
      <c r="L1095" t="s">
        <v>2675</v>
      </c>
      <c r="M1095" t="s">
        <v>28</v>
      </c>
    </row>
    <row r="1096" spans="1:14">
      <c r="A1096" t="s">
        <v>12</v>
      </c>
      <c r="B1096" t="s">
        <v>7429</v>
      </c>
      <c r="C1096" t="s">
        <v>2714</v>
      </c>
      <c r="D1096" s="85" t="s">
        <v>1737</v>
      </c>
      <c r="E1096" s="146">
        <v>43176</v>
      </c>
      <c r="F1096" t="s">
        <v>2597</v>
      </c>
      <c r="G1096" t="s">
        <v>2673</v>
      </c>
      <c r="H1096" t="s">
        <v>623</v>
      </c>
      <c r="I1096" t="s">
        <v>2674</v>
      </c>
      <c r="J1096" s="146">
        <v>43176</v>
      </c>
      <c r="K1096" t="s">
        <v>2679</v>
      </c>
      <c r="L1096" t="s">
        <v>529</v>
      </c>
      <c r="M1096" t="s">
        <v>28</v>
      </c>
    </row>
    <row r="1097" spans="1:14">
      <c r="A1097" t="s">
        <v>12</v>
      </c>
      <c r="B1097" t="s">
        <v>7430</v>
      </c>
      <c r="C1097" t="s">
        <v>2715</v>
      </c>
      <c r="D1097" s="85" t="s">
        <v>1737</v>
      </c>
      <c r="E1097" s="146">
        <v>43176</v>
      </c>
      <c r="F1097" t="s">
        <v>2597</v>
      </c>
      <c r="G1097" t="s">
        <v>2673</v>
      </c>
      <c r="H1097" t="s">
        <v>623</v>
      </c>
      <c r="I1097" t="s">
        <v>2674</v>
      </c>
      <c r="J1097" s="146">
        <v>43176</v>
      </c>
      <c r="K1097" t="s">
        <v>88</v>
      </c>
      <c r="L1097" t="s">
        <v>702</v>
      </c>
      <c r="M1097" t="s">
        <v>28</v>
      </c>
    </row>
    <row r="1098" spans="1:14">
      <c r="A1098" t="s">
        <v>12</v>
      </c>
      <c r="B1098" t="s">
        <v>7431</v>
      </c>
      <c r="C1098" t="s">
        <v>2716</v>
      </c>
      <c r="D1098" s="85" t="s">
        <v>1737</v>
      </c>
      <c r="E1098" s="146">
        <v>43176</v>
      </c>
      <c r="F1098" t="s">
        <v>2597</v>
      </c>
      <c r="G1098" t="s">
        <v>2673</v>
      </c>
      <c r="H1098" t="s">
        <v>623</v>
      </c>
      <c r="I1098" t="s">
        <v>2674</v>
      </c>
      <c r="J1098" s="146">
        <v>43176</v>
      </c>
      <c r="K1098" t="s">
        <v>1276</v>
      </c>
      <c r="L1098" t="s">
        <v>105</v>
      </c>
      <c r="M1098" t="s">
        <v>28</v>
      </c>
    </row>
    <row r="1099" spans="1:14">
      <c r="A1099" t="s">
        <v>12</v>
      </c>
      <c r="B1099" t="s">
        <v>7432</v>
      </c>
      <c r="C1099" t="s">
        <v>2718</v>
      </c>
      <c r="D1099" s="85" t="s">
        <v>1737</v>
      </c>
      <c r="E1099" s="146">
        <v>43163</v>
      </c>
      <c r="F1099" t="s">
        <v>2719</v>
      </c>
      <c r="G1099" t="s">
        <v>1934</v>
      </c>
      <c r="H1099" t="s">
        <v>2181</v>
      </c>
      <c r="J1099" s="146">
        <v>43163</v>
      </c>
      <c r="K1099" t="s">
        <v>1727</v>
      </c>
      <c r="L1099" t="s">
        <v>1152</v>
      </c>
      <c r="M1099" t="s">
        <v>21</v>
      </c>
      <c r="N1099" t="s">
        <v>29</v>
      </c>
    </row>
    <row r="1100" spans="1:14">
      <c r="A1100" t="s">
        <v>12</v>
      </c>
      <c r="B1100" t="s">
        <v>7433</v>
      </c>
      <c r="C1100" t="s">
        <v>2720</v>
      </c>
      <c r="D1100" s="85" t="s">
        <v>1737</v>
      </c>
      <c r="E1100" s="146">
        <v>43163</v>
      </c>
      <c r="F1100" t="s">
        <v>2719</v>
      </c>
      <c r="G1100" t="s">
        <v>1934</v>
      </c>
      <c r="H1100" t="s">
        <v>2181</v>
      </c>
      <c r="J1100" s="146">
        <v>43163</v>
      </c>
      <c r="K1100" t="s">
        <v>1259</v>
      </c>
      <c r="L1100" t="s">
        <v>1737</v>
      </c>
      <c r="M1100" t="s">
        <v>21</v>
      </c>
      <c r="N1100" t="s">
        <v>239</v>
      </c>
    </row>
    <row r="1101" spans="1:14">
      <c r="A1101" t="s">
        <v>12</v>
      </c>
      <c r="B1101" t="s">
        <v>7434</v>
      </c>
      <c r="C1101" t="s">
        <v>2721</v>
      </c>
      <c r="D1101" s="85" t="s">
        <v>1737</v>
      </c>
      <c r="E1101" s="146">
        <v>43163</v>
      </c>
      <c r="F1101" t="s">
        <v>2719</v>
      </c>
      <c r="G1101" t="s">
        <v>1934</v>
      </c>
      <c r="H1101" t="s">
        <v>2181</v>
      </c>
      <c r="J1101" s="146">
        <v>43163</v>
      </c>
      <c r="K1101" t="s">
        <v>88</v>
      </c>
      <c r="L1101" t="s">
        <v>424</v>
      </c>
      <c r="M1101" t="s">
        <v>21</v>
      </c>
    </row>
    <row r="1102" spans="1:14">
      <c r="A1102" t="s">
        <v>12</v>
      </c>
      <c r="B1102" t="s">
        <v>7435</v>
      </c>
      <c r="C1102" t="s">
        <v>2722</v>
      </c>
      <c r="D1102" s="85" t="s">
        <v>1737</v>
      </c>
      <c r="E1102" s="146">
        <v>43163</v>
      </c>
      <c r="F1102" t="s">
        <v>2719</v>
      </c>
      <c r="G1102" t="s">
        <v>1934</v>
      </c>
      <c r="H1102" t="s">
        <v>2181</v>
      </c>
      <c r="J1102" s="146">
        <v>43163</v>
      </c>
      <c r="K1102" t="s">
        <v>1259</v>
      </c>
      <c r="L1102" t="s">
        <v>1727</v>
      </c>
      <c r="M1102" t="s">
        <v>21</v>
      </c>
    </row>
    <row r="1103" spans="1:14">
      <c r="A1103" t="s">
        <v>12</v>
      </c>
      <c r="B1103" t="s">
        <v>7436</v>
      </c>
      <c r="C1103" t="s">
        <v>2723</v>
      </c>
      <c r="D1103" s="85" t="s">
        <v>1737</v>
      </c>
      <c r="E1103" s="146">
        <v>43163</v>
      </c>
      <c r="F1103" t="s">
        <v>2719</v>
      </c>
      <c r="G1103" t="s">
        <v>1934</v>
      </c>
      <c r="H1103" t="s">
        <v>2181</v>
      </c>
      <c r="J1103" s="146">
        <v>43163</v>
      </c>
      <c r="K1103" t="s">
        <v>1152</v>
      </c>
      <c r="L1103" t="s">
        <v>424</v>
      </c>
      <c r="M1103" t="s">
        <v>21</v>
      </c>
    </row>
    <row r="1104" spans="1:14">
      <c r="A1104" t="s">
        <v>12</v>
      </c>
      <c r="B1104" t="s">
        <v>7437</v>
      </c>
      <c r="C1104" t="s">
        <v>2724</v>
      </c>
      <c r="D1104" s="85" t="s">
        <v>1737</v>
      </c>
      <c r="E1104" s="146">
        <v>43163</v>
      </c>
      <c r="F1104" t="s">
        <v>2719</v>
      </c>
      <c r="G1104" t="s">
        <v>1934</v>
      </c>
      <c r="H1104" t="s">
        <v>2181</v>
      </c>
      <c r="J1104" s="146">
        <v>43163</v>
      </c>
      <c r="K1104" t="s">
        <v>1737</v>
      </c>
      <c r="L1104" t="s">
        <v>88</v>
      </c>
      <c r="M1104" t="s">
        <v>21</v>
      </c>
    </row>
    <row r="1105" spans="1:14">
      <c r="A1105" t="s">
        <v>12</v>
      </c>
      <c r="B1105" t="s">
        <v>7438</v>
      </c>
      <c r="C1105" t="s">
        <v>2725</v>
      </c>
      <c r="D1105" s="85" t="s">
        <v>1737</v>
      </c>
      <c r="E1105" s="146">
        <v>43163</v>
      </c>
      <c r="F1105" t="s">
        <v>2719</v>
      </c>
      <c r="G1105" t="s">
        <v>1934</v>
      </c>
      <c r="H1105" t="s">
        <v>2181</v>
      </c>
      <c r="J1105" s="146">
        <v>43163</v>
      </c>
      <c r="K1105" t="s">
        <v>424</v>
      </c>
      <c r="L1105" t="s">
        <v>1259</v>
      </c>
      <c r="M1105" t="s">
        <v>21</v>
      </c>
    </row>
    <row r="1106" spans="1:14">
      <c r="A1106" t="s">
        <v>12</v>
      </c>
      <c r="B1106" t="s">
        <v>7439</v>
      </c>
      <c r="C1106" t="s">
        <v>2726</v>
      </c>
      <c r="D1106" s="85" t="s">
        <v>1737</v>
      </c>
      <c r="E1106" s="146">
        <v>43163</v>
      </c>
      <c r="F1106" t="s">
        <v>2719</v>
      </c>
      <c r="G1106" t="s">
        <v>1934</v>
      </c>
      <c r="H1106" t="s">
        <v>2181</v>
      </c>
      <c r="J1106" s="146">
        <v>43163</v>
      </c>
      <c r="K1106" t="s">
        <v>1727</v>
      </c>
      <c r="L1106" t="s">
        <v>1737</v>
      </c>
      <c r="M1106" t="s">
        <v>21</v>
      </c>
    </row>
    <row r="1107" spans="1:14">
      <c r="A1107" t="s">
        <v>12</v>
      </c>
      <c r="B1107" t="s">
        <v>7440</v>
      </c>
      <c r="C1107" t="s">
        <v>2727</v>
      </c>
      <c r="D1107" s="85" t="s">
        <v>1737</v>
      </c>
      <c r="E1107" s="146">
        <v>43163</v>
      </c>
      <c r="F1107" t="s">
        <v>2719</v>
      </c>
      <c r="G1107" t="s">
        <v>1934</v>
      </c>
      <c r="H1107" t="s">
        <v>2181</v>
      </c>
      <c r="J1107" s="146">
        <v>43163</v>
      </c>
      <c r="K1107" t="s">
        <v>88</v>
      </c>
      <c r="L1107" t="s">
        <v>1152</v>
      </c>
      <c r="M1107" t="s">
        <v>21</v>
      </c>
    </row>
    <row r="1108" spans="1:14">
      <c r="A1108" t="s">
        <v>12</v>
      </c>
      <c r="B1108" t="s">
        <v>7441</v>
      </c>
      <c r="C1108" t="s">
        <v>2728</v>
      </c>
      <c r="D1108" s="85" t="s">
        <v>1737</v>
      </c>
      <c r="E1108" s="146">
        <v>43163</v>
      </c>
      <c r="F1108" t="s">
        <v>2719</v>
      </c>
      <c r="G1108" t="s">
        <v>1934</v>
      </c>
      <c r="H1108" t="s">
        <v>2181</v>
      </c>
      <c r="J1108" s="146">
        <v>43163</v>
      </c>
      <c r="K1108" t="s">
        <v>424</v>
      </c>
      <c r="L1108" t="s">
        <v>1737</v>
      </c>
      <c r="M1108" t="s">
        <v>21</v>
      </c>
    </row>
    <row r="1109" spans="1:14">
      <c r="A1109" t="s">
        <v>12</v>
      </c>
      <c r="B1109" t="s">
        <v>7442</v>
      </c>
      <c r="C1109" t="s">
        <v>2729</v>
      </c>
      <c r="D1109" s="85" t="s">
        <v>1737</v>
      </c>
      <c r="E1109" s="146">
        <v>43163</v>
      </c>
      <c r="F1109" t="s">
        <v>2719</v>
      </c>
      <c r="G1109" t="s">
        <v>1934</v>
      </c>
      <c r="H1109" t="s">
        <v>2181</v>
      </c>
      <c r="J1109" s="146">
        <v>43163</v>
      </c>
      <c r="K1109" t="s">
        <v>1152</v>
      </c>
      <c r="L1109" t="s">
        <v>1259</v>
      </c>
      <c r="M1109" t="s">
        <v>21</v>
      </c>
    </row>
    <row r="1110" spans="1:14">
      <c r="A1110" t="s">
        <v>12</v>
      </c>
      <c r="B1110" t="s">
        <v>7443</v>
      </c>
      <c r="C1110" t="s">
        <v>2730</v>
      </c>
      <c r="D1110" s="85" t="s">
        <v>1737</v>
      </c>
      <c r="E1110" s="146">
        <v>43163</v>
      </c>
      <c r="F1110" t="s">
        <v>2719</v>
      </c>
      <c r="G1110" t="s">
        <v>1934</v>
      </c>
      <c r="H1110" t="s">
        <v>2181</v>
      </c>
      <c r="J1110" s="146">
        <v>43163</v>
      </c>
      <c r="K1110" t="s">
        <v>1727</v>
      </c>
      <c r="L1110" t="s">
        <v>88</v>
      </c>
      <c r="M1110" t="s">
        <v>21</v>
      </c>
    </row>
    <row r="1111" spans="1:14">
      <c r="A1111" t="s">
        <v>12</v>
      </c>
      <c r="B1111" t="s">
        <v>7444</v>
      </c>
      <c r="C1111" t="s">
        <v>2731</v>
      </c>
      <c r="D1111" s="85" t="s">
        <v>1737</v>
      </c>
      <c r="E1111" s="146">
        <v>43163</v>
      </c>
      <c r="F1111" t="s">
        <v>2719</v>
      </c>
      <c r="G1111" t="s">
        <v>1934</v>
      </c>
      <c r="H1111" t="s">
        <v>2181</v>
      </c>
      <c r="J1111" s="146">
        <v>43163</v>
      </c>
      <c r="K1111" t="s">
        <v>1737</v>
      </c>
      <c r="L1111" t="s">
        <v>1152</v>
      </c>
      <c r="M1111" t="s">
        <v>21</v>
      </c>
    </row>
    <row r="1112" spans="1:14">
      <c r="A1112" t="s">
        <v>12</v>
      </c>
      <c r="B1112" t="s">
        <v>7445</v>
      </c>
      <c r="C1112" t="s">
        <v>2732</v>
      </c>
      <c r="D1112" s="85" t="s">
        <v>1737</v>
      </c>
      <c r="E1112" s="146">
        <v>43163</v>
      </c>
      <c r="F1112" t="s">
        <v>2719</v>
      </c>
      <c r="G1112" t="s">
        <v>1934</v>
      </c>
      <c r="H1112" t="s">
        <v>2181</v>
      </c>
      <c r="J1112" s="146">
        <v>43163</v>
      </c>
      <c r="K1112" t="s">
        <v>1727</v>
      </c>
      <c r="L1112" t="s">
        <v>1727</v>
      </c>
      <c r="M1112" t="s">
        <v>21</v>
      </c>
    </row>
    <row r="1113" spans="1:14">
      <c r="A1113" t="s">
        <v>12</v>
      </c>
      <c r="B1113" t="s">
        <v>7446</v>
      </c>
      <c r="C1113" t="s">
        <v>2733</v>
      </c>
      <c r="D1113" s="85" t="s">
        <v>1737</v>
      </c>
      <c r="E1113" s="146">
        <v>43163</v>
      </c>
      <c r="F1113" t="s">
        <v>2719</v>
      </c>
      <c r="G1113" t="s">
        <v>1934</v>
      </c>
      <c r="H1113" t="s">
        <v>2181</v>
      </c>
      <c r="J1113" s="146">
        <v>43163</v>
      </c>
      <c r="K1113" t="s">
        <v>1259</v>
      </c>
      <c r="L1113" t="s">
        <v>1259</v>
      </c>
      <c r="M1113" t="s">
        <v>21</v>
      </c>
    </row>
    <row r="1114" spans="1:14">
      <c r="A1114" t="s">
        <v>12</v>
      </c>
      <c r="B1114" t="s">
        <v>7447</v>
      </c>
      <c r="C1114" t="s">
        <v>2735</v>
      </c>
      <c r="D1114" s="85" t="s">
        <v>1737</v>
      </c>
      <c r="E1114" s="146">
        <v>43132</v>
      </c>
      <c r="G1114" t="s">
        <v>2736</v>
      </c>
      <c r="H1114" t="s">
        <v>16</v>
      </c>
      <c r="J1114" s="146">
        <v>43132</v>
      </c>
      <c r="K1114" t="s">
        <v>88</v>
      </c>
      <c r="L1114" t="s">
        <v>1259</v>
      </c>
      <c r="M1114" t="s">
        <v>21</v>
      </c>
      <c r="N1114" t="s">
        <v>324</v>
      </c>
    </row>
    <row r="1115" spans="1:14">
      <c r="A1115" t="s">
        <v>12</v>
      </c>
      <c r="B1115" t="s">
        <v>7448</v>
      </c>
      <c r="C1115" t="s">
        <v>2738</v>
      </c>
      <c r="D1115" s="85" t="s">
        <v>1737</v>
      </c>
      <c r="E1115" s="146">
        <v>43020</v>
      </c>
      <c r="G1115" t="s">
        <v>76</v>
      </c>
      <c r="H1115" t="s">
        <v>77</v>
      </c>
      <c r="I1115" t="s">
        <v>78</v>
      </c>
      <c r="J1115" s="146">
        <v>42988</v>
      </c>
      <c r="K1115" t="s">
        <v>1397</v>
      </c>
      <c r="L1115" t="s">
        <v>1340</v>
      </c>
      <c r="M1115" t="s">
        <v>45</v>
      </c>
      <c r="N1115" t="s">
        <v>46</v>
      </c>
    </row>
    <row r="1116" spans="1:14">
      <c r="A1116" t="s">
        <v>12</v>
      </c>
      <c r="B1116" t="s">
        <v>7449</v>
      </c>
      <c r="C1116" t="s">
        <v>2740</v>
      </c>
      <c r="D1116" s="85" t="s">
        <v>1737</v>
      </c>
      <c r="E1116" s="146">
        <v>43014</v>
      </c>
      <c r="G1116" t="s">
        <v>76</v>
      </c>
      <c r="H1116" t="s">
        <v>77</v>
      </c>
      <c r="I1116" t="s">
        <v>78</v>
      </c>
      <c r="J1116" s="146">
        <v>42988</v>
      </c>
      <c r="K1116" t="s">
        <v>85</v>
      </c>
      <c r="L1116" t="s">
        <v>88</v>
      </c>
      <c r="M1116" t="s">
        <v>45</v>
      </c>
      <c r="N1116" t="s">
        <v>2741</v>
      </c>
    </row>
    <row r="1117" spans="1:14">
      <c r="A1117" t="s">
        <v>12</v>
      </c>
      <c r="B1117" t="s">
        <v>7450</v>
      </c>
      <c r="C1117" t="s">
        <v>2743</v>
      </c>
      <c r="D1117" s="85" t="s">
        <v>1737</v>
      </c>
      <c r="E1117" s="146">
        <v>43013</v>
      </c>
      <c r="G1117" t="s">
        <v>76</v>
      </c>
      <c r="H1117" t="s">
        <v>77</v>
      </c>
      <c r="I1117" t="s">
        <v>78</v>
      </c>
      <c r="J1117" s="146">
        <v>42988</v>
      </c>
      <c r="K1117" t="s">
        <v>88</v>
      </c>
      <c r="L1117" t="s">
        <v>79</v>
      </c>
      <c r="M1117" t="s">
        <v>45</v>
      </c>
      <c r="N1117" t="s">
        <v>435</v>
      </c>
    </row>
    <row r="1118" spans="1:14">
      <c r="A1118" t="s">
        <v>12</v>
      </c>
      <c r="B1118" t="s">
        <v>7451</v>
      </c>
      <c r="C1118" t="s">
        <v>2745</v>
      </c>
      <c r="D1118" s="85" t="s">
        <v>1737</v>
      </c>
      <c r="E1118" s="146">
        <v>43012</v>
      </c>
      <c r="G1118" t="s">
        <v>76</v>
      </c>
      <c r="H1118" t="s">
        <v>77</v>
      </c>
      <c r="I1118" t="s">
        <v>78</v>
      </c>
      <c r="J1118" s="146">
        <v>42988</v>
      </c>
      <c r="K1118" t="s">
        <v>20</v>
      </c>
      <c r="L1118" t="s">
        <v>27</v>
      </c>
      <c r="M1118" t="s">
        <v>45</v>
      </c>
      <c r="N1118" t="s">
        <v>68</v>
      </c>
    </row>
    <row r="1119" spans="1:14">
      <c r="A1119" t="s">
        <v>12</v>
      </c>
      <c r="B1119" t="s">
        <v>7452</v>
      </c>
      <c r="C1119" t="s">
        <v>2747</v>
      </c>
      <c r="D1119" s="85" t="s">
        <v>1737</v>
      </c>
      <c r="E1119" s="146">
        <v>43011</v>
      </c>
      <c r="G1119" t="s">
        <v>76</v>
      </c>
      <c r="H1119" t="s">
        <v>77</v>
      </c>
      <c r="I1119" t="s">
        <v>78</v>
      </c>
      <c r="J1119" s="146">
        <v>42988</v>
      </c>
      <c r="K1119" t="s">
        <v>2748</v>
      </c>
      <c r="L1119" t="s">
        <v>2749</v>
      </c>
      <c r="M1119" t="s">
        <v>45</v>
      </c>
      <c r="N1119" t="s">
        <v>2750</v>
      </c>
    </row>
    <row r="1120" spans="1:14">
      <c r="A1120" t="s">
        <v>12</v>
      </c>
      <c r="B1120" t="s">
        <v>7453</v>
      </c>
      <c r="C1120" t="s">
        <v>2752</v>
      </c>
      <c r="D1120" s="85" t="s">
        <v>1737</v>
      </c>
      <c r="E1120" s="146">
        <v>43005</v>
      </c>
      <c r="G1120" t="s">
        <v>76</v>
      </c>
      <c r="H1120" t="s">
        <v>77</v>
      </c>
      <c r="I1120" t="s">
        <v>78</v>
      </c>
      <c r="J1120" s="146">
        <v>42988</v>
      </c>
      <c r="K1120" t="s">
        <v>92</v>
      </c>
      <c r="L1120" t="s">
        <v>85</v>
      </c>
      <c r="M1120" t="s">
        <v>45</v>
      </c>
      <c r="N1120" t="s">
        <v>2753</v>
      </c>
    </row>
    <row r="1121" spans="1:14">
      <c r="A1121" t="s">
        <v>12</v>
      </c>
      <c r="B1121" t="s">
        <v>7454</v>
      </c>
      <c r="C1121" t="s">
        <v>2755</v>
      </c>
      <c r="D1121" s="85" t="s">
        <v>1737</v>
      </c>
      <c r="E1121" s="146">
        <v>43004</v>
      </c>
      <c r="G1121" t="s">
        <v>76</v>
      </c>
      <c r="H1121" t="s">
        <v>77</v>
      </c>
      <c r="I1121" t="s">
        <v>78</v>
      </c>
      <c r="J1121" s="146">
        <v>42988</v>
      </c>
      <c r="K1121" t="s">
        <v>88</v>
      </c>
      <c r="L1121" t="s">
        <v>2749</v>
      </c>
      <c r="M1121" t="s">
        <v>45</v>
      </c>
      <c r="N1121" t="s">
        <v>80</v>
      </c>
    </row>
    <row r="1122" spans="1:14">
      <c r="A1122" t="s">
        <v>12</v>
      </c>
      <c r="B1122" t="s">
        <v>7455</v>
      </c>
      <c r="C1122" t="s">
        <v>2757</v>
      </c>
      <c r="D1122" s="85" t="s">
        <v>1737</v>
      </c>
      <c r="E1122" s="146">
        <v>42996</v>
      </c>
      <c r="G1122" t="s">
        <v>76</v>
      </c>
      <c r="H1122" t="s">
        <v>77</v>
      </c>
      <c r="I1122" t="s">
        <v>78</v>
      </c>
      <c r="J1122" s="146">
        <v>42988</v>
      </c>
      <c r="K1122" t="s">
        <v>2758</v>
      </c>
      <c r="L1122" t="s">
        <v>85</v>
      </c>
      <c r="M1122" t="s">
        <v>45</v>
      </c>
      <c r="N1122" t="s">
        <v>2759</v>
      </c>
    </row>
    <row r="1123" spans="1:14">
      <c r="A1123" t="s">
        <v>12</v>
      </c>
      <c r="B1123" t="s">
        <v>7456</v>
      </c>
      <c r="C1123" t="s">
        <v>2761</v>
      </c>
      <c r="D1123" s="85" t="s">
        <v>1737</v>
      </c>
      <c r="E1123" s="146">
        <v>42991</v>
      </c>
      <c r="G1123" t="s">
        <v>76</v>
      </c>
      <c r="H1123" t="s">
        <v>77</v>
      </c>
      <c r="I1123" t="s">
        <v>78</v>
      </c>
      <c r="J1123" s="146">
        <v>42988</v>
      </c>
      <c r="K1123" t="s">
        <v>2607</v>
      </c>
      <c r="L1123" t="s">
        <v>92</v>
      </c>
      <c r="M1123" t="s">
        <v>45</v>
      </c>
      <c r="N1123" t="s">
        <v>2410</v>
      </c>
    </row>
    <row r="1124" spans="1:14">
      <c r="A1124" t="s">
        <v>12</v>
      </c>
      <c r="B1124" t="s">
        <v>7457</v>
      </c>
      <c r="C1124" t="s">
        <v>2763</v>
      </c>
      <c r="D1124" s="85" t="s">
        <v>1737</v>
      </c>
      <c r="E1124" s="146">
        <v>42989</v>
      </c>
      <c r="G1124" t="s">
        <v>76</v>
      </c>
      <c r="H1124" t="s">
        <v>77</v>
      </c>
      <c r="I1124" t="s">
        <v>78</v>
      </c>
      <c r="J1124" s="146">
        <v>42988</v>
      </c>
      <c r="K1124" t="s">
        <v>2607</v>
      </c>
      <c r="L1124" t="s">
        <v>2758</v>
      </c>
      <c r="M1124" t="s">
        <v>45</v>
      </c>
      <c r="N1124" t="s">
        <v>2764</v>
      </c>
    </row>
    <row r="1125" spans="1:14">
      <c r="A1125" t="s">
        <v>12</v>
      </c>
      <c r="B1125" t="s">
        <v>7458</v>
      </c>
      <c r="C1125" t="s">
        <v>2766</v>
      </c>
      <c r="D1125" s="85" t="s">
        <v>1737</v>
      </c>
      <c r="E1125" s="146">
        <v>42971</v>
      </c>
      <c r="G1125" t="s">
        <v>97</v>
      </c>
      <c r="H1125" t="s">
        <v>98</v>
      </c>
      <c r="I1125" t="s">
        <v>99</v>
      </c>
      <c r="J1125" s="146">
        <v>42953</v>
      </c>
      <c r="K1125" t="s">
        <v>27</v>
      </c>
      <c r="L1125" t="s">
        <v>105</v>
      </c>
      <c r="M1125" t="s">
        <v>28</v>
      </c>
      <c r="N1125" t="s">
        <v>86</v>
      </c>
    </row>
    <row r="1126" spans="1:14">
      <c r="A1126" t="s">
        <v>12</v>
      </c>
      <c r="B1126" t="s">
        <v>7459</v>
      </c>
      <c r="C1126" t="s">
        <v>2768</v>
      </c>
      <c r="D1126" s="85" t="s">
        <v>1737</v>
      </c>
      <c r="E1126" s="146">
        <v>42959</v>
      </c>
      <c r="G1126" t="s">
        <v>97</v>
      </c>
      <c r="H1126" t="s">
        <v>98</v>
      </c>
      <c r="I1126" t="s">
        <v>99</v>
      </c>
      <c r="J1126" s="146">
        <v>42953</v>
      </c>
      <c r="K1126" t="s">
        <v>27</v>
      </c>
      <c r="L1126" t="s">
        <v>1737</v>
      </c>
      <c r="M1126" t="s">
        <v>28</v>
      </c>
      <c r="N1126" t="s">
        <v>264</v>
      </c>
    </row>
    <row r="1127" spans="1:14">
      <c r="A1127" t="s">
        <v>12</v>
      </c>
      <c r="B1127" t="s">
        <v>7460</v>
      </c>
      <c r="C1127" t="s">
        <v>2770</v>
      </c>
      <c r="D1127" s="85" t="s">
        <v>1737</v>
      </c>
      <c r="E1127" s="146">
        <v>42957</v>
      </c>
      <c r="G1127" t="s">
        <v>97</v>
      </c>
      <c r="H1127" t="s">
        <v>98</v>
      </c>
      <c r="I1127" t="s">
        <v>99</v>
      </c>
      <c r="J1127" s="146">
        <v>42953</v>
      </c>
      <c r="K1127" t="s">
        <v>1737</v>
      </c>
      <c r="L1127" t="s">
        <v>161</v>
      </c>
      <c r="M1127" t="s">
        <v>28</v>
      </c>
      <c r="N1127" t="s">
        <v>2771</v>
      </c>
    </row>
    <row r="1128" spans="1:14">
      <c r="A1128" t="s">
        <v>12</v>
      </c>
      <c r="B1128" t="s">
        <v>7461</v>
      </c>
      <c r="C1128" t="s">
        <v>2773</v>
      </c>
      <c r="D1128" s="85" t="s">
        <v>1737</v>
      </c>
      <c r="E1128" s="146">
        <v>42954</v>
      </c>
      <c r="G1128" t="s">
        <v>97</v>
      </c>
      <c r="H1128" t="s">
        <v>98</v>
      </c>
      <c r="I1128" t="s">
        <v>99</v>
      </c>
      <c r="J1128" s="146">
        <v>42953</v>
      </c>
      <c r="K1128" t="s">
        <v>88</v>
      </c>
      <c r="L1128" t="s">
        <v>49</v>
      </c>
      <c r="M1128" t="s">
        <v>28</v>
      </c>
      <c r="N1128" t="s">
        <v>851</v>
      </c>
    </row>
    <row r="1129" spans="1:14">
      <c r="A1129" t="s">
        <v>12</v>
      </c>
      <c r="B1129" t="s">
        <v>7462</v>
      </c>
      <c r="C1129" t="s">
        <v>2775</v>
      </c>
      <c r="D1129" s="85" t="s">
        <v>1737</v>
      </c>
      <c r="E1129" s="146">
        <v>42950</v>
      </c>
      <c r="G1129" t="s">
        <v>82</v>
      </c>
      <c r="H1129" t="s">
        <v>83</v>
      </c>
      <c r="I1129" t="s">
        <v>84</v>
      </c>
      <c r="J1129" s="146">
        <v>42946</v>
      </c>
      <c r="K1129" t="s">
        <v>88</v>
      </c>
      <c r="L1129" t="s">
        <v>92</v>
      </c>
      <c r="M1129" t="s">
        <v>28</v>
      </c>
      <c r="N1129" t="s">
        <v>294</v>
      </c>
    </row>
    <row r="1130" spans="1:14">
      <c r="A1130" t="s">
        <v>12</v>
      </c>
      <c r="B1130" t="s">
        <v>7463</v>
      </c>
      <c r="C1130" t="s">
        <v>2777</v>
      </c>
      <c r="D1130" s="85" t="s">
        <v>1737</v>
      </c>
      <c r="E1130" s="146">
        <v>42948</v>
      </c>
      <c r="G1130" t="s">
        <v>82</v>
      </c>
      <c r="H1130" t="s">
        <v>83</v>
      </c>
      <c r="I1130" t="s">
        <v>84</v>
      </c>
      <c r="J1130" s="146">
        <v>42946</v>
      </c>
      <c r="K1130" t="s">
        <v>85</v>
      </c>
      <c r="L1130" t="s">
        <v>88</v>
      </c>
      <c r="M1130" t="s">
        <v>28</v>
      </c>
      <c r="N1130" t="s">
        <v>1602</v>
      </c>
    </row>
    <row r="1131" spans="1:14">
      <c r="A1131" t="s">
        <v>12</v>
      </c>
      <c r="B1131" t="s">
        <v>7464</v>
      </c>
      <c r="C1131" t="s">
        <v>2779</v>
      </c>
      <c r="D1131" s="85" t="s">
        <v>1737</v>
      </c>
      <c r="E1131" s="146">
        <v>42943</v>
      </c>
      <c r="G1131" t="s">
        <v>2780</v>
      </c>
      <c r="H1131" t="s">
        <v>452</v>
      </c>
      <c r="I1131" t="s">
        <v>2781</v>
      </c>
      <c r="J1131" s="146">
        <v>42932</v>
      </c>
      <c r="K1131" t="s">
        <v>161</v>
      </c>
      <c r="L1131" t="s">
        <v>1737</v>
      </c>
      <c r="M1131" t="s">
        <v>28</v>
      </c>
      <c r="N1131" t="s">
        <v>355</v>
      </c>
    </row>
    <row r="1132" spans="1:14">
      <c r="A1132" t="s">
        <v>12</v>
      </c>
      <c r="B1132" t="s">
        <v>7465</v>
      </c>
      <c r="C1132" t="s">
        <v>2783</v>
      </c>
      <c r="D1132" s="85" t="s">
        <v>1737</v>
      </c>
      <c r="E1132" s="146">
        <v>42942</v>
      </c>
      <c r="G1132" t="s">
        <v>2780</v>
      </c>
      <c r="H1132" t="s">
        <v>452</v>
      </c>
      <c r="I1132" t="s">
        <v>2781</v>
      </c>
      <c r="J1132" s="146">
        <v>42932</v>
      </c>
      <c r="K1132" t="s">
        <v>88</v>
      </c>
      <c r="L1132" t="s">
        <v>1405</v>
      </c>
      <c r="M1132" t="s">
        <v>28</v>
      </c>
      <c r="N1132" t="s">
        <v>232</v>
      </c>
    </row>
    <row r="1133" spans="1:14">
      <c r="A1133" t="s">
        <v>12</v>
      </c>
      <c r="B1133" t="s">
        <v>7466</v>
      </c>
      <c r="C1133" t="s">
        <v>2785</v>
      </c>
      <c r="D1133" s="85" t="s">
        <v>1737</v>
      </c>
      <c r="E1133" s="146">
        <v>42941</v>
      </c>
      <c r="G1133" t="s">
        <v>2780</v>
      </c>
      <c r="H1133" t="s">
        <v>452</v>
      </c>
      <c r="I1133" t="s">
        <v>2781</v>
      </c>
      <c r="J1133" s="146">
        <v>42932</v>
      </c>
      <c r="K1133" t="s">
        <v>1737</v>
      </c>
      <c r="L1133" t="s">
        <v>2786</v>
      </c>
      <c r="M1133" t="s">
        <v>28</v>
      </c>
      <c r="N1133" t="s">
        <v>2787</v>
      </c>
    </row>
    <row r="1134" spans="1:14">
      <c r="A1134" t="s">
        <v>12</v>
      </c>
      <c r="B1134" t="s">
        <v>7467</v>
      </c>
      <c r="C1134" t="s">
        <v>2789</v>
      </c>
      <c r="D1134" s="85" t="s">
        <v>1737</v>
      </c>
      <c r="E1134" s="146">
        <v>42941</v>
      </c>
      <c r="G1134" t="s">
        <v>2780</v>
      </c>
      <c r="H1134" t="s">
        <v>452</v>
      </c>
      <c r="I1134" t="s">
        <v>2781</v>
      </c>
      <c r="J1134" s="146">
        <v>42932</v>
      </c>
      <c r="K1134" t="s">
        <v>85</v>
      </c>
      <c r="L1134" t="s">
        <v>424</v>
      </c>
      <c r="M1134" t="s">
        <v>28</v>
      </c>
      <c r="N1134" t="s">
        <v>124</v>
      </c>
    </row>
    <row r="1135" spans="1:14">
      <c r="A1135" t="s">
        <v>12</v>
      </c>
      <c r="B1135" t="s">
        <v>7468</v>
      </c>
      <c r="C1135" t="s">
        <v>2791</v>
      </c>
      <c r="D1135" s="85" t="s">
        <v>1737</v>
      </c>
      <c r="E1135" s="146">
        <v>42937</v>
      </c>
      <c r="G1135" t="s">
        <v>2780</v>
      </c>
      <c r="H1135" t="s">
        <v>452</v>
      </c>
      <c r="I1135" t="s">
        <v>2781</v>
      </c>
      <c r="J1135" s="146">
        <v>42932</v>
      </c>
      <c r="K1135" t="s">
        <v>88</v>
      </c>
      <c r="L1135" t="s">
        <v>1259</v>
      </c>
      <c r="M1135" t="s">
        <v>28</v>
      </c>
      <c r="N1135" t="s">
        <v>213</v>
      </c>
    </row>
    <row r="1136" spans="1:14">
      <c r="A1136" t="s">
        <v>12</v>
      </c>
      <c r="B1136" t="s">
        <v>7469</v>
      </c>
      <c r="C1136" t="s">
        <v>2793</v>
      </c>
      <c r="D1136" s="85" t="s">
        <v>1737</v>
      </c>
      <c r="E1136" s="146">
        <v>42934</v>
      </c>
      <c r="G1136" t="s">
        <v>2780</v>
      </c>
      <c r="H1136" t="s">
        <v>452</v>
      </c>
      <c r="I1136" t="s">
        <v>2781</v>
      </c>
      <c r="J1136" s="146">
        <v>42932</v>
      </c>
      <c r="K1136" t="s">
        <v>88</v>
      </c>
      <c r="L1136" t="s">
        <v>85</v>
      </c>
      <c r="M1136" t="s">
        <v>28</v>
      </c>
      <c r="N1136" t="s">
        <v>294</v>
      </c>
    </row>
    <row r="1137" spans="1:14">
      <c r="A1137" t="s">
        <v>12</v>
      </c>
      <c r="B1137" t="s">
        <v>7470</v>
      </c>
      <c r="C1137" t="s">
        <v>2795</v>
      </c>
      <c r="D1137" s="85" t="s">
        <v>1737</v>
      </c>
      <c r="E1137" s="146">
        <v>42918</v>
      </c>
      <c r="G1137" t="s">
        <v>2796</v>
      </c>
      <c r="H1137" t="s">
        <v>2190</v>
      </c>
      <c r="I1137" t="s">
        <v>2797</v>
      </c>
      <c r="J1137" s="146">
        <v>42911</v>
      </c>
      <c r="K1137" t="s">
        <v>88</v>
      </c>
      <c r="L1137" t="s">
        <v>1206</v>
      </c>
      <c r="M1137" t="s">
        <v>28</v>
      </c>
      <c r="N1137" t="s">
        <v>492</v>
      </c>
    </row>
    <row r="1138" spans="1:14">
      <c r="A1138" t="s">
        <v>12</v>
      </c>
      <c r="B1138" t="s">
        <v>7471</v>
      </c>
      <c r="C1138" t="s">
        <v>2799</v>
      </c>
      <c r="D1138" s="85" t="s">
        <v>1737</v>
      </c>
      <c r="E1138" s="146">
        <v>42897</v>
      </c>
      <c r="G1138" t="s">
        <v>2800</v>
      </c>
      <c r="H1138" t="s">
        <v>954</v>
      </c>
      <c r="I1138" t="s">
        <v>2801</v>
      </c>
      <c r="J1138" s="146">
        <v>42869</v>
      </c>
      <c r="K1138" t="s">
        <v>88</v>
      </c>
      <c r="L1138" t="s">
        <v>27</v>
      </c>
      <c r="M1138" t="s">
        <v>28</v>
      </c>
      <c r="N1138" t="s">
        <v>122</v>
      </c>
    </row>
    <row r="1139" spans="1:14">
      <c r="A1139" t="s">
        <v>12</v>
      </c>
      <c r="B1139" t="s">
        <v>7472</v>
      </c>
      <c r="C1139" t="s">
        <v>2803</v>
      </c>
      <c r="D1139" s="85" t="s">
        <v>1737</v>
      </c>
      <c r="E1139" s="146">
        <v>42895</v>
      </c>
      <c r="G1139" t="s">
        <v>2800</v>
      </c>
      <c r="H1139" t="s">
        <v>954</v>
      </c>
      <c r="I1139" t="s">
        <v>2801</v>
      </c>
      <c r="J1139" s="146">
        <v>42869</v>
      </c>
      <c r="K1139" t="s">
        <v>490</v>
      </c>
      <c r="L1139" t="s">
        <v>1737</v>
      </c>
      <c r="M1139" t="s">
        <v>28</v>
      </c>
      <c r="N1139" t="s">
        <v>317</v>
      </c>
    </row>
    <row r="1140" spans="1:14">
      <c r="A1140" t="s">
        <v>12</v>
      </c>
      <c r="B1140" t="s">
        <v>7473</v>
      </c>
      <c r="C1140" t="s">
        <v>2805</v>
      </c>
      <c r="D1140" s="85" t="s">
        <v>1737</v>
      </c>
      <c r="E1140" s="146">
        <v>42881</v>
      </c>
      <c r="G1140" t="s">
        <v>2800</v>
      </c>
      <c r="H1140" t="s">
        <v>954</v>
      </c>
      <c r="I1140" t="s">
        <v>2801</v>
      </c>
      <c r="J1140" s="146">
        <v>42869</v>
      </c>
      <c r="K1140" t="s">
        <v>490</v>
      </c>
      <c r="L1140" t="s">
        <v>88</v>
      </c>
      <c r="M1140" t="s">
        <v>28</v>
      </c>
      <c r="N1140" t="s">
        <v>108</v>
      </c>
    </row>
    <row r="1141" spans="1:14">
      <c r="A1141" t="s">
        <v>12</v>
      </c>
      <c r="B1141" t="s">
        <v>7474</v>
      </c>
      <c r="C1141" t="s">
        <v>2807</v>
      </c>
      <c r="D1141" s="85" t="s">
        <v>1737</v>
      </c>
      <c r="E1141" s="146">
        <v>42876</v>
      </c>
      <c r="G1141" t="s">
        <v>2800</v>
      </c>
      <c r="H1141" t="s">
        <v>954</v>
      </c>
      <c r="I1141" t="s">
        <v>2801</v>
      </c>
      <c r="J1141" s="146">
        <v>42869</v>
      </c>
      <c r="K1141" t="s">
        <v>1737</v>
      </c>
      <c r="L1141" t="s">
        <v>27</v>
      </c>
      <c r="M1141" t="s">
        <v>28</v>
      </c>
      <c r="N1141" t="s">
        <v>362</v>
      </c>
    </row>
    <row r="1142" spans="1:14">
      <c r="A1142" t="s">
        <v>12</v>
      </c>
      <c r="B1142" t="s">
        <v>7475</v>
      </c>
      <c r="C1142" t="s">
        <v>2809</v>
      </c>
      <c r="D1142" s="85" t="s">
        <v>1737</v>
      </c>
      <c r="E1142" s="146">
        <v>42874</v>
      </c>
      <c r="G1142" t="s">
        <v>2800</v>
      </c>
      <c r="H1142" t="s">
        <v>954</v>
      </c>
      <c r="I1142" t="s">
        <v>2801</v>
      </c>
      <c r="J1142" s="146">
        <v>42869</v>
      </c>
      <c r="K1142" t="s">
        <v>1737</v>
      </c>
      <c r="L1142" t="s">
        <v>88</v>
      </c>
      <c r="M1142" t="s">
        <v>28</v>
      </c>
      <c r="N1142" t="s">
        <v>34</v>
      </c>
    </row>
    <row r="1143" spans="1:14">
      <c r="A1143" t="s">
        <v>12</v>
      </c>
      <c r="B1143" t="s">
        <v>7476</v>
      </c>
      <c r="C1143" t="s">
        <v>2811</v>
      </c>
      <c r="D1143" s="85" t="s">
        <v>1737</v>
      </c>
      <c r="E1143" s="146">
        <v>42649</v>
      </c>
      <c r="F1143" t="s">
        <v>1499</v>
      </c>
      <c r="G1143" t="s">
        <v>558</v>
      </c>
      <c r="H1143" t="s">
        <v>148</v>
      </c>
      <c r="I1143" t="s">
        <v>2812</v>
      </c>
      <c r="J1143" s="146">
        <v>42617</v>
      </c>
    </row>
    <row r="1144" spans="1:14">
      <c r="A1144" t="s">
        <v>12</v>
      </c>
      <c r="B1144" t="s">
        <v>7477</v>
      </c>
      <c r="C1144" t="s">
        <v>2814</v>
      </c>
      <c r="D1144" s="85" t="s">
        <v>1737</v>
      </c>
      <c r="E1144" s="146">
        <v>42643</v>
      </c>
      <c r="G1144" t="s">
        <v>558</v>
      </c>
      <c r="H1144" t="s">
        <v>148</v>
      </c>
      <c r="I1144" t="s">
        <v>2812</v>
      </c>
      <c r="J1144" s="146">
        <v>42617</v>
      </c>
      <c r="K1144" t="s">
        <v>2758</v>
      </c>
      <c r="L1144" t="s">
        <v>85</v>
      </c>
      <c r="M1144" t="s">
        <v>28</v>
      </c>
      <c r="N1144" t="s">
        <v>175</v>
      </c>
    </row>
    <row r="1145" spans="1:14">
      <c r="A1145" t="s">
        <v>12</v>
      </c>
      <c r="B1145" t="s">
        <v>7478</v>
      </c>
      <c r="C1145" t="s">
        <v>2816</v>
      </c>
      <c r="D1145" s="85" t="s">
        <v>1737</v>
      </c>
      <c r="E1145" s="146">
        <v>42634</v>
      </c>
      <c r="G1145" t="s">
        <v>558</v>
      </c>
      <c r="H1145" t="s">
        <v>148</v>
      </c>
      <c r="I1145" t="s">
        <v>2812</v>
      </c>
      <c r="J1145" s="146">
        <v>42617</v>
      </c>
      <c r="K1145" t="s">
        <v>92</v>
      </c>
      <c r="L1145" t="s">
        <v>502</v>
      </c>
      <c r="M1145" t="s">
        <v>28</v>
      </c>
      <c r="N1145" t="s">
        <v>218</v>
      </c>
    </row>
    <row r="1146" spans="1:14">
      <c r="A1146" t="s">
        <v>12</v>
      </c>
      <c r="B1146" t="s">
        <v>7479</v>
      </c>
      <c r="C1146" t="s">
        <v>2818</v>
      </c>
      <c r="D1146" s="85" t="s">
        <v>1737</v>
      </c>
      <c r="E1146" s="146">
        <v>42633</v>
      </c>
      <c r="G1146" t="s">
        <v>558</v>
      </c>
      <c r="H1146" t="s">
        <v>148</v>
      </c>
      <c r="I1146" t="s">
        <v>2812</v>
      </c>
      <c r="J1146" s="146">
        <v>42617</v>
      </c>
      <c r="K1146" t="s">
        <v>88</v>
      </c>
      <c r="L1146" t="s">
        <v>418</v>
      </c>
      <c r="M1146" t="s">
        <v>28</v>
      </c>
      <c r="N1146" t="s">
        <v>851</v>
      </c>
    </row>
    <row r="1147" spans="1:14">
      <c r="A1147" t="s">
        <v>12</v>
      </c>
      <c r="B1147" t="s">
        <v>7480</v>
      </c>
      <c r="C1147" t="s">
        <v>2820</v>
      </c>
      <c r="D1147" s="85" t="s">
        <v>1737</v>
      </c>
      <c r="E1147" s="146">
        <v>42629</v>
      </c>
      <c r="G1147" t="s">
        <v>558</v>
      </c>
      <c r="H1147" t="s">
        <v>148</v>
      </c>
      <c r="I1147" t="s">
        <v>2812</v>
      </c>
      <c r="J1147" s="146">
        <v>42617</v>
      </c>
      <c r="K1147" t="s">
        <v>88</v>
      </c>
      <c r="L1147" t="s">
        <v>161</v>
      </c>
      <c r="M1147" t="s">
        <v>28</v>
      </c>
      <c r="N1147" t="s">
        <v>106</v>
      </c>
    </row>
    <row r="1148" spans="1:14">
      <c r="A1148" t="s">
        <v>12</v>
      </c>
      <c r="B1148" t="s">
        <v>7481</v>
      </c>
      <c r="C1148" t="s">
        <v>2822</v>
      </c>
      <c r="D1148" s="85" t="s">
        <v>1737</v>
      </c>
      <c r="E1148" s="146">
        <v>42626</v>
      </c>
      <c r="G1148" t="s">
        <v>558</v>
      </c>
      <c r="H1148" t="s">
        <v>148</v>
      </c>
      <c r="I1148" t="s">
        <v>2812</v>
      </c>
      <c r="J1148" s="146">
        <v>42617</v>
      </c>
      <c r="K1148" t="s">
        <v>88</v>
      </c>
      <c r="L1148" t="s">
        <v>92</v>
      </c>
      <c r="M1148" t="s">
        <v>28</v>
      </c>
      <c r="N1148" t="s">
        <v>1510</v>
      </c>
    </row>
    <row r="1149" spans="1:14">
      <c r="A1149" t="s">
        <v>12</v>
      </c>
      <c r="B1149" t="s">
        <v>7482</v>
      </c>
      <c r="C1149" t="s">
        <v>2824</v>
      </c>
      <c r="D1149" s="85" t="s">
        <v>1737</v>
      </c>
      <c r="E1149" s="146">
        <v>42624</v>
      </c>
      <c r="G1149" t="s">
        <v>558</v>
      </c>
      <c r="H1149" t="s">
        <v>148</v>
      </c>
      <c r="I1149" t="s">
        <v>2812</v>
      </c>
      <c r="J1149" s="146">
        <v>42617</v>
      </c>
      <c r="K1149" t="s">
        <v>2825</v>
      </c>
      <c r="L1149" t="s">
        <v>157</v>
      </c>
      <c r="M1149" t="s">
        <v>28</v>
      </c>
      <c r="N1149" t="s">
        <v>294</v>
      </c>
    </row>
    <row r="1150" spans="1:14">
      <c r="A1150" t="s">
        <v>12</v>
      </c>
      <c r="B1150" t="s">
        <v>7483</v>
      </c>
      <c r="C1150" t="s">
        <v>2827</v>
      </c>
      <c r="D1150" s="85" t="s">
        <v>1737</v>
      </c>
      <c r="E1150" s="146">
        <v>42621</v>
      </c>
      <c r="G1150" t="s">
        <v>558</v>
      </c>
      <c r="H1150" t="s">
        <v>148</v>
      </c>
      <c r="I1150" t="s">
        <v>2812</v>
      </c>
      <c r="J1150" s="146">
        <v>42617</v>
      </c>
      <c r="K1150" t="s">
        <v>2758</v>
      </c>
      <c r="L1150" t="s">
        <v>88</v>
      </c>
      <c r="M1150" t="s">
        <v>28</v>
      </c>
      <c r="N1150" t="s">
        <v>110</v>
      </c>
    </row>
    <row r="1151" spans="1:14">
      <c r="A1151" t="s">
        <v>12</v>
      </c>
      <c r="B1151" t="s">
        <v>7484</v>
      </c>
      <c r="C1151" t="s">
        <v>2829</v>
      </c>
      <c r="D1151" s="85" t="s">
        <v>1737</v>
      </c>
      <c r="E1151" s="146">
        <v>42619</v>
      </c>
      <c r="G1151" t="s">
        <v>558</v>
      </c>
      <c r="H1151" t="s">
        <v>148</v>
      </c>
      <c r="I1151" t="s">
        <v>2812</v>
      </c>
      <c r="J1151" s="146">
        <v>42617</v>
      </c>
      <c r="K1151" t="s">
        <v>2758</v>
      </c>
      <c r="L1151" t="s">
        <v>1397</v>
      </c>
      <c r="M1151" t="s">
        <v>28</v>
      </c>
      <c r="N1151" t="s">
        <v>95</v>
      </c>
    </row>
    <row r="1152" spans="1:14">
      <c r="A1152" t="s">
        <v>12</v>
      </c>
      <c r="B1152" t="s">
        <v>7485</v>
      </c>
      <c r="C1152" t="s">
        <v>2831</v>
      </c>
      <c r="D1152" s="85" t="s">
        <v>1737</v>
      </c>
      <c r="E1152" s="146">
        <v>42585</v>
      </c>
      <c r="G1152" t="s">
        <v>2832</v>
      </c>
      <c r="H1152" t="s">
        <v>310</v>
      </c>
      <c r="I1152" t="s">
        <v>2833</v>
      </c>
      <c r="J1152" s="146">
        <v>42574</v>
      </c>
      <c r="K1152" t="s">
        <v>92</v>
      </c>
      <c r="L1152" t="s">
        <v>418</v>
      </c>
      <c r="M1152" t="s">
        <v>28</v>
      </c>
      <c r="N1152" t="s">
        <v>29</v>
      </c>
    </row>
    <row r="1153" spans="1:14">
      <c r="A1153" t="s">
        <v>12</v>
      </c>
      <c r="B1153" t="s">
        <v>7486</v>
      </c>
      <c r="C1153" t="s">
        <v>2835</v>
      </c>
      <c r="D1153" s="85" t="s">
        <v>1737</v>
      </c>
      <c r="E1153" s="146">
        <v>42582</v>
      </c>
      <c r="G1153" t="s">
        <v>2832</v>
      </c>
      <c r="H1153" t="s">
        <v>310</v>
      </c>
      <c r="I1153" t="s">
        <v>2833</v>
      </c>
      <c r="J1153" s="146">
        <v>42574</v>
      </c>
      <c r="K1153" t="s">
        <v>1332</v>
      </c>
      <c r="L1153" t="s">
        <v>1737</v>
      </c>
      <c r="M1153" t="s">
        <v>28</v>
      </c>
      <c r="N1153" t="s">
        <v>168</v>
      </c>
    </row>
    <row r="1154" spans="1:14">
      <c r="A1154" t="s">
        <v>12</v>
      </c>
      <c r="B1154" t="s">
        <v>7487</v>
      </c>
      <c r="C1154" t="s">
        <v>2837</v>
      </c>
      <c r="D1154" s="85" t="s">
        <v>1737</v>
      </c>
      <c r="E1154" s="146">
        <v>42578</v>
      </c>
      <c r="G1154" t="s">
        <v>2832</v>
      </c>
      <c r="H1154" t="s">
        <v>310</v>
      </c>
      <c r="I1154" t="s">
        <v>2833</v>
      </c>
      <c r="J1154" s="146">
        <v>42575</v>
      </c>
      <c r="K1154" t="s">
        <v>88</v>
      </c>
      <c r="L1154" t="s">
        <v>92</v>
      </c>
      <c r="M1154" t="s">
        <v>28</v>
      </c>
      <c r="N1154" t="s">
        <v>726</v>
      </c>
    </row>
    <row r="1155" spans="1:14">
      <c r="A1155" t="s">
        <v>12</v>
      </c>
      <c r="B1155" t="s">
        <v>7488</v>
      </c>
      <c r="C1155" t="s">
        <v>2839</v>
      </c>
      <c r="D1155" s="85" t="s">
        <v>1737</v>
      </c>
      <c r="E1155" s="146">
        <v>42576</v>
      </c>
      <c r="G1155" t="s">
        <v>2832</v>
      </c>
      <c r="H1155" t="s">
        <v>310</v>
      </c>
      <c r="I1155" t="s">
        <v>2833</v>
      </c>
      <c r="J1155" s="146">
        <v>42575</v>
      </c>
      <c r="K1155" t="s">
        <v>85</v>
      </c>
      <c r="L1155" t="s">
        <v>92</v>
      </c>
      <c r="M1155" t="s">
        <v>28</v>
      </c>
      <c r="N1155" t="s">
        <v>128</v>
      </c>
    </row>
    <row r="1156" spans="1:14">
      <c r="A1156" t="s">
        <v>12</v>
      </c>
      <c r="B1156" t="s">
        <v>7489</v>
      </c>
      <c r="C1156" t="s">
        <v>2841</v>
      </c>
      <c r="D1156" s="85" t="s">
        <v>1737</v>
      </c>
      <c r="E1156" s="146">
        <v>42573</v>
      </c>
      <c r="G1156" t="s">
        <v>2842</v>
      </c>
      <c r="H1156" t="s">
        <v>452</v>
      </c>
      <c r="I1156" t="s">
        <v>2843</v>
      </c>
      <c r="J1156" s="146">
        <v>42561</v>
      </c>
      <c r="K1156" t="s">
        <v>1737</v>
      </c>
      <c r="L1156" t="s">
        <v>151</v>
      </c>
      <c r="M1156" t="s">
        <v>28</v>
      </c>
      <c r="N1156" t="s">
        <v>213</v>
      </c>
    </row>
    <row r="1157" spans="1:14">
      <c r="A1157" t="s">
        <v>12</v>
      </c>
      <c r="B1157" t="s">
        <v>7490</v>
      </c>
      <c r="C1157" t="s">
        <v>2845</v>
      </c>
      <c r="D1157" s="85" t="s">
        <v>1737</v>
      </c>
      <c r="E1157" s="146">
        <v>42572</v>
      </c>
      <c r="G1157" t="s">
        <v>2842</v>
      </c>
      <c r="H1157" t="s">
        <v>452</v>
      </c>
      <c r="I1157" t="s">
        <v>2843</v>
      </c>
      <c r="J1157" s="146">
        <v>42561</v>
      </c>
      <c r="K1157" t="s">
        <v>88</v>
      </c>
      <c r="L1157" t="s">
        <v>157</v>
      </c>
      <c r="M1157" t="s">
        <v>28</v>
      </c>
      <c r="N1157" t="s">
        <v>898</v>
      </c>
    </row>
    <row r="1158" spans="1:14">
      <c r="A1158" t="s">
        <v>12</v>
      </c>
      <c r="B1158" t="s">
        <v>7491</v>
      </c>
      <c r="C1158" t="s">
        <v>2847</v>
      </c>
      <c r="D1158" s="85" t="s">
        <v>1737</v>
      </c>
      <c r="E1158" s="146">
        <v>42564</v>
      </c>
      <c r="F1158" t="s">
        <v>2848</v>
      </c>
      <c r="G1158" t="s">
        <v>2842</v>
      </c>
      <c r="H1158" t="s">
        <v>452</v>
      </c>
      <c r="I1158" t="s">
        <v>2843</v>
      </c>
      <c r="J1158" s="146">
        <v>42561</v>
      </c>
    </row>
    <row r="1159" spans="1:14">
      <c r="A1159" t="s">
        <v>12</v>
      </c>
      <c r="B1159" t="s">
        <v>7492</v>
      </c>
      <c r="C1159" t="s">
        <v>2850</v>
      </c>
      <c r="D1159" s="85" t="s">
        <v>1737</v>
      </c>
      <c r="E1159" s="146">
        <v>42568</v>
      </c>
      <c r="G1159" t="s">
        <v>2842</v>
      </c>
      <c r="H1159" t="s">
        <v>452</v>
      </c>
      <c r="I1159" t="s">
        <v>2843</v>
      </c>
      <c r="J1159" s="146">
        <v>42561</v>
      </c>
      <c r="K1159" t="s">
        <v>1614</v>
      </c>
      <c r="L1159" t="s">
        <v>88</v>
      </c>
      <c r="M1159" t="s">
        <v>28</v>
      </c>
      <c r="N1159" t="s">
        <v>242</v>
      </c>
    </row>
    <row r="1160" spans="1:14">
      <c r="A1160" t="s">
        <v>12</v>
      </c>
      <c r="B1160" t="s">
        <v>7493</v>
      </c>
      <c r="C1160" t="s">
        <v>2852</v>
      </c>
      <c r="D1160" s="85" t="s">
        <v>1737</v>
      </c>
      <c r="E1160" s="146">
        <v>42565</v>
      </c>
      <c r="G1160" t="s">
        <v>2842</v>
      </c>
      <c r="H1160" t="s">
        <v>452</v>
      </c>
      <c r="I1160" t="s">
        <v>2843</v>
      </c>
      <c r="J1160" s="146">
        <v>42561</v>
      </c>
      <c r="K1160" t="s">
        <v>1737</v>
      </c>
      <c r="L1160" t="s">
        <v>20</v>
      </c>
      <c r="M1160" t="s">
        <v>28</v>
      </c>
      <c r="N1160" t="s">
        <v>218</v>
      </c>
    </row>
    <row r="1161" spans="1:14">
      <c r="A1161" t="s">
        <v>12</v>
      </c>
      <c r="B1161" t="s">
        <v>7494</v>
      </c>
      <c r="C1161" t="s">
        <v>2854</v>
      </c>
      <c r="D1161" s="85" t="s">
        <v>1737</v>
      </c>
      <c r="E1161" s="146">
        <v>42563</v>
      </c>
      <c r="G1161" t="s">
        <v>2842</v>
      </c>
      <c r="H1161" t="s">
        <v>452</v>
      </c>
      <c r="I1161" t="s">
        <v>2843</v>
      </c>
      <c r="J1161" s="146">
        <v>42561</v>
      </c>
      <c r="K1161" t="s">
        <v>85</v>
      </c>
      <c r="L1161" t="s">
        <v>88</v>
      </c>
      <c r="M1161" t="s">
        <v>28</v>
      </c>
      <c r="N1161" t="s">
        <v>168</v>
      </c>
    </row>
    <row r="1162" spans="1:14">
      <c r="A1162" t="s">
        <v>12</v>
      </c>
      <c r="B1162" t="s">
        <v>7495</v>
      </c>
      <c r="C1162" t="s">
        <v>2856</v>
      </c>
      <c r="D1162" s="85" t="s">
        <v>1737</v>
      </c>
      <c r="E1162" s="146">
        <v>42562</v>
      </c>
      <c r="G1162" t="s">
        <v>2842</v>
      </c>
      <c r="H1162" t="s">
        <v>452</v>
      </c>
      <c r="I1162" t="s">
        <v>2843</v>
      </c>
      <c r="J1162" s="146">
        <v>42561</v>
      </c>
      <c r="K1162" t="s">
        <v>85</v>
      </c>
      <c r="L1162" t="s">
        <v>161</v>
      </c>
      <c r="M1162" t="s">
        <v>28</v>
      </c>
      <c r="N1162" t="s">
        <v>2298</v>
      </c>
    </row>
    <row r="1163" spans="1:14">
      <c r="A1163" t="s">
        <v>12</v>
      </c>
      <c r="B1163" t="s">
        <v>7496</v>
      </c>
      <c r="C1163" t="s">
        <v>2858</v>
      </c>
      <c r="D1163" s="85" t="s">
        <v>1737</v>
      </c>
      <c r="E1163" s="146">
        <v>42556</v>
      </c>
      <c r="G1163" t="s">
        <v>2859</v>
      </c>
      <c r="H1163" t="s">
        <v>16</v>
      </c>
      <c r="I1163" t="s">
        <v>2860</v>
      </c>
      <c r="J1163" s="146">
        <v>42547</v>
      </c>
      <c r="K1163" t="s">
        <v>1737</v>
      </c>
      <c r="L1163" t="s">
        <v>161</v>
      </c>
      <c r="M1163" t="s">
        <v>45</v>
      </c>
      <c r="N1163" t="s">
        <v>2861</v>
      </c>
    </row>
    <row r="1164" spans="1:14">
      <c r="A1164" t="s">
        <v>12</v>
      </c>
      <c r="B1164" t="s">
        <v>7497</v>
      </c>
      <c r="C1164" t="s">
        <v>2863</v>
      </c>
      <c r="D1164" s="85" t="s">
        <v>1737</v>
      </c>
      <c r="E1164" s="146">
        <v>42552</v>
      </c>
      <c r="G1164" t="s">
        <v>2859</v>
      </c>
      <c r="H1164" t="s">
        <v>16</v>
      </c>
      <c r="I1164" t="s">
        <v>2860</v>
      </c>
      <c r="J1164" s="146">
        <v>42547</v>
      </c>
      <c r="K1164" t="s">
        <v>88</v>
      </c>
      <c r="L1164" t="s">
        <v>424</v>
      </c>
      <c r="M1164" t="s">
        <v>45</v>
      </c>
      <c r="N1164" t="s">
        <v>2864</v>
      </c>
    </row>
    <row r="1165" spans="1:14">
      <c r="A1165" t="s">
        <v>12</v>
      </c>
      <c r="B1165" t="s">
        <v>7498</v>
      </c>
      <c r="C1165" t="s">
        <v>2866</v>
      </c>
      <c r="D1165" s="85" t="s">
        <v>1737</v>
      </c>
      <c r="E1165" s="146">
        <v>42550</v>
      </c>
      <c r="G1165" t="s">
        <v>2859</v>
      </c>
      <c r="H1165" t="s">
        <v>16</v>
      </c>
      <c r="I1165" t="s">
        <v>2860</v>
      </c>
      <c r="J1165" s="146">
        <v>42547</v>
      </c>
      <c r="K1165" t="s">
        <v>1737</v>
      </c>
      <c r="L1165" t="s">
        <v>180</v>
      </c>
      <c r="M1165" t="s">
        <v>45</v>
      </c>
      <c r="N1165" t="s">
        <v>2213</v>
      </c>
    </row>
    <row r="1166" spans="1:14">
      <c r="A1166" t="s">
        <v>12</v>
      </c>
      <c r="B1166" t="s">
        <v>7499</v>
      </c>
      <c r="C1166" t="s">
        <v>2868</v>
      </c>
      <c r="D1166" s="85" t="s">
        <v>1737</v>
      </c>
      <c r="E1166" s="146">
        <v>42549</v>
      </c>
      <c r="G1166" t="s">
        <v>2859</v>
      </c>
      <c r="H1166" t="s">
        <v>16</v>
      </c>
      <c r="I1166" t="s">
        <v>2860</v>
      </c>
      <c r="J1166" s="146">
        <v>42547</v>
      </c>
      <c r="K1166" t="s">
        <v>88</v>
      </c>
      <c r="L1166" t="s">
        <v>2748</v>
      </c>
      <c r="M1166" t="s">
        <v>45</v>
      </c>
      <c r="N1166" t="s">
        <v>419</v>
      </c>
    </row>
    <row r="1167" spans="1:14">
      <c r="A1167" t="s">
        <v>12</v>
      </c>
      <c r="B1167" t="s">
        <v>7500</v>
      </c>
      <c r="C1167" t="s">
        <v>2870</v>
      </c>
      <c r="D1167" s="85" t="s">
        <v>1737</v>
      </c>
      <c r="E1167" s="146">
        <v>42548</v>
      </c>
      <c r="G1167" t="s">
        <v>2859</v>
      </c>
      <c r="H1167" t="s">
        <v>16</v>
      </c>
      <c r="I1167" t="s">
        <v>2860</v>
      </c>
      <c r="J1167" s="146">
        <v>42547</v>
      </c>
      <c r="K1167" t="s">
        <v>2748</v>
      </c>
      <c r="L1167" t="s">
        <v>1737</v>
      </c>
      <c r="M1167" t="s">
        <v>45</v>
      </c>
      <c r="N1167" t="s">
        <v>2871</v>
      </c>
    </row>
    <row r="1168" spans="1:14">
      <c r="A1168" t="s">
        <v>12</v>
      </c>
      <c r="B1168" t="s">
        <v>7501</v>
      </c>
      <c r="C1168" t="s">
        <v>2873</v>
      </c>
      <c r="D1168" s="85" t="s">
        <v>1737</v>
      </c>
      <c r="E1168" s="146">
        <v>42546</v>
      </c>
      <c r="G1168" t="s">
        <v>1922</v>
      </c>
      <c r="H1168" t="s">
        <v>1923</v>
      </c>
      <c r="I1168" t="s">
        <v>1924</v>
      </c>
      <c r="J1168" s="146">
        <v>42533</v>
      </c>
      <c r="K1168" t="s">
        <v>88</v>
      </c>
      <c r="L1168" t="s">
        <v>1614</v>
      </c>
      <c r="M1168" t="s">
        <v>45</v>
      </c>
      <c r="N1168" t="s">
        <v>435</v>
      </c>
    </row>
    <row r="1169" spans="1:14">
      <c r="A1169" t="s">
        <v>12</v>
      </c>
      <c r="B1169" t="s">
        <v>7502</v>
      </c>
      <c r="C1169" t="s">
        <v>2875</v>
      </c>
      <c r="D1169" s="85" t="s">
        <v>1737</v>
      </c>
      <c r="E1169" s="146">
        <v>42534</v>
      </c>
      <c r="G1169" t="s">
        <v>1922</v>
      </c>
      <c r="H1169" t="s">
        <v>1923</v>
      </c>
      <c r="I1169" t="s">
        <v>1924</v>
      </c>
      <c r="J1169" s="146">
        <v>42533</v>
      </c>
      <c r="K1169" t="s">
        <v>88</v>
      </c>
      <c r="L1169" t="s">
        <v>418</v>
      </c>
      <c r="M1169" t="s">
        <v>45</v>
      </c>
      <c r="N1169" t="s">
        <v>201</v>
      </c>
    </row>
    <row r="1170" spans="1:14">
      <c r="A1170" t="s">
        <v>12</v>
      </c>
      <c r="B1170" t="s">
        <v>7503</v>
      </c>
      <c r="C1170" t="s">
        <v>2877</v>
      </c>
      <c r="D1170" s="85" t="s">
        <v>1737</v>
      </c>
      <c r="E1170" s="146">
        <v>42538</v>
      </c>
      <c r="G1170" t="s">
        <v>2878</v>
      </c>
      <c r="H1170" t="s">
        <v>98</v>
      </c>
      <c r="I1170" t="s">
        <v>160</v>
      </c>
      <c r="J1170" s="146">
        <v>42526</v>
      </c>
      <c r="K1170" t="s">
        <v>161</v>
      </c>
      <c r="L1170" t="s">
        <v>151</v>
      </c>
      <c r="M1170" t="s">
        <v>28</v>
      </c>
      <c r="N1170" t="s">
        <v>362</v>
      </c>
    </row>
    <row r="1171" spans="1:14">
      <c r="A1171" t="s">
        <v>12</v>
      </c>
      <c r="B1171" t="s">
        <v>7504</v>
      </c>
      <c r="C1171" t="s">
        <v>2880</v>
      </c>
      <c r="D1171" s="85" t="s">
        <v>1737</v>
      </c>
      <c r="E1171" s="146">
        <v>42529</v>
      </c>
      <c r="G1171" t="s">
        <v>2878</v>
      </c>
      <c r="H1171" t="s">
        <v>98</v>
      </c>
      <c r="I1171" t="s">
        <v>160</v>
      </c>
      <c r="J1171" s="146">
        <v>42526</v>
      </c>
      <c r="K1171" t="s">
        <v>1737</v>
      </c>
      <c r="L1171" t="s">
        <v>49</v>
      </c>
      <c r="M1171" t="s">
        <v>28</v>
      </c>
      <c r="N1171" t="s">
        <v>185</v>
      </c>
    </row>
    <row r="1172" spans="1:14">
      <c r="A1172" t="s">
        <v>12</v>
      </c>
      <c r="B1172" t="s">
        <v>7505</v>
      </c>
      <c r="C1172" t="s">
        <v>2882</v>
      </c>
      <c r="D1172" s="85" t="s">
        <v>1737</v>
      </c>
      <c r="E1172" s="146">
        <v>42528</v>
      </c>
      <c r="G1172" t="s">
        <v>2878</v>
      </c>
      <c r="H1172" t="s">
        <v>98</v>
      </c>
      <c r="I1172" t="s">
        <v>160</v>
      </c>
      <c r="J1172" s="146">
        <v>42526</v>
      </c>
      <c r="K1172" t="s">
        <v>88</v>
      </c>
      <c r="L1172" t="s">
        <v>1737</v>
      </c>
      <c r="M1172" t="s">
        <v>28</v>
      </c>
      <c r="N1172" t="s">
        <v>239</v>
      </c>
    </row>
    <row r="1173" spans="1:14">
      <c r="A1173" t="s">
        <v>12</v>
      </c>
      <c r="B1173" t="s">
        <v>7506</v>
      </c>
      <c r="C1173" t="s">
        <v>2884</v>
      </c>
      <c r="D1173" s="85" t="s">
        <v>1737</v>
      </c>
      <c r="E1173" s="146">
        <v>42527</v>
      </c>
      <c r="G1173" t="s">
        <v>2878</v>
      </c>
      <c r="H1173" t="s">
        <v>98</v>
      </c>
      <c r="I1173" t="s">
        <v>160</v>
      </c>
      <c r="J1173" s="146">
        <v>42526</v>
      </c>
      <c r="K1173" t="s">
        <v>88</v>
      </c>
      <c r="L1173" t="s">
        <v>157</v>
      </c>
      <c r="M1173" t="s">
        <v>28</v>
      </c>
      <c r="N1173" t="s">
        <v>2885</v>
      </c>
    </row>
    <row r="1174" spans="1:14">
      <c r="A1174" t="s">
        <v>12</v>
      </c>
      <c r="B1174" t="s">
        <v>7507</v>
      </c>
      <c r="C1174" t="s">
        <v>2887</v>
      </c>
      <c r="D1174" s="85" t="s">
        <v>1737</v>
      </c>
      <c r="E1174" s="146">
        <v>42216</v>
      </c>
      <c r="G1174" t="s">
        <v>309</v>
      </c>
      <c r="H1174" t="s">
        <v>310</v>
      </c>
      <c r="I1174" t="s">
        <v>311</v>
      </c>
      <c r="J1174" s="146">
        <v>42210</v>
      </c>
      <c r="K1174" t="s">
        <v>1737</v>
      </c>
      <c r="L1174" t="s">
        <v>94</v>
      </c>
      <c r="M1174" t="s">
        <v>28</v>
      </c>
      <c r="N1174" t="s">
        <v>106</v>
      </c>
    </row>
    <row r="1175" spans="1:14">
      <c r="A1175" t="s">
        <v>12</v>
      </c>
      <c r="B1175" t="s">
        <v>7508</v>
      </c>
      <c r="C1175" t="s">
        <v>2889</v>
      </c>
      <c r="D1175" s="85" t="s">
        <v>1737</v>
      </c>
      <c r="E1175" s="146">
        <v>42215</v>
      </c>
      <c r="G1175" t="s">
        <v>309</v>
      </c>
      <c r="H1175" t="s">
        <v>310</v>
      </c>
      <c r="I1175" t="s">
        <v>311</v>
      </c>
      <c r="J1175" s="146">
        <v>42210</v>
      </c>
      <c r="K1175" t="s">
        <v>92</v>
      </c>
      <c r="L1175" t="s">
        <v>94</v>
      </c>
      <c r="M1175" t="s">
        <v>28</v>
      </c>
      <c r="N1175" t="s">
        <v>2787</v>
      </c>
    </row>
    <row r="1176" spans="1:14">
      <c r="A1176" t="s">
        <v>12</v>
      </c>
      <c r="B1176" t="s">
        <v>7509</v>
      </c>
      <c r="C1176" t="s">
        <v>2891</v>
      </c>
      <c r="D1176" s="85" t="s">
        <v>1737</v>
      </c>
      <c r="E1176" s="146">
        <v>42215</v>
      </c>
      <c r="G1176" t="s">
        <v>309</v>
      </c>
      <c r="H1176" t="s">
        <v>310</v>
      </c>
      <c r="I1176" t="s">
        <v>311</v>
      </c>
      <c r="J1176" s="146">
        <v>42210</v>
      </c>
      <c r="K1176" t="s">
        <v>1737</v>
      </c>
      <c r="L1176" t="s">
        <v>79</v>
      </c>
      <c r="M1176" t="s">
        <v>28</v>
      </c>
      <c r="N1176" t="s">
        <v>242</v>
      </c>
    </row>
    <row r="1177" spans="1:14">
      <c r="A1177" t="s">
        <v>12</v>
      </c>
      <c r="B1177" t="s">
        <v>7510</v>
      </c>
      <c r="C1177" t="s">
        <v>2893</v>
      </c>
      <c r="D1177" s="85" t="s">
        <v>1737</v>
      </c>
      <c r="E1177" s="146">
        <v>42214</v>
      </c>
      <c r="G1177" t="s">
        <v>309</v>
      </c>
      <c r="H1177" t="s">
        <v>310</v>
      </c>
      <c r="I1177" t="s">
        <v>311</v>
      </c>
      <c r="J1177" s="146">
        <v>42210</v>
      </c>
      <c r="K1177" t="s">
        <v>92</v>
      </c>
      <c r="L1177" t="s">
        <v>105</v>
      </c>
      <c r="M1177" t="s">
        <v>28</v>
      </c>
      <c r="N1177" t="s">
        <v>175</v>
      </c>
    </row>
    <row r="1178" spans="1:14">
      <c r="A1178" t="s">
        <v>12</v>
      </c>
      <c r="B1178" t="s">
        <v>7511</v>
      </c>
      <c r="C1178" t="s">
        <v>2895</v>
      </c>
      <c r="D1178" s="85" t="s">
        <v>1737</v>
      </c>
      <c r="E1178" s="146">
        <v>42213</v>
      </c>
      <c r="F1178" t="s">
        <v>2896</v>
      </c>
      <c r="G1178" t="s">
        <v>309</v>
      </c>
      <c r="H1178" t="s">
        <v>310</v>
      </c>
      <c r="I1178" t="s">
        <v>311</v>
      </c>
      <c r="J1178" s="146">
        <v>42210</v>
      </c>
    </row>
    <row r="1179" spans="1:14">
      <c r="A1179" t="s">
        <v>12</v>
      </c>
      <c r="B1179" t="s">
        <v>7512</v>
      </c>
      <c r="C1179" t="s">
        <v>2898</v>
      </c>
      <c r="D1179" s="85" t="s">
        <v>1737</v>
      </c>
      <c r="E1179" s="146">
        <v>42012</v>
      </c>
      <c r="F1179" t="s">
        <v>522</v>
      </c>
      <c r="G1179" t="s">
        <v>2899</v>
      </c>
      <c r="H1179" t="s">
        <v>1156</v>
      </c>
      <c r="J1179" s="146">
        <v>42358</v>
      </c>
      <c r="K1179" t="s">
        <v>956</v>
      </c>
      <c r="L1179" t="s">
        <v>1152</v>
      </c>
      <c r="M1179" t="s">
        <v>28</v>
      </c>
      <c r="N1179" t="s">
        <v>726</v>
      </c>
    </row>
    <row r="1180" spans="1:14">
      <c r="A1180" t="s">
        <v>12</v>
      </c>
      <c r="B1180" t="s">
        <v>7513</v>
      </c>
      <c r="C1180" t="s">
        <v>2901</v>
      </c>
      <c r="D1180" s="85" t="s">
        <v>1737</v>
      </c>
      <c r="E1180" s="146">
        <v>42010</v>
      </c>
      <c r="F1180" t="s">
        <v>522</v>
      </c>
      <c r="G1180" t="s">
        <v>2899</v>
      </c>
      <c r="H1180" t="s">
        <v>1156</v>
      </c>
      <c r="J1180" s="146">
        <v>42358</v>
      </c>
      <c r="K1180" t="s">
        <v>438</v>
      </c>
      <c r="L1180" t="s">
        <v>1504</v>
      </c>
      <c r="M1180" t="s">
        <v>28</v>
      </c>
      <c r="N1180" t="s">
        <v>466</v>
      </c>
    </row>
    <row r="1181" spans="1:14">
      <c r="A1181" t="s">
        <v>12</v>
      </c>
      <c r="B1181" t="s">
        <v>7514</v>
      </c>
      <c r="C1181" t="s">
        <v>2903</v>
      </c>
      <c r="D1181" s="85" t="s">
        <v>1737</v>
      </c>
      <c r="E1181" s="146">
        <v>42373</v>
      </c>
      <c r="F1181" t="s">
        <v>522</v>
      </c>
      <c r="G1181" t="s">
        <v>2899</v>
      </c>
      <c r="H1181" t="s">
        <v>1156</v>
      </c>
      <c r="J1181" s="146">
        <v>42358</v>
      </c>
      <c r="K1181" t="s">
        <v>1504</v>
      </c>
      <c r="L1181" t="s">
        <v>1614</v>
      </c>
      <c r="M1181" t="s">
        <v>28</v>
      </c>
      <c r="N1181" t="s">
        <v>207</v>
      </c>
    </row>
    <row r="1182" spans="1:14">
      <c r="A1182" t="s">
        <v>12</v>
      </c>
      <c r="B1182" t="s">
        <v>7515</v>
      </c>
      <c r="C1182" t="s">
        <v>2905</v>
      </c>
      <c r="D1182" s="85" t="s">
        <v>1737</v>
      </c>
      <c r="E1182" s="146">
        <v>42368</v>
      </c>
      <c r="F1182" t="s">
        <v>522</v>
      </c>
      <c r="G1182" t="s">
        <v>2899</v>
      </c>
      <c r="H1182" t="s">
        <v>1156</v>
      </c>
      <c r="J1182" s="146">
        <v>42358</v>
      </c>
      <c r="K1182" t="s">
        <v>956</v>
      </c>
      <c r="L1182" t="s">
        <v>1614</v>
      </c>
      <c r="M1182" t="s">
        <v>28</v>
      </c>
      <c r="N1182" t="s">
        <v>108</v>
      </c>
    </row>
    <row r="1183" spans="1:14">
      <c r="A1183" t="s">
        <v>12</v>
      </c>
      <c r="B1183" t="s">
        <v>7516</v>
      </c>
      <c r="C1183" t="s">
        <v>2907</v>
      </c>
      <c r="D1183" s="85" t="s">
        <v>1737</v>
      </c>
      <c r="E1183" s="146">
        <v>42365</v>
      </c>
      <c r="F1183" t="s">
        <v>522</v>
      </c>
      <c r="G1183" t="s">
        <v>2899</v>
      </c>
      <c r="H1183" t="s">
        <v>1156</v>
      </c>
      <c r="J1183" s="146">
        <v>42358</v>
      </c>
      <c r="K1183" t="s">
        <v>1504</v>
      </c>
      <c r="L1183" t="s">
        <v>2908</v>
      </c>
      <c r="M1183" t="s">
        <v>28</v>
      </c>
      <c r="N1183" t="s">
        <v>2787</v>
      </c>
    </row>
    <row r="1184" spans="1:14">
      <c r="A1184" t="s">
        <v>12</v>
      </c>
      <c r="B1184" t="s">
        <v>7517</v>
      </c>
      <c r="C1184" t="s">
        <v>2910</v>
      </c>
      <c r="D1184" s="85" t="s">
        <v>1737</v>
      </c>
      <c r="E1184" s="146">
        <v>42362</v>
      </c>
      <c r="F1184" t="s">
        <v>522</v>
      </c>
      <c r="G1184" t="s">
        <v>2899</v>
      </c>
      <c r="H1184" t="s">
        <v>1156</v>
      </c>
      <c r="J1184" s="146">
        <v>42358</v>
      </c>
      <c r="K1184" t="s">
        <v>956</v>
      </c>
      <c r="L1184" t="s">
        <v>2908</v>
      </c>
      <c r="M1184" t="s">
        <v>28</v>
      </c>
      <c r="N1184" t="s">
        <v>2911</v>
      </c>
    </row>
    <row r="1185" spans="1:14">
      <c r="A1185" t="s">
        <v>12</v>
      </c>
      <c r="B1185" t="s">
        <v>7518</v>
      </c>
      <c r="C1185" t="s">
        <v>2913</v>
      </c>
      <c r="D1185" s="85" t="s">
        <v>1737</v>
      </c>
      <c r="E1185" s="146">
        <v>42361</v>
      </c>
      <c r="F1185" t="s">
        <v>522</v>
      </c>
      <c r="G1185" t="s">
        <v>2899</v>
      </c>
      <c r="H1185" t="s">
        <v>1156</v>
      </c>
      <c r="J1185" s="146">
        <v>42358</v>
      </c>
      <c r="K1185" t="s">
        <v>956</v>
      </c>
      <c r="L1185" t="s">
        <v>438</v>
      </c>
      <c r="M1185" t="s">
        <v>28</v>
      </c>
      <c r="N1185" t="s">
        <v>1635</v>
      </c>
    </row>
    <row r="1186" spans="1:14">
      <c r="A1186" t="s">
        <v>12</v>
      </c>
      <c r="B1186" t="s">
        <v>7519</v>
      </c>
      <c r="C1186" t="s">
        <v>2915</v>
      </c>
      <c r="D1186" s="85" t="s">
        <v>1737</v>
      </c>
      <c r="E1186" s="146">
        <v>42360</v>
      </c>
      <c r="F1186" t="s">
        <v>522</v>
      </c>
      <c r="G1186" t="s">
        <v>2899</v>
      </c>
      <c r="H1186" t="s">
        <v>1156</v>
      </c>
      <c r="J1186" s="146">
        <v>42358</v>
      </c>
      <c r="K1186" t="s">
        <v>956</v>
      </c>
      <c r="L1186" t="s">
        <v>1504</v>
      </c>
      <c r="M1186" t="s">
        <v>28</v>
      </c>
      <c r="N1186" t="s">
        <v>218</v>
      </c>
    </row>
    <row r="1187" spans="1:14">
      <c r="A1187" t="s">
        <v>12</v>
      </c>
      <c r="B1187" t="s">
        <v>7520</v>
      </c>
      <c r="C1187" t="s">
        <v>2917</v>
      </c>
      <c r="D1187" s="85" t="s">
        <v>1737</v>
      </c>
      <c r="E1187" s="146">
        <v>41914</v>
      </c>
      <c r="G1187" t="s">
        <v>1899</v>
      </c>
      <c r="H1187" t="s">
        <v>164</v>
      </c>
      <c r="I1187" t="s">
        <v>1900</v>
      </c>
      <c r="J1187" s="146">
        <v>41895</v>
      </c>
      <c r="K1187" t="s">
        <v>1737</v>
      </c>
      <c r="L1187" t="s">
        <v>490</v>
      </c>
      <c r="M1187" t="s">
        <v>28</v>
      </c>
      <c r="N1187" t="s">
        <v>213</v>
      </c>
    </row>
    <row r="1188" spans="1:14">
      <c r="A1188" t="s">
        <v>12</v>
      </c>
      <c r="B1188" t="s">
        <v>7521</v>
      </c>
      <c r="C1188" t="s">
        <v>2919</v>
      </c>
      <c r="D1188" s="85" t="s">
        <v>1737</v>
      </c>
      <c r="E1188" s="146">
        <v>42293</v>
      </c>
      <c r="G1188" t="s">
        <v>203</v>
      </c>
      <c r="H1188" t="s">
        <v>204</v>
      </c>
      <c r="I1188" t="s">
        <v>205</v>
      </c>
      <c r="J1188" s="146">
        <v>42245</v>
      </c>
      <c r="K1188" t="s">
        <v>1737</v>
      </c>
      <c r="L1188" t="s">
        <v>2920</v>
      </c>
      <c r="M1188" t="s">
        <v>28</v>
      </c>
      <c r="N1188" t="s">
        <v>103</v>
      </c>
    </row>
    <row r="1189" spans="1:14">
      <c r="A1189" t="s">
        <v>12</v>
      </c>
      <c r="B1189" t="s">
        <v>7522</v>
      </c>
      <c r="C1189" t="s">
        <v>2922</v>
      </c>
      <c r="D1189" s="85" t="s">
        <v>1737</v>
      </c>
      <c r="E1189" s="146">
        <v>42265</v>
      </c>
      <c r="G1189" t="s">
        <v>203</v>
      </c>
      <c r="H1189" t="s">
        <v>204</v>
      </c>
      <c r="I1189" t="s">
        <v>205</v>
      </c>
      <c r="J1189" s="146">
        <v>42245</v>
      </c>
      <c r="K1189" t="s">
        <v>425</v>
      </c>
      <c r="L1189" t="s">
        <v>2786</v>
      </c>
      <c r="M1189" t="s">
        <v>28</v>
      </c>
      <c r="N1189" t="s">
        <v>34</v>
      </c>
    </row>
    <row r="1190" spans="1:14">
      <c r="A1190" t="s">
        <v>12</v>
      </c>
      <c r="B1190" t="s">
        <v>7523</v>
      </c>
      <c r="C1190" t="s">
        <v>2924</v>
      </c>
      <c r="D1190" s="85" t="s">
        <v>1737</v>
      </c>
      <c r="E1190" s="146">
        <v>42265</v>
      </c>
      <c r="G1190" t="s">
        <v>203</v>
      </c>
      <c r="H1190" t="s">
        <v>204</v>
      </c>
      <c r="I1190" t="s">
        <v>205</v>
      </c>
      <c r="J1190" s="146">
        <v>42246</v>
      </c>
      <c r="K1190" t="s">
        <v>33</v>
      </c>
      <c r="L1190" t="s">
        <v>1737</v>
      </c>
      <c r="M1190" t="s">
        <v>28</v>
      </c>
      <c r="N1190" t="s">
        <v>108</v>
      </c>
    </row>
    <row r="1191" spans="1:14">
      <c r="A1191" t="s">
        <v>12</v>
      </c>
      <c r="B1191" t="s">
        <v>7524</v>
      </c>
      <c r="C1191" t="s">
        <v>2926</v>
      </c>
      <c r="D1191" s="85" t="s">
        <v>1737</v>
      </c>
      <c r="E1191" s="146">
        <v>42258</v>
      </c>
      <c r="G1191" t="s">
        <v>203</v>
      </c>
      <c r="H1191" t="s">
        <v>204</v>
      </c>
      <c r="I1191" t="s">
        <v>205</v>
      </c>
      <c r="J1191" s="146">
        <v>42246</v>
      </c>
      <c r="K1191" t="s">
        <v>2758</v>
      </c>
      <c r="L1191" t="s">
        <v>1737</v>
      </c>
      <c r="M1191" t="s">
        <v>28</v>
      </c>
      <c r="N1191" t="s">
        <v>128</v>
      </c>
    </row>
    <row r="1192" spans="1:14">
      <c r="A1192" t="s">
        <v>12</v>
      </c>
      <c r="B1192" t="s">
        <v>7525</v>
      </c>
      <c r="C1192" t="s">
        <v>2928</v>
      </c>
      <c r="D1192" s="85" t="s">
        <v>1737</v>
      </c>
      <c r="E1192" s="146">
        <v>42257</v>
      </c>
      <c r="G1192" t="s">
        <v>203</v>
      </c>
      <c r="H1192" t="s">
        <v>204</v>
      </c>
      <c r="I1192" t="s">
        <v>205</v>
      </c>
      <c r="J1192" s="146">
        <v>42245</v>
      </c>
      <c r="K1192" t="s">
        <v>1737</v>
      </c>
      <c r="L1192" t="s">
        <v>73</v>
      </c>
      <c r="M1192" t="s">
        <v>28</v>
      </c>
      <c r="N1192" t="s">
        <v>362</v>
      </c>
    </row>
    <row r="1193" spans="1:14">
      <c r="A1193" t="s">
        <v>12</v>
      </c>
      <c r="B1193" t="s">
        <v>7526</v>
      </c>
      <c r="C1193" t="s">
        <v>2930</v>
      </c>
      <c r="D1193" s="85" t="s">
        <v>1737</v>
      </c>
      <c r="E1193" s="146">
        <v>42252</v>
      </c>
      <c r="G1193" t="s">
        <v>203</v>
      </c>
      <c r="H1193" t="s">
        <v>204</v>
      </c>
      <c r="I1193" t="s">
        <v>205</v>
      </c>
      <c r="J1193" s="146">
        <v>42246</v>
      </c>
      <c r="K1193" t="s">
        <v>434</v>
      </c>
      <c r="L1193" t="s">
        <v>2786</v>
      </c>
      <c r="M1193" t="s">
        <v>28</v>
      </c>
      <c r="N1193" t="s">
        <v>218</v>
      </c>
    </row>
    <row r="1194" spans="1:14">
      <c r="A1194" t="s">
        <v>12</v>
      </c>
      <c r="B1194" t="s">
        <v>7527</v>
      </c>
      <c r="C1194" t="s">
        <v>2932</v>
      </c>
      <c r="D1194" s="85" t="s">
        <v>1737</v>
      </c>
      <c r="E1194" s="146">
        <v>42250</v>
      </c>
      <c r="G1194" t="s">
        <v>203</v>
      </c>
      <c r="H1194" t="s">
        <v>204</v>
      </c>
      <c r="I1194" t="s">
        <v>205</v>
      </c>
      <c r="J1194" s="146">
        <v>42246</v>
      </c>
      <c r="K1194" t="s">
        <v>678</v>
      </c>
      <c r="L1194" t="s">
        <v>1737</v>
      </c>
      <c r="M1194" t="s">
        <v>28</v>
      </c>
      <c r="N1194" t="s">
        <v>34</v>
      </c>
    </row>
    <row r="1195" spans="1:14">
      <c r="A1195" t="s">
        <v>12</v>
      </c>
      <c r="B1195" t="s">
        <v>7528</v>
      </c>
      <c r="C1195" t="s">
        <v>2934</v>
      </c>
      <c r="D1195" s="85" t="s">
        <v>1737</v>
      </c>
      <c r="E1195" s="146">
        <v>42249</v>
      </c>
      <c r="G1195" t="s">
        <v>203</v>
      </c>
      <c r="H1195" t="s">
        <v>204</v>
      </c>
      <c r="I1195" t="s">
        <v>205</v>
      </c>
      <c r="J1195" s="146">
        <v>42245</v>
      </c>
      <c r="K1195" t="s">
        <v>2786</v>
      </c>
      <c r="L1195" t="s">
        <v>2935</v>
      </c>
      <c r="M1195" t="s">
        <v>28</v>
      </c>
      <c r="N1195" t="s">
        <v>365</v>
      </c>
    </row>
    <row r="1196" spans="1:14">
      <c r="A1196" t="s">
        <v>12</v>
      </c>
      <c r="B1196" t="s">
        <v>7529</v>
      </c>
      <c r="C1196" t="s">
        <v>2937</v>
      </c>
      <c r="D1196" s="85" t="s">
        <v>1737</v>
      </c>
      <c r="E1196" s="146">
        <v>42249</v>
      </c>
      <c r="G1196" t="s">
        <v>203</v>
      </c>
      <c r="H1196" t="s">
        <v>204</v>
      </c>
      <c r="I1196" t="s">
        <v>205</v>
      </c>
      <c r="J1196" s="146">
        <v>42246</v>
      </c>
      <c r="K1196" t="s">
        <v>1737</v>
      </c>
      <c r="L1196" t="s">
        <v>490</v>
      </c>
      <c r="M1196" t="s">
        <v>28</v>
      </c>
      <c r="N1196" t="s">
        <v>466</v>
      </c>
    </row>
    <row r="1197" spans="1:14">
      <c r="A1197" t="s">
        <v>12</v>
      </c>
      <c r="B1197" t="s">
        <v>7530</v>
      </c>
      <c r="C1197" t="s">
        <v>2939</v>
      </c>
      <c r="D1197" s="85" t="s">
        <v>1737</v>
      </c>
      <c r="E1197" s="146">
        <v>42248</v>
      </c>
      <c r="G1197" t="s">
        <v>203</v>
      </c>
      <c r="H1197" t="s">
        <v>204</v>
      </c>
      <c r="I1197" t="s">
        <v>205</v>
      </c>
      <c r="J1197" s="146">
        <v>42246</v>
      </c>
      <c r="K1197" t="s">
        <v>2758</v>
      </c>
      <c r="L1197" t="s">
        <v>2825</v>
      </c>
      <c r="M1197" t="s">
        <v>28</v>
      </c>
      <c r="N1197" t="s">
        <v>618</v>
      </c>
    </row>
    <row r="1198" spans="1:14">
      <c r="A1198" t="s">
        <v>12</v>
      </c>
      <c r="B1198" t="s">
        <v>7531</v>
      </c>
      <c r="C1198" t="s">
        <v>2941</v>
      </c>
      <c r="D1198" s="85" t="s">
        <v>1737</v>
      </c>
      <c r="E1198" s="146">
        <v>42221</v>
      </c>
      <c r="G1198" t="s">
        <v>2942</v>
      </c>
      <c r="H1198" t="s">
        <v>452</v>
      </c>
      <c r="I1198" t="s">
        <v>2943</v>
      </c>
      <c r="J1198" s="146">
        <v>42217</v>
      </c>
      <c r="K1198" t="s">
        <v>85</v>
      </c>
      <c r="L1198" t="s">
        <v>2786</v>
      </c>
      <c r="M1198" t="s">
        <v>28</v>
      </c>
      <c r="N1198" t="s">
        <v>1851</v>
      </c>
    </row>
    <row r="1199" spans="1:14">
      <c r="A1199" t="s">
        <v>12</v>
      </c>
      <c r="B1199" t="s">
        <v>7532</v>
      </c>
      <c r="C1199" t="s">
        <v>2945</v>
      </c>
      <c r="D1199" s="85" t="s">
        <v>1737</v>
      </c>
      <c r="E1199" s="146">
        <v>42221</v>
      </c>
      <c r="G1199" t="s">
        <v>2942</v>
      </c>
      <c r="H1199" t="s">
        <v>452</v>
      </c>
      <c r="I1199" t="s">
        <v>2943</v>
      </c>
      <c r="J1199" s="146">
        <v>42218</v>
      </c>
      <c r="K1199" t="s">
        <v>1737</v>
      </c>
      <c r="L1199" t="s">
        <v>194</v>
      </c>
      <c r="M1199" t="s">
        <v>28</v>
      </c>
      <c r="N1199" t="s">
        <v>381</v>
      </c>
    </row>
    <row r="1200" spans="1:14">
      <c r="A1200" t="s">
        <v>12</v>
      </c>
      <c r="B1200" t="s">
        <v>7533</v>
      </c>
      <c r="C1200" t="s">
        <v>2947</v>
      </c>
      <c r="D1200" s="85" t="s">
        <v>1737</v>
      </c>
      <c r="E1200" s="146">
        <v>42221</v>
      </c>
      <c r="G1200" t="s">
        <v>2942</v>
      </c>
      <c r="H1200" t="s">
        <v>452</v>
      </c>
      <c r="I1200" t="s">
        <v>2943</v>
      </c>
      <c r="J1200" s="146">
        <v>42217</v>
      </c>
      <c r="K1200" t="s">
        <v>1737</v>
      </c>
      <c r="L1200" t="s">
        <v>194</v>
      </c>
      <c r="M1200" t="s">
        <v>28</v>
      </c>
      <c r="N1200" t="s">
        <v>168</v>
      </c>
    </row>
    <row r="1201" spans="1:14">
      <c r="A1201" t="s">
        <v>12</v>
      </c>
      <c r="B1201" t="s">
        <v>7534</v>
      </c>
      <c r="C1201" t="s">
        <v>2949</v>
      </c>
      <c r="D1201" s="85" t="s">
        <v>1737</v>
      </c>
      <c r="E1201" s="146">
        <v>42220</v>
      </c>
      <c r="G1201" t="s">
        <v>2942</v>
      </c>
      <c r="H1201" t="s">
        <v>452</v>
      </c>
      <c r="I1201" t="s">
        <v>2943</v>
      </c>
      <c r="J1201" s="146">
        <v>42218</v>
      </c>
      <c r="K1201" t="s">
        <v>194</v>
      </c>
      <c r="L1201" t="s">
        <v>161</v>
      </c>
      <c r="M1201" t="s">
        <v>28</v>
      </c>
      <c r="N1201" t="s">
        <v>2298</v>
      </c>
    </row>
    <row r="1202" spans="1:14">
      <c r="A1202" t="s">
        <v>12</v>
      </c>
      <c r="B1202" t="s">
        <v>7535</v>
      </c>
      <c r="C1202" t="s">
        <v>2951</v>
      </c>
      <c r="D1202" s="85" t="s">
        <v>1737</v>
      </c>
      <c r="E1202" s="146">
        <v>42220</v>
      </c>
      <c r="G1202" t="s">
        <v>2942</v>
      </c>
      <c r="H1202" t="s">
        <v>452</v>
      </c>
      <c r="I1202" t="s">
        <v>2943</v>
      </c>
      <c r="J1202" s="146">
        <v>42217</v>
      </c>
      <c r="K1202" t="s">
        <v>1737</v>
      </c>
      <c r="L1202" t="s">
        <v>200</v>
      </c>
      <c r="M1202" t="s">
        <v>28</v>
      </c>
      <c r="N1202" t="s">
        <v>34</v>
      </c>
    </row>
    <row r="1203" spans="1:14">
      <c r="A1203" t="s">
        <v>12</v>
      </c>
      <c r="B1203" t="s">
        <v>7536</v>
      </c>
      <c r="C1203" t="s">
        <v>2953</v>
      </c>
      <c r="D1203" s="85" t="s">
        <v>1737</v>
      </c>
      <c r="E1203" s="146">
        <v>42220</v>
      </c>
      <c r="G1203" t="s">
        <v>2942</v>
      </c>
      <c r="H1203" t="s">
        <v>452</v>
      </c>
      <c r="I1203" t="s">
        <v>2943</v>
      </c>
      <c r="J1203" s="146">
        <v>42218</v>
      </c>
      <c r="K1203" t="s">
        <v>85</v>
      </c>
      <c r="L1203" t="s">
        <v>1737</v>
      </c>
      <c r="M1203" t="s">
        <v>28</v>
      </c>
      <c r="N1203" t="s">
        <v>250</v>
      </c>
    </row>
    <row r="1204" spans="1:14">
      <c r="A1204" t="s">
        <v>12</v>
      </c>
      <c r="B1204" t="s">
        <v>7537</v>
      </c>
      <c r="C1204" t="s">
        <v>2955</v>
      </c>
      <c r="D1204" s="85" t="s">
        <v>1737</v>
      </c>
      <c r="E1204" s="146">
        <v>42181</v>
      </c>
      <c r="G1204" t="s">
        <v>2956</v>
      </c>
      <c r="H1204" t="s">
        <v>16</v>
      </c>
      <c r="I1204" t="s">
        <v>2957</v>
      </c>
      <c r="J1204" s="146">
        <v>42168</v>
      </c>
      <c r="K1204" t="s">
        <v>194</v>
      </c>
      <c r="L1204" t="s">
        <v>1737</v>
      </c>
      <c r="M1204" t="s">
        <v>28</v>
      </c>
      <c r="N1204" t="s">
        <v>466</v>
      </c>
    </row>
    <row r="1205" spans="1:14">
      <c r="A1205" t="s">
        <v>12</v>
      </c>
      <c r="B1205" t="s">
        <v>7538</v>
      </c>
      <c r="C1205" t="s">
        <v>2959</v>
      </c>
      <c r="D1205" s="85" t="s">
        <v>1737</v>
      </c>
      <c r="E1205" s="146">
        <v>42176</v>
      </c>
      <c r="F1205" t="s">
        <v>2896</v>
      </c>
      <c r="G1205" t="s">
        <v>2956</v>
      </c>
      <c r="H1205" t="s">
        <v>16</v>
      </c>
      <c r="I1205" t="s">
        <v>2957</v>
      </c>
      <c r="J1205" s="146">
        <v>42168</v>
      </c>
    </row>
    <row r="1206" spans="1:14">
      <c r="A1206" t="s">
        <v>12</v>
      </c>
      <c r="B1206" t="s">
        <v>7539</v>
      </c>
      <c r="C1206" t="s">
        <v>2961</v>
      </c>
      <c r="D1206" s="85" t="s">
        <v>1737</v>
      </c>
      <c r="E1206" s="146">
        <v>42197</v>
      </c>
      <c r="G1206" t="s">
        <v>2962</v>
      </c>
      <c r="H1206" t="s">
        <v>190</v>
      </c>
      <c r="I1206" t="s">
        <v>2963</v>
      </c>
      <c r="J1206" s="146">
        <v>42175</v>
      </c>
      <c r="K1206" t="s">
        <v>1737</v>
      </c>
      <c r="L1206" t="s">
        <v>678</v>
      </c>
      <c r="M1206" t="s">
        <v>45</v>
      </c>
      <c r="N1206" t="s">
        <v>2964</v>
      </c>
    </row>
    <row r="1207" spans="1:14">
      <c r="A1207" t="s">
        <v>12</v>
      </c>
      <c r="B1207" t="s">
        <v>7540</v>
      </c>
      <c r="C1207" t="s">
        <v>2966</v>
      </c>
      <c r="D1207" s="85" t="s">
        <v>1737</v>
      </c>
      <c r="E1207" s="146">
        <v>42191</v>
      </c>
      <c r="G1207" t="s">
        <v>2962</v>
      </c>
      <c r="H1207" t="s">
        <v>190</v>
      </c>
      <c r="I1207" t="s">
        <v>2963</v>
      </c>
      <c r="J1207" s="146">
        <v>42175</v>
      </c>
      <c r="K1207" t="s">
        <v>1737</v>
      </c>
      <c r="L1207" t="s">
        <v>79</v>
      </c>
      <c r="M1207" t="s">
        <v>45</v>
      </c>
      <c r="N1207" t="s">
        <v>2967</v>
      </c>
    </row>
    <row r="1208" spans="1:14">
      <c r="A1208" t="s">
        <v>12</v>
      </c>
      <c r="B1208" t="s">
        <v>7541</v>
      </c>
      <c r="C1208" t="s">
        <v>2969</v>
      </c>
      <c r="D1208" s="85" t="s">
        <v>1737</v>
      </c>
      <c r="E1208" s="146">
        <v>42185</v>
      </c>
      <c r="G1208" t="s">
        <v>2962</v>
      </c>
      <c r="H1208" t="s">
        <v>190</v>
      </c>
      <c r="I1208" t="s">
        <v>2963</v>
      </c>
      <c r="J1208" s="146">
        <v>42175</v>
      </c>
      <c r="K1208" t="s">
        <v>1737</v>
      </c>
      <c r="L1208" t="s">
        <v>151</v>
      </c>
      <c r="M1208" t="s">
        <v>28</v>
      </c>
      <c r="N1208" t="s">
        <v>466</v>
      </c>
    </row>
    <row r="1209" spans="1:14">
      <c r="A1209" t="s">
        <v>12</v>
      </c>
      <c r="B1209" t="s">
        <v>7542</v>
      </c>
      <c r="C1209" t="s">
        <v>2971</v>
      </c>
      <c r="D1209" s="85" t="s">
        <v>1737</v>
      </c>
      <c r="E1209" s="146">
        <v>42184</v>
      </c>
      <c r="F1209" t="s">
        <v>2972</v>
      </c>
      <c r="G1209" t="s">
        <v>2962</v>
      </c>
      <c r="H1209" t="s">
        <v>190</v>
      </c>
      <c r="I1209" t="s">
        <v>2963</v>
      </c>
      <c r="J1209" s="146">
        <v>42175</v>
      </c>
      <c r="K1209" t="s">
        <v>1737</v>
      </c>
      <c r="L1209" t="s">
        <v>2935</v>
      </c>
      <c r="M1209" t="s">
        <v>28</v>
      </c>
      <c r="N1209" t="s">
        <v>693</v>
      </c>
    </row>
    <row r="1210" spans="1:14">
      <c r="A1210" t="s">
        <v>12</v>
      </c>
      <c r="B1210" t="s">
        <v>7543</v>
      </c>
      <c r="C1210" t="s">
        <v>2974</v>
      </c>
      <c r="D1210" s="85" t="s">
        <v>1737</v>
      </c>
      <c r="E1210" s="146">
        <v>42390</v>
      </c>
      <c r="G1210" t="s">
        <v>2975</v>
      </c>
      <c r="H1210" t="s">
        <v>1156</v>
      </c>
      <c r="J1210" s="146">
        <v>42379</v>
      </c>
      <c r="K1210" t="s">
        <v>956</v>
      </c>
      <c r="L1210" t="s">
        <v>1504</v>
      </c>
      <c r="M1210" t="s">
        <v>28</v>
      </c>
      <c r="N1210" t="s">
        <v>362</v>
      </c>
    </row>
    <row r="1211" spans="1:14">
      <c r="A1211" t="s">
        <v>12</v>
      </c>
      <c r="B1211" t="s">
        <v>7544</v>
      </c>
      <c r="C1211" t="s">
        <v>2977</v>
      </c>
      <c r="D1211" s="85" t="s">
        <v>1737</v>
      </c>
      <c r="E1211" s="146">
        <v>42390</v>
      </c>
      <c r="G1211" t="s">
        <v>2975</v>
      </c>
      <c r="H1211" t="s">
        <v>1156</v>
      </c>
      <c r="J1211" s="146">
        <v>42379</v>
      </c>
      <c r="K1211" t="s">
        <v>956</v>
      </c>
      <c r="L1211" t="s">
        <v>1737</v>
      </c>
      <c r="M1211" t="s">
        <v>28</v>
      </c>
      <c r="N1211" t="s">
        <v>2978</v>
      </c>
    </row>
    <row r="1212" spans="1:14">
      <c r="A1212" t="s">
        <v>12</v>
      </c>
      <c r="B1212" t="s">
        <v>7545</v>
      </c>
      <c r="C1212" t="s">
        <v>2980</v>
      </c>
      <c r="D1212" s="85" t="s">
        <v>1737</v>
      </c>
      <c r="E1212" s="146">
        <v>42390</v>
      </c>
      <c r="G1212" t="s">
        <v>2975</v>
      </c>
      <c r="H1212" t="s">
        <v>1156</v>
      </c>
      <c r="J1212" s="146">
        <v>42379</v>
      </c>
      <c r="K1212" t="s">
        <v>438</v>
      </c>
      <c r="L1212" t="s">
        <v>1737</v>
      </c>
      <c r="M1212" t="s">
        <v>28</v>
      </c>
      <c r="N1212" t="s">
        <v>168</v>
      </c>
    </row>
    <row r="1213" spans="1:14">
      <c r="A1213" t="s">
        <v>12</v>
      </c>
      <c r="B1213" t="s">
        <v>7546</v>
      </c>
      <c r="C1213" t="s">
        <v>2982</v>
      </c>
      <c r="D1213" s="85" t="s">
        <v>1737</v>
      </c>
      <c r="E1213" s="146">
        <v>42381</v>
      </c>
      <c r="G1213" t="s">
        <v>2975</v>
      </c>
      <c r="H1213" t="s">
        <v>1156</v>
      </c>
      <c r="J1213" s="146">
        <v>42379</v>
      </c>
      <c r="K1213" t="s">
        <v>956</v>
      </c>
      <c r="L1213" t="s">
        <v>1502</v>
      </c>
      <c r="M1213" t="s">
        <v>28</v>
      </c>
      <c r="N1213" t="s">
        <v>232</v>
      </c>
    </row>
    <row r="1214" spans="1:14">
      <c r="A1214" t="s">
        <v>12</v>
      </c>
      <c r="B1214" t="s">
        <v>7547</v>
      </c>
      <c r="C1214" t="s">
        <v>2984</v>
      </c>
      <c r="D1214" s="85" t="s">
        <v>1737</v>
      </c>
      <c r="E1214" s="146">
        <v>42381</v>
      </c>
      <c r="G1214" t="s">
        <v>2975</v>
      </c>
      <c r="H1214" t="s">
        <v>1156</v>
      </c>
      <c r="J1214" s="146">
        <v>42379</v>
      </c>
      <c r="K1214" t="s">
        <v>956</v>
      </c>
      <c r="L1214" t="s">
        <v>1504</v>
      </c>
      <c r="M1214" t="s">
        <v>28</v>
      </c>
      <c r="N1214" t="s">
        <v>218</v>
      </c>
    </row>
    <row r="1215" spans="1:14">
      <c r="A1215" t="s">
        <v>12</v>
      </c>
      <c r="B1215" t="s">
        <v>7548</v>
      </c>
      <c r="C1215" t="s">
        <v>2986</v>
      </c>
      <c r="D1215" s="85" t="s">
        <v>1737</v>
      </c>
      <c r="E1215" s="146">
        <v>42030</v>
      </c>
      <c r="G1215" t="s">
        <v>1736</v>
      </c>
      <c r="H1215" t="s">
        <v>16</v>
      </c>
      <c r="J1215" s="146">
        <v>41974</v>
      </c>
      <c r="K1215" t="s">
        <v>2007</v>
      </c>
      <c r="L1215" t="s">
        <v>2786</v>
      </c>
      <c r="M1215" t="s">
        <v>28</v>
      </c>
      <c r="N1215" t="s">
        <v>175</v>
      </c>
    </row>
    <row r="1216" spans="1:14">
      <c r="A1216" t="s">
        <v>12</v>
      </c>
      <c r="B1216" t="s">
        <v>7549</v>
      </c>
      <c r="C1216" t="s">
        <v>2988</v>
      </c>
      <c r="D1216" s="85" t="s">
        <v>1737</v>
      </c>
      <c r="E1216" s="146">
        <v>41997</v>
      </c>
      <c r="G1216" t="s">
        <v>1736</v>
      </c>
      <c r="H1216" t="s">
        <v>16</v>
      </c>
      <c r="J1216" s="146">
        <v>41974</v>
      </c>
      <c r="K1216" t="s">
        <v>1737</v>
      </c>
      <c r="L1216" t="s">
        <v>438</v>
      </c>
      <c r="M1216" t="s">
        <v>28</v>
      </c>
      <c r="N1216" t="s">
        <v>122</v>
      </c>
    </row>
    <row r="1217" spans="1:15">
      <c r="A1217" t="s">
        <v>12</v>
      </c>
      <c r="B1217" t="s">
        <v>7550</v>
      </c>
      <c r="C1217" t="s">
        <v>2990</v>
      </c>
      <c r="D1217" s="85" t="s">
        <v>1737</v>
      </c>
      <c r="E1217" s="146">
        <v>41989</v>
      </c>
      <c r="G1217" t="s">
        <v>1736</v>
      </c>
      <c r="H1217" t="s">
        <v>16</v>
      </c>
      <c r="J1217" s="146">
        <v>41974</v>
      </c>
      <c r="K1217" t="s">
        <v>1737</v>
      </c>
      <c r="L1217" t="s">
        <v>425</v>
      </c>
      <c r="M1217" t="s">
        <v>28</v>
      </c>
      <c r="N1217" t="s">
        <v>2771</v>
      </c>
    </row>
    <row r="1218" spans="1:15">
      <c r="A1218" t="s">
        <v>12</v>
      </c>
      <c r="B1218" t="s">
        <v>7551</v>
      </c>
      <c r="C1218" t="s">
        <v>2992</v>
      </c>
      <c r="D1218" s="85" t="s">
        <v>1737</v>
      </c>
      <c r="E1218" s="146">
        <v>41985</v>
      </c>
      <c r="G1218" t="s">
        <v>1736</v>
      </c>
      <c r="H1218" t="s">
        <v>16</v>
      </c>
      <c r="J1218" s="146">
        <v>41974</v>
      </c>
      <c r="K1218" t="s">
        <v>1737</v>
      </c>
      <c r="L1218" t="s">
        <v>194</v>
      </c>
      <c r="M1218" t="s">
        <v>28</v>
      </c>
      <c r="N1218" t="s">
        <v>1510</v>
      </c>
    </row>
    <row r="1219" spans="1:15">
      <c r="A1219" t="s">
        <v>12</v>
      </c>
      <c r="B1219" t="s">
        <v>7552</v>
      </c>
      <c r="C1219" t="s">
        <v>2994</v>
      </c>
      <c r="D1219" s="85" t="s">
        <v>1737</v>
      </c>
      <c r="E1219" s="146">
        <v>42089</v>
      </c>
      <c r="G1219" t="s">
        <v>1736</v>
      </c>
      <c r="H1219" t="s">
        <v>1923</v>
      </c>
      <c r="J1219" s="146">
        <v>42064</v>
      </c>
      <c r="K1219" t="s">
        <v>1737</v>
      </c>
      <c r="L1219" t="s">
        <v>2995</v>
      </c>
      <c r="M1219" t="s">
        <v>28</v>
      </c>
      <c r="N1219" t="s">
        <v>122</v>
      </c>
    </row>
    <row r="1220" spans="1:15">
      <c r="A1220" t="s">
        <v>12</v>
      </c>
      <c r="B1220" t="s">
        <v>7553</v>
      </c>
      <c r="C1220" t="s">
        <v>2997</v>
      </c>
      <c r="D1220" s="85" t="s">
        <v>1737</v>
      </c>
      <c r="E1220" s="146">
        <v>42075</v>
      </c>
      <c r="G1220" t="s">
        <v>1736</v>
      </c>
      <c r="H1220" t="s">
        <v>1923</v>
      </c>
      <c r="J1220" s="146">
        <v>42064</v>
      </c>
      <c r="K1220" t="s">
        <v>194</v>
      </c>
      <c r="L1220" t="s">
        <v>2995</v>
      </c>
      <c r="M1220" t="s">
        <v>28</v>
      </c>
      <c r="N1220" t="s">
        <v>122</v>
      </c>
    </row>
    <row r="1221" spans="1:15">
      <c r="A1221" t="s">
        <v>12</v>
      </c>
      <c r="B1221" t="s">
        <v>7554</v>
      </c>
      <c r="C1221" t="s">
        <v>2999</v>
      </c>
      <c r="D1221" s="85" t="s">
        <v>1737</v>
      </c>
      <c r="E1221" s="146">
        <v>42075</v>
      </c>
      <c r="G1221" t="s">
        <v>1736</v>
      </c>
      <c r="H1221" t="s">
        <v>1923</v>
      </c>
      <c r="J1221" s="146">
        <v>42064</v>
      </c>
      <c r="K1221" t="s">
        <v>1737</v>
      </c>
      <c r="L1221" t="s">
        <v>1505</v>
      </c>
      <c r="M1221" t="s">
        <v>28</v>
      </c>
      <c r="N1221" t="s">
        <v>119</v>
      </c>
    </row>
    <row r="1222" spans="1:15">
      <c r="A1222" t="s">
        <v>12</v>
      </c>
      <c r="B1222" t="s">
        <v>7555</v>
      </c>
      <c r="C1222" t="s">
        <v>3001</v>
      </c>
      <c r="D1222" s="85" t="s">
        <v>1737</v>
      </c>
      <c r="E1222" s="146">
        <v>42073</v>
      </c>
      <c r="G1222" t="s">
        <v>1736</v>
      </c>
      <c r="H1222" t="s">
        <v>1923</v>
      </c>
      <c r="J1222" s="146">
        <v>42064</v>
      </c>
      <c r="K1222" t="s">
        <v>1737</v>
      </c>
      <c r="L1222" t="s">
        <v>161</v>
      </c>
      <c r="M1222" t="s">
        <v>28</v>
      </c>
      <c r="N1222" t="s">
        <v>181</v>
      </c>
    </row>
    <row r="1223" spans="1:15">
      <c r="A1223" t="s">
        <v>12</v>
      </c>
      <c r="B1223" t="s">
        <v>7556</v>
      </c>
      <c r="C1223" t="s">
        <v>3003</v>
      </c>
      <c r="D1223" s="85" t="s">
        <v>1737</v>
      </c>
      <c r="E1223" s="146">
        <v>42029</v>
      </c>
      <c r="G1223" t="s">
        <v>1736</v>
      </c>
      <c r="H1223" t="s">
        <v>452</v>
      </c>
      <c r="J1223" s="146">
        <v>42005</v>
      </c>
      <c r="K1223" t="s">
        <v>1737</v>
      </c>
      <c r="L1223" t="s">
        <v>194</v>
      </c>
      <c r="M1223" t="s">
        <v>28</v>
      </c>
      <c r="N1223" t="s">
        <v>110</v>
      </c>
    </row>
    <row r="1224" spans="1:15">
      <c r="A1224" t="s">
        <v>12</v>
      </c>
      <c r="B1224" t="s">
        <v>7557</v>
      </c>
      <c r="C1224" t="s">
        <v>3005</v>
      </c>
      <c r="D1224" s="85" t="s">
        <v>3006</v>
      </c>
      <c r="E1224" s="146">
        <v>41002</v>
      </c>
      <c r="F1224" t="s">
        <v>858</v>
      </c>
      <c r="G1224" t="s">
        <v>592</v>
      </c>
      <c r="H1224" t="s">
        <v>593</v>
      </c>
      <c r="J1224" s="146">
        <v>41659</v>
      </c>
      <c r="K1224" t="s">
        <v>85</v>
      </c>
      <c r="L1224" t="s">
        <v>79</v>
      </c>
    </row>
    <row r="1225" spans="1:15">
      <c r="A1225" t="s">
        <v>479</v>
      </c>
      <c r="B1225" t="s">
        <v>7558</v>
      </c>
      <c r="C1225" t="s">
        <v>3008</v>
      </c>
      <c r="D1225" s="85" t="s">
        <v>3009</v>
      </c>
      <c r="E1225" s="146">
        <v>42186</v>
      </c>
      <c r="F1225" t="s">
        <v>3010</v>
      </c>
      <c r="O1225" t="s">
        <v>3011</v>
      </c>
    </row>
    <row r="1226" spans="1:15">
      <c r="A1226" t="s">
        <v>12</v>
      </c>
      <c r="B1226" t="s">
        <v>7559</v>
      </c>
      <c r="C1226" t="s">
        <v>3013</v>
      </c>
      <c r="D1226" s="85" t="s">
        <v>3014</v>
      </c>
      <c r="E1226" s="146">
        <v>43233</v>
      </c>
      <c r="G1226" t="s">
        <v>1203</v>
      </c>
      <c r="H1226" t="s">
        <v>204</v>
      </c>
      <c r="I1226" t="s">
        <v>1204</v>
      </c>
      <c r="J1226" s="146">
        <v>43225</v>
      </c>
      <c r="K1226" t="s">
        <v>210</v>
      </c>
      <c r="L1226" t="s">
        <v>85</v>
      </c>
      <c r="M1226" t="s">
        <v>45</v>
      </c>
      <c r="N1226" t="s">
        <v>3015</v>
      </c>
    </row>
    <row r="1227" spans="1:15">
      <c r="A1227" t="s">
        <v>12</v>
      </c>
      <c r="B1227" t="s">
        <v>7560</v>
      </c>
      <c r="C1227" t="s">
        <v>3017</v>
      </c>
      <c r="D1227" s="85" t="s">
        <v>3014</v>
      </c>
      <c r="E1227" s="146">
        <v>43950</v>
      </c>
      <c r="F1227" t="s">
        <v>3018</v>
      </c>
      <c r="G1227" t="s">
        <v>1524</v>
      </c>
      <c r="H1227" t="s">
        <v>190</v>
      </c>
      <c r="I1227" t="s">
        <v>1525</v>
      </c>
      <c r="J1227" s="146">
        <v>43701</v>
      </c>
      <c r="K1227" t="s">
        <v>210</v>
      </c>
      <c r="L1227" t="s">
        <v>85</v>
      </c>
      <c r="M1227" t="s">
        <v>45</v>
      </c>
      <c r="N1227" t="s">
        <v>3019</v>
      </c>
    </row>
    <row r="1228" spans="1:15">
      <c r="A1228" t="s">
        <v>12</v>
      </c>
      <c r="B1228" t="s">
        <v>7561</v>
      </c>
      <c r="C1228" t="s">
        <v>3021</v>
      </c>
      <c r="D1228" s="85" t="s">
        <v>3014</v>
      </c>
      <c r="E1228" s="146">
        <v>43950</v>
      </c>
      <c r="G1228" t="s">
        <v>1524</v>
      </c>
      <c r="H1228" t="s">
        <v>190</v>
      </c>
      <c r="I1228" t="s">
        <v>1525</v>
      </c>
      <c r="J1228" s="146">
        <v>43701</v>
      </c>
      <c r="K1228" t="s">
        <v>210</v>
      </c>
      <c r="L1228" t="s">
        <v>88</v>
      </c>
      <c r="M1228" t="s">
        <v>45</v>
      </c>
      <c r="N1228" t="s">
        <v>3022</v>
      </c>
    </row>
    <row r="1229" spans="1:15">
      <c r="A1229" t="s">
        <v>1189</v>
      </c>
      <c r="B1229" t="s">
        <v>7562</v>
      </c>
      <c r="C1229" t="s">
        <v>3024</v>
      </c>
      <c r="D1229" s="85" t="s">
        <v>3025</v>
      </c>
      <c r="E1229" s="146">
        <v>43974</v>
      </c>
      <c r="F1229" t="s">
        <v>3026</v>
      </c>
      <c r="G1229" t="s">
        <v>3026</v>
      </c>
    </row>
    <row r="1230" spans="1:15">
      <c r="A1230" t="s">
        <v>1189</v>
      </c>
      <c r="B1230" t="s">
        <v>7563</v>
      </c>
      <c r="C1230" t="s">
        <v>3028</v>
      </c>
      <c r="D1230" s="85" t="s">
        <v>3025</v>
      </c>
      <c r="E1230" s="146">
        <v>43975</v>
      </c>
      <c r="F1230" t="s">
        <v>3026</v>
      </c>
      <c r="G1230" t="s">
        <v>3026</v>
      </c>
    </row>
    <row r="1231" spans="1:15">
      <c r="A1231" t="s">
        <v>1189</v>
      </c>
      <c r="B1231" t="s">
        <v>7564</v>
      </c>
      <c r="C1231" t="s">
        <v>3030</v>
      </c>
      <c r="D1231" s="85" t="s">
        <v>3025</v>
      </c>
      <c r="E1231" s="146">
        <v>43977</v>
      </c>
      <c r="F1231" t="s">
        <v>3026</v>
      </c>
      <c r="G1231" t="s">
        <v>3026</v>
      </c>
    </row>
    <row r="1232" spans="1:15">
      <c r="A1232" t="s">
        <v>1189</v>
      </c>
      <c r="B1232" t="s">
        <v>7565</v>
      </c>
      <c r="C1232" t="s">
        <v>3032</v>
      </c>
      <c r="D1232" s="85" t="s">
        <v>3025</v>
      </c>
      <c r="E1232" s="146">
        <v>43981</v>
      </c>
      <c r="F1232" t="s">
        <v>3026</v>
      </c>
      <c r="G1232" t="s">
        <v>3026</v>
      </c>
    </row>
    <row r="1233" spans="1:13">
      <c r="A1233" t="s">
        <v>1189</v>
      </c>
      <c r="B1233" t="s">
        <v>7566</v>
      </c>
      <c r="C1233" t="s">
        <v>3034</v>
      </c>
      <c r="D1233" s="85" t="s">
        <v>3025</v>
      </c>
      <c r="E1233" s="146">
        <v>43987</v>
      </c>
      <c r="F1233" t="s">
        <v>3026</v>
      </c>
      <c r="G1233" t="s">
        <v>3026</v>
      </c>
    </row>
    <row r="1234" spans="1:13">
      <c r="A1234" t="s">
        <v>1189</v>
      </c>
      <c r="B1234" t="s">
        <v>7567</v>
      </c>
      <c r="C1234" t="s">
        <v>3036</v>
      </c>
      <c r="D1234" s="85" t="s">
        <v>3025</v>
      </c>
      <c r="E1234" s="146">
        <v>43993</v>
      </c>
      <c r="F1234" t="s">
        <v>3026</v>
      </c>
      <c r="G1234" t="s">
        <v>3026</v>
      </c>
    </row>
    <row r="1235" spans="1:13">
      <c r="A1235" t="s">
        <v>1189</v>
      </c>
      <c r="B1235" t="s">
        <v>7568</v>
      </c>
      <c r="C1235" t="s">
        <v>3038</v>
      </c>
      <c r="D1235" s="85" t="s">
        <v>3025</v>
      </c>
      <c r="E1235" s="146">
        <v>44002</v>
      </c>
      <c r="F1235" t="s">
        <v>3026</v>
      </c>
      <c r="G1235" t="s">
        <v>3026</v>
      </c>
    </row>
    <row r="1236" spans="1:13">
      <c r="A1236" t="s">
        <v>1189</v>
      </c>
      <c r="B1236" t="s">
        <v>7569</v>
      </c>
      <c r="C1236" t="s">
        <v>3040</v>
      </c>
      <c r="D1236" s="85" t="s">
        <v>3025</v>
      </c>
      <c r="E1236" s="146">
        <v>44017</v>
      </c>
      <c r="F1236" t="s">
        <v>3026</v>
      </c>
      <c r="G1236" t="s">
        <v>3026</v>
      </c>
    </row>
    <row r="1237" spans="1:13">
      <c r="A1237" t="s">
        <v>1189</v>
      </c>
      <c r="B1237" t="s">
        <v>7570</v>
      </c>
      <c r="C1237" t="s">
        <v>3042</v>
      </c>
      <c r="D1237" s="85" t="s">
        <v>3025</v>
      </c>
      <c r="E1237" s="146">
        <v>44023</v>
      </c>
      <c r="F1237" t="s">
        <v>3026</v>
      </c>
      <c r="G1237" t="s">
        <v>3026</v>
      </c>
    </row>
    <row r="1238" spans="1:13">
      <c r="A1238" t="s">
        <v>1189</v>
      </c>
      <c r="B1238" t="s">
        <v>7571</v>
      </c>
      <c r="C1238" t="s">
        <v>3044</v>
      </c>
      <c r="D1238" s="85" t="s">
        <v>3025</v>
      </c>
      <c r="E1238" s="146">
        <v>44075</v>
      </c>
      <c r="F1238" t="s">
        <v>3026</v>
      </c>
      <c r="G1238" t="s">
        <v>3026</v>
      </c>
    </row>
    <row r="1239" spans="1:13">
      <c r="A1239" t="s">
        <v>1189</v>
      </c>
      <c r="B1239" t="s">
        <v>7572</v>
      </c>
      <c r="C1239" t="s">
        <v>3046</v>
      </c>
      <c r="D1239" s="85" t="s">
        <v>3025</v>
      </c>
      <c r="E1239" s="146">
        <v>44092</v>
      </c>
      <c r="F1239" t="s">
        <v>3026</v>
      </c>
      <c r="G1239" t="s">
        <v>3026</v>
      </c>
    </row>
    <row r="1240" spans="1:13">
      <c r="A1240" t="s">
        <v>1189</v>
      </c>
      <c r="B1240" t="s">
        <v>7573</v>
      </c>
      <c r="C1240" t="s">
        <v>3046</v>
      </c>
      <c r="D1240" s="85" t="s">
        <v>3025</v>
      </c>
      <c r="E1240" s="146">
        <v>44101</v>
      </c>
      <c r="F1240" t="s">
        <v>3026</v>
      </c>
      <c r="G1240" t="s">
        <v>3026</v>
      </c>
    </row>
    <row r="1241" spans="1:13">
      <c r="A1241" t="s">
        <v>1189</v>
      </c>
      <c r="B1241" t="s">
        <v>7574</v>
      </c>
      <c r="C1241" t="s">
        <v>3049</v>
      </c>
      <c r="D1241" s="85" t="s">
        <v>3025</v>
      </c>
      <c r="E1241" s="146">
        <v>44115</v>
      </c>
      <c r="F1241" t="s">
        <v>3026</v>
      </c>
      <c r="G1241" t="s">
        <v>3026</v>
      </c>
    </row>
    <row r="1242" spans="1:13">
      <c r="A1242" t="s">
        <v>12</v>
      </c>
      <c r="B1242" t="s">
        <v>7575</v>
      </c>
      <c r="C1242" t="s">
        <v>3050</v>
      </c>
      <c r="D1242" s="85" t="s">
        <v>206</v>
      </c>
      <c r="E1242" s="146">
        <v>41873</v>
      </c>
      <c r="F1242" t="s">
        <v>1202</v>
      </c>
      <c r="G1242" t="s">
        <v>779</v>
      </c>
      <c r="H1242" t="s">
        <v>204</v>
      </c>
      <c r="I1242" t="s">
        <v>780</v>
      </c>
      <c r="J1242" s="146">
        <v>41483</v>
      </c>
      <c r="K1242" t="s">
        <v>810</v>
      </c>
      <c r="L1242" t="s">
        <v>206</v>
      </c>
      <c r="M1242" t="s">
        <v>28</v>
      </c>
    </row>
    <row r="1243" spans="1:13">
      <c r="A1243" t="s">
        <v>12</v>
      </c>
      <c r="B1243" t="s">
        <v>7576</v>
      </c>
      <c r="C1243" t="s">
        <v>3051</v>
      </c>
      <c r="D1243" s="85" t="s">
        <v>206</v>
      </c>
      <c r="E1243" s="146">
        <v>41876</v>
      </c>
      <c r="F1243" t="s">
        <v>1202</v>
      </c>
      <c r="G1243" t="s">
        <v>779</v>
      </c>
      <c r="H1243" t="s">
        <v>204</v>
      </c>
      <c r="I1243" t="s">
        <v>780</v>
      </c>
      <c r="J1243" s="146">
        <v>41483</v>
      </c>
      <c r="K1243" t="s">
        <v>784</v>
      </c>
      <c r="L1243" t="s">
        <v>206</v>
      </c>
      <c r="M1243" t="s">
        <v>28</v>
      </c>
    </row>
    <row r="1244" spans="1:13">
      <c r="A1244" t="s">
        <v>12</v>
      </c>
      <c r="B1244" t="s">
        <v>7577</v>
      </c>
      <c r="C1244" t="s">
        <v>3052</v>
      </c>
      <c r="D1244" s="85" t="s">
        <v>206</v>
      </c>
      <c r="E1244" s="146">
        <v>41877</v>
      </c>
      <c r="F1244" t="s">
        <v>3053</v>
      </c>
      <c r="G1244" t="s">
        <v>3054</v>
      </c>
      <c r="H1244" t="s">
        <v>3055</v>
      </c>
      <c r="I1244" t="s">
        <v>3056</v>
      </c>
      <c r="J1244" s="146">
        <v>41798</v>
      </c>
      <c r="K1244" t="s">
        <v>206</v>
      </c>
      <c r="L1244" t="s">
        <v>3057</v>
      </c>
      <c r="M1244" t="s">
        <v>28</v>
      </c>
    </row>
    <row r="1245" spans="1:13">
      <c r="A1245" t="s">
        <v>12</v>
      </c>
      <c r="B1245" t="s">
        <v>7578</v>
      </c>
      <c r="C1245" t="s">
        <v>3058</v>
      </c>
      <c r="D1245" s="85" t="s">
        <v>206</v>
      </c>
      <c r="E1245" s="146">
        <v>41877</v>
      </c>
      <c r="F1245" t="s">
        <v>3053</v>
      </c>
      <c r="G1245" t="s">
        <v>3054</v>
      </c>
      <c r="H1245" t="s">
        <v>3055</v>
      </c>
      <c r="I1245" t="s">
        <v>3056</v>
      </c>
      <c r="J1245" s="146">
        <v>41798</v>
      </c>
      <c r="K1245" t="s">
        <v>3059</v>
      </c>
      <c r="L1245" t="s">
        <v>206</v>
      </c>
      <c r="M1245" t="s">
        <v>28</v>
      </c>
    </row>
    <row r="1246" spans="1:13">
      <c r="A1246" t="s">
        <v>12</v>
      </c>
      <c r="B1246" t="s">
        <v>7579</v>
      </c>
      <c r="C1246" t="s">
        <v>3060</v>
      </c>
      <c r="D1246" s="85" t="s">
        <v>206</v>
      </c>
      <c r="E1246" s="146">
        <v>41877</v>
      </c>
      <c r="F1246" t="s">
        <v>3053</v>
      </c>
      <c r="G1246" t="s">
        <v>3054</v>
      </c>
      <c r="H1246" t="s">
        <v>3055</v>
      </c>
      <c r="I1246" t="s">
        <v>3056</v>
      </c>
      <c r="J1246" s="146">
        <v>41798</v>
      </c>
      <c r="K1246" t="s">
        <v>206</v>
      </c>
      <c r="L1246" t="s">
        <v>3061</v>
      </c>
      <c r="M1246" t="s">
        <v>28</v>
      </c>
    </row>
    <row r="1247" spans="1:13">
      <c r="A1247" t="s">
        <v>12</v>
      </c>
      <c r="B1247" t="s">
        <v>7580</v>
      </c>
      <c r="C1247" t="s">
        <v>3062</v>
      </c>
      <c r="D1247" s="85" t="s">
        <v>206</v>
      </c>
      <c r="E1247" s="146">
        <v>41877</v>
      </c>
      <c r="F1247" t="s">
        <v>3053</v>
      </c>
      <c r="G1247" t="s">
        <v>3054</v>
      </c>
      <c r="H1247" t="s">
        <v>3055</v>
      </c>
      <c r="I1247" t="s">
        <v>3056</v>
      </c>
      <c r="J1247" s="146">
        <v>41798</v>
      </c>
      <c r="K1247" t="s">
        <v>1737</v>
      </c>
      <c r="L1247" t="s">
        <v>206</v>
      </c>
      <c r="M1247" t="s">
        <v>28</v>
      </c>
    </row>
    <row r="1248" spans="1:13">
      <c r="A1248" t="s">
        <v>12</v>
      </c>
      <c r="B1248" t="s">
        <v>7581</v>
      </c>
      <c r="C1248" t="s">
        <v>3063</v>
      </c>
      <c r="D1248" s="85" t="s">
        <v>206</v>
      </c>
      <c r="E1248" s="146">
        <v>41878</v>
      </c>
      <c r="F1248" t="s">
        <v>3053</v>
      </c>
      <c r="G1248" t="s">
        <v>3054</v>
      </c>
      <c r="H1248" t="s">
        <v>3055</v>
      </c>
      <c r="I1248" t="s">
        <v>3056</v>
      </c>
      <c r="J1248" s="146">
        <v>41798</v>
      </c>
      <c r="K1248" t="s">
        <v>206</v>
      </c>
      <c r="L1248" t="s">
        <v>27</v>
      </c>
      <c r="M1248" t="s">
        <v>28</v>
      </c>
    </row>
    <row r="1249" spans="1:13">
      <c r="A1249" t="s">
        <v>12</v>
      </c>
      <c r="B1249" t="s">
        <v>7582</v>
      </c>
      <c r="C1249" t="s">
        <v>3064</v>
      </c>
      <c r="D1249" s="85" t="s">
        <v>206</v>
      </c>
      <c r="E1249" s="146">
        <v>41879</v>
      </c>
      <c r="F1249" t="s">
        <v>3053</v>
      </c>
      <c r="G1249" t="s">
        <v>3054</v>
      </c>
      <c r="H1249" t="s">
        <v>3055</v>
      </c>
      <c r="I1249" t="s">
        <v>3056</v>
      </c>
      <c r="J1249" s="146">
        <v>41798</v>
      </c>
      <c r="K1249" t="s">
        <v>157</v>
      </c>
      <c r="L1249" t="s">
        <v>206</v>
      </c>
      <c r="M1249" t="s">
        <v>28</v>
      </c>
    </row>
    <row r="1250" spans="1:13">
      <c r="A1250" t="s">
        <v>3065</v>
      </c>
      <c r="B1250" t="s">
        <v>7583</v>
      </c>
      <c r="C1250" t="s">
        <v>3066</v>
      </c>
      <c r="D1250" s="85" t="s">
        <v>206</v>
      </c>
      <c r="E1250" s="146">
        <v>41879</v>
      </c>
      <c r="G1250" t="s">
        <v>3054</v>
      </c>
      <c r="H1250" t="s">
        <v>3055</v>
      </c>
      <c r="I1250" t="s">
        <v>3056</v>
      </c>
      <c r="J1250" s="146">
        <v>41798</v>
      </c>
    </row>
    <row r="1251" spans="1:13">
      <c r="A1251" t="s">
        <v>12</v>
      </c>
      <c r="B1251" t="s">
        <v>7584</v>
      </c>
      <c r="C1251" t="s">
        <v>3067</v>
      </c>
      <c r="D1251" s="85" t="s">
        <v>206</v>
      </c>
      <c r="E1251" s="146">
        <v>41881</v>
      </c>
      <c r="F1251" t="s">
        <v>3053</v>
      </c>
      <c r="G1251" t="s">
        <v>3054</v>
      </c>
      <c r="H1251" t="s">
        <v>3055</v>
      </c>
      <c r="I1251" t="s">
        <v>3056</v>
      </c>
      <c r="J1251" s="146">
        <v>41798</v>
      </c>
      <c r="K1251" t="s">
        <v>418</v>
      </c>
      <c r="L1251" t="s">
        <v>678</v>
      </c>
      <c r="M1251" t="s">
        <v>28</v>
      </c>
    </row>
    <row r="1252" spans="1:13">
      <c r="A1252" t="s">
        <v>12</v>
      </c>
      <c r="B1252" t="s">
        <v>7585</v>
      </c>
      <c r="C1252" t="s">
        <v>3068</v>
      </c>
      <c r="D1252" s="85" t="s">
        <v>206</v>
      </c>
      <c r="E1252" s="146">
        <v>41884</v>
      </c>
      <c r="F1252" t="s">
        <v>3053</v>
      </c>
      <c r="G1252" t="s">
        <v>3054</v>
      </c>
      <c r="H1252" t="s">
        <v>3055</v>
      </c>
      <c r="I1252" t="s">
        <v>3056</v>
      </c>
      <c r="J1252" s="146">
        <v>41798</v>
      </c>
      <c r="K1252" t="s">
        <v>3069</v>
      </c>
      <c r="L1252" t="s">
        <v>418</v>
      </c>
      <c r="M1252" t="s">
        <v>28</v>
      </c>
    </row>
    <row r="1253" spans="1:13">
      <c r="A1253" t="s">
        <v>12</v>
      </c>
      <c r="B1253" t="s">
        <v>7586</v>
      </c>
      <c r="C1253" t="s">
        <v>3070</v>
      </c>
      <c r="D1253" s="85" t="s">
        <v>206</v>
      </c>
      <c r="E1253" s="146">
        <v>41884</v>
      </c>
      <c r="F1253" t="s">
        <v>3053</v>
      </c>
      <c r="G1253" t="s">
        <v>3054</v>
      </c>
      <c r="H1253" t="s">
        <v>3055</v>
      </c>
      <c r="I1253" t="s">
        <v>3056</v>
      </c>
      <c r="J1253" s="146">
        <v>41798</v>
      </c>
      <c r="K1253" t="s">
        <v>2607</v>
      </c>
      <c r="L1253" t="s">
        <v>784</v>
      </c>
      <c r="M1253" t="s">
        <v>28</v>
      </c>
    </row>
    <row r="1254" spans="1:13">
      <c r="A1254" t="s">
        <v>12</v>
      </c>
      <c r="B1254" t="s">
        <v>7587</v>
      </c>
      <c r="C1254" t="s">
        <v>3071</v>
      </c>
      <c r="D1254" s="85" t="s">
        <v>206</v>
      </c>
      <c r="E1254" s="146">
        <v>41922</v>
      </c>
      <c r="F1254" t="s">
        <v>3053</v>
      </c>
      <c r="G1254" t="s">
        <v>3054</v>
      </c>
      <c r="H1254" t="s">
        <v>3055</v>
      </c>
      <c r="I1254" t="s">
        <v>3056</v>
      </c>
      <c r="J1254" s="146">
        <v>41798</v>
      </c>
      <c r="K1254" t="s">
        <v>3069</v>
      </c>
      <c r="L1254" t="s">
        <v>678</v>
      </c>
      <c r="M1254" t="s">
        <v>28</v>
      </c>
    </row>
    <row r="1255" spans="1:13">
      <c r="A1255" t="s">
        <v>12</v>
      </c>
      <c r="B1255" t="s">
        <v>7588</v>
      </c>
      <c r="C1255" t="s">
        <v>3072</v>
      </c>
      <c r="D1255" s="85" t="s">
        <v>206</v>
      </c>
      <c r="E1255" s="146">
        <v>41922</v>
      </c>
      <c r="F1255" t="s">
        <v>3053</v>
      </c>
      <c r="G1255" t="s">
        <v>3054</v>
      </c>
      <c r="H1255" t="s">
        <v>3055</v>
      </c>
      <c r="I1255" t="s">
        <v>3056</v>
      </c>
      <c r="J1255" s="146">
        <v>41798</v>
      </c>
      <c r="K1255" t="s">
        <v>844</v>
      </c>
      <c r="L1255" t="s">
        <v>678</v>
      </c>
      <c r="M1255" t="s">
        <v>28</v>
      </c>
    </row>
    <row r="1256" spans="1:13">
      <c r="A1256" t="s">
        <v>12</v>
      </c>
      <c r="B1256" t="s">
        <v>7589</v>
      </c>
      <c r="C1256" t="s">
        <v>3073</v>
      </c>
      <c r="D1256" s="85" t="s">
        <v>206</v>
      </c>
      <c r="E1256" s="146">
        <v>41922</v>
      </c>
      <c r="F1256" t="s">
        <v>3053</v>
      </c>
      <c r="G1256" t="s">
        <v>1899</v>
      </c>
      <c r="H1256" t="s">
        <v>164</v>
      </c>
      <c r="I1256" t="s">
        <v>1900</v>
      </c>
      <c r="J1256" s="146">
        <v>41896</v>
      </c>
      <c r="K1256" t="s">
        <v>206</v>
      </c>
      <c r="L1256" t="s">
        <v>678</v>
      </c>
      <c r="M1256" t="s">
        <v>28</v>
      </c>
    </row>
    <row r="1257" spans="1:13">
      <c r="A1257" t="s">
        <v>12</v>
      </c>
      <c r="B1257" t="s">
        <v>7590</v>
      </c>
      <c r="C1257" t="s">
        <v>3074</v>
      </c>
      <c r="D1257" s="85" t="s">
        <v>206</v>
      </c>
      <c r="E1257" s="146">
        <v>41953</v>
      </c>
      <c r="F1257" t="s">
        <v>3053</v>
      </c>
      <c r="G1257" t="s">
        <v>1899</v>
      </c>
      <c r="H1257" t="s">
        <v>164</v>
      </c>
      <c r="I1257" t="s">
        <v>1900</v>
      </c>
      <c r="J1257" s="146">
        <v>41896</v>
      </c>
      <c r="K1257" t="s">
        <v>161</v>
      </c>
      <c r="L1257" t="s">
        <v>206</v>
      </c>
      <c r="M1257" t="s">
        <v>28</v>
      </c>
    </row>
    <row r="1258" spans="1:13">
      <c r="A1258" t="s">
        <v>12</v>
      </c>
      <c r="B1258" t="s">
        <v>7591</v>
      </c>
      <c r="C1258" t="s">
        <v>3075</v>
      </c>
      <c r="D1258" s="85" t="s">
        <v>206</v>
      </c>
      <c r="E1258" s="146">
        <v>41953</v>
      </c>
      <c r="F1258" t="s">
        <v>3053</v>
      </c>
      <c r="G1258" t="s">
        <v>1899</v>
      </c>
      <c r="H1258" t="s">
        <v>164</v>
      </c>
      <c r="I1258" t="s">
        <v>1900</v>
      </c>
      <c r="J1258" s="146">
        <v>41896</v>
      </c>
      <c r="K1258" t="s">
        <v>194</v>
      </c>
      <c r="L1258" t="s">
        <v>678</v>
      </c>
      <c r="M1258" t="s">
        <v>28</v>
      </c>
    </row>
    <row r="1259" spans="1:13">
      <c r="A1259" t="s">
        <v>12</v>
      </c>
      <c r="B1259" t="s">
        <v>7592</v>
      </c>
      <c r="C1259" t="s">
        <v>3076</v>
      </c>
      <c r="D1259" s="85" t="s">
        <v>206</v>
      </c>
      <c r="E1259" s="146">
        <v>41953</v>
      </c>
      <c r="F1259" t="s">
        <v>3053</v>
      </c>
      <c r="G1259" t="s">
        <v>1899</v>
      </c>
      <c r="H1259" t="s">
        <v>164</v>
      </c>
      <c r="I1259" t="s">
        <v>1900</v>
      </c>
      <c r="J1259" s="146">
        <v>41896</v>
      </c>
      <c r="K1259" t="s">
        <v>157</v>
      </c>
      <c r="L1259" t="s">
        <v>206</v>
      </c>
      <c r="M1259" t="s">
        <v>28</v>
      </c>
    </row>
    <row r="1260" spans="1:13">
      <c r="A1260" t="s">
        <v>12</v>
      </c>
      <c r="B1260" t="s">
        <v>7593</v>
      </c>
      <c r="C1260" t="s">
        <v>3077</v>
      </c>
      <c r="D1260" s="85" t="s">
        <v>206</v>
      </c>
      <c r="E1260" s="146">
        <v>42069</v>
      </c>
      <c r="F1260" t="s">
        <v>1202</v>
      </c>
      <c r="G1260" t="s">
        <v>406</v>
      </c>
      <c r="H1260" t="s">
        <v>407</v>
      </c>
      <c r="I1260" t="s">
        <v>408</v>
      </c>
      <c r="J1260" s="146">
        <v>42063</v>
      </c>
      <c r="K1260" t="s">
        <v>105</v>
      </c>
      <c r="L1260" t="s">
        <v>206</v>
      </c>
      <c r="M1260" t="s">
        <v>28</v>
      </c>
    </row>
    <row r="1261" spans="1:13">
      <c r="A1261" t="s">
        <v>12</v>
      </c>
      <c r="B1261" t="s">
        <v>7594</v>
      </c>
      <c r="C1261" t="s">
        <v>3078</v>
      </c>
      <c r="D1261" s="85" t="s">
        <v>206</v>
      </c>
      <c r="E1261" s="146">
        <v>42069</v>
      </c>
      <c r="F1261" t="s">
        <v>3079</v>
      </c>
      <c r="G1261" t="s">
        <v>406</v>
      </c>
      <c r="H1261" t="s">
        <v>407</v>
      </c>
      <c r="I1261" t="s">
        <v>408</v>
      </c>
      <c r="J1261" s="146">
        <v>42063</v>
      </c>
      <c r="M1261" t="s">
        <v>28</v>
      </c>
    </row>
    <row r="1262" spans="1:13">
      <c r="A1262" t="s">
        <v>12</v>
      </c>
      <c r="B1262" t="s">
        <v>7595</v>
      </c>
      <c r="C1262" t="s">
        <v>3080</v>
      </c>
      <c r="D1262" s="85" t="s">
        <v>206</v>
      </c>
      <c r="E1262" s="146">
        <v>42069</v>
      </c>
      <c r="F1262" t="s">
        <v>1202</v>
      </c>
      <c r="G1262" t="s">
        <v>406</v>
      </c>
      <c r="H1262" t="s">
        <v>407</v>
      </c>
      <c r="I1262" t="s">
        <v>408</v>
      </c>
      <c r="J1262" s="146">
        <v>42063</v>
      </c>
      <c r="K1262" t="s">
        <v>20</v>
      </c>
      <c r="L1262" t="s">
        <v>206</v>
      </c>
      <c r="M1262" t="s">
        <v>28</v>
      </c>
    </row>
    <row r="1263" spans="1:13">
      <c r="A1263" t="s">
        <v>12</v>
      </c>
      <c r="B1263" t="s">
        <v>7596</v>
      </c>
      <c r="C1263" t="s">
        <v>3081</v>
      </c>
      <c r="D1263" s="85" t="s">
        <v>206</v>
      </c>
      <c r="E1263" s="146">
        <v>42069</v>
      </c>
      <c r="F1263" t="s">
        <v>1202</v>
      </c>
      <c r="G1263" t="s">
        <v>406</v>
      </c>
      <c r="H1263" t="s">
        <v>407</v>
      </c>
      <c r="I1263" t="s">
        <v>408</v>
      </c>
      <c r="J1263" s="146">
        <v>42063</v>
      </c>
      <c r="K1263" t="s">
        <v>206</v>
      </c>
      <c r="L1263" t="s">
        <v>617</v>
      </c>
      <c r="M1263" t="s">
        <v>28</v>
      </c>
    </row>
    <row r="1264" spans="1:13">
      <c r="A1264" t="s">
        <v>12</v>
      </c>
      <c r="B1264" t="s">
        <v>7597</v>
      </c>
      <c r="C1264" t="s">
        <v>3082</v>
      </c>
      <c r="D1264" s="85" t="s">
        <v>206</v>
      </c>
      <c r="E1264" s="146">
        <v>42069</v>
      </c>
      <c r="F1264" t="s">
        <v>1202</v>
      </c>
      <c r="G1264" t="s">
        <v>406</v>
      </c>
      <c r="H1264" t="s">
        <v>407</v>
      </c>
      <c r="I1264" t="s">
        <v>408</v>
      </c>
      <c r="J1264" s="146">
        <v>42063</v>
      </c>
      <c r="K1264" t="s">
        <v>1614</v>
      </c>
      <c r="L1264" t="s">
        <v>206</v>
      </c>
      <c r="M1264" t="s">
        <v>28</v>
      </c>
    </row>
    <row r="1265" spans="1:13">
      <c r="A1265" t="s">
        <v>12</v>
      </c>
      <c r="B1265" t="s">
        <v>7598</v>
      </c>
      <c r="C1265" t="s">
        <v>3083</v>
      </c>
      <c r="D1265" s="85" t="s">
        <v>206</v>
      </c>
      <c r="E1265" s="146">
        <v>42125</v>
      </c>
      <c r="F1265" t="s">
        <v>1202</v>
      </c>
      <c r="G1265" t="s">
        <v>1910</v>
      </c>
      <c r="H1265" t="s">
        <v>204</v>
      </c>
      <c r="I1265" t="s">
        <v>1911</v>
      </c>
      <c r="J1265" s="146">
        <v>42119</v>
      </c>
      <c r="K1265" t="s">
        <v>85</v>
      </c>
      <c r="L1265" t="s">
        <v>206</v>
      </c>
      <c r="M1265" t="s">
        <v>45</v>
      </c>
    </row>
    <row r="1266" spans="1:13">
      <c r="A1266" t="s">
        <v>12</v>
      </c>
      <c r="B1266" t="s">
        <v>7599</v>
      </c>
      <c r="C1266" t="s">
        <v>3084</v>
      </c>
      <c r="D1266" s="85" t="s">
        <v>206</v>
      </c>
      <c r="E1266" s="146">
        <v>42125</v>
      </c>
      <c r="F1266" t="s">
        <v>1202</v>
      </c>
      <c r="G1266" t="s">
        <v>1910</v>
      </c>
      <c r="H1266" t="s">
        <v>204</v>
      </c>
      <c r="I1266" t="s">
        <v>1911</v>
      </c>
      <c r="J1266" s="146">
        <v>42119</v>
      </c>
      <c r="K1266" t="s">
        <v>79</v>
      </c>
      <c r="L1266" t="s">
        <v>206</v>
      </c>
      <c r="M1266" t="s">
        <v>45</v>
      </c>
    </row>
    <row r="1267" spans="1:13">
      <c r="A1267" t="s">
        <v>12</v>
      </c>
      <c r="B1267" t="s">
        <v>7600</v>
      </c>
      <c r="C1267" t="s">
        <v>3085</v>
      </c>
      <c r="D1267" s="85" t="s">
        <v>206</v>
      </c>
      <c r="E1267" s="146">
        <v>42125</v>
      </c>
      <c r="F1267" t="s">
        <v>1202</v>
      </c>
      <c r="G1267" t="s">
        <v>1910</v>
      </c>
      <c r="H1267" t="s">
        <v>204</v>
      </c>
      <c r="I1267" t="s">
        <v>1911</v>
      </c>
      <c r="J1267" s="146">
        <v>42119</v>
      </c>
      <c r="K1267" t="s">
        <v>206</v>
      </c>
      <c r="L1267" t="s">
        <v>508</v>
      </c>
      <c r="M1267" t="s">
        <v>45</v>
      </c>
    </row>
    <row r="1268" spans="1:13">
      <c r="A1268" t="s">
        <v>12</v>
      </c>
      <c r="B1268" t="s">
        <v>7601</v>
      </c>
      <c r="C1268" t="s">
        <v>3086</v>
      </c>
      <c r="D1268" s="85" t="s">
        <v>206</v>
      </c>
      <c r="E1268" s="146">
        <v>42125</v>
      </c>
      <c r="F1268" t="s">
        <v>1202</v>
      </c>
      <c r="G1268" t="s">
        <v>1910</v>
      </c>
      <c r="H1268" t="s">
        <v>204</v>
      </c>
      <c r="I1268" t="s">
        <v>1911</v>
      </c>
      <c r="J1268" s="146">
        <v>42120</v>
      </c>
      <c r="K1268" t="s">
        <v>206</v>
      </c>
      <c r="L1268" t="s">
        <v>428</v>
      </c>
      <c r="M1268" t="s">
        <v>45</v>
      </c>
    </row>
    <row r="1269" spans="1:13">
      <c r="A1269" t="s">
        <v>12</v>
      </c>
      <c r="B1269" t="s">
        <v>7602</v>
      </c>
      <c r="C1269" t="s">
        <v>3087</v>
      </c>
      <c r="D1269" s="85" t="s">
        <v>206</v>
      </c>
      <c r="E1269" s="146">
        <v>42125</v>
      </c>
      <c r="F1269" t="s">
        <v>1202</v>
      </c>
      <c r="G1269" t="s">
        <v>1910</v>
      </c>
      <c r="H1269" t="s">
        <v>204</v>
      </c>
      <c r="I1269" t="s">
        <v>1911</v>
      </c>
      <c r="J1269" s="146">
        <v>42120</v>
      </c>
      <c r="K1269" t="s">
        <v>79</v>
      </c>
      <c r="L1269" t="s">
        <v>206</v>
      </c>
      <c r="M1269" t="s">
        <v>45</v>
      </c>
    </row>
    <row r="1270" spans="1:13">
      <c r="A1270" t="s">
        <v>12</v>
      </c>
      <c r="B1270" t="s">
        <v>7603</v>
      </c>
      <c r="C1270" t="s">
        <v>3088</v>
      </c>
      <c r="D1270" s="85" t="s">
        <v>206</v>
      </c>
      <c r="E1270" s="146">
        <v>42125</v>
      </c>
      <c r="F1270" t="s">
        <v>1202</v>
      </c>
      <c r="G1270" t="s">
        <v>1910</v>
      </c>
      <c r="H1270" t="s">
        <v>204</v>
      </c>
      <c r="I1270" t="s">
        <v>1911</v>
      </c>
      <c r="J1270" s="146">
        <v>42120</v>
      </c>
      <c r="K1270" t="s">
        <v>3089</v>
      </c>
      <c r="L1270" t="s">
        <v>210</v>
      </c>
      <c r="M1270" t="s">
        <v>45</v>
      </c>
    </row>
    <row r="1271" spans="1:13">
      <c r="A1271" t="s">
        <v>12</v>
      </c>
      <c r="B1271" t="s">
        <v>7604</v>
      </c>
      <c r="C1271" t="s">
        <v>3090</v>
      </c>
      <c r="D1271" s="85" t="s">
        <v>206</v>
      </c>
      <c r="E1271" s="146">
        <v>42125</v>
      </c>
      <c r="F1271" t="s">
        <v>1202</v>
      </c>
      <c r="G1271" t="s">
        <v>1910</v>
      </c>
      <c r="H1271" t="s">
        <v>204</v>
      </c>
      <c r="I1271" t="s">
        <v>1911</v>
      </c>
      <c r="J1271" s="146">
        <v>42119</v>
      </c>
      <c r="K1271" t="s">
        <v>79</v>
      </c>
      <c r="L1271" t="s">
        <v>702</v>
      </c>
      <c r="M1271" t="s">
        <v>45</v>
      </c>
    </row>
    <row r="1272" spans="1:13">
      <c r="A1272" t="s">
        <v>12</v>
      </c>
      <c r="B1272" t="s">
        <v>7605</v>
      </c>
      <c r="C1272" t="s">
        <v>3091</v>
      </c>
      <c r="D1272" s="85" t="s">
        <v>206</v>
      </c>
      <c r="E1272" s="146">
        <v>42165</v>
      </c>
      <c r="F1272" t="s">
        <v>1202</v>
      </c>
      <c r="G1272" t="s">
        <v>3092</v>
      </c>
      <c r="H1272" t="s">
        <v>3093</v>
      </c>
      <c r="I1272" t="s">
        <v>3094</v>
      </c>
      <c r="J1272" s="146">
        <v>42155</v>
      </c>
      <c r="K1272" t="s">
        <v>3095</v>
      </c>
      <c r="L1272" t="s">
        <v>27</v>
      </c>
      <c r="M1272" t="s">
        <v>28</v>
      </c>
    </row>
    <row r="1273" spans="1:13">
      <c r="A1273" t="s">
        <v>12</v>
      </c>
      <c r="B1273" t="s">
        <v>7606</v>
      </c>
      <c r="C1273" t="s">
        <v>3096</v>
      </c>
      <c r="D1273" s="85" t="s">
        <v>206</v>
      </c>
      <c r="E1273" s="146">
        <v>42165</v>
      </c>
      <c r="F1273" t="s">
        <v>1202</v>
      </c>
      <c r="G1273" t="s">
        <v>3092</v>
      </c>
      <c r="H1273" t="s">
        <v>3093</v>
      </c>
      <c r="I1273" t="s">
        <v>3094</v>
      </c>
      <c r="J1273" s="146">
        <v>42155</v>
      </c>
      <c r="K1273" t="s">
        <v>3097</v>
      </c>
      <c r="L1273" t="s">
        <v>3095</v>
      </c>
      <c r="M1273" t="s">
        <v>28</v>
      </c>
    </row>
    <row r="1274" spans="1:13">
      <c r="A1274" t="s">
        <v>12</v>
      </c>
      <c r="B1274" t="s">
        <v>7607</v>
      </c>
      <c r="C1274" t="s">
        <v>3098</v>
      </c>
      <c r="D1274" s="85" t="s">
        <v>206</v>
      </c>
      <c r="E1274" s="146">
        <v>42165</v>
      </c>
      <c r="F1274" t="s">
        <v>1202</v>
      </c>
      <c r="G1274" t="s">
        <v>3092</v>
      </c>
      <c r="H1274" t="s">
        <v>3093</v>
      </c>
      <c r="I1274" t="s">
        <v>3094</v>
      </c>
      <c r="J1274" s="146">
        <v>42155</v>
      </c>
      <c r="K1274" t="s">
        <v>3097</v>
      </c>
      <c r="L1274" t="s">
        <v>3099</v>
      </c>
      <c r="M1274" t="s">
        <v>28</v>
      </c>
    </row>
    <row r="1275" spans="1:13">
      <c r="A1275" t="s">
        <v>12</v>
      </c>
      <c r="B1275" t="s">
        <v>7608</v>
      </c>
      <c r="C1275" t="s">
        <v>3100</v>
      </c>
      <c r="D1275" s="85" t="s">
        <v>206</v>
      </c>
      <c r="E1275" s="146">
        <v>42165</v>
      </c>
      <c r="F1275" t="s">
        <v>1202</v>
      </c>
      <c r="G1275" t="s">
        <v>3092</v>
      </c>
      <c r="H1275" t="s">
        <v>3093</v>
      </c>
      <c r="I1275" t="s">
        <v>3094</v>
      </c>
      <c r="J1275" s="146">
        <v>42155</v>
      </c>
      <c r="K1275" t="s">
        <v>3101</v>
      </c>
      <c r="L1275" t="s">
        <v>3095</v>
      </c>
      <c r="M1275" t="s">
        <v>28</v>
      </c>
    </row>
    <row r="1276" spans="1:13">
      <c r="A1276" t="s">
        <v>12</v>
      </c>
      <c r="B1276" t="s">
        <v>7609</v>
      </c>
      <c r="C1276" t="s">
        <v>3102</v>
      </c>
      <c r="D1276" s="85" t="s">
        <v>206</v>
      </c>
      <c r="E1276" s="146">
        <v>42165</v>
      </c>
      <c r="F1276" t="s">
        <v>1202</v>
      </c>
      <c r="G1276" t="s">
        <v>3092</v>
      </c>
      <c r="H1276" t="s">
        <v>3093</v>
      </c>
      <c r="I1276" t="s">
        <v>3094</v>
      </c>
      <c r="J1276" s="146">
        <v>42155</v>
      </c>
      <c r="K1276" t="s">
        <v>3101</v>
      </c>
      <c r="L1276" t="s">
        <v>85</v>
      </c>
      <c r="M1276" t="s">
        <v>28</v>
      </c>
    </row>
    <row r="1277" spans="1:13">
      <c r="A1277" t="s">
        <v>12</v>
      </c>
      <c r="B1277" t="s">
        <v>7610</v>
      </c>
      <c r="C1277" t="s">
        <v>3103</v>
      </c>
      <c r="D1277" s="85" t="s">
        <v>206</v>
      </c>
      <c r="E1277" s="146">
        <v>42165</v>
      </c>
      <c r="F1277" t="s">
        <v>3079</v>
      </c>
      <c r="G1277" t="s">
        <v>3092</v>
      </c>
      <c r="H1277" t="s">
        <v>3093</v>
      </c>
      <c r="I1277" t="s">
        <v>3094</v>
      </c>
      <c r="J1277" s="146">
        <v>42155</v>
      </c>
      <c r="M1277" t="s">
        <v>28</v>
      </c>
    </row>
    <row r="1278" spans="1:13">
      <c r="A1278" t="s">
        <v>12</v>
      </c>
      <c r="B1278" t="s">
        <v>7611</v>
      </c>
      <c r="C1278" t="s">
        <v>3104</v>
      </c>
      <c r="D1278" s="85" t="s">
        <v>206</v>
      </c>
      <c r="E1278" s="146">
        <v>42165</v>
      </c>
      <c r="F1278" t="s">
        <v>1202</v>
      </c>
      <c r="G1278" t="s">
        <v>3092</v>
      </c>
      <c r="H1278" t="s">
        <v>3093</v>
      </c>
      <c r="I1278" t="s">
        <v>3094</v>
      </c>
      <c r="J1278" s="146">
        <v>42155</v>
      </c>
      <c r="K1278" t="s">
        <v>3097</v>
      </c>
      <c r="L1278" t="s">
        <v>3105</v>
      </c>
      <c r="M1278" t="s">
        <v>28</v>
      </c>
    </row>
    <row r="1279" spans="1:13">
      <c r="A1279" t="s">
        <v>12</v>
      </c>
      <c r="B1279" t="s">
        <v>7612</v>
      </c>
      <c r="C1279" t="s">
        <v>3106</v>
      </c>
      <c r="D1279" s="85" t="s">
        <v>206</v>
      </c>
      <c r="E1279" s="146">
        <v>42165</v>
      </c>
      <c r="F1279" t="s">
        <v>1202</v>
      </c>
      <c r="G1279" t="s">
        <v>3092</v>
      </c>
      <c r="H1279" t="s">
        <v>3093</v>
      </c>
      <c r="I1279" t="s">
        <v>3094</v>
      </c>
      <c r="J1279" s="146">
        <v>42155</v>
      </c>
      <c r="K1279" t="s">
        <v>3099</v>
      </c>
      <c r="L1279" t="s">
        <v>3095</v>
      </c>
      <c r="M1279" t="s">
        <v>28</v>
      </c>
    </row>
    <row r="1280" spans="1:13">
      <c r="A1280" t="s">
        <v>12</v>
      </c>
      <c r="B1280" t="s">
        <v>7613</v>
      </c>
      <c r="C1280" t="s">
        <v>3107</v>
      </c>
      <c r="D1280" s="85" t="s">
        <v>206</v>
      </c>
      <c r="E1280" s="146">
        <v>42165</v>
      </c>
      <c r="F1280" t="s">
        <v>1202</v>
      </c>
      <c r="G1280" t="s">
        <v>3092</v>
      </c>
      <c r="H1280" t="s">
        <v>3093</v>
      </c>
      <c r="I1280" t="s">
        <v>3094</v>
      </c>
      <c r="J1280" s="146">
        <v>42155</v>
      </c>
      <c r="K1280" t="s">
        <v>3099</v>
      </c>
      <c r="L1280" t="s">
        <v>27</v>
      </c>
      <c r="M1280" t="s">
        <v>28</v>
      </c>
    </row>
    <row r="1281" spans="1:13">
      <c r="A1281" t="s">
        <v>12</v>
      </c>
      <c r="B1281" t="s">
        <v>7614</v>
      </c>
      <c r="C1281" t="s">
        <v>3108</v>
      </c>
      <c r="D1281" s="85" t="s">
        <v>206</v>
      </c>
      <c r="E1281" s="146">
        <v>42165</v>
      </c>
      <c r="F1281" t="s">
        <v>1202</v>
      </c>
      <c r="G1281" t="s">
        <v>3092</v>
      </c>
      <c r="H1281" t="s">
        <v>3093</v>
      </c>
      <c r="I1281" t="s">
        <v>3094</v>
      </c>
      <c r="J1281" s="146">
        <v>42155</v>
      </c>
      <c r="K1281" t="s">
        <v>3101</v>
      </c>
      <c r="L1281" t="s">
        <v>3097</v>
      </c>
      <c r="M1281" t="s">
        <v>28</v>
      </c>
    </row>
    <row r="1282" spans="1:13">
      <c r="A1282" t="s">
        <v>12</v>
      </c>
      <c r="B1282" t="s">
        <v>7615</v>
      </c>
      <c r="C1282" t="s">
        <v>3109</v>
      </c>
      <c r="D1282" s="85" t="s">
        <v>206</v>
      </c>
      <c r="E1282" s="146">
        <v>42185</v>
      </c>
      <c r="F1282" t="s">
        <v>1202</v>
      </c>
      <c r="G1282" t="s">
        <v>3110</v>
      </c>
      <c r="H1282" t="s">
        <v>204</v>
      </c>
      <c r="I1282" t="s">
        <v>3111</v>
      </c>
      <c r="J1282" s="146">
        <v>42161</v>
      </c>
      <c r="K1282" t="s">
        <v>3112</v>
      </c>
      <c r="L1282" t="s">
        <v>1225</v>
      </c>
      <c r="M1282" t="s">
        <v>28</v>
      </c>
    </row>
    <row r="1283" spans="1:13">
      <c r="A1283" t="s">
        <v>12</v>
      </c>
      <c r="B1283" t="s">
        <v>7616</v>
      </c>
      <c r="C1283" t="s">
        <v>3113</v>
      </c>
      <c r="D1283" s="85" t="s">
        <v>206</v>
      </c>
      <c r="E1283" s="146">
        <v>42185</v>
      </c>
      <c r="F1283" t="s">
        <v>1202</v>
      </c>
      <c r="G1283" t="s">
        <v>3110</v>
      </c>
      <c r="H1283" t="s">
        <v>204</v>
      </c>
      <c r="I1283" t="s">
        <v>3111</v>
      </c>
      <c r="J1283" s="146">
        <v>42161</v>
      </c>
      <c r="K1283" t="s">
        <v>3114</v>
      </c>
      <c r="L1283" t="s">
        <v>210</v>
      </c>
      <c r="M1283" t="s">
        <v>28</v>
      </c>
    </row>
    <row r="1284" spans="1:13">
      <c r="A1284" t="s">
        <v>12</v>
      </c>
      <c r="B1284" t="s">
        <v>7617</v>
      </c>
      <c r="C1284" t="s">
        <v>3115</v>
      </c>
      <c r="D1284" s="85" t="s">
        <v>206</v>
      </c>
      <c r="E1284" s="146">
        <v>42185</v>
      </c>
      <c r="F1284" t="s">
        <v>1202</v>
      </c>
      <c r="G1284" t="s">
        <v>3110</v>
      </c>
      <c r="H1284" t="s">
        <v>204</v>
      </c>
      <c r="I1284" t="s">
        <v>3111</v>
      </c>
      <c r="J1284" s="146">
        <v>42161</v>
      </c>
      <c r="K1284" t="s">
        <v>79</v>
      </c>
      <c r="L1284" t="s">
        <v>3101</v>
      </c>
      <c r="M1284" t="s">
        <v>28</v>
      </c>
    </row>
    <row r="1285" spans="1:13">
      <c r="A1285" t="s">
        <v>12</v>
      </c>
      <c r="B1285" t="s">
        <v>7618</v>
      </c>
      <c r="C1285" t="s">
        <v>3116</v>
      </c>
      <c r="D1285" s="85" t="s">
        <v>206</v>
      </c>
      <c r="E1285" s="146">
        <v>42185</v>
      </c>
      <c r="F1285" t="s">
        <v>1202</v>
      </c>
      <c r="G1285" t="s">
        <v>3110</v>
      </c>
      <c r="H1285" t="s">
        <v>204</v>
      </c>
      <c r="I1285" t="s">
        <v>3111</v>
      </c>
      <c r="J1285" s="146">
        <v>42161</v>
      </c>
      <c r="K1285" t="s">
        <v>1225</v>
      </c>
      <c r="L1285" t="s">
        <v>3101</v>
      </c>
      <c r="M1285" t="s">
        <v>28</v>
      </c>
    </row>
    <row r="1286" spans="1:13">
      <c r="A1286" t="s">
        <v>12</v>
      </c>
      <c r="B1286" t="s">
        <v>7619</v>
      </c>
      <c r="C1286" t="s">
        <v>3117</v>
      </c>
      <c r="D1286" s="85" t="s">
        <v>206</v>
      </c>
      <c r="E1286" s="146">
        <v>42226</v>
      </c>
      <c r="F1286" t="s">
        <v>1202</v>
      </c>
      <c r="G1286" t="s">
        <v>3118</v>
      </c>
      <c r="H1286" t="s">
        <v>204</v>
      </c>
      <c r="I1286" t="s">
        <v>3119</v>
      </c>
      <c r="J1286" s="146">
        <v>42183</v>
      </c>
      <c r="K1286" t="s">
        <v>529</v>
      </c>
      <c r="L1286" t="s">
        <v>206</v>
      </c>
      <c r="M1286" t="s">
        <v>45</v>
      </c>
    </row>
    <row r="1287" spans="1:13">
      <c r="A1287" t="s">
        <v>12</v>
      </c>
      <c r="B1287" t="s">
        <v>7620</v>
      </c>
      <c r="C1287" t="s">
        <v>3120</v>
      </c>
      <c r="D1287" s="85" t="s">
        <v>206</v>
      </c>
      <c r="E1287" s="146">
        <v>42226</v>
      </c>
      <c r="F1287" t="s">
        <v>1202</v>
      </c>
      <c r="G1287" t="s">
        <v>3118</v>
      </c>
      <c r="H1287" t="s">
        <v>204</v>
      </c>
      <c r="I1287" t="s">
        <v>3119</v>
      </c>
      <c r="J1287" s="146">
        <v>42183</v>
      </c>
      <c r="K1287" t="s">
        <v>92</v>
      </c>
      <c r="L1287" t="s">
        <v>206</v>
      </c>
      <c r="M1287" t="s">
        <v>45</v>
      </c>
    </row>
    <row r="1288" spans="1:13">
      <c r="A1288" t="s">
        <v>12</v>
      </c>
      <c r="B1288" t="s">
        <v>7621</v>
      </c>
      <c r="C1288" t="s">
        <v>3121</v>
      </c>
      <c r="D1288" s="85" t="s">
        <v>206</v>
      </c>
      <c r="E1288" s="146">
        <v>42226</v>
      </c>
      <c r="F1288" t="s">
        <v>1202</v>
      </c>
      <c r="G1288" t="s">
        <v>3118</v>
      </c>
      <c r="H1288" t="s">
        <v>204</v>
      </c>
      <c r="I1288" t="s">
        <v>3119</v>
      </c>
      <c r="J1288" s="146">
        <v>42183</v>
      </c>
      <c r="K1288" t="s">
        <v>206</v>
      </c>
      <c r="L1288" t="s">
        <v>3122</v>
      </c>
      <c r="M1288" t="s">
        <v>45</v>
      </c>
    </row>
    <row r="1289" spans="1:13">
      <c r="A1289" t="s">
        <v>12</v>
      </c>
      <c r="B1289" t="s">
        <v>7622</v>
      </c>
      <c r="C1289" t="s">
        <v>3123</v>
      </c>
      <c r="D1289" s="85" t="s">
        <v>206</v>
      </c>
      <c r="E1289" s="146">
        <v>42226</v>
      </c>
      <c r="F1289" t="s">
        <v>1202</v>
      </c>
      <c r="G1289" t="s">
        <v>3118</v>
      </c>
      <c r="H1289" t="s">
        <v>204</v>
      </c>
      <c r="I1289" t="s">
        <v>3119</v>
      </c>
      <c r="J1289" s="146">
        <v>42183</v>
      </c>
      <c r="K1289" t="s">
        <v>529</v>
      </c>
      <c r="L1289" t="s">
        <v>418</v>
      </c>
      <c r="M1289" t="s">
        <v>45</v>
      </c>
    </row>
    <row r="1290" spans="1:13">
      <c r="A1290" t="s">
        <v>12</v>
      </c>
      <c r="B1290" t="s">
        <v>7623</v>
      </c>
      <c r="C1290" t="s">
        <v>3124</v>
      </c>
      <c r="D1290" s="85" t="s">
        <v>206</v>
      </c>
      <c r="E1290" s="146">
        <v>42226</v>
      </c>
      <c r="F1290" t="s">
        <v>1202</v>
      </c>
      <c r="G1290" t="s">
        <v>3118</v>
      </c>
      <c r="H1290" t="s">
        <v>204</v>
      </c>
      <c r="I1290" t="s">
        <v>3119</v>
      </c>
      <c r="J1290" s="146">
        <v>42183</v>
      </c>
      <c r="K1290" t="s">
        <v>502</v>
      </c>
      <c r="L1290" t="s">
        <v>206</v>
      </c>
      <c r="M1290" t="s">
        <v>45</v>
      </c>
    </row>
    <row r="1291" spans="1:13">
      <c r="A1291" t="s">
        <v>12</v>
      </c>
      <c r="B1291" t="s">
        <v>7624</v>
      </c>
      <c r="C1291" t="s">
        <v>3125</v>
      </c>
      <c r="D1291" s="85" t="s">
        <v>206</v>
      </c>
      <c r="E1291" s="146">
        <v>42226</v>
      </c>
      <c r="F1291" t="s">
        <v>1202</v>
      </c>
      <c r="G1291" t="s">
        <v>3118</v>
      </c>
      <c r="H1291" t="s">
        <v>204</v>
      </c>
      <c r="I1291" t="s">
        <v>3119</v>
      </c>
      <c r="J1291" s="146">
        <v>42183</v>
      </c>
      <c r="K1291" t="s">
        <v>418</v>
      </c>
      <c r="L1291" t="s">
        <v>206</v>
      </c>
      <c r="M1291" t="s">
        <v>45</v>
      </c>
    </row>
    <row r="1292" spans="1:13">
      <c r="A1292" t="s">
        <v>12</v>
      </c>
      <c r="B1292" t="s">
        <v>7625</v>
      </c>
      <c r="C1292" t="s">
        <v>3126</v>
      </c>
      <c r="D1292" s="85" t="s">
        <v>206</v>
      </c>
      <c r="E1292" s="146">
        <v>42226</v>
      </c>
      <c r="F1292" t="s">
        <v>1202</v>
      </c>
      <c r="G1292" t="s">
        <v>3118</v>
      </c>
      <c r="H1292" t="s">
        <v>204</v>
      </c>
      <c r="I1292" t="s">
        <v>3119</v>
      </c>
      <c r="J1292" s="146">
        <v>42183</v>
      </c>
      <c r="K1292" t="s">
        <v>428</v>
      </c>
      <c r="L1292" t="s">
        <v>206</v>
      </c>
      <c r="M1292" t="s">
        <v>45</v>
      </c>
    </row>
    <row r="1293" spans="1:13">
      <c r="A1293" t="s">
        <v>12</v>
      </c>
      <c r="B1293" t="s">
        <v>7626</v>
      </c>
      <c r="C1293" t="s">
        <v>3127</v>
      </c>
      <c r="D1293" s="85" t="s">
        <v>206</v>
      </c>
      <c r="E1293" s="146">
        <v>42226</v>
      </c>
      <c r="F1293" t="s">
        <v>1202</v>
      </c>
      <c r="G1293" t="s">
        <v>3118</v>
      </c>
      <c r="H1293" t="s">
        <v>204</v>
      </c>
      <c r="I1293" t="s">
        <v>3119</v>
      </c>
      <c r="J1293" s="146">
        <v>42183</v>
      </c>
      <c r="K1293" t="s">
        <v>79</v>
      </c>
      <c r="L1293" t="s">
        <v>206</v>
      </c>
      <c r="M1293" t="s">
        <v>45</v>
      </c>
    </row>
    <row r="1294" spans="1:13">
      <c r="A1294" t="s">
        <v>12</v>
      </c>
      <c r="B1294" t="s">
        <v>7627</v>
      </c>
      <c r="C1294" t="s">
        <v>3128</v>
      </c>
      <c r="D1294" s="85" t="s">
        <v>206</v>
      </c>
      <c r="E1294" s="146">
        <v>42125</v>
      </c>
      <c r="F1294" t="s">
        <v>1202</v>
      </c>
      <c r="G1294" t="s">
        <v>1910</v>
      </c>
      <c r="H1294" t="s">
        <v>204</v>
      </c>
      <c r="I1294" t="s">
        <v>1911</v>
      </c>
      <c r="J1294" s="146">
        <v>42119</v>
      </c>
      <c r="K1294" t="s">
        <v>105</v>
      </c>
      <c r="L1294" t="s">
        <v>217</v>
      </c>
      <c r="M1294" t="s">
        <v>45</v>
      </c>
    </row>
    <row r="1295" spans="1:13">
      <c r="A1295" t="s">
        <v>12</v>
      </c>
      <c r="B1295" t="s">
        <v>7628</v>
      </c>
      <c r="C1295" t="s">
        <v>3129</v>
      </c>
      <c r="D1295" s="85" t="s">
        <v>206</v>
      </c>
      <c r="E1295" s="146">
        <v>42226</v>
      </c>
      <c r="F1295" t="s">
        <v>1202</v>
      </c>
      <c r="G1295" t="s">
        <v>3130</v>
      </c>
      <c r="H1295" t="s">
        <v>487</v>
      </c>
      <c r="I1295" t="s">
        <v>3131</v>
      </c>
      <c r="J1295" s="146">
        <v>42190</v>
      </c>
      <c r="K1295" t="s">
        <v>92</v>
      </c>
      <c r="L1295" t="s">
        <v>79</v>
      </c>
      <c r="M1295" t="s">
        <v>28</v>
      </c>
    </row>
    <row r="1296" spans="1:13">
      <c r="A1296" t="s">
        <v>12</v>
      </c>
      <c r="B1296" t="s">
        <v>7629</v>
      </c>
      <c r="C1296" t="s">
        <v>3132</v>
      </c>
      <c r="D1296" s="85" t="s">
        <v>206</v>
      </c>
      <c r="E1296" s="146">
        <v>42226</v>
      </c>
      <c r="F1296" t="s">
        <v>1202</v>
      </c>
      <c r="G1296" t="s">
        <v>3130</v>
      </c>
      <c r="H1296" t="s">
        <v>487</v>
      </c>
      <c r="I1296" t="s">
        <v>3131</v>
      </c>
      <c r="J1296" s="146">
        <v>42190</v>
      </c>
      <c r="K1296" t="s">
        <v>85</v>
      </c>
      <c r="L1296" t="s">
        <v>418</v>
      </c>
      <c r="M1296" t="s">
        <v>28</v>
      </c>
    </row>
    <row r="1297" spans="1:13">
      <c r="A1297" t="s">
        <v>12</v>
      </c>
      <c r="B1297" t="s">
        <v>7630</v>
      </c>
      <c r="C1297" t="s">
        <v>3133</v>
      </c>
      <c r="D1297" s="85" t="s">
        <v>206</v>
      </c>
      <c r="E1297" s="146">
        <v>42226</v>
      </c>
      <c r="F1297" t="s">
        <v>1202</v>
      </c>
      <c r="G1297" t="s">
        <v>3130</v>
      </c>
      <c r="H1297" t="s">
        <v>487</v>
      </c>
      <c r="I1297" t="s">
        <v>3131</v>
      </c>
      <c r="J1297" s="146">
        <v>42190</v>
      </c>
      <c r="K1297" t="s">
        <v>418</v>
      </c>
      <c r="L1297" t="s">
        <v>127</v>
      </c>
      <c r="M1297" t="s">
        <v>28</v>
      </c>
    </row>
    <row r="1298" spans="1:13">
      <c r="A1298" t="s">
        <v>12</v>
      </c>
      <c r="B1298" t="s">
        <v>7631</v>
      </c>
      <c r="C1298" t="s">
        <v>3134</v>
      </c>
      <c r="D1298" s="85" t="s">
        <v>206</v>
      </c>
      <c r="E1298" s="146">
        <v>42226</v>
      </c>
      <c r="F1298" t="s">
        <v>1202</v>
      </c>
      <c r="G1298" t="s">
        <v>3130</v>
      </c>
      <c r="H1298" t="s">
        <v>487</v>
      </c>
      <c r="I1298" t="s">
        <v>3131</v>
      </c>
      <c r="J1298" s="146">
        <v>42190</v>
      </c>
      <c r="K1298" t="s">
        <v>418</v>
      </c>
      <c r="L1298" t="s">
        <v>210</v>
      </c>
      <c r="M1298" t="s">
        <v>28</v>
      </c>
    </row>
    <row r="1299" spans="1:13">
      <c r="A1299" t="s">
        <v>12</v>
      </c>
      <c r="B1299" t="s">
        <v>7632</v>
      </c>
      <c r="C1299" t="s">
        <v>3135</v>
      </c>
      <c r="D1299" s="85" t="s">
        <v>206</v>
      </c>
      <c r="E1299" s="146">
        <v>42226</v>
      </c>
      <c r="F1299" t="s">
        <v>1202</v>
      </c>
      <c r="G1299" t="s">
        <v>3130</v>
      </c>
      <c r="H1299" t="s">
        <v>487</v>
      </c>
      <c r="I1299" t="s">
        <v>3131</v>
      </c>
      <c r="J1299" s="146">
        <v>42190</v>
      </c>
      <c r="K1299" t="s">
        <v>418</v>
      </c>
      <c r="L1299" t="s">
        <v>79</v>
      </c>
      <c r="M1299" t="s">
        <v>28</v>
      </c>
    </row>
    <row r="1300" spans="1:13">
      <c r="A1300" t="s">
        <v>12</v>
      </c>
      <c r="B1300" t="s">
        <v>7633</v>
      </c>
      <c r="C1300" t="s">
        <v>3136</v>
      </c>
      <c r="D1300" s="85" t="s">
        <v>206</v>
      </c>
      <c r="E1300" s="146">
        <v>42226</v>
      </c>
      <c r="F1300" t="s">
        <v>1202</v>
      </c>
      <c r="G1300" t="s">
        <v>3130</v>
      </c>
      <c r="H1300" t="s">
        <v>487</v>
      </c>
      <c r="I1300" t="s">
        <v>3131</v>
      </c>
      <c r="J1300" s="146">
        <v>42190</v>
      </c>
      <c r="K1300" t="s">
        <v>92</v>
      </c>
      <c r="L1300" t="s">
        <v>85</v>
      </c>
      <c r="M1300" t="s">
        <v>28</v>
      </c>
    </row>
    <row r="1301" spans="1:13">
      <c r="A1301" t="s">
        <v>12</v>
      </c>
      <c r="B1301" t="s">
        <v>7634</v>
      </c>
      <c r="C1301" t="s">
        <v>3137</v>
      </c>
      <c r="D1301" s="85" t="s">
        <v>206</v>
      </c>
      <c r="E1301" s="146">
        <v>42226</v>
      </c>
      <c r="F1301" t="s">
        <v>1202</v>
      </c>
      <c r="G1301" t="s">
        <v>3130</v>
      </c>
      <c r="H1301" t="s">
        <v>487</v>
      </c>
      <c r="I1301" t="s">
        <v>3131</v>
      </c>
      <c r="J1301" s="146">
        <v>42190</v>
      </c>
      <c r="K1301" t="s">
        <v>418</v>
      </c>
      <c r="L1301" t="s">
        <v>434</v>
      </c>
      <c r="M1301" t="s">
        <v>28</v>
      </c>
    </row>
    <row r="1302" spans="1:13">
      <c r="A1302" t="s">
        <v>12</v>
      </c>
      <c r="B1302" t="s">
        <v>7635</v>
      </c>
      <c r="C1302" t="s">
        <v>3138</v>
      </c>
      <c r="D1302" s="85" t="s">
        <v>206</v>
      </c>
      <c r="E1302" s="146">
        <v>42226</v>
      </c>
      <c r="F1302" t="s">
        <v>1202</v>
      </c>
      <c r="G1302" t="s">
        <v>3130</v>
      </c>
      <c r="H1302" t="s">
        <v>487</v>
      </c>
      <c r="I1302" t="s">
        <v>3131</v>
      </c>
      <c r="J1302" s="146">
        <v>42190</v>
      </c>
      <c r="K1302" t="s">
        <v>79</v>
      </c>
      <c r="L1302" t="s">
        <v>434</v>
      </c>
      <c r="M1302" t="s">
        <v>28</v>
      </c>
    </row>
    <row r="1303" spans="1:13">
      <c r="A1303" t="s">
        <v>12</v>
      </c>
      <c r="B1303" t="s">
        <v>7635</v>
      </c>
      <c r="C1303" t="s">
        <v>3138</v>
      </c>
      <c r="D1303" s="85" t="s">
        <v>206</v>
      </c>
      <c r="E1303" s="146">
        <v>42226</v>
      </c>
      <c r="F1303" t="s">
        <v>1202</v>
      </c>
      <c r="G1303" t="s">
        <v>3130</v>
      </c>
      <c r="H1303" t="s">
        <v>487</v>
      </c>
      <c r="I1303" t="s">
        <v>3131</v>
      </c>
      <c r="J1303" s="146">
        <v>42190</v>
      </c>
      <c r="K1303" t="s">
        <v>79</v>
      </c>
      <c r="L1303" t="s">
        <v>434</v>
      </c>
      <c r="M1303" t="s">
        <v>28</v>
      </c>
    </row>
    <row r="1304" spans="1:13">
      <c r="A1304" t="s">
        <v>12</v>
      </c>
      <c r="B1304" t="s">
        <v>7636</v>
      </c>
      <c r="C1304" t="s">
        <v>3139</v>
      </c>
      <c r="D1304" s="85" t="s">
        <v>206</v>
      </c>
      <c r="E1304" s="146">
        <v>42226</v>
      </c>
      <c r="F1304" t="s">
        <v>1202</v>
      </c>
      <c r="G1304" t="s">
        <v>3140</v>
      </c>
      <c r="H1304" t="s">
        <v>524</v>
      </c>
      <c r="I1304" t="s">
        <v>3141</v>
      </c>
      <c r="J1304" s="146">
        <v>42204</v>
      </c>
      <c r="K1304" t="s">
        <v>3142</v>
      </c>
      <c r="L1304" t="s">
        <v>231</v>
      </c>
      <c r="M1304" t="s">
        <v>45</v>
      </c>
    </row>
    <row r="1305" spans="1:13">
      <c r="A1305" t="s">
        <v>12</v>
      </c>
      <c r="B1305" t="s">
        <v>7637</v>
      </c>
      <c r="C1305" t="s">
        <v>3143</v>
      </c>
      <c r="D1305" s="85" t="s">
        <v>206</v>
      </c>
      <c r="E1305" s="146">
        <v>42226</v>
      </c>
      <c r="F1305" t="s">
        <v>1202</v>
      </c>
      <c r="G1305" t="s">
        <v>3140</v>
      </c>
      <c r="H1305" t="s">
        <v>524</v>
      </c>
      <c r="I1305" t="s">
        <v>3141</v>
      </c>
      <c r="J1305" s="146">
        <v>42204</v>
      </c>
      <c r="K1305" t="s">
        <v>490</v>
      </c>
      <c r="L1305" t="s">
        <v>3142</v>
      </c>
      <c r="M1305" t="s">
        <v>45</v>
      </c>
    </row>
    <row r="1306" spans="1:13">
      <c r="A1306" t="s">
        <v>12</v>
      </c>
      <c r="B1306" t="s">
        <v>7638</v>
      </c>
      <c r="C1306" t="s">
        <v>3144</v>
      </c>
      <c r="D1306" s="85" t="s">
        <v>206</v>
      </c>
      <c r="E1306" s="146">
        <v>42226</v>
      </c>
      <c r="F1306" t="s">
        <v>1202</v>
      </c>
      <c r="G1306" t="s">
        <v>3140</v>
      </c>
      <c r="H1306" t="s">
        <v>524</v>
      </c>
      <c r="I1306" t="s">
        <v>3141</v>
      </c>
      <c r="J1306" s="146">
        <v>42204</v>
      </c>
      <c r="K1306" t="s">
        <v>79</v>
      </c>
      <c r="L1306" t="s">
        <v>3142</v>
      </c>
      <c r="M1306" t="s">
        <v>45</v>
      </c>
    </row>
    <row r="1307" spans="1:13">
      <c r="A1307" t="s">
        <v>12</v>
      </c>
      <c r="B1307" t="s">
        <v>7639</v>
      </c>
      <c r="C1307" t="s">
        <v>3145</v>
      </c>
      <c r="D1307" s="85" t="s">
        <v>206</v>
      </c>
      <c r="E1307" s="146">
        <v>42226</v>
      </c>
      <c r="F1307" t="s">
        <v>1202</v>
      </c>
      <c r="G1307" t="s">
        <v>309</v>
      </c>
      <c r="H1307" t="s">
        <v>310</v>
      </c>
      <c r="I1307" t="s">
        <v>311</v>
      </c>
      <c r="J1307" s="146">
        <v>42211</v>
      </c>
      <c r="K1307" t="s">
        <v>161</v>
      </c>
      <c r="L1307" t="s">
        <v>206</v>
      </c>
      <c r="M1307" t="s">
        <v>28</v>
      </c>
    </row>
    <row r="1308" spans="1:13">
      <c r="A1308" t="s">
        <v>12</v>
      </c>
      <c r="B1308" t="s">
        <v>7640</v>
      </c>
      <c r="C1308" t="s">
        <v>3146</v>
      </c>
      <c r="D1308" s="85" t="s">
        <v>206</v>
      </c>
      <c r="E1308" s="146">
        <v>42226</v>
      </c>
      <c r="F1308" t="s">
        <v>1202</v>
      </c>
      <c r="G1308" t="s">
        <v>309</v>
      </c>
      <c r="H1308" t="s">
        <v>310</v>
      </c>
      <c r="I1308" t="s">
        <v>311</v>
      </c>
      <c r="J1308" s="146">
        <v>42211</v>
      </c>
      <c r="K1308" t="s">
        <v>206</v>
      </c>
      <c r="L1308" t="s">
        <v>1823</v>
      </c>
      <c r="M1308" t="s">
        <v>28</v>
      </c>
    </row>
    <row r="1309" spans="1:13">
      <c r="A1309" t="s">
        <v>12</v>
      </c>
      <c r="B1309" t="s">
        <v>7641</v>
      </c>
      <c r="C1309" t="s">
        <v>3147</v>
      </c>
      <c r="D1309" s="85" t="s">
        <v>206</v>
      </c>
      <c r="E1309" s="146">
        <v>42226</v>
      </c>
      <c r="F1309" t="s">
        <v>1202</v>
      </c>
      <c r="G1309" t="s">
        <v>309</v>
      </c>
      <c r="H1309" t="s">
        <v>310</v>
      </c>
      <c r="I1309" t="s">
        <v>311</v>
      </c>
      <c r="J1309" s="146">
        <v>42211</v>
      </c>
      <c r="K1309" t="s">
        <v>206</v>
      </c>
      <c r="L1309" t="s">
        <v>210</v>
      </c>
      <c r="M1309" t="s">
        <v>28</v>
      </c>
    </row>
    <row r="1310" spans="1:13">
      <c r="A1310" t="s">
        <v>12</v>
      </c>
      <c r="B1310" t="s">
        <v>7642</v>
      </c>
      <c r="C1310" t="s">
        <v>3148</v>
      </c>
      <c r="D1310" s="85" t="s">
        <v>206</v>
      </c>
      <c r="E1310" s="146">
        <v>42226</v>
      </c>
      <c r="F1310" t="s">
        <v>1202</v>
      </c>
      <c r="G1310" t="s">
        <v>309</v>
      </c>
      <c r="H1310" t="s">
        <v>310</v>
      </c>
      <c r="I1310" t="s">
        <v>311</v>
      </c>
      <c r="J1310" s="146">
        <v>42211</v>
      </c>
      <c r="K1310" t="s">
        <v>105</v>
      </c>
      <c r="L1310" t="s">
        <v>206</v>
      </c>
      <c r="M1310" t="s">
        <v>28</v>
      </c>
    </row>
    <row r="1311" spans="1:13">
      <c r="A1311" t="s">
        <v>12</v>
      </c>
      <c r="B1311" t="s">
        <v>7643</v>
      </c>
      <c r="C1311" t="s">
        <v>3149</v>
      </c>
      <c r="D1311" s="85" t="s">
        <v>206</v>
      </c>
      <c r="E1311" s="146">
        <v>42234</v>
      </c>
      <c r="F1311" t="s">
        <v>1202</v>
      </c>
      <c r="G1311" t="s">
        <v>3150</v>
      </c>
      <c r="H1311" t="s">
        <v>842</v>
      </c>
      <c r="I1311" t="s">
        <v>3151</v>
      </c>
      <c r="J1311" s="146">
        <v>42232</v>
      </c>
      <c r="K1311" t="s">
        <v>3152</v>
      </c>
      <c r="L1311" t="s">
        <v>206</v>
      </c>
      <c r="M1311" t="s">
        <v>28</v>
      </c>
    </row>
    <row r="1312" spans="1:13">
      <c r="A1312" t="s">
        <v>12</v>
      </c>
      <c r="B1312" t="s">
        <v>7644</v>
      </c>
      <c r="C1312" t="s">
        <v>3153</v>
      </c>
      <c r="D1312" s="85" t="s">
        <v>206</v>
      </c>
      <c r="E1312" s="146">
        <v>42234</v>
      </c>
      <c r="F1312" t="s">
        <v>1202</v>
      </c>
      <c r="G1312" t="s">
        <v>3150</v>
      </c>
      <c r="H1312" t="s">
        <v>842</v>
      </c>
      <c r="I1312" t="s">
        <v>3151</v>
      </c>
      <c r="J1312" s="146">
        <v>42232</v>
      </c>
      <c r="K1312" t="s">
        <v>206</v>
      </c>
      <c r="L1312" t="s">
        <v>3154</v>
      </c>
      <c r="M1312" t="s">
        <v>28</v>
      </c>
    </row>
    <row r="1313" spans="1:13">
      <c r="A1313" t="s">
        <v>12</v>
      </c>
      <c r="B1313" t="s">
        <v>7645</v>
      </c>
      <c r="C1313" t="s">
        <v>3155</v>
      </c>
      <c r="D1313" s="85" t="s">
        <v>206</v>
      </c>
      <c r="E1313" s="146">
        <v>42234</v>
      </c>
      <c r="F1313" t="s">
        <v>1202</v>
      </c>
      <c r="G1313" t="s">
        <v>3150</v>
      </c>
      <c r="H1313" t="s">
        <v>842</v>
      </c>
      <c r="I1313" t="s">
        <v>3151</v>
      </c>
      <c r="J1313" s="146">
        <v>42232</v>
      </c>
      <c r="K1313" t="s">
        <v>206</v>
      </c>
      <c r="L1313" t="s">
        <v>3156</v>
      </c>
      <c r="M1313" t="s">
        <v>28</v>
      </c>
    </row>
    <row r="1314" spans="1:13">
      <c r="A1314" t="s">
        <v>12</v>
      </c>
      <c r="B1314" t="s">
        <v>7646</v>
      </c>
      <c r="C1314" t="s">
        <v>3157</v>
      </c>
      <c r="D1314" s="85" t="s">
        <v>206</v>
      </c>
      <c r="E1314" s="146">
        <v>42241</v>
      </c>
      <c r="F1314" t="s">
        <v>1202</v>
      </c>
      <c r="G1314" t="s">
        <v>3158</v>
      </c>
      <c r="H1314" t="s">
        <v>724</v>
      </c>
      <c r="I1314" t="s">
        <v>3159</v>
      </c>
      <c r="J1314" s="146">
        <v>42238</v>
      </c>
      <c r="K1314" t="s">
        <v>1332</v>
      </c>
      <c r="L1314" t="s">
        <v>206</v>
      </c>
      <c r="M1314" t="s">
        <v>45</v>
      </c>
    </row>
    <row r="1315" spans="1:13">
      <c r="A1315" t="s">
        <v>12</v>
      </c>
      <c r="B1315" t="s">
        <v>7647</v>
      </c>
      <c r="C1315" t="s">
        <v>3160</v>
      </c>
      <c r="D1315" s="85" t="s">
        <v>206</v>
      </c>
      <c r="E1315" s="146">
        <v>42241</v>
      </c>
      <c r="F1315" t="s">
        <v>1202</v>
      </c>
      <c r="G1315" t="s">
        <v>3158</v>
      </c>
      <c r="H1315" t="s">
        <v>724</v>
      </c>
      <c r="I1315" t="s">
        <v>3159</v>
      </c>
      <c r="J1315" s="146">
        <v>42238</v>
      </c>
      <c r="K1315" t="s">
        <v>529</v>
      </c>
      <c r="L1315" t="s">
        <v>206</v>
      </c>
      <c r="M1315" t="s">
        <v>45</v>
      </c>
    </row>
    <row r="1316" spans="1:13">
      <c r="A1316" t="s">
        <v>12</v>
      </c>
      <c r="B1316" t="s">
        <v>7648</v>
      </c>
      <c r="C1316" t="s">
        <v>3161</v>
      </c>
      <c r="D1316" s="85" t="s">
        <v>206</v>
      </c>
      <c r="E1316" s="146">
        <v>42241</v>
      </c>
      <c r="F1316" t="s">
        <v>1202</v>
      </c>
      <c r="G1316" t="s">
        <v>3158</v>
      </c>
      <c r="H1316" t="s">
        <v>724</v>
      </c>
      <c r="I1316" t="s">
        <v>3159</v>
      </c>
      <c r="J1316" s="146">
        <v>42238</v>
      </c>
      <c r="K1316" t="s">
        <v>85</v>
      </c>
      <c r="L1316" t="s">
        <v>206</v>
      </c>
      <c r="M1316" t="s">
        <v>45</v>
      </c>
    </row>
    <row r="1317" spans="1:13">
      <c r="A1317" t="s">
        <v>12</v>
      </c>
      <c r="B1317" t="s">
        <v>7649</v>
      </c>
      <c r="C1317" t="s">
        <v>3162</v>
      </c>
      <c r="D1317" s="85" t="s">
        <v>206</v>
      </c>
      <c r="E1317" s="146">
        <v>42241</v>
      </c>
      <c r="F1317" t="s">
        <v>1202</v>
      </c>
      <c r="G1317" t="s">
        <v>3158</v>
      </c>
      <c r="H1317" t="s">
        <v>724</v>
      </c>
      <c r="I1317" t="s">
        <v>3159</v>
      </c>
      <c r="J1317" s="146">
        <v>42238</v>
      </c>
      <c r="K1317" t="s">
        <v>529</v>
      </c>
      <c r="L1317" t="s">
        <v>85</v>
      </c>
      <c r="M1317" t="s">
        <v>45</v>
      </c>
    </row>
    <row r="1318" spans="1:13">
      <c r="A1318" t="s">
        <v>12</v>
      </c>
      <c r="B1318" t="s">
        <v>7650</v>
      </c>
      <c r="C1318" t="s">
        <v>3163</v>
      </c>
      <c r="D1318" s="85" t="s">
        <v>206</v>
      </c>
      <c r="E1318" s="146">
        <v>42259</v>
      </c>
      <c r="F1318" t="s">
        <v>1202</v>
      </c>
      <c r="G1318" t="s">
        <v>3164</v>
      </c>
      <c r="H1318" t="s">
        <v>204</v>
      </c>
      <c r="I1318" t="s">
        <v>3165</v>
      </c>
      <c r="J1318" s="146">
        <v>42253</v>
      </c>
      <c r="K1318" t="s">
        <v>180</v>
      </c>
      <c r="L1318" t="s">
        <v>197</v>
      </c>
      <c r="M1318" t="s">
        <v>45</v>
      </c>
    </row>
    <row r="1319" spans="1:13">
      <c r="A1319" t="s">
        <v>12</v>
      </c>
      <c r="B1319" t="s">
        <v>7651</v>
      </c>
      <c r="C1319" t="s">
        <v>3166</v>
      </c>
      <c r="D1319" s="85" t="s">
        <v>206</v>
      </c>
      <c r="E1319" s="146">
        <v>42259</v>
      </c>
      <c r="F1319" t="s">
        <v>1202</v>
      </c>
      <c r="G1319" t="s">
        <v>3164</v>
      </c>
      <c r="H1319" t="s">
        <v>204</v>
      </c>
      <c r="I1319" t="s">
        <v>3165</v>
      </c>
      <c r="J1319" s="146">
        <v>42253</v>
      </c>
      <c r="K1319" t="s">
        <v>20</v>
      </c>
      <c r="L1319" t="s">
        <v>200</v>
      </c>
      <c r="M1319" t="s">
        <v>45</v>
      </c>
    </row>
    <row r="1320" spans="1:13">
      <c r="A1320" t="s">
        <v>12</v>
      </c>
      <c r="B1320" t="s">
        <v>7652</v>
      </c>
      <c r="C1320" t="s">
        <v>3167</v>
      </c>
      <c r="D1320" s="85" t="s">
        <v>206</v>
      </c>
      <c r="E1320" s="146">
        <v>42259</v>
      </c>
      <c r="F1320" t="s">
        <v>1202</v>
      </c>
      <c r="G1320" t="s">
        <v>3164</v>
      </c>
      <c r="H1320" t="s">
        <v>204</v>
      </c>
      <c r="I1320" t="s">
        <v>3165</v>
      </c>
      <c r="J1320" s="146">
        <v>42253</v>
      </c>
      <c r="K1320" t="s">
        <v>490</v>
      </c>
      <c r="L1320" t="s">
        <v>200</v>
      </c>
      <c r="M1320" t="s">
        <v>45</v>
      </c>
    </row>
    <row r="1321" spans="1:13">
      <c r="A1321" t="s">
        <v>12</v>
      </c>
      <c r="B1321" t="s">
        <v>7653</v>
      </c>
      <c r="C1321" t="s">
        <v>3168</v>
      </c>
      <c r="D1321" s="85" t="s">
        <v>206</v>
      </c>
      <c r="E1321" s="146">
        <v>42259</v>
      </c>
      <c r="F1321" t="s">
        <v>1202</v>
      </c>
      <c r="G1321" t="s">
        <v>3164</v>
      </c>
      <c r="H1321" t="s">
        <v>204</v>
      </c>
      <c r="I1321" t="s">
        <v>3165</v>
      </c>
      <c r="J1321" s="146">
        <v>42253</v>
      </c>
      <c r="K1321" t="s">
        <v>1206</v>
      </c>
      <c r="L1321" t="s">
        <v>161</v>
      </c>
      <c r="M1321" t="s">
        <v>45</v>
      </c>
    </row>
    <row r="1322" spans="1:13">
      <c r="A1322" t="s">
        <v>12</v>
      </c>
      <c r="B1322" t="s">
        <v>7654</v>
      </c>
      <c r="C1322" t="s">
        <v>3169</v>
      </c>
      <c r="D1322" s="85" t="s">
        <v>206</v>
      </c>
      <c r="E1322" s="146">
        <v>42259</v>
      </c>
      <c r="F1322" t="s">
        <v>1202</v>
      </c>
      <c r="G1322" t="s">
        <v>3164</v>
      </c>
      <c r="H1322" t="s">
        <v>204</v>
      </c>
      <c r="I1322" t="s">
        <v>3165</v>
      </c>
      <c r="J1322" s="146">
        <v>42253</v>
      </c>
      <c r="K1322" t="s">
        <v>200</v>
      </c>
      <c r="L1322" t="s">
        <v>127</v>
      </c>
      <c r="M1322" t="s">
        <v>45</v>
      </c>
    </row>
    <row r="1323" spans="1:13">
      <c r="A1323" t="s">
        <v>12</v>
      </c>
      <c r="B1323" t="s">
        <v>7655</v>
      </c>
      <c r="C1323" t="s">
        <v>3170</v>
      </c>
      <c r="D1323" s="85" t="s">
        <v>206</v>
      </c>
      <c r="E1323" s="146">
        <v>42259</v>
      </c>
      <c r="F1323" t="s">
        <v>1202</v>
      </c>
      <c r="G1323" t="s">
        <v>3164</v>
      </c>
      <c r="H1323" t="s">
        <v>204</v>
      </c>
      <c r="I1323" t="s">
        <v>3165</v>
      </c>
      <c r="J1323" s="146">
        <v>42253</v>
      </c>
      <c r="K1323" t="s">
        <v>94</v>
      </c>
      <c r="L1323" t="s">
        <v>200</v>
      </c>
      <c r="M1323" t="s">
        <v>45</v>
      </c>
    </row>
    <row r="1324" spans="1:13">
      <c r="A1324" t="s">
        <v>12</v>
      </c>
      <c r="B1324" t="s">
        <v>7656</v>
      </c>
      <c r="C1324" t="s">
        <v>3171</v>
      </c>
      <c r="D1324" s="85" t="s">
        <v>206</v>
      </c>
      <c r="E1324" s="146">
        <v>42259</v>
      </c>
      <c r="F1324" t="s">
        <v>1202</v>
      </c>
      <c r="G1324" t="s">
        <v>3164</v>
      </c>
      <c r="H1324" t="s">
        <v>204</v>
      </c>
      <c r="I1324" t="s">
        <v>3165</v>
      </c>
      <c r="J1324" s="146">
        <v>42253</v>
      </c>
      <c r="K1324" t="s">
        <v>418</v>
      </c>
      <c r="L1324" t="s">
        <v>210</v>
      </c>
      <c r="M1324" t="s">
        <v>45</v>
      </c>
    </row>
    <row r="1325" spans="1:13">
      <c r="A1325" t="s">
        <v>12</v>
      </c>
      <c r="B1325" t="s">
        <v>7657</v>
      </c>
      <c r="C1325" t="s">
        <v>3172</v>
      </c>
      <c r="D1325" s="85" t="s">
        <v>206</v>
      </c>
      <c r="E1325" s="146">
        <v>42374</v>
      </c>
      <c r="F1325" t="s">
        <v>1202</v>
      </c>
      <c r="G1325" t="s">
        <v>3173</v>
      </c>
      <c r="H1325" t="s">
        <v>190</v>
      </c>
      <c r="J1325" s="146">
        <v>42372</v>
      </c>
      <c r="K1325" t="s">
        <v>678</v>
      </c>
      <c r="L1325" t="s">
        <v>3174</v>
      </c>
      <c r="M1325" t="s">
        <v>45</v>
      </c>
    </row>
    <row r="1326" spans="1:13">
      <c r="A1326" t="s">
        <v>12</v>
      </c>
      <c r="B1326" t="s">
        <v>7658</v>
      </c>
      <c r="C1326" t="s">
        <v>3175</v>
      </c>
      <c r="D1326" s="85" t="s">
        <v>206</v>
      </c>
      <c r="E1326" s="146">
        <v>42374</v>
      </c>
      <c r="F1326" t="s">
        <v>1202</v>
      </c>
      <c r="G1326" t="s">
        <v>3173</v>
      </c>
      <c r="H1326" t="s">
        <v>190</v>
      </c>
      <c r="J1326" s="146">
        <v>42372</v>
      </c>
      <c r="K1326" t="s">
        <v>127</v>
      </c>
      <c r="L1326" t="s">
        <v>3174</v>
      </c>
      <c r="M1326" t="s">
        <v>45</v>
      </c>
    </row>
    <row r="1327" spans="1:13">
      <c r="A1327" t="s">
        <v>12</v>
      </c>
      <c r="B1327" t="s">
        <v>7659</v>
      </c>
      <c r="C1327" t="s">
        <v>3176</v>
      </c>
      <c r="D1327" s="85" t="s">
        <v>206</v>
      </c>
      <c r="E1327" s="146">
        <v>42374</v>
      </c>
      <c r="F1327" t="s">
        <v>1202</v>
      </c>
      <c r="G1327" t="s">
        <v>3173</v>
      </c>
      <c r="H1327" t="s">
        <v>190</v>
      </c>
      <c r="J1327" s="146">
        <v>42372</v>
      </c>
      <c r="K1327" t="s">
        <v>434</v>
      </c>
      <c r="L1327" t="s">
        <v>206</v>
      </c>
      <c r="M1327" t="s">
        <v>45</v>
      </c>
    </row>
    <row r="1328" spans="1:13">
      <c r="A1328" t="s">
        <v>12</v>
      </c>
      <c r="B1328" t="s">
        <v>7660</v>
      </c>
      <c r="C1328" t="s">
        <v>3177</v>
      </c>
      <c r="D1328" s="85" t="s">
        <v>206</v>
      </c>
      <c r="E1328" s="146">
        <v>42374</v>
      </c>
      <c r="F1328" t="s">
        <v>1202</v>
      </c>
      <c r="G1328" t="s">
        <v>3173</v>
      </c>
      <c r="H1328" t="s">
        <v>190</v>
      </c>
      <c r="J1328" s="146">
        <v>42372</v>
      </c>
      <c r="K1328" t="s">
        <v>678</v>
      </c>
      <c r="L1328" t="s">
        <v>206</v>
      </c>
      <c r="M1328" t="s">
        <v>45</v>
      </c>
    </row>
    <row r="1329" spans="1:13">
      <c r="A1329" t="s">
        <v>12</v>
      </c>
      <c r="B1329" t="s">
        <v>7661</v>
      </c>
      <c r="C1329" t="s">
        <v>3178</v>
      </c>
      <c r="D1329" s="85" t="s">
        <v>206</v>
      </c>
      <c r="E1329" s="146">
        <v>42374</v>
      </c>
      <c r="F1329" t="s">
        <v>1202</v>
      </c>
      <c r="G1329" t="s">
        <v>3173</v>
      </c>
      <c r="H1329" t="s">
        <v>190</v>
      </c>
      <c r="J1329" s="146">
        <v>42372</v>
      </c>
      <c r="K1329" t="s">
        <v>206</v>
      </c>
      <c r="L1329" t="s">
        <v>127</v>
      </c>
      <c r="M1329" t="s">
        <v>45</v>
      </c>
    </row>
    <row r="1330" spans="1:13">
      <c r="A1330" t="s">
        <v>12</v>
      </c>
      <c r="B1330" t="s">
        <v>7662</v>
      </c>
      <c r="C1330" t="s">
        <v>3179</v>
      </c>
      <c r="D1330" s="85" t="s">
        <v>206</v>
      </c>
      <c r="E1330" s="146">
        <v>42374</v>
      </c>
      <c r="F1330" t="s">
        <v>1202</v>
      </c>
      <c r="G1330" t="s">
        <v>3173</v>
      </c>
      <c r="H1330" t="s">
        <v>190</v>
      </c>
      <c r="J1330" s="146">
        <v>42372</v>
      </c>
      <c r="K1330" t="s">
        <v>206</v>
      </c>
      <c r="L1330" t="s">
        <v>3174</v>
      </c>
      <c r="M1330" t="s">
        <v>45</v>
      </c>
    </row>
    <row r="1331" spans="1:13">
      <c r="A1331" t="s">
        <v>12</v>
      </c>
      <c r="B1331" t="s">
        <v>7663</v>
      </c>
      <c r="C1331" t="s">
        <v>3180</v>
      </c>
      <c r="D1331" s="85" t="s">
        <v>206</v>
      </c>
      <c r="E1331" s="146">
        <v>42374</v>
      </c>
      <c r="F1331" t="s">
        <v>1202</v>
      </c>
      <c r="G1331" t="s">
        <v>3173</v>
      </c>
      <c r="H1331" t="s">
        <v>190</v>
      </c>
      <c r="J1331" s="146">
        <v>42372</v>
      </c>
      <c r="K1331" t="s">
        <v>105</v>
      </c>
      <c r="L1331" t="s">
        <v>127</v>
      </c>
      <c r="M1331" t="s">
        <v>45</v>
      </c>
    </row>
    <row r="1332" spans="1:13">
      <c r="A1332" t="s">
        <v>12</v>
      </c>
      <c r="B1332" t="s">
        <v>7664</v>
      </c>
      <c r="C1332" t="s">
        <v>3181</v>
      </c>
      <c r="D1332" s="85" t="s">
        <v>206</v>
      </c>
      <c r="E1332" s="146">
        <v>42374</v>
      </c>
      <c r="F1332" t="s">
        <v>1202</v>
      </c>
      <c r="G1332" t="s">
        <v>3173</v>
      </c>
      <c r="H1332" t="s">
        <v>190</v>
      </c>
      <c r="J1332" s="146">
        <v>42372</v>
      </c>
      <c r="K1332" t="s">
        <v>434</v>
      </c>
      <c r="L1332" t="s">
        <v>127</v>
      </c>
      <c r="M1332" t="s">
        <v>45</v>
      </c>
    </row>
    <row r="1333" spans="1:13">
      <c r="A1333" t="s">
        <v>12</v>
      </c>
      <c r="B1333" t="s">
        <v>7665</v>
      </c>
      <c r="C1333" t="s">
        <v>3182</v>
      </c>
      <c r="D1333" s="85" t="s">
        <v>206</v>
      </c>
      <c r="E1333" s="146">
        <v>42399</v>
      </c>
      <c r="F1333" t="s">
        <v>1202</v>
      </c>
      <c r="G1333" t="s">
        <v>3183</v>
      </c>
      <c r="H1333" t="s">
        <v>3184</v>
      </c>
      <c r="J1333" s="146">
        <v>42392</v>
      </c>
      <c r="K1333" t="s">
        <v>92</v>
      </c>
      <c r="L1333" t="s">
        <v>206</v>
      </c>
      <c r="M1333" t="s">
        <v>45</v>
      </c>
    </row>
    <row r="1334" spans="1:13">
      <c r="A1334" t="s">
        <v>12</v>
      </c>
      <c r="B1334" t="s">
        <v>7666</v>
      </c>
      <c r="C1334" t="s">
        <v>3185</v>
      </c>
      <c r="D1334" s="85" t="s">
        <v>206</v>
      </c>
      <c r="E1334" s="146">
        <v>42399</v>
      </c>
      <c r="F1334" t="s">
        <v>1202</v>
      </c>
      <c r="G1334" t="s">
        <v>3183</v>
      </c>
      <c r="H1334" t="s">
        <v>3184</v>
      </c>
      <c r="J1334" s="146">
        <v>42392</v>
      </c>
      <c r="K1334" t="s">
        <v>92</v>
      </c>
      <c r="L1334" t="s">
        <v>206</v>
      </c>
      <c r="M1334" t="s">
        <v>45</v>
      </c>
    </row>
    <row r="1335" spans="1:13">
      <c r="A1335" t="s">
        <v>12</v>
      </c>
      <c r="B1335" t="s">
        <v>7667</v>
      </c>
      <c r="C1335" t="s">
        <v>3186</v>
      </c>
      <c r="D1335" s="85" t="s">
        <v>206</v>
      </c>
      <c r="E1335" s="146">
        <v>42399</v>
      </c>
      <c r="F1335" t="s">
        <v>1202</v>
      </c>
      <c r="G1335" t="s">
        <v>3183</v>
      </c>
      <c r="H1335" t="s">
        <v>3184</v>
      </c>
      <c r="J1335" s="146">
        <v>42392</v>
      </c>
      <c r="K1335" t="s">
        <v>1225</v>
      </c>
      <c r="L1335" t="s">
        <v>3187</v>
      </c>
      <c r="M1335" t="s">
        <v>45</v>
      </c>
    </row>
    <row r="1336" spans="1:13">
      <c r="A1336" t="s">
        <v>12</v>
      </c>
      <c r="B1336" t="s">
        <v>7668</v>
      </c>
      <c r="C1336" t="s">
        <v>3188</v>
      </c>
      <c r="D1336" s="85" t="s">
        <v>206</v>
      </c>
      <c r="E1336" s="146">
        <v>42410</v>
      </c>
      <c r="F1336" t="s">
        <v>1202</v>
      </c>
      <c r="G1336" t="s">
        <v>3189</v>
      </c>
      <c r="H1336" t="s">
        <v>593</v>
      </c>
      <c r="J1336" s="146">
        <v>42406</v>
      </c>
      <c r="K1336" t="s">
        <v>502</v>
      </c>
      <c r="L1336" t="s">
        <v>2007</v>
      </c>
      <c r="M1336" t="s">
        <v>45</v>
      </c>
    </row>
    <row r="1337" spans="1:13">
      <c r="A1337" t="s">
        <v>12</v>
      </c>
      <c r="B1337" t="s">
        <v>7669</v>
      </c>
      <c r="C1337" t="s">
        <v>3190</v>
      </c>
      <c r="D1337" s="85" t="s">
        <v>206</v>
      </c>
      <c r="E1337" s="146">
        <v>42410</v>
      </c>
      <c r="F1337" t="s">
        <v>1202</v>
      </c>
      <c r="G1337" t="s">
        <v>3189</v>
      </c>
      <c r="H1337" t="s">
        <v>593</v>
      </c>
      <c r="J1337" s="146">
        <v>42406</v>
      </c>
      <c r="K1337" t="s">
        <v>1225</v>
      </c>
      <c r="L1337" t="s">
        <v>210</v>
      </c>
      <c r="M1337" t="s">
        <v>45</v>
      </c>
    </row>
    <row r="1338" spans="1:13">
      <c r="A1338" t="s">
        <v>12</v>
      </c>
      <c r="B1338" t="s">
        <v>7670</v>
      </c>
      <c r="C1338" t="s">
        <v>3191</v>
      </c>
      <c r="D1338" s="85" t="s">
        <v>206</v>
      </c>
      <c r="E1338" s="146">
        <v>42410</v>
      </c>
      <c r="F1338" t="s">
        <v>1202</v>
      </c>
      <c r="G1338" t="s">
        <v>3189</v>
      </c>
      <c r="H1338" t="s">
        <v>593</v>
      </c>
      <c r="J1338" s="146">
        <v>42406</v>
      </c>
      <c r="K1338" t="s">
        <v>206</v>
      </c>
      <c r="L1338" t="s">
        <v>210</v>
      </c>
      <c r="M1338" t="s">
        <v>45</v>
      </c>
    </row>
    <row r="1339" spans="1:13">
      <c r="A1339" t="s">
        <v>12</v>
      </c>
      <c r="B1339" t="s">
        <v>7671</v>
      </c>
      <c r="C1339" t="s">
        <v>3192</v>
      </c>
      <c r="D1339" s="85" t="s">
        <v>206</v>
      </c>
      <c r="E1339" s="146">
        <v>42410</v>
      </c>
      <c r="F1339" t="s">
        <v>1202</v>
      </c>
      <c r="G1339" t="s">
        <v>3189</v>
      </c>
      <c r="H1339" t="s">
        <v>593</v>
      </c>
      <c r="J1339" s="146">
        <v>42406</v>
      </c>
      <c r="K1339" t="s">
        <v>92</v>
      </c>
      <c r="L1339" t="s">
        <v>502</v>
      </c>
      <c r="M1339" t="s">
        <v>45</v>
      </c>
    </row>
    <row r="1340" spans="1:13">
      <c r="A1340" t="s">
        <v>12</v>
      </c>
      <c r="B1340" t="s">
        <v>7672</v>
      </c>
      <c r="C1340" t="s">
        <v>3193</v>
      </c>
      <c r="D1340" s="85" t="s">
        <v>206</v>
      </c>
      <c r="E1340" s="146">
        <v>42410</v>
      </c>
      <c r="F1340" t="s">
        <v>1202</v>
      </c>
      <c r="G1340" t="s">
        <v>3189</v>
      </c>
      <c r="H1340" t="s">
        <v>593</v>
      </c>
      <c r="J1340" s="146">
        <v>42406</v>
      </c>
      <c r="K1340" t="s">
        <v>92</v>
      </c>
      <c r="L1340" t="s">
        <v>2007</v>
      </c>
      <c r="M1340" t="s">
        <v>45</v>
      </c>
    </row>
    <row r="1341" spans="1:13">
      <c r="A1341" t="s">
        <v>12</v>
      </c>
      <c r="B1341" t="s">
        <v>7673</v>
      </c>
      <c r="C1341" t="s">
        <v>3194</v>
      </c>
      <c r="D1341" s="85" t="s">
        <v>206</v>
      </c>
      <c r="E1341" s="146">
        <v>42410</v>
      </c>
      <c r="F1341" t="s">
        <v>1202</v>
      </c>
      <c r="G1341" t="s">
        <v>3189</v>
      </c>
      <c r="H1341" t="s">
        <v>593</v>
      </c>
      <c r="J1341" s="146">
        <v>42406</v>
      </c>
      <c r="K1341" t="s">
        <v>502</v>
      </c>
      <c r="L1341" t="s">
        <v>210</v>
      </c>
      <c r="M1341" t="s">
        <v>45</v>
      </c>
    </row>
    <row r="1342" spans="1:13">
      <c r="A1342" t="s">
        <v>12</v>
      </c>
      <c r="B1342" t="s">
        <v>7674</v>
      </c>
      <c r="C1342" t="s">
        <v>3195</v>
      </c>
      <c r="D1342" s="85" t="s">
        <v>206</v>
      </c>
      <c r="E1342" s="146">
        <v>42410</v>
      </c>
      <c r="F1342" t="s">
        <v>1202</v>
      </c>
      <c r="G1342" t="s">
        <v>3189</v>
      </c>
      <c r="H1342" t="s">
        <v>593</v>
      </c>
      <c r="J1342" s="146">
        <v>42406</v>
      </c>
      <c r="K1342" t="s">
        <v>502</v>
      </c>
      <c r="L1342" t="s">
        <v>206</v>
      </c>
      <c r="M1342" t="s">
        <v>45</v>
      </c>
    </row>
    <row r="1343" spans="1:13">
      <c r="A1343" t="s">
        <v>12</v>
      </c>
      <c r="B1343" t="s">
        <v>7675</v>
      </c>
      <c r="C1343" t="s">
        <v>3196</v>
      </c>
      <c r="D1343" s="85" t="s">
        <v>206</v>
      </c>
      <c r="E1343" s="146">
        <v>42410</v>
      </c>
      <c r="F1343" t="s">
        <v>1202</v>
      </c>
      <c r="G1343" t="s">
        <v>3189</v>
      </c>
      <c r="H1343" t="s">
        <v>593</v>
      </c>
      <c r="J1343" s="146">
        <v>42406</v>
      </c>
      <c r="K1343" t="s">
        <v>502</v>
      </c>
      <c r="L1343" t="s">
        <v>1225</v>
      </c>
      <c r="M1343" t="s">
        <v>45</v>
      </c>
    </row>
    <row r="1344" spans="1:13">
      <c r="A1344" t="s">
        <v>12</v>
      </c>
      <c r="B1344" t="s">
        <v>7676</v>
      </c>
      <c r="C1344" t="s">
        <v>3197</v>
      </c>
      <c r="D1344" s="85" t="s">
        <v>206</v>
      </c>
      <c r="E1344" s="146">
        <v>42410</v>
      </c>
      <c r="F1344" t="s">
        <v>1202</v>
      </c>
      <c r="G1344" t="s">
        <v>3189</v>
      </c>
      <c r="H1344" t="s">
        <v>593</v>
      </c>
      <c r="J1344" s="146">
        <v>42406</v>
      </c>
      <c r="K1344" t="s">
        <v>92</v>
      </c>
      <c r="L1344" t="s">
        <v>1225</v>
      </c>
      <c r="M1344" t="s">
        <v>45</v>
      </c>
    </row>
    <row r="1345" spans="1:16">
      <c r="A1345" t="s">
        <v>12</v>
      </c>
      <c r="B1345" t="s">
        <v>7677</v>
      </c>
      <c r="C1345" t="s">
        <v>3198</v>
      </c>
      <c r="D1345" s="85" t="s">
        <v>206</v>
      </c>
      <c r="E1345" s="146">
        <v>42410</v>
      </c>
      <c r="F1345" t="s">
        <v>1202</v>
      </c>
      <c r="G1345" t="s">
        <v>3189</v>
      </c>
      <c r="H1345" t="s">
        <v>593</v>
      </c>
      <c r="J1345" s="146">
        <v>42406</v>
      </c>
      <c r="K1345" t="s">
        <v>92</v>
      </c>
      <c r="L1345" t="s">
        <v>210</v>
      </c>
      <c r="M1345" t="s">
        <v>45</v>
      </c>
    </row>
    <row r="1346" spans="1:16">
      <c r="A1346" t="s">
        <v>12</v>
      </c>
      <c r="B1346" t="s">
        <v>7678</v>
      </c>
      <c r="C1346" t="s">
        <v>3199</v>
      </c>
      <c r="D1346" s="85" t="s">
        <v>206</v>
      </c>
      <c r="E1346" s="146">
        <v>42410</v>
      </c>
      <c r="F1346" t="s">
        <v>1202</v>
      </c>
      <c r="G1346" t="s">
        <v>3189</v>
      </c>
      <c r="H1346" t="s">
        <v>593</v>
      </c>
      <c r="J1346" s="146">
        <v>42406</v>
      </c>
      <c r="K1346" t="s">
        <v>206</v>
      </c>
      <c r="L1346" t="s">
        <v>2007</v>
      </c>
      <c r="M1346" t="s">
        <v>45</v>
      </c>
    </row>
    <row r="1347" spans="1:16">
      <c r="A1347" t="s">
        <v>12</v>
      </c>
      <c r="B1347" t="s">
        <v>7679</v>
      </c>
      <c r="C1347" t="s">
        <v>3200</v>
      </c>
      <c r="D1347" s="85" t="s">
        <v>206</v>
      </c>
      <c r="E1347" s="146">
        <v>42410</v>
      </c>
      <c r="F1347" t="s">
        <v>1202</v>
      </c>
      <c r="G1347" t="s">
        <v>3189</v>
      </c>
      <c r="H1347" t="s">
        <v>593</v>
      </c>
      <c r="J1347" s="146">
        <v>42406</v>
      </c>
      <c r="K1347" t="s">
        <v>206</v>
      </c>
      <c r="L1347" t="s">
        <v>1225</v>
      </c>
      <c r="M1347" t="s">
        <v>45</v>
      </c>
    </row>
    <row r="1348" spans="1:16">
      <c r="A1348" t="s">
        <v>12</v>
      </c>
      <c r="B1348" t="s">
        <v>7680</v>
      </c>
      <c r="C1348" t="s">
        <v>3201</v>
      </c>
      <c r="D1348" s="85" t="s">
        <v>206</v>
      </c>
      <c r="E1348" s="146">
        <v>42410</v>
      </c>
      <c r="F1348" t="s">
        <v>1202</v>
      </c>
      <c r="G1348" t="s">
        <v>3189</v>
      </c>
      <c r="H1348" t="s">
        <v>593</v>
      </c>
      <c r="J1348" s="146">
        <v>42406</v>
      </c>
      <c r="K1348" t="s">
        <v>1225</v>
      </c>
      <c r="L1348" t="s">
        <v>2007</v>
      </c>
      <c r="M1348" t="s">
        <v>45</v>
      </c>
    </row>
    <row r="1349" spans="1:16">
      <c r="A1349" t="s">
        <v>12</v>
      </c>
      <c r="B1349" t="s">
        <v>7681</v>
      </c>
      <c r="C1349" t="s">
        <v>3202</v>
      </c>
      <c r="D1349" s="85" t="s">
        <v>206</v>
      </c>
      <c r="E1349" s="146">
        <v>42410</v>
      </c>
      <c r="F1349" t="s">
        <v>1202</v>
      </c>
      <c r="G1349" t="s">
        <v>3189</v>
      </c>
      <c r="H1349" t="s">
        <v>593</v>
      </c>
      <c r="J1349" s="146">
        <v>42406</v>
      </c>
      <c r="K1349" t="s">
        <v>210</v>
      </c>
      <c r="L1349" t="s">
        <v>2007</v>
      </c>
      <c r="M1349" t="s">
        <v>45</v>
      </c>
    </row>
    <row r="1350" spans="1:16">
      <c r="A1350" t="s">
        <v>12</v>
      </c>
      <c r="B1350" t="s">
        <v>7682</v>
      </c>
      <c r="C1350" t="s">
        <v>3203</v>
      </c>
      <c r="D1350" s="85" t="s">
        <v>206</v>
      </c>
      <c r="E1350" s="146">
        <v>42410</v>
      </c>
      <c r="F1350" t="s">
        <v>1202</v>
      </c>
      <c r="G1350" t="s">
        <v>3189</v>
      </c>
      <c r="H1350" t="s">
        <v>593</v>
      </c>
      <c r="J1350" s="146">
        <v>42406</v>
      </c>
      <c r="K1350" t="s">
        <v>92</v>
      </c>
      <c r="L1350" t="s">
        <v>206</v>
      </c>
      <c r="M1350" t="s">
        <v>45</v>
      </c>
    </row>
    <row r="1351" spans="1:16">
      <c r="A1351" t="s">
        <v>7</v>
      </c>
      <c r="B1351" t="s">
        <v>7683</v>
      </c>
      <c r="C1351" t="s">
        <v>3205</v>
      </c>
      <c r="D1351" s="85" t="s">
        <v>3206</v>
      </c>
      <c r="E1351" s="146">
        <v>40753</v>
      </c>
      <c r="G1351" t="s">
        <v>204</v>
      </c>
    </row>
    <row r="1352" spans="1:16">
      <c r="A1352" t="s">
        <v>7</v>
      </c>
      <c r="B1352" t="s">
        <v>7684</v>
      </c>
      <c r="C1352" t="s">
        <v>3208</v>
      </c>
      <c r="D1352" s="85" t="s">
        <v>3209</v>
      </c>
      <c r="E1352" s="146">
        <v>42891</v>
      </c>
      <c r="F1352" t="s">
        <v>3210</v>
      </c>
      <c r="G1352" t="s">
        <v>204</v>
      </c>
    </row>
    <row r="1353" spans="1:16">
      <c r="A1353" t="s">
        <v>2462</v>
      </c>
      <c r="B1353" t="s">
        <v>7685</v>
      </c>
      <c r="C1353" t="s">
        <v>3212</v>
      </c>
      <c r="D1353" s="85" t="s">
        <v>3213</v>
      </c>
      <c r="E1353" s="146">
        <v>44002</v>
      </c>
      <c r="F1353" t="s">
        <v>3214</v>
      </c>
    </row>
    <row r="1354" spans="1:16">
      <c r="A1354" t="s">
        <v>2462</v>
      </c>
      <c r="B1354" t="s">
        <v>7686</v>
      </c>
      <c r="C1354" t="s">
        <v>3216</v>
      </c>
      <c r="D1354" s="85" t="s">
        <v>3213</v>
      </c>
      <c r="E1354" s="146">
        <v>44031</v>
      </c>
      <c r="F1354" t="s">
        <v>3217</v>
      </c>
    </row>
    <row r="1355" spans="1:16">
      <c r="A1355" t="s">
        <v>2462</v>
      </c>
      <c r="B1355" t="s">
        <v>7687</v>
      </c>
      <c r="C1355" t="s">
        <v>3219</v>
      </c>
      <c r="D1355" s="85" t="s">
        <v>3213</v>
      </c>
      <c r="E1355" s="146">
        <v>44061</v>
      </c>
      <c r="F1355" t="s">
        <v>3220</v>
      </c>
    </row>
    <row r="1356" spans="1:16">
      <c r="A1356" t="s">
        <v>2462</v>
      </c>
      <c r="B1356" t="s">
        <v>7688</v>
      </c>
      <c r="C1356" t="s">
        <v>3222</v>
      </c>
      <c r="D1356" s="85" t="s">
        <v>3213</v>
      </c>
      <c r="E1356" s="146">
        <v>44087</v>
      </c>
      <c r="F1356" t="s">
        <v>3223</v>
      </c>
    </row>
    <row r="1357" spans="1:16">
      <c r="A1357" t="s">
        <v>479</v>
      </c>
      <c r="B1357" t="s">
        <v>7689</v>
      </c>
      <c r="C1357" t="s">
        <v>3224</v>
      </c>
      <c r="D1357" s="85" t="s">
        <v>3225</v>
      </c>
      <c r="E1357" s="146">
        <v>44149</v>
      </c>
      <c r="F1357" t="s">
        <v>3226</v>
      </c>
      <c r="P1357" t="s">
        <v>3227</v>
      </c>
    </row>
    <row r="1358" spans="1:16">
      <c r="A1358" t="s">
        <v>549</v>
      </c>
      <c r="B1358" t="s">
        <v>7690</v>
      </c>
      <c r="C1358" t="s">
        <v>3228</v>
      </c>
      <c r="D1358" s="85" t="s">
        <v>3225</v>
      </c>
      <c r="E1358" s="146">
        <v>44203</v>
      </c>
      <c r="O1358" t="s">
        <v>3229</v>
      </c>
    </row>
    <row r="1359" spans="1:16">
      <c r="A1359" t="s">
        <v>549</v>
      </c>
      <c r="B1359" t="s">
        <v>7691</v>
      </c>
      <c r="C1359" t="s">
        <v>3231</v>
      </c>
      <c r="D1359" s="85" t="s">
        <v>3225</v>
      </c>
      <c r="E1359" s="146">
        <v>44044</v>
      </c>
      <c r="O1359" t="s">
        <v>3232</v>
      </c>
    </row>
    <row r="1360" spans="1:16">
      <c r="A1360" t="s">
        <v>549</v>
      </c>
      <c r="B1360" t="s">
        <v>7692</v>
      </c>
      <c r="C1360" t="s">
        <v>3234</v>
      </c>
      <c r="D1360" s="85" t="s">
        <v>3225</v>
      </c>
      <c r="E1360" s="146">
        <v>43448</v>
      </c>
      <c r="O1360" t="s">
        <v>3235</v>
      </c>
    </row>
    <row r="1361" spans="1:15">
      <c r="A1361" t="s">
        <v>549</v>
      </c>
      <c r="B1361" t="s">
        <v>7693</v>
      </c>
      <c r="C1361" t="s">
        <v>3237</v>
      </c>
      <c r="D1361" s="85" t="s">
        <v>3225</v>
      </c>
      <c r="E1361" s="146">
        <v>43533</v>
      </c>
      <c r="F1361" t="s">
        <v>3238</v>
      </c>
      <c r="O1361" t="s">
        <v>3239</v>
      </c>
    </row>
    <row r="1362" spans="1:15">
      <c r="A1362" t="s">
        <v>913</v>
      </c>
      <c r="B1362" t="s">
        <v>7694</v>
      </c>
      <c r="C1362" t="s">
        <v>3241</v>
      </c>
      <c r="D1362" s="85" t="s">
        <v>3225</v>
      </c>
      <c r="E1362" s="146">
        <v>43872</v>
      </c>
      <c r="F1362" t="s">
        <v>3242</v>
      </c>
    </row>
    <row r="1363" spans="1:15">
      <c r="A1363" t="s">
        <v>913</v>
      </c>
      <c r="B1363" t="s">
        <v>7695</v>
      </c>
      <c r="C1363" t="s">
        <v>3244</v>
      </c>
      <c r="D1363" s="85" t="s">
        <v>3225</v>
      </c>
      <c r="E1363" s="146">
        <v>43844</v>
      </c>
      <c r="F1363" t="s">
        <v>3245</v>
      </c>
    </row>
    <row r="1364" spans="1:15">
      <c r="A1364" t="s">
        <v>913</v>
      </c>
      <c r="B1364" t="s">
        <v>7696</v>
      </c>
      <c r="C1364" t="s">
        <v>3247</v>
      </c>
      <c r="D1364" s="85" t="s">
        <v>3225</v>
      </c>
      <c r="E1364" s="146">
        <v>43061</v>
      </c>
      <c r="F1364" t="s">
        <v>3248</v>
      </c>
    </row>
    <row r="1365" spans="1:15">
      <c r="A1365" t="s">
        <v>479</v>
      </c>
      <c r="B1365" t="s">
        <v>7697</v>
      </c>
      <c r="C1365" t="s">
        <v>3250</v>
      </c>
      <c r="D1365" s="85" t="s">
        <v>3225</v>
      </c>
      <c r="E1365" s="146">
        <v>43843</v>
      </c>
    </row>
    <row r="1366" spans="1:15">
      <c r="A1366" t="s">
        <v>479</v>
      </c>
      <c r="B1366" t="s">
        <v>7698</v>
      </c>
      <c r="C1366" t="s">
        <v>3252</v>
      </c>
      <c r="D1366" s="85" t="s">
        <v>3225</v>
      </c>
      <c r="E1366" s="146">
        <v>43812</v>
      </c>
    </row>
    <row r="1367" spans="1:15">
      <c r="A1367" t="s">
        <v>479</v>
      </c>
      <c r="B1367" t="s">
        <v>7699</v>
      </c>
      <c r="C1367" t="s">
        <v>3254</v>
      </c>
      <c r="D1367" s="85" t="s">
        <v>3225</v>
      </c>
      <c r="E1367" s="146">
        <v>43957</v>
      </c>
      <c r="F1367" t="s">
        <v>3255</v>
      </c>
      <c r="O1367" t="s">
        <v>567</v>
      </c>
    </row>
    <row r="1368" spans="1:15">
      <c r="A1368" t="s">
        <v>479</v>
      </c>
      <c r="B1368" t="s">
        <v>7700</v>
      </c>
      <c r="C1368" t="s">
        <v>3257</v>
      </c>
      <c r="D1368" s="85" t="s">
        <v>3225</v>
      </c>
      <c r="E1368" s="146">
        <v>44034</v>
      </c>
      <c r="O1368" t="s">
        <v>567</v>
      </c>
    </row>
    <row r="1369" spans="1:15">
      <c r="A1369" t="s">
        <v>479</v>
      </c>
      <c r="B1369" t="s">
        <v>7701</v>
      </c>
      <c r="C1369" t="s">
        <v>3259</v>
      </c>
      <c r="D1369" s="85" t="s">
        <v>3225</v>
      </c>
      <c r="E1369" s="146">
        <v>43906</v>
      </c>
    </row>
    <row r="1370" spans="1:15">
      <c r="A1370" t="s">
        <v>479</v>
      </c>
      <c r="B1370" t="s">
        <v>7702</v>
      </c>
      <c r="C1370" t="s">
        <v>3261</v>
      </c>
      <c r="D1370" s="85" t="s">
        <v>3225</v>
      </c>
      <c r="E1370" s="146">
        <v>43910</v>
      </c>
    </row>
    <row r="1371" spans="1:15">
      <c r="A1371" t="s">
        <v>479</v>
      </c>
      <c r="B1371" t="s">
        <v>7703</v>
      </c>
      <c r="C1371" t="s">
        <v>3263</v>
      </c>
      <c r="D1371" s="85" t="s">
        <v>3225</v>
      </c>
      <c r="E1371" s="146">
        <v>43996</v>
      </c>
      <c r="O1371" t="s">
        <v>3264</v>
      </c>
    </row>
    <row r="1372" spans="1:15">
      <c r="A1372" t="s">
        <v>479</v>
      </c>
      <c r="B1372" t="s">
        <v>7704</v>
      </c>
      <c r="C1372" t="s">
        <v>3266</v>
      </c>
      <c r="D1372" s="85" t="s">
        <v>3225</v>
      </c>
      <c r="E1372" s="146">
        <v>43672</v>
      </c>
    </row>
    <row r="1373" spans="1:15">
      <c r="A1373" t="s">
        <v>479</v>
      </c>
      <c r="B1373" t="s">
        <v>7705</v>
      </c>
      <c r="C1373" t="s">
        <v>3268</v>
      </c>
      <c r="D1373" s="85" t="s">
        <v>3225</v>
      </c>
      <c r="E1373" s="146">
        <v>43434</v>
      </c>
    </row>
    <row r="1374" spans="1:15">
      <c r="A1374" t="s">
        <v>479</v>
      </c>
      <c r="B1374" t="s">
        <v>7706</v>
      </c>
      <c r="C1374" t="s">
        <v>3270</v>
      </c>
      <c r="D1374" s="85" t="s">
        <v>3225</v>
      </c>
      <c r="E1374" s="146">
        <v>43514</v>
      </c>
    </row>
    <row r="1375" spans="1:15">
      <c r="A1375" t="s">
        <v>479</v>
      </c>
      <c r="B1375" t="s">
        <v>7707</v>
      </c>
      <c r="C1375" t="s">
        <v>3271</v>
      </c>
      <c r="D1375" s="85" t="s">
        <v>3225</v>
      </c>
      <c r="E1375" s="146">
        <v>43490</v>
      </c>
    </row>
    <row r="1376" spans="1:15">
      <c r="A1376" t="s">
        <v>479</v>
      </c>
      <c r="B1376" t="s">
        <v>7708</v>
      </c>
      <c r="C1376" t="s">
        <v>3273</v>
      </c>
      <c r="D1376" s="85" t="s">
        <v>3225</v>
      </c>
      <c r="E1376" s="146">
        <v>43938</v>
      </c>
      <c r="F1376" t="s">
        <v>3255</v>
      </c>
    </row>
    <row r="1377" spans="1:16">
      <c r="A1377" t="s">
        <v>479</v>
      </c>
      <c r="B1377" t="s">
        <v>7709</v>
      </c>
      <c r="C1377" t="s">
        <v>3275</v>
      </c>
      <c r="D1377" s="85" t="s">
        <v>3225</v>
      </c>
      <c r="E1377" s="146">
        <v>43862</v>
      </c>
      <c r="F1377" t="s">
        <v>9428</v>
      </c>
    </row>
    <row r="1378" spans="1:16">
      <c r="A1378" t="s">
        <v>479</v>
      </c>
      <c r="B1378" t="s">
        <v>7710</v>
      </c>
      <c r="C1378" t="s">
        <v>3277</v>
      </c>
      <c r="D1378" s="85" t="s">
        <v>3225</v>
      </c>
      <c r="E1378" s="146">
        <v>43483</v>
      </c>
    </row>
    <row r="1379" spans="1:16">
      <c r="A1379" t="s">
        <v>479</v>
      </c>
      <c r="B1379" t="s">
        <v>7711</v>
      </c>
      <c r="C1379" t="s">
        <v>3279</v>
      </c>
      <c r="D1379" s="85" t="s">
        <v>3225</v>
      </c>
      <c r="E1379" s="146">
        <v>43071</v>
      </c>
      <c r="F1379" t="s">
        <v>3280</v>
      </c>
    </row>
    <row r="1380" spans="1:16">
      <c r="A1380" t="s">
        <v>479</v>
      </c>
      <c r="B1380" t="s">
        <v>7712</v>
      </c>
      <c r="C1380" t="s">
        <v>3282</v>
      </c>
      <c r="D1380" s="85" t="s">
        <v>3225</v>
      </c>
      <c r="E1380" s="146">
        <v>42061</v>
      </c>
      <c r="F1380" t="s">
        <v>3283</v>
      </c>
    </row>
    <row r="1381" spans="1:16">
      <c r="A1381" t="s">
        <v>479</v>
      </c>
      <c r="B1381" t="s">
        <v>7713</v>
      </c>
      <c r="C1381" t="s">
        <v>3268</v>
      </c>
      <c r="D1381" s="85" t="s">
        <v>3225</v>
      </c>
      <c r="E1381" s="146">
        <v>43434</v>
      </c>
      <c r="F1381" t="s">
        <v>3285</v>
      </c>
    </row>
    <row r="1382" spans="1:16">
      <c r="A1382" t="s">
        <v>479</v>
      </c>
      <c r="B1382" t="s">
        <v>7714</v>
      </c>
      <c r="C1382" t="s">
        <v>3270</v>
      </c>
      <c r="D1382" s="85" t="s">
        <v>3225</v>
      </c>
      <c r="E1382" s="146">
        <v>43514</v>
      </c>
      <c r="F1382" t="s">
        <v>3287</v>
      </c>
    </row>
    <row r="1383" spans="1:16">
      <c r="A1383" t="s">
        <v>7</v>
      </c>
      <c r="B1383" t="s">
        <v>7715</v>
      </c>
      <c r="C1383" t="s">
        <v>3289</v>
      </c>
      <c r="D1383" s="85" t="s">
        <v>3290</v>
      </c>
      <c r="E1383" s="146">
        <v>41528</v>
      </c>
      <c r="G1383" t="s">
        <v>452</v>
      </c>
    </row>
    <row r="1384" spans="1:16">
      <c r="A1384" t="s">
        <v>12</v>
      </c>
      <c r="B1384" t="s">
        <v>7716</v>
      </c>
      <c r="C1384" s="143" t="s">
        <v>3291</v>
      </c>
      <c r="D1384" s="85" t="s">
        <v>6298</v>
      </c>
      <c r="E1384" s="146">
        <v>41422</v>
      </c>
      <c r="G1384" t="s">
        <v>870</v>
      </c>
      <c r="H1384" t="s">
        <v>190</v>
      </c>
      <c r="I1384" t="s">
        <v>871</v>
      </c>
      <c r="J1384" s="146">
        <v>41404</v>
      </c>
      <c r="K1384" t="s">
        <v>434</v>
      </c>
      <c r="L1384" t="s">
        <v>784</v>
      </c>
      <c r="M1384" t="s">
        <v>45</v>
      </c>
      <c r="N1384" t="s">
        <v>18</v>
      </c>
    </row>
    <row r="1385" spans="1:16">
      <c r="A1385" t="s">
        <v>12</v>
      </c>
      <c r="B1385" t="s">
        <v>7717</v>
      </c>
      <c r="C1385" t="s">
        <v>3292</v>
      </c>
      <c r="D1385" s="85" t="s">
        <v>6298</v>
      </c>
      <c r="E1385" s="146">
        <v>41422</v>
      </c>
      <c r="G1385" t="s">
        <v>732</v>
      </c>
      <c r="H1385" t="s">
        <v>204</v>
      </c>
      <c r="I1385" t="s">
        <v>733</v>
      </c>
      <c r="J1385" s="146">
        <v>41384</v>
      </c>
      <c r="K1385" t="s">
        <v>85</v>
      </c>
      <c r="L1385" t="s">
        <v>92</v>
      </c>
      <c r="M1385" t="s">
        <v>45</v>
      </c>
    </row>
    <row r="1386" spans="1:16">
      <c r="A1386" t="s">
        <v>12</v>
      </c>
      <c r="B1386" t="s">
        <v>7718</v>
      </c>
      <c r="C1386" t="s">
        <v>3293</v>
      </c>
      <c r="D1386" s="85" t="s">
        <v>6298</v>
      </c>
      <c r="E1386" s="146">
        <v>41454</v>
      </c>
      <c r="G1386" t="s">
        <v>797</v>
      </c>
      <c r="H1386" t="s">
        <v>487</v>
      </c>
      <c r="I1386" t="s">
        <v>798</v>
      </c>
      <c r="J1386" s="146">
        <v>42155</v>
      </c>
      <c r="K1386" t="s">
        <v>434</v>
      </c>
      <c r="L1386" t="s">
        <v>675</v>
      </c>
      <c r="M1386" t="s">
        <v>28</v>
      </c>
    </row>
    <row r="1387" spans="1:16">
      <c r="A1387" t="s">
        <v>12</v>
      </c>
      <c r="B1387" t="s">
        <v>7719</v>
      </c>
      <c r="C1387" t="s">
        <v>3294</v>
      </c>
      <c r="D1387" s="85" t="s">
        <v>6298</v>
      </c>
      <c r="E1387" s="146">
        <v>41467</v>
      </c>
      <c r="G1387" t="s">
        <v>797</v>
      </c>
      <c r="H1387" t="s">
        <v>487</v>
      </c>
      <c r="I1387" t="s">
        <v>798</v>
      </c>
      <c r="J1387" s="146">
        <v>42155</v>
      </c>
      <c r="K1387" t="s">
        <v>434</v>
      </c>
      <c r="L1387" t="s">
        <v>1859</v>
      </c>
      <c r="M1387" t="s">
        <v>28</v>
      </c>
    </row>
    <row r="1388" spans="1:16">
      <c r="A1388" t="s">
        <v>12</v>
      </c>
      <c r="B1388" t="s">
        <v>7720</v>
      </c>
      <c r="C1388" t="s">
        <v>3295</v>
      </c>
      <c r="D1388" s="85" t="s">
        <v>6298</v>
      </c>
      <c r="E1388" s="146">
        <v>41468</v>
      </c>
      <c r="G1388" t="s">
        <v>797</v>
      </c>
      <c r="H1388" t="s">
        <v>487</v>
      </c>
      <c r="I1388" t="s">
        <v>798</v>
      </c>
      <c r="J1388" s="146">
        <v>42155</v>
      </c>
      <c r="K1388" t="s">
        <v>85</v>
      </c>
      <c r="L1388" t="s">
        <v>418</v>
      </c>
      <c r="M1388" t="s">
        <v>28</v>
      </c>
    </row>
    <row r="1389" spans="1:16">
      <c r="A1389" t="s">
        <v>12</v>
      </c>
      <c r="B1389" t="s">
        <v>7721</v>
      </c>
      <c r="C1389" t="s">
        <v>3296</v>
      </c>
      <c r="D1389" s="85" t="s">
        <v>6298</v>
      </c>
      <c r="E1389" s="146">
        <v>41476</v>
      </c>
      <c r="G1389" t="s">
        <v>477</v>
      </c>
      <c r="H1389" t="s">
        <v>83</v>
      </c>
      <c r="I1389" t="s">
        <v>478</v>
      </c>
      <c r="J1389" s="146">
        <v>41461</v>
      </c>
      <c r="K1389" t="s">
        <v>194</v>
      </c>
      <c r="L1389" t="s">
        <v>200</v>
      </c>
      <c r="M1389" t="s">
        <v>28</v>
      </c>
    </row>
    <row r="1390" spans="1:16">
      <c r="A1390" t="s">
        <v>913</v>
      </c>
      <c r="B1390" t="s">
        <v>7722</v>
      </c>
      <c r="C1390" t="s">
        <v>3297</v>
      </c>
      <c r="D1390" s="85" t="s">
        <v>6298</v>
      </c>
      <c r="E1390" s="146">
        <v>41476</v>
      </c>
      <c r="G1390" t="s">
        <v>477</v>
      </c>
      <c r="H1390" t="s">
        <v>83</v>
      </c>
      <c r="I1390" t="s">
        <v>478</v>
      </c>
      <c r="J1390" s="146">
        <v>41461</v>
      </c>
      <c r="P1390" t="s">
        <v>3298</v>
      </c>
    </row>
    <row r="1391" spans="1:16">
      <c r="A1391" t="s">
        <v>12</v>
      </c>
      <c r="B1391" t="s">
        <v>7723</v>
      </c>
      <c r="C1391" t="s">
        <v>3299</v>
      </c>
      <c r="D1391" s="85" t="s">
        <v>6298</v>
      </c>
      <c r="E1391" s="146">
        <v>41498</v>
      </c>
      <c r="G1391" t="s">
        <v>3300</v>
      </c>
      <c r="H1391" t="s">
        <v>452</v>
      </c>
      <c r="I1391" t="s">
        <v>3301</v>
      </c>
      <c r="J1391" s="146">
        <v>41497</v>
      </c>
      <c r="K1391" t="s">
        <v>85</v>
      </c>
      <c r="L1391" t="s">
        <v>629</v>
      </c>
      <c r="M1391" t="s">
        <v>28</v>
      </c>
      <c r="N1391" t="s">
        <v>803</v>
      </c>
    </row>
    <row r="1392" spans="1:16">
      <c r="A1392" t="s">
        <v>12</v>
      </c>
      <c r="B1392" t="s">
        <v>7724</v>
      </c>
      <c r="C1392" t="s">
        <v>3302</v>
      </c>
      <c r="D1392" s="85" t="s">
        <v>6298</v>
      </c>
      <c r="E1392" s="146">
        <v>41498</v>
      </c>
      <c r="G1392" t="s">
        <v>3300</v>
      </c>
      <c r="H1392" t="s">
        <v>452</v>
      </c>
      <c r="I1392" t="s">
        <v>3301</v>
      </c>
      <c r="J1392" s="146">
        <v>41497</v>
      </c>
      <c r="K1392" t="s">
        <v>85</v>
      </c>
      <c r="L1392" t="s">
        <v>1737</v>
      </c>
      <c r="M1392" t="s">
        <v>28</v>
      </c>
      <c r="N1392" t="s">
        <v>469</v>
      </c>
    </row>
    <row r="1393" spans="1:17">
      <c r="A1393" t="s">
        <v>12</v>
      </c>
      <c r="B1393" t="s">
        <v>7725</v>
      </c>
      <c r="C1393" t="s">
        <v>3303</v>
      </c>
      <c r="D1393" s="85" t="s">
        <v>6298</v>
      </c>
      <c r="E1393" s="146">
        <v>41540</v>
      </c>
      <c r="G1393" t="s">
        <v>3304</v>
      </c>
      <c r="H1393" t="s">
        <v>204</v>
      </c>
      <c r="I1393" t="s">
        <v>3305</v>
      </c>
      <c r="J1393" s="146">
        <v>41539</v>
      </c>
      <c r="K1393" t="s">
        <v>85</v>
      </c>
      <c r="L1393" t="s">
        <v>529</v>
      </c>
      <c r="M1393" t="s">
        <v>28</v>
      </c>
    </row>
    <row r="1394" spans="1:17">
      <c r="A1394" t="s">
        <v>12</v>
      </c>
      <c r="B1394" t="s">
        <v>7726</v>
      </c>
      <c r="C1394" t="s">
        <v>3306</v>
      </c>
      <c r="D1394" s="85" t="s">
        <v>6298</v>
      </c>
      <c r="E1394" s="146">
        <v>41540</v>
      </c>
      <c r="G1394" t="s">
        <v>3304</v>
      </c>
      <c r="H1394" t="s">
        <v>204</v>
      </c>
      <c r="I1394" t="s">
        <v>3305</v>
      </c>
      <c r="J1394" s="146">
        <v>41539</v>
      </c>
      <c r="K1394" t="s">
        <v>508</v>
      </c>
      <c r="L1394" t="s">
        <v>638</v>
      </c>
      <c r="M1394" t="s">
        <v>28</v>
      </c>
    </row>
    <row r="1395" spans="1:17">
      <c r="A1395" t="s">
        <v>12</v>
      </c>
      <c r="B1395" t="s">
        <v>7727</v>
      </c>
      <c r="C1395" t="s">
        <v>3307</v>
      </c>
      <c r="D1395" s="85" t="s">
        <v>6298</v>
      </c>
      <c r="E1395" s="146">
        <v>41541</v>
      </c>
      <c r="F1395" t="s">
        <v>3308</v>
      </c>
      <c r="G1395" t="s">
        <v>3304</v>
      </c>
      <c r="H1395" t="s">
        <v>204</v>
      </c>
      <c r="I1395" t="s">
        <v>3305</v>
      </c>
      <c r="J1395" s="146">
        <v>41539</v>
      </c>
      <c r="K1395" t="s">
        <v>434</v>
      </c>
      <c r="L1395" t="s">
        <v>49</v>
      </c>
      <c r="M1395" t="s">
        <v>28</v>
      </c>
    </row>
    <row r="1396" spans="1:17">
      <c r="A1396" t="s">
        <v>12</v>
      </c>
      <c r="B1396" t="s">
        <v>7728</v>
      </c>
      <c r="C1396" t="s">
        <v>3309</v>
      </c>
      <c r="D1396" s="85" t="s">
        <v>6298</v>
      </c>
      <c r="E1396" s="146">
        <v>41541</v>
      </c>
      <c r="F1396" t="s">
        <v>3308</v>
      </c>
      <c r="G1396" t="s">
        <v>3304</v>
      </c>
      <c r="H1396" t="s">
        <v>204</v>
      </c>
      <c r="I1396" t="s">
        <v>3305</v>
      </c>
      <c r="J1396" s="146">
        <v>41539</v>
      </c>
      <c r="K1396" t="s">
        <v>434</v>
      </c>
      <c r="L1396" t="s">
        <v>1737</v>
      </c>
      <c r="M1396" t="s">
        <v>28</v>
      </c>
    </row>
    <row r="1397" spans="1:17">
      <c r="A1397" t="s">
        <v>12</v>
      </c>
      <c r="B1397" t="s">
        <v>7729</v>
      </c>
      <c r="C1397" t="s">
        <v>3310</v>
      </c>
      <c r="D1397" s="85" t="s">
        <v>6298</v>
      </c>
      <c r="E1397" s="146">
        <v>41541</v>
      </c>
      <c r="G1397" t="s">
        <v>3304</v>
      </c>
      <c r="H1397" t="s">
        <v>204</v>
      </c>
      <c r="I1397" t="s">
        <v>3305</v>
      </c>
      <c r="J1397" s="146">
        <v>41539</v>
      </c>
      <c r="K1397" t="s">
        <v>434</v>
      </c>
      <c r="L1397" t="s">
        <v>105</v>
      </c>
      <c r="M1397" t="s">
        <v>28</v>
      </c>
    </row>
    <row r="1398" spans="1:17">
      <c r="A1398" t="s">
        <v>12</v>
      </c>
      <c r="B1398" t="s">
        <v>7730</v>
      </c>
      <c r="C1398" t="s">
        <v>3311</v>
      </c>
      <c r="D1398" s="85" t="s">
        <v>6298</v>
      </c>
      <c r="E1398" s="146">
        <v>41679</v>
      </c>
      <c r="G1398" t="s">
        <v>3312</v>
      </c>
      <c r="H1398" t="s">
        <v>407</v>
      </c>
      <c r="I1398" t="s">
        <v>3313</v>
      </c>
      <c r="J1398" s="146">
        <v>41671</v>
      </c>
      <c r="K1398" t="s">
        <v>85</v>
      </c>
      <c r="L1398" t="s">
        <v>105</v>
      </c>
      <c r="M1398" t="s">
        <v>28</v>
      </c>
      <c r="N1398" t="s">
        <v>693</v>
      </c>
    </row>
    <row r="1399" spans="1:17">
      <c r="A1399" t="s">
        <v>909</v>
      </c>
      <c r="B1399" t="s">
        <v>7731</v>
      </c>
      <c r="C1399" t="s">
        <v>3314</v>
      </c>
      <c r="D1399" s="85" t="s">
        <v>3225</v>
      </c>
      <c r="E1399" s="146">
        <v>44180</v>
      </c>
      <c r="F1399" t="s">
        <v>3315</v>
      </c>
      <c r="P1399" t="s">
        <v>1846</v>
      </c>
      <c r="Q1399" t="s">
        <v>3316</v>
      </c>
    </row>
    <row r="1400" spans="1:17">
      <c r="A1400" t="s">
        <v>479</v>
      </c>
      <c r="B1400" t="s">
        <v>7732</v>
      </c>
      <c r="C1400" t="s">
        <v>3317</v>
      </c>
      <c r="D1400" s="85" t="s">
        <v>3225</v>
      </c>
      <c r="E1400" s="146">
        <v>44288</v>
      </c>
      <c r="F1400" t="s">
        <v>3318</v>
      </c>
      <c r="P1400" t="s">
        <v>3319</v>
      </c>
    </row>
    <row r="1401" spans="1:17">
      <c r="A1401" t="s">
        <v>2</v>
      </c>
      <c r="B1401" t="s">
        <v>7733</v>
      </c>
      <c r="C1401" t="s">
        <v>3320</v>
      </c>
      <c r="D1401" s="85" t="s">
        <v>3321</v>
      </c>
      <c r="E1401" s="146">
        <v>44217</v>
      </c>
      <c r="P1401" t="s">
        <v>3322</v>
      </c>
    </row>
    <row r="1402" spans="1:17">
      <c r="A1402" t="s">
        <v>549</v>
      </c>
      <c r="B1402" t="s">
        <v>7734</v>
      </c>
      <c r="C1402" t="s">
        <v>3323</v>
      </c>
      <c r="D1402" s="85" t="s">
        <v>3321</v>
      </c>
      <c r="E1402" s="146">
        <v>44249</v>
      </c>
      <c r="O1402" t="s">
        <v>3324</v>
      </c>
      <c r="P1402" t="s">
        <v>3325</v>
      </c>
    </row>
    <row r="1403" spans="1:17">
      <c r="A1403" t="s">
        <v>549</v>
      </c>
      <c r="B1403" t="s">
        <v>7735</v>
      </c>
      <c r="C1403" t="s">
        <v>3326</v>
      </c>
      <c r="D1403" s="85" t="s">
        <v>3321</v>
      </c>
      <c r="E1403" s="146">
        <v>44249</v>
      </c>
      <c r="O1403" t="s">
        <v>3327</v>
      </c>
      <c r="P1403" t="s">
        <v>3325</v>
      </c>
    </row>
    <row r="1404" spans="1:17">
      <c r="A1404" t="s">
        <v>7</v>
      </c>
      <c r="B1404" t="s">
        <v>7736</v>
      </c>
      <c r="C1404" t="s">
        <v>3328</v>
      </c>
      <c r="D1404" s="85" t="s">
        <v>3321</v>
      </c>
      <c r="E1404" s="146">
        <v>44251</v>
      </c>
      <c r="P1404" t="s">
        <v>3329</v>
      </c>
    </row>
    <row r="1405" spans="1:17">
      <c r="A1405" t="s">
        <v>549</v>
      </c>
      <c r="B1405" t="s">
        <v>7737</v>
      </c>
      <c r="C1405" t="s">
        <v>3330</v>
      </c>
      <c r="D1405" s="85" t="s">
        <v>3321</v>
      </c>
      <c r="E1405" s="146">
        <v>44258</v>
      </c>
      <c r="O1405" t="s">
        <v>3331</v>
      </c>
      <c r="P1405" t="s">
        <v>3332</v>
      </c>
    </row>
    <row r="1406" spans="1:17">
      <c r="A1406" t="s">
        <v>479</v>
      </c>
      <c r="B1406" t="s">
        <v>7738</v>
      </c>
      <c r="C1406" t="s">
        <v>3333</v>
      </c>
      <c r="D1406" s="85" t="s">
        <v>3321</v>
      </c>
      <c r="E1406" s="146">
        <v>44266</v>
      </c>
      <c r="P1406" t="s">
        <v>3334</v>
      </c>
    </row>
    <row r="1407" spans="1:17">
      <c r="A1407" t="s">
        <v>549</v>
      </c>
      <c r="B1407" t="s">
        <v>7739</v>
      </c>
      <c r="C1407" t="s">
        <v>3335</v>
      </c>
      <c r="D1407" s="85" t="s">
        <v>3321</v>
      </c>
      <c r="E1407" s="146">
        <v>44272</v>
      </c>
      <c r="O1407" t="s">
        <v>3336</v>
      </c>
    </row>
    <row r="1408" spans="1:17">
      <c r="A1408" t="s">
        <v>549</v>
      </c>
      <c r="B1408" t="s">
        <v>7740</v>
      </c>
      <c r="C1408" t="s">
        <v>3337</v>
      </c>
      <c r="D1408" s="85" t="s">
        <v>3321</v>
      </c>
      <c r="E1408" s="146">
        <v>44291</v>
      </c>
      <c r="O1408" t="s">
        <v>567</v>
      </c>
    </row>
    <row r="1409" spans="1:17">
      <c r="A1409" t="s">
        <v>1189</v>
      </c>
      <c r="B1409" t="s">
        <v>7741</v>
      </c>
      <c r="C1409" t="s">
        <v>3338</v>
      </c>
      <c r="D1409" s="85" t="s">
        <v>3321</v>
      </c>
      <c r="E1409" s="146">
        <v>44296</v>
      </c>
      <c r="P1409" t="s">
        <v>3339</v>
      </c>
    </row>
    <row r="1410" spans="1:17">
      <c r="A1410" t="s">
        <v>1189</v>
      </c>
      <c r="B1410" t="s">
        <v>7742</v>
      </c>
      <c r="C1410" t="s">
        <v>3340</v>
      </c>
      <c r="D1410" s="85" t="s">
        <v>3321</v>
      </c>
      <c r="E1410" s="146">
        <v>44296</v>
      </c>
      <c r="P1410" t="s">
        <v>3341</v>
      </c>
    </row>
    <row r="1411" spans="1:17">
      <c r="A1411" t="s">
        <v>1189</v>
      </c>
      <c r="B1411" t="s">
        <v>7743</v>
      </c>
      <c r="C1411" t="s">
        <v>3342</v>
      </c>
      <c r="D1411" s="85" t="s">
        <v>3321</v>
      </c>
      <c r="E1411" s="146">
        <v>44298</v>
      </c>
      <c r="P1411" t="s">
        <v>3343</v>
      </c>
    </row>
    <row r="1412" spans="1:17">
      <c r="A1412" t="s">
        <v>1189</v>
      </c>
      <c r="B1412" t="s">
        <v>7744</v>
      </c>
      <c r="C1412" t="s">
        <v>3344</v>
      </c>
      <c r="D1412" s="85" t="s">
        <v>3321</v>
      </c>
      <c r="E1412" s="146">
        <v>44307</v>
      </c>
      <c r="P1412" t="s">
        <v>3345</v>
      </c>
    </row>
    <row r="1413" spans="1:17">
      <c r="A1413" t="s">
        <v>1189</v>
      </c>
      <c r="B1413" t="s">
        <v>7745</v>
      </c>
      <c r="C1413" t="s">
        <v>3346</v>
      </c>
      <c r="D1413" s="85" t="s">
        <v>3321</v>
      </c>
      <c r="E1413" s="146">
        <v>44313</v>
      </c>
      <c r="P1413" t="s">
        <v>3347</v>
      </c>
    </row>
    <row r="1414" spans="1:17">
      <c r="A1414" t="s">
        <v>1189</v>
      </c>
      <c r="B1414" t="s">
        <v>7746</v>
      </c>
      <c r="C1414" t="s">
        <v>3348</v>
      </c>
      <c r="D1414" s="85" t="s">
        <v>3321</v>
      </c>
      <c r="E1414" s="146">
        <v>44322</v>
      </c>
      <c r="F1414" t="s">
        <v>3349</v>
      </c>
      <c r="P1414" t="s">
        <v>3349</v>
      </c>
    </row>
    <row r="1415" spans="1:17">
      <c r="A1415" t="s">
        <v>479</v>
      </c>
      <c r="B1415" t="s">
        <v>7747</v>
      </c>
      <c r="C1415" t="s">
        <v>3350</v>
      </c>
      <c r="D1415" s="85" t="s">
        <v>3321</v>
      </c>
      <c r="E1415" s="146">
        <v>44334</v>
      </c>
      <c r="P1415" t="s">
        <v>3351</v>
      </c>
    </row>
    <row r="1416" spans="1:17">
      <c r="A1416" t="s">
        <v>1189</v>
      </c>
      <c r="B1416" t="s">
        <v>7748</v>
      </c>
      <c r="C1416" t="s">
        <v>3352</v>
      </c>
      <c r="D1416" s="85" t="s">
        <v>3321</v>
      </c>
      <c r="E1416" s="146">
        <v>44350</v>
      </c>
      <c r="P1416" t="s">
        <v>3353</v>
      </c>
    </row>
    <row r="1417" spans="1:17">
      <c r="A1417" t="s">
        <v>1189</v>
      </c>
      <c r="B1417" t="s">
        <v>7749</v>
      </c>
      <c r="C1417" t="s">
        <v>3354</v>
      </c>
      <c r="D1417" s="85" t="s">
        <v>3321</v>
      </c>
      <c r="E1417" s="146">
        <v>44361</v>
      </c>
    </row>
    <row r="1418" spans="1:17">
      <c r="A1418" t="s">
        <v>549</v>
      </c>
      <c r="B1418" t="s">
        <v>7750</v>
      </c>
      <c r="C1418" t="s">
        <v>3355</v>
      </c>
      <c r="D1418" s="85" t="s">
        <v>3321</v>
      </c>
      <c r="E1418" s="146">
        <v>44378</v>
      </c>
    </row>
    <row r="1419" spans="1:17">
      <c r="A1419" t="s">
        <v>479</v>
      </c>
      <c r="B1419" t="s">
        <v>7751</v>
      </c>
      <c r="C1419" t="s">
        <v>3356</v>
      </c>
      <c r="D1419" s="85" t="s">
        <v>3321</v>
      </c>
      <c r="E1419" s="146">
        <v>44390</v>
      </c>
      <c r="O1419" t="s">
        <v>3357</v>
      </c>
      <c r="P1419" t="s">
        <v>3358</v>
      </c>
      <c r="Q1419" t="s">
        <v>3359</v>
      </c>
    </row>
    <row r="1420" spans="1:17">
      <c r="A1420" t="s">
        <v>1189</v>
      </c>
      <c r="B1420" t="s">
        <v>7752</v>
      </c>
      <c r="C1420" t="s">
        <v>3360</v>
      </c>
      <c r="D1420" s="85" t="s">
        <v>3321</v>
      </c>
      <c r="E1420" s="146">
        <v>44406</v>
      </c>
      <c r="P1420" t="s">
        <v>3361</v>
      </c>
      <c r="Q1420" t="s">
        <v>3362</v>
      </c>
    </row>
    <row r="1421" spans="1:17">
      <c r="A1421" t="s">
        <v>479</v>
      </c>
      <c r="B1421" t="s">
        <v>7753</v>
      </c>
      <c r="C1421" t="s">
        <v>3363</v>
      </c>
      <c r="D1421" s="85" t="s">
        <v>3321</v>
      </c>
      <c r="E1421" s="146">
        <v>44418</v>
      </c>
      <c r="P1421" t="s">
        <v>3364</v>
      </c>
      <c r="Q1421" t="s">
        <v>3365</v>
      </c>
    </row>
    <row r="1422" spans="1:17">
      <c r="A1422" t="s">
        <v>549</v>
      </c>
      <c r="B1422" t="s">
        <v>7754</v>
      </c>
      <c r="C1422" t="s">
        <v>3366</v>
      </c>
      <c r="D1422" s="85" t="s">
        <v>3321</v>
      </c>
      <c r="E1422" s="146">
        <v>44432</v>
      </c>
      <c r="O1422" t="s">
        <v>3367</v>
      </c>
      <c r="P1422" t="s">
        <v>3368</v>
      </c>
      <c r="Q1422" t="s">
        <v>3369</v>
      </c>
    </row>
    <row r="1423" spans="1:17">
      <c r="A1423" t="s">
        <v>12</v>
      </c>
      <c r="B1423" t="s">
        <v>7755</v>
      </c>
      <c r="C1423" t="s">
        <v>3370</v>
      </c>
      <c r="D1423" s="85" t="s">
        <v>920</v>
      </c>
      <c r="E1423" s="146">
        <v>44445</v>
      </c>
      <c r="G1423" t="s">
        <v>3371</v>
      </c>
      <c r="H1423" t="s">
        <v>138</v>
      </c>
      <c r="J1423" s="146">
        <v>44436</v>
      </c>
      <c r="K1423" t="s">
        <v>424</v>
      </c>
      <c r="L1423" t="s">
        <v>92</v>
      </c>
      <c r="M1423" t="s">
        <v>28</v>
      </c>
      <c r="N1423" t="s">
        <v>3372</v>
      </c>
    </row>
    <row r="1424" spans="1:17">
      <c r="A1424" t="s">
        <v>12</v>
      </c>
      <c r="B1424" t="s">
        <v>7756</v>
      </c>
      <c r="C1424" t="s">
        <v>3373</v>
      </c>
      <c r="D1424" s="85" t="s">
        <v>920</v>
      </c>
      <c r="E1424" s="146">
        <v>44447</v>
      </c>
      <c r="G1424" t="s">
        <v>3371</v>
      </c>
      <c r="H1424" t="s">
        <v>138</v>
      </c>
      <c r="J1424" s="146">
        <v>44436</v>
      </c>
      <c r="K1424" t="s">
        <v>48</v>
      </c>
      <c r="L1424" t="s">
        <v>224</v>
      </c>
      <c r="M1424" t="s">
        <v>28</v>
      </c>
      <c r="N1424" t="s">
        <v>168</v>
      </c>
    </row>
    <row r="1425" spans="1:14">
      <c r="A1425" t="s">
        <v>12</v>
      </c>
      <c r="B1425" t="s">
        <v>7757</v>
      </c>
      <c r="C1425" t="s">
        <v>3374</v>
      </c>
      <c r="D1425" s="85" t="s">
        <v>920</v>
      </c>
      <c r="E1425" s="146">
        <v>44449</v>
      </c>
      <c r="G1425" t="s">
        <v>3371</v>
      </c>
      <c r="H1425" t="s">
        <v>138</v>
      </c>
      <c r="J1425" s="146">
        <v>44436</v>
      </c>
      <c r="K1425" t="s">
        <v>151</v>
      </c>
      <c r="L1425" t="s">
        <v>48</v>
      </c>
      <c r="M1425" t="s">
        <v>28</v>
      </c>
      <c r="N1425" t="s">
        <v>34</v>
      </c>
    </row>
    <row r="1426" spans="1:14">
      <c r="A1426" t="s">
        <v>12</v>
      </c>
      <c r="B1426" t="s">
        <v>7758</v>
      </c>
      <c r="C1426" t="s">
        <v>3375</v>
      </c>
      <c r="D1426" s="85" t="s">
        <v>920</v>
      </c>
      <c r="E1426" s="146">
        <v>44484</v>
      </c>
      <c r="G1426" t="s">
        <v>3376</v>
      </c>
      <c r="H1426" t="s">
        <v>204</v>
      </c>
      <c r="J1426" s="146">
        <v>44463</v>
      </c>
      <c r="K1426" t="s">
        <v>48</v>
      </c>
      <c r="L1426" t="s">
        <v>282</v>
      </c>
      <c r="M1426" t="s">
        <v>45</v>
      </c>
      <c r="N1426" t="s">
        <v>3377</v>
      </c>
    </row>
    <row r="1427" spans="1:14">
      <c r="A1427" t="s">
        <v>12</v>
      </c>
      <c r="B1427" t="s">
        <v>7759</v>
      </c>
      <c r="C1427" t="s">
        <v>3378</v>
      </c>
      <c r="D1427" s="85" t="s">
        <v>920</v>
      </c>
      <c r="E1427" s="146">
        <v>44486</v>
      </c>
      <c r="G1427" t="s">
        <v>3376</v>
      </c>
      <c r="H1427" t="s">
        <v>204</v>
      </c>
      <c r="J1427" s="146">
        <v>44463</v>
      </c>
      <c r="K1427" t="s">
        <v>48</v>
      </c>
      <c r="L1427" t="s">
        <v>418</v>
      </c>
      <c r="M1427" t="s">
        <v>45</v>
      </c>
      <c r="N1427" t="s">
        <v>3379</v>
      </c>
    </row>
    <row r="1428" spans="1:14">
      <c r="A1428" t="s">
        <v>12</v>
      </c>
      <c r="B1428" t="s">
        <v>7760</v>
      </c>
      <c r="C1428" t="s">
        <v>3380</v>
      </c>
      <c r="D1428" s="85" t="s">
        <v>920</v>
      </c>
      <c r="E1428" s="146">
        <v>44488</v>
      </c>
      <c r="G1428" t="s">
        <v>3376</v>
      </c>
      <c r="H1428" t="s">
        <v>204</v>
      </c>
      <c r="J1428" s="146">
        <v>44464</v>
      </c>
      <c r="K1428" t="s">
        <v>3381</v>
      </c>
      <c r="L1428" t="s">
        <v>48</v>
      </c>
      <c r="M1428" t="s">
        <v>45</v>
      </c>
      <c r="N1428" t="s">
        <v>3382</v>
      </c>
    </row>
    <row r="1429" spans="1:14">
      <c r="A1429" t="s">
        <v>12</v>
      </c>
      <c r="B1429" t="s">
        <v>7761</v>
      </c>
      <c r="C1429" t="s">
        <v>3383</v>
      </c>
      <c r="D1429" s="85" t="s">
        <v>920</v>
      </c>
      <c r="E1429" s="146">
        <v>44490</v>
      </c>
      <c r="G1429" t="s">
        <v>3376</v>
      </c>
      <c r="H1429" t="s">
        <v>204</v>
      </c>
      <c r="J1429" s="146">
        <v>44463</v>
      </c>
      <c r="K1429" t="s">
        <v>48</v>
      </c>
      <c r="L1429" t="s">
        <v>1276</v>
      </c>
      <c r="M1429" t="s">
        <v>45</v>
      </c>
      <c r="N1429" t="s">
        <v>3384</v>
      </c>
    </row>
    <row r="1430" spans="1:14">
      <c r="A1430" t="s">
        <v>12</v>
      </c>
      <c r="B1430" t="s">
        <v>7762</v>
      </c>
      <c r="C1430" t="s">
        <v>3385</v>
      </c>
      <c r="D1430" s="85" t="s">
        <v>920</v>
      </c>
      <c r="E1430" s="146">
        <v>44492</v>
      </c>
      <c r="G1430" t="s">
        <v>3376</v>
      </c>
      <c r="H1430" t="s">
        <v>204</v>
      </c>
      <c r="J1430" s="146">
        <v>44464</v>
      </c>
      <c r="K1430" t="s">
        <v>577</v>
      </c>
      <c r="L1430" t="s">
        <v>48</v>
      </c>
      <c r="M1430" t="s">
        <v>45</v>
      </c>
      <c r="N1430" t="s">
        <v>3386</v>
      </c>
    </row>
    <row r="1431" spans="1:14">
      <c r="A1431" t="s">
        <v>12</v>
      </c>
      <c r="B1431" t="s">
        <v>7763</v>
      </c>
      <c r="C1431" t="s">
        <v>3387</v>
      </c>
      <c r="D1431" s="85" t="s">
        <v>920</v>
      </c>
      <c r="E1431" s="146">
        <v>44494</v>
      </c>
      <c r="G1431" t="s">
        <v>3376</v>
      </c>
      <c r="H1431" t="s">
        <v>204</v>
      </c>
      <c r="J1431" s="146">
        <v>44465</v>
      </c>
      <c r="K1431" t="s">
        <v>48</v>
      </c>
      <c r="L1431" t="s">
        <v>3388</v>
      </c>
      <c r="M1431" t="s">
        <v>45</v>
      </c>
      <c r="N1431" t="s">
        <v>3389</v>
      </c>
    </row>
    <row r="1432" spans="1:14">
      <c r="A1432" t="s">
        <v>12</v>
      </c>
      <c r="B1432" t="s">
        <v>7764</v>
      </c>
      <c r="C1432" t="s">
        <v>3390</v>
      </c>
      <c r="D1432" s="85" t="s">
        <v>1080</v>
      </c>
      <c r="E1432" s="146">
        <v>44627</v>
      </c>
      <c r="G1432" t="s">
        <v>3391</v>
      </c>
      <c r="H1432" t="s">
        <v>954</v>
      </c>
      <c r="I1432" t="s">
        <v>3392</v>
      </c>
      <c r="J1432" s="146">
        <v>44626</v>
      </c>
      <c r="K1432" t="s">
        <v>1080</v>
      </c>
      <c r="L1432" t="s">
        <v>3393</v>
      </c>
      <c r="M1432" t="s">
        <v>45</v>
      </c>
      <c r="N1432" t="s">
        <v>2168</v>
      </c>
    </row>
    <row r="1433" spans="1:14">
      <c r="A1433" t="s">
        <v>12</v>
      </c>
      <c r="B1433" t="s">
        <v>7765</v>
      </c>
      <c r="C1433" t="s">
        <v>3394</v>
      </c>
      <c r="D1433" s="85" t="s">
        <v>3395</v>
      </c>
      <c r="E1433" s="146">
        <v>44700</v>
      </c>
      <c r="G1433" t="s">
        <v>3396</v>
      </c>
      <c r="H1433" t="s">
        <v>204</v>
      </c>
      <c r="J1433" s="146">
        <v>44681</v>
      </c>
      <c r="K1433" t="s">
        <v>3397</v>
      </c>
      <c r="L1433" t="s">
        <v>1338</v>
      </c>
      <c r="M1433" t="s">
        <v>45</v>
      </c>
      <c r="N1433" t="s">
        <v>3398</v>
      </c>
    </row>
    <row r="1434" spans="1:14">
      <c r="A1434" t="s">
        <v>12</v>
      </c>
      <c r="B1434" t="s">
        <v>7766</v>
      </c>
      <c r="C1434" t="s">
        <v>3399</v>
      </c>
      <c r="D1434" s="85" t="s">
        <v>3395</v>
      </c>
      <c r="E1434" s="146">
        <v>44703</v>
      </c>
      <c r="G1434" t="s">
        <v>3400</v>
      </c>
      <c r="H1434" t="s">
        <v>204</v>
      </c>
      <c r="I1434" t="s">
        <v>3401</v>
      </c>
      <c r="J1434" s="146">
        <v>44681</v>
      </c>
      <c r="K1434" t="s">
        <v>418</v>
      </c>
      <c r="L1434" t="s">
        <v>3397</v>
      </c>
      <c r="M1434" t="s">
        <v>45</v>
      </c>
      <c r="N1434" t="s">
        <v>3402</v>
      </c>
    </row>
    <row r="1435" spans="1:14">
      <c r="A1435" t="s">
        <v>12</v>
      </c>
      <c r="B1435" t="s">
        <v>7767</v>
      </c>
      <c r="C1435" t="s">
        <v>3403</v>
      </c>
      <c r="D1435" s="85" t="s">
        <v>1962</v>
      </c>
      <c r="E1435" s="146">
        <v>40373</v>
      </c>
      <c r="F1435" t="s">
        <v>3404</v>
      </c>
      <c r="G1435" t="s">
        <v>1964</v>
      </c>
      <c r="H1435" t="s">
        <v>1923</v>
      </c>
      <c r="I1435" t="s">
        <v>1965</v>
      </c>
      <c r="J1435" s="146">
        <v>40370</v>
      </c>
      <c r="K1435" t="s">
        <v>92</v>
      </c>
      <c r="L1435" t="s">
        <v>1505</v>
      </c>
      <c r="M1435" t="s">
        <v>28</v>
      </c>
    </row>
    <row r="1436" spans="1:14">
      <c r="A1436" t="s">
        <v>12</v>
      </c>
      <c r="B1436" t="s">
        <v>7768</v>
      </c>
      <c r="C1436" t="s">
        <v>3405</v>
      </c>
      <c r="D1436" s="85" t="s">
        <v>1962</v>
      </c>
      <c r="E1436" s="146">
        <v>40374</v>
      </c>
      <c r="F1436" t="s">
        <v>3406</v>
      </c>
      <c r="G1436" t="s">
        <v>1964</v>
      </c>
      <c r="H1436" t="s">
        <v>1923</v>
      </c>
      <c r="I1436" t="s">
        <v>1965</v>
      </c>
      <c r="J1436" s="146">
        <v>40370</v>
      </c>
      <c r="K1436" t="s">
        <v>92</v>
      </c>
      <c r="L1436" t="s">
        <v>418</v>
      </c>
      <c r="M1436" t="s">
        <v>28</v>
      </c>
    </row>
    <row r="1437" spans="1:14">
      <c r="A1437" t="s">
        <v>12</v>
      </c>
      <c r="B1437" t="s">
        <v>7769</v>
      </c>
      <c r="C1437" t="s">
        <v>3407</v>
      </c>
      <c r="D1437" s="85" t="s">
        <v>1962</v>
      </c>
      <c r="E1437" s="146">
        <v>40374</v>
      </c>
      <c r="F1437" t="s">
        <v>3404</v>
      </c>
      <c r="G1437" t="s">
        <v>1964</v>
      </c>
      <c r="H1437" t="s">
        <v>1923</v>
      </c>
      <c r="I1437" t="s">
        <v>1965</v>
      </c>
      <c r="J1437" s="146">
        <v>40370</v>
      </c>
      <c r="K1437" t="s">
        <v>92</v>
      </c>
      <c r="L1437" t="s">
        <v>418</v>
      </c>
      <c r="M1437" t="s">
        <v>28</v>
      </c>
    </row>
    <row r="1438" spans="1:14">
      <c r="A1438" t="s">
        <v>12</v>
      </c>
      <c r="B1438" t="s">
        <v>7770</v>
      </c>
      <c r="C1438" t="s">
        <v>3408</v>
      </c>
      <c r="D1438" s="85" t="s">
        <v>1962</v>
      </c>
      <c r="E1438" s="146">
        <v>40374</v>
      </c>
      <c r="F1438" t="s">
        <v>3409</v>
      </c>
      <c r="G1438" t="s">
        <v>1964</v>
      </c>
      <c r="H1438" t="s">
        <v>1923</v>
      </c>
      <c r="I1438" t="s">
        <v>1965</v>
      </c>
      <c r="J1438" s="146">
        <v>40370</v>
      </c>
      <c r="K1438" t="s">
        <v>92</v>
      </c>
      <c r="L1438" t="s">
        <v>418</v>
      </c>
      <c r="M1438" t="s">
        <v>28</v>
      </c>
    </row>
    <row r="1439" spans="1:14">
      <c r="A1439" t="s">
        <v>12</v>
      </c>
      <c r="B1439" t="s">
        <v>7771</v>
      </c>
      <c r="C1439" t="s">
        <v>3410</v>
      </c>
      <c r="D1439" s="85" t="s">
        <v>1962</v>
      </c>
      <c r="E1439" s="146">
        <v>40374</v>
      </c>
      <c r="F1439" t="s">
        <v>3411</v>
      </c>
      <c r="G1439" t="s">
        <v>1964</v>
      </c>
      <c r="H1439" t="s">
        <v>1923</v>
      </c>
      <c r="I1439" t="s">
        <v>1965</v>
      </c>
      <c r="J1439" s="146">
        <v>40370</v>
      </c>
      <c r="K1439" t="s">
        <v>92</v>
      </c>
      <c r="L1439" t="s">
        <v>418</v>
      </c>
      <c r="M1439" t="s">
        <v>28</v>
      </c>
    </row>
    <row r="1440" spans="1:14">
      <c r="A1440" t="s">
        <v>12</v>
      </c>
      <c r="B1440" t="s">
        <v>7772</v>
      </c>
      <c r="C1440" t="s">
        <v>3412</v>
      </c>
      <c r="D1440" s="85" t="s">
        <v>1962</v>
      </c>
      <c r="E1440" s="146">
        <v>40374</v>
      </c>
      <c r="F1440" t="s">
        <v>3413</v>
      </c>
      <c r="G1440" t="s">
        <v>1964</v>
      </c>
      <c r="H1440" t="s">
        <v>1923</v>
      </c>
      <c r="I1440" t="s">
        <v>1965</v>
      </c>
      <c r="J1440" s="146">
        <v>40370</v>
      </c>
      <c r="K1440" t="s">
        <v>92</v>
      </c>
      <c r="L1440" t="s">
        <v>418</v>
      </c>
      <c r="M1440" t="s">
        <v>28</v>
      </c>
    </row>
    <row r="1441" spans="1:13">
      <c r="A1441" t="s">
        <v>12</v>
      </c>
      <c r="B1441" t="s">
        <v>7773</v>
      </c>
      <c r="C1441" t="s">
        <v>3414</v>
      </c>
      <c r="D1441" s="85" t="s">
        <v>1962</v>
      </c>
      <c r="E1441" s="146">
        <v>40374</v>
      </c>
      <c r="F1441" t="s">
        <v>3415</v>
      </c>
      <c r="G1441" t="s">
        <v>1964</v>
      </c>
      <c r="H1441" t="s">
        <v>1923</v>
      </c>
      <c r="I1441" t="s">
        <v>1965</v>
      </c>
      <c r="J1441" s="146">
        <v>40370</v>
      </c>
      <c r="K1441" t="s">
        <v>92</v>
      </c>
      <c r="L1441" t="s">
        <v>418</v>
      </c>
      <c r="M1441" t="s">
        <v>28</v>
      </c>
    </row>
    <row r="1442" spans="1:13">
      <c r="A1442" t="s">
        <v>12</v>
      </c>
      <c r="B1442" t="s">
        <v>7774</v>
      </c>
      <c r="C1442" t="s">
        <v>3416</v>
      </c>
      <c r="D1442" s="85" t="s">
        <v>1962</v>
      </c>
      <c r="E1442" s="146">
        <v>40374</v>
      </c>
      <c r="F1442" t="s">
        <v>3417</v>
      </c>
      <c r="G1442" t="s">
        <v>1964</v>
      </c>
      <c r="H1442" t="s">
        <v>1923</v>
      </c>
      <c r="I1442" t="s">
        <v>1965</v>
      </c>
      <c r="J1442" s="146">
        <v>40370</v>
      </c>
      <c r="K1442" t="s">
        <v>92</v>
      </c>
      <c r="L1442" t="s">
        <v>418</v>
      </c>
      <c r="M1442" t="s">
        <v>28</v>
      </c>
    </row>
    <row r="1443" spans="1:13">
      <c r="A1443" t="s">
        <v>12</v>
      </c>
      <c r="B1443" t="s">
        <v>7775</v>
      </c>
      <c r="C1443" t="s">
        <v>3418</v>
      </c>
      <c r="D1443" s="85" t="s">
        <v>1962</v>
      </c>
      <c r="E1443" s="146">
        <v>40374</v>
      </c>
      <c r="F1443" t="s">
        <v>3419</v>
      </c>
      <c r="G1443" t="s">
        <v>1964</v>
      </c>
      <c r="H1443" t="s">
        <v>1923</v>
      </c>
      <c r="I1443" t="s">
        <v>1965</v>
      </c>
      <c r="J1443" s="146">
        <v>40370</v>
      </c>
      <c r="K1443" t="s">
        <v>92</v>
      </c>
      <c r="L1443" t="s">
        <v>418</v>
      </c>
      <c r="M1443" t="s">
        <v>28</v>
      </c>
    </row>
    <row r="1444" spans="1:13">
      <c r="A1444" t="s">
        <v>12</v>
      </c>
      <c r="B1444" t="s">
        <v>7776</v>
      </c>
      <c r="C1444" t="s">
        <v>3420</v>
      </c>
      <c r="D1444" s="85" t="s">
        <v>1962</v>
      </c>
      <c r="E1444" s="146">
        <v>40374</v>
      </c>
      <c r="F1444" t="s">
        <v>3421</v>
      </c>
      <c r="G1444" t="s">
        <v>1964</v>
      </c>
      <c r="H1444" t="s">
        <v>1923</v>
      </c>
      <c r="I1444" t="s">
        <v>1965</v>
      </c>
      <c r="J1444" s="146">
        <v>40370</v>
      </c>
      <c r="K1444" t="s">
        <v>92</v>
      </c>
      <c r="L1444" t="s">
        <v>418</v>
      </c>
      <c r="M1444" t="s">
        <v>28</v>
      </c>
    </row>
    <row r="1445" spans="1:13">
      <c r="A1445" t="s">
        <v>12</v>
      </c>
      <c r="B1445" t="s">
        <v>7777</v>
      </c>
      <c r="C1445" t="s">
        <v>3422</v>
      </c>
      <c r="D1445" s="85" t="s">
        <v>1962</v>
      </c>
      <c r="E1445" s="146">
        <v>40374</v>
      </c>
      <c r="F1445" t="s">
        <v>3423</v>
      </c>
      <c r="G1445" t="s">
        <v>1964</v>
      </c>
      <c r="H1445" t="s">
        <v>1923</v>
      </c>
      <c r="I1445" t="s">
        <v>1965</v>
      </c>
      <c r="J1445" s="146">
        <v>40370</v>
      </c>
      <c r="K1445" t="s">
        <v>92</v>
      </c>
      <c r="L1445" t="s">
        <v>418</v>
      </c>
      <c r="M1445" t="s">
        <v>28</v>
      </c>
    </row>
    <row r="1446" spans="1:13">
      <c r="A1446" t="s">
        <v>12</v>
      </c>
      <c r="B1446" t="s">
        <v>7778</v>
      </c>
      <c r="C1446" t="s">
        <v>3424</v>
      </c>
      <c r="D1446" s="85" t="s">
        <v>1962</v>
      </c>
      <c r="E1446" s="146">
        <v>40374</v>
      </c>
      <c r="F1446" t="s">
        <v>3425</v>
      </c>
      <c r="G1446" t="s">
        <v>1964</v>
      </c>
      <c r="H1446" t="s">
        <v>1923</v>
      </c>
      <c r="I1446" t="s">
        <v>1965</v>
      </c>
      <c r="J1446" s="146">
        <v>40370</v>
      </c>
      <c r="K1446" t="s">
        <v>92</v>
      </c>
      <c r="L1446" t="s">
        <v>418</v>
      </c>
      <c r="M1446" t="s">
        <v>28</v>
      </c>
    </row>
    <row r="1447" spans="1:13">
      <c r="A1447" t="s">
        <v>12</v>
      </c>
      <c r="B1447" t="s">
        <v>7779</v>
      </c>
      <c r="C1447" t="s">
        <v>3426</v>
      </c>
      <c r="D1447" s="85" t="s">
        <v>1962</v>
      </c>
      <c r="E1447" s="146">
        <v>40374</v>
      </c>
      <c r="F1447" t="s">
        <v>3427</v>
      </c>
      <c r="G1447" t="s">
        <v>1964</v>
      </c>
      <c r="H1447" t="s">
        <v>1923</v>
      </c>
      <c r="I1447" t="s">
        <v>1965</v>
      </c>
      <c r="J1447" s="146">
        <v>40370</v>
      </c>
      <c r="K1447" t="s">
        <v>92</v>
      </c>
      <c r="L1447" t="s">
        <v>418</v>
      </c>
      <c r="M1447" t="s">
        <v>28</v>
      </c>
    </row>
    <row r="1448" spans="1:13">
      <c r="A1448" t="s">
        <v>12</v>
      </c>
      <c r="B1448" t="s">
        <v>7780</v>
      </c>
      <c r="C1448" t="s">
        <v>3428</v>
      </c>
      <c r="D1448" s="85" t="s">
        <v>1962</v>
      </c>
      <c r="E1448" s="146">
        <v>40374</v>
      </c>
      <c r="F1448" t="s">
        <v>3429</v>
      </c>
      <c r="G1448" t="s">
        <v>1964</v>
      </c>
      <c r="H1448" t="s">
        <v>1923</v>
      </c>
      <c r="I1448" t="s">
        <v>1965</v>
      </c>
      <c r="J1448" s="146">
        <v>40370</v>
      </c>
      <c r="K1448" t="s">
        <v>92</v>
      </c>
      <c r="L1448" t="s">
        <v>418</v>
      </c>
      <c r="M1448" t="s">
        <v>28</v>
      </c>
    </row>
    <row r="1449" spans="1:13">
      <c r="A1449" t="s">
        <v>12</v>
      </c>
      <c r="B1449" t="s">
        <v>7781</v>
      </c>
      <c r="C1449" t="s">
        <v>3430</v>
      </c>
      <c r="D1449" s="85" t="s">
        <v>1962</v>
      </c>
      <c r="E1449" s="146">
        <v>40410</v>
      </c>
      <c r="F1449" t="s">
        <v>1963</v>
      </c>
      <c r="G1449" t="s">
        <v>1964</v>
      </c>
      <c r="H1449" t="s">
        <v>1923</v>
      </c>
      <c r="I1449" t="s">
        <v>1965</v>
      </c>
      <c r="J1449" s="146">
        <v>40370</v>
      </c>
      <c r="K1449" t="s">
        <v>787</v>
      </c>
      <c r="L1449" t="s">
        <v>610</v>
      </c>
      <c r="M1449" t="s">
        <v>28</v>
      </c>
    </row>
    <row r="1450" spans="1:13">
      <c r="A1450" t="s">
        <v>12</v>
      </c>
      <c r="B1450" t="s">
        <v>7782</v>
      </c>
      <c r="C1450" t="s">
        <v>3431</v>
      </c>
      <c r="D1450" s="85" t="s">
        <v>1962</v>
      </c>
      <c r="E1450" s="146">
        <v>40410</v>
      </c>
      <c r="F1450" t="s">
        <v>1963</v>
      </c>
      <c r="G1450" t="s">
        <v>1964</v>
      </c>
      <c r="H1450" t="s">
        <v>1923</v>
      </c>
      <c r="I1450" t="s">
        <v>1965</v>
      </c>
      <c r="J1450" s="146">
        <v>40370</v>
      </c>
      <c r="K1450" t="s">
        <v>787</v>
      </c>
      <c r="L1450" t="s">
        <v>3432</v>
      </c>
      <c r="M1450" t="s">
        <v>28</v>
      </c>
    </row>
    <row r="1451" spans="1:13">
      <c r="A1451" t="s">
        <v>12</v>
      </c>
      <c r="B1451" t="s">
        <v>7783</v>
      </c>
      <c r="C1451" t="s">
        <v>3433</v>
      </c>
      <c r="D1451" s="85" t="s">
        <v>1962</v>
      </c>
      <c r="E1451" s="146">
        <v>40410</v>
      </c>
      <c r="F1451" t="s">
        <v>1963</v>
      </c>
      <c r="G1451" t="s">
        <v>1964</v>
      </c>
      <c r="H1451" t="s">
        <v>1923</v>
      </c>
      <c r="I1451" t="s">
        <v>1965</v>
      </c>
      <c r="J1451" s="146">
        <v>40370</v>
      </c>
      <c r="K1451" t="s">
        <v>787</v>
      </c>
      <c r="L1451" t="s">
        <v>79</v>
      </c>
      <c r="M1451" t="s">
        <v>28</v>
      </c>
    </row>
    <row r="1452" spans="1:13">
      <c r="A1452" t="s">
        <v>12</v>
      </c>
      <c r="B1452" t="s">
        <v>7784</v>
      </c>
      <c r="C1452" t="s">
        <v>3434</v>
      </c>
      <c r="D1452" s="85" t="s">
        <v>1962</v>
      </c>
      <c r="E1452" s="146">
        <v>40410</v>
      </c>
      <c r="F1452" t="s">
        <v>1963</v>
      </c>
      <c r="G1452" t="s">
        <v>1964</v>
      </c>
      <c r="H1452" t="s">
        <v>1923</v>
      </c>
      <c r="I1452" t="s">
        <v>1965</v>
      </c>
      <c r="J1452" s="146">
        <v>40370</v>
      </c>
      <c r="K1452" t="s">
        <v>787</v>
      </c>
      <c r="L1452" t="s">
        <v>3435</v>
      </c>
      <c r="M1452" t="s">
        <v>28</v>
      </c>
    </row>
    <row r="1453" spans="1:13">
      <c r="A1453" t="s">
        <v>12</v>
      </c>
      <c r="B1453" t="s">
        <v>7785</v>
      </c>
      <c r="C1453" t="s">
        <v>3436</v>
      </c>
      <c r="D1453" s="85" t="s">
        <v>1962</v>
      </c>
      <c r="E1453" s="146">
        <v>40410</v>
      </c>
      <c r="F1453" t="s">
        <v>1963</v>
      </c>
      <c r="G1453" t="s">
        <v>1964</v>
      </c>
      <c r="H1453" t="s">
        <v>1923</v>
      </c>
      <c r="I1453" t="s">
        <v>1965</v>
      </c>
      <c r="J1453" s="146">
        <v>40370</v>
      </c>
      <c r="K1453" t="s">
        <v>787</v>
      </c>
      <c r="L1453" t="s">
        <v>194</v>
      </c>
      <c r="M1453" t="s">
        <v>28</v>
      </c>
    </row>
    <row r="1454" spans="1:13">
      <c r="A1454" t="s">
        <v>12</v>
      </c>
      <c r="B1454" t="s">
        <v>7786</v>
      </c>
      <c r="C1454" t="s">
        <v>3437</v>
      </c>
      <c r="D1454" s="85" t="s">
        <v>1962</v>
      </c>
      <c r="E1454" s="146">
        <v>40410</v>
      </c>
      <c r="F1454" t="s">
        <v>1963</v>
      </c>
      <c r="G1454" t="s">
        <v>1964</v>
      </c>
      <c r="H1454" t="s">
        <v>1923</v>
      </c>
      <c r="I1454" t="s">
        <v>1965</v>
      </c>
      <c r="J1454" s="146">
        <v>40370</v>
      </c>
      <c r="K1454" t="s">
        <v>787</v>
      </c>
      <c r="L1454" t="s">
        <v>1859</v>
      </c>
      <c r="M1454" t="s">
        <v>28</v>
      </c>
    </row>
    <row r="1455" spans="1:13">
      <c r="A1455" t="s">
        <v>12</v>
      </c>
      <c r="B1455" t="s">
        <v>7787</v>
      </c>
      <c r="C1455" t="s">
        <v>3438</v>
      </c>
      <c r="D1455" s="85" t="s">
        <v>1962</v>
      </c>
      <c r="E1455" s="146">
        <v>40410</v>
      </c>
      <c r="F1455" t="s">
        <v>1963</v>
      </c>
      <c r="G1455" t="s">
        <v>1964</v>
      </c>
      <c r="H1455" t="s">
        <v>1923</v>
      </c>
      <c r="I1455" t="s">
        <v>1965</v>
      </c>
      <c r="J1455" s="146">
        <v>40370</v>
      </c>
      <c r="K1455" t="s">
        <v>787</v>
      </c>
      <c r="L1455" t="s">
        <v>85</v>
      </c>
      <c r="M1455" t="s">
        <v>28</v>
      </c>
    </row>
    <row r="1456" spans="1:13">
      <c r="A1456" t="s">
        <v>1189</v>
      </c>
      <c r="B1456" t="s">
        <v>7788</v>
      </c>
      <c r="C1456" t="s">
        <v>3439</v>
      </c>
      <c r="D1456" s="85" t="s">
        <v>1962</v>
      </c>
      <c r="E1456" s="146">
        <v>40444</v>
      </c>
      <c r="F1456" t="s">
        <v>3440</v>
      </c>
      <c r="G1456" t="s">
        <v>1638</v>
      </c>
      <c r="H1456" t="s">
        <v>204</v>
      </c>
      <c r="I1456" t="s">
        <v>1639</v>
      </c>
      <c r="J1456" s="146">
        <v>40433</v>
      </c>
    </row>
    <row r="1457" spans="1:13">
      <c r="A1457" t="s">
        <v>12</v>
      </c>
      <c r="B1457" t="s">
        <v>7789</v>
      </c>
      <c r="C1457" t="s">
        <v>3441</v>
      </c>
      <c r="D1457" s="85" t="s">
        <v>1962</v>
      </c>
      <c r="E1457" s="146">
        <v>40450</v>
      </c>
      <c r="F1457" t="s">
        <v>1963</v>
      </c>
      <c r="G1457" t="s">
        <v>1964</v>
      </c>
      <c r="H1457" t="s">
        <v>1923</v>
      </c>
      <c r="I1457" t="s">
        <v>1639</v>
      </c>
      <c r="J1457" s="146">
        <v>40433</v>
      </c>
      <c r="K1457" t="s">
        <v>85</v>
      </c>
      <c r="L1457" t="s">
        <v>79</v>
      </c>
      <c r="M1457" t="s">
        <v>28</v>
      </c>
    </row>
    <row r="1458" spans="1:13">
      <c r="A1458" t="s">
        <v>2896</v>
      </c>
      <c r="B1458" t="s">
        <v>7790</v>
      </c>
      <c r="C1458" t="s">
        <v>3442</v>
      </c>
      <c r="D1458" s="85" t="s">
        <v>1962</v>
      </c>
      <c r="E1458" s="146">
        <v>40450</v>
      </c>
      <c r="G1458" t="s">
        <v>1964</v>
      </c>
      <c r="H1458" t="s">
        <v>1923</v>
      </c>
      <c r="I1458" t="s">
        <v>1639</v>
      </c>
      <c r="J1458" s="146">
        <v>40433</v>
      </c>
      <c r="M1458" t="s">
        <v>28</v>
      </c>
    </row>
    <row r="1459" spans="1:13">
      <c r="A1459" t="s">
        <v>12</v>
      </c>
      <c r="B1459" t="s">
        <v>7791</v>
      </c>
      <c r="C1459" t="s">
        <v>3443</v>
      </c>
      <c r="D1459" s="85" t="s">
        <v>1962</v>
      </c>
      <c r="E1459" s="146">
        <v>40451</v>
      </c>
      <c r="F1459" t="s">
        <v>1963</v>
      </c>
      <c r="G1459" t="s">
        <v>1964</v>
      </c>
      <c r="H1459" t="s">
        <v>1923</v>
      </c>
      <c r="I1459" t="s">
        <v>1639</v>
      </c>
      <c r="J1459" s="146">
        <v>40433</v>
      </c>
      <c r="K1459" t="s">
        <v>1854</v>
      </c>
      <c r="L1459" t="s">
        <v>1652</v>
      </c>
      <c r="M1459" t="s">
        <v>28</v>
      </c>
    </row>
    <row r="1460" spans="1:13">
      <c r="A1460" t="s">
        <v>12</v>
      </c>
      <c r="B1460" t="s">
        <v>7792</v>
      </c>
      <c r="C1460" t="s">
        <v>3444</v>
      </c>
      <c r="D1460" s="85" t="s">
        <v>1962</v>
      </c>
      <c r="E1460" s="146">
        <v>40452</v>
      </c>
      <c r="F1460" t="s">
        <v>1963</v>
      </c>
      <c r="G1460" t="s">
        <v>1964</v>
      </c>
      <c r="H1460" t="s">
        <v>1923</v>
      </c>
      <c r="I1460" t="s">
        <v>1639</v>
      </c>
      <c r="J1460" s="146">
        <v>40433</v>
      </c>
      <c r="K1460" t="s">
        <v>1206</v>
      </c>
      <c r="L1460" t="s">
        <v>610</v>
      </c>
      <c r="M1460" t="s">
        <v>28</v>
      </c>
    </row>
    <row r="1461" spans="1:13">
      <c r="A1461" t="s">
        <v>12</v>
      </c>
      <c r="B1461" t="s">
        <v>7793</v>
      </c>
      <c r="C1461" t="s">
        <v>3445</v>
      </c>
      <c r="D1461" s="85" t="s">
        <v>1962</v>
      </c>
      <c r="E1461" s="146">
        <v>40455</v>
      </c>
      <c r="F1461" t="s">
        <v>1963</v>
      </c>
      <c r="G1461" t="s">
        <v>1964</v>
      </c>
      <c r="H1461" t="s">
        <v>1923</v>
      </c>
      <c r="I1461" t="s">
        <v>1639</v>
      </c>
      <c r="J1461" s="146">
        <v>40433</v>
      </c>
      <c r="K1461" t="s">
        <v>85</v>
      </c>
      <c r="L1461" t="s">
        <v>3446</v>
      </c>
      <c r="M1461" t="s">
        <v>28</v>
      </c>
    </row>
    <row r="1462" spans="1:13">
      <c r="A1462" t="s">
        <v>12</v>
      </c>
      <c r="B1462" t="s">
        <v>7794</v>
      </c>
      <c r="C1462" t="s">
        <v>3447</v>
      </c>
      <c r="D1462" s="85" t="s">
        <v>1962</v>
      </c>
      <c r="E1462" s="146">
        <v>40458</v>
      </c>
      <c r="F1462" t="s">
        <v>1963</v>
      </c>
      <c r="G1462" t="s">
        <v>1964</v>
      </c>
      <c r="H1462" t="s">
        <v>1923</v>
      </c>
      <c r="I1462" t="s">
        <v>1639</v>
      </c>
      <c r="J1462" s="146">
        <v>40433</v>
      </c>
      <c r="K1462" t="s">
        <v>787</v>
      </c>
      <c r="L1462" t="s">
        <v>1397</v>
      </c>
      <c r="M1462" t="s">
        <v>28</v>
      </c>
    </row>
    <row r="1463" spans="1:13">
      <c r="A1463" t="s">
        <v>12</v>
      </c>
      <c r="B1463" t="s">
        <v>7795</v>
      </c>
      <c r="C1463" t="s">
        <v>3448</v>
      </c>
      <c r="D1463" s="85" t="s">
        <v>1962</v>
      </c>
      <c r="E1463" s="146">
        <v>40458</v>
      </c>
      <c r="F1463" t="s">
        <v>1963</v>
      </c>
      <c r="G1463" t="s">
        <v>1964</v>
      </c>
      <c r="H1463" t="s">
        <v>1923</v>
      </c>
      <c r="I1463" t="s">
        <v>1639</v>
      </c>
      <c r="J1463" s="146">
        <v>40433</v>
      </c>
      <c r="K1463" t="s">
        <v>85</v>
      </c>
      <c r="L1463" t="s">
        <v>1614</v>
      </c>
      <c r="M1463" t="s">
        <v>28</v>
      </c>
    </row>
    <row r="1464" spans="1:13">
      <c r="A1464" t="s">
        <v>12</v>
      </c>
      <c r="B1464" t="s">
        <v>7796</v>
      </c>
      <c r="C1464" t="s">
        <v>3449</v>
      </c>
      <c r="D1464" s="85" t="s">
        <v>1962</v>
      </c>
      <c r="E1464" s="146">
        <v>40643</v>
      </c>
      <c r="F1464" t="s">
        <v>1963</v>
      </c>
      <c r="G1464" t="s">
        <v>3450</v>
      </c>
      <c r="H1464" t="s">
        <v>310</v>
      </c>
      <c r="J1464" s="146">
        <v>40643</v>
      </c>
      <c r="K1464" t="s">
        <v>1206</v>
      </c>
      <c r="L1464" t="s">
        <v>1854</v>
      </c>
      <c r="M1464" t="s">
        <v>28</v>
      </c>
    </row>
    <row r="1465" spans="1:13">
      <c r="A1465" t="s">
        <v>12</v>
      </c>
      <c r="B1465" t="s">
        <v>7797</v>
      </c>
      <c r="C1465" t="s">
        <v>3451</v>
      </c>
      <c r="D1465" s="85" t="s">
        <v>1962</v>
      </c>
      <c r="E1465" s="146">
        <v>40643</v>
      </c>
      <c r="F1465" t="s">
        <v>1963</v>
      </c>
      <c r="G1465" t="s">
        <v>3450</v>
      </c>
      <c r="H1465" t="s">
        <v>310</v>
      </c>
      <c r="J1465" s="146">
        <v>40643</v>
      </c>
      <c r="K1465" t="s">
        <v>1206</v>
      </c>
      <c r="L1465" t="s">
        <v>787</v>
      </c>
      <c r="M1465" t="s">
        <v>28</v>
      </c>
    </row>
    <row r="1466" spans="1:13">
      <c r="A1466" t="s">
        <v>12</v>
      </c>
      <c r="B1466" t="s">
        <v>7798</v>
      </c>
      <c r="C1466" t="s">
        <v>3452</v>
      </c>
      <c r="D1466" s="85" t="s">
        <v>1962</v>
      </c>
      <c r="E1466" s="146">
        <v>40684</v>
      </c>
      <c r="F1466" t="s">
        <v>1963</v>
      </c>
      <c r="G1466" t="s">
        <v>1964</v>
      </c>
      <c r="H1466" t="s">
        <v>1923</v>
      </c>
      <c r="I1466" t="s">
        <v>1639</v>
      </c>
      <c r="J1466" s="146">
        <v>40433</v>
      </c>
      <c r="K1466" t="s">
        <v>85</v>
      </c>
      <c r="L1466" t="s">
        <v>92</v>
      </c>
      <c r="M1466" t="s">
        <v>28</v>
      </c>
    </row>
    <row r="1467" spans="1:13">
      <c r="A1467" t="s">
        <v>12</v>
      </c>
      <c r="B1467" t="s">
        <v>7799</v>
      </c>
      <c r="C1467" t="s">
        <v>3453</v>
      </c>
      <c r="D1467" s="85" t="s">
        <v>1962</v>
      </c>
      <c r="E1467" s="146">
        <v>40715</v>
      </c>
      <c r="F1467" t="s">
        <v>1963</v>
      </c>
      <c r="G1467" t="s">
        <v>3454</v>
      </c>
      <c r="H1467" t="s">
        <v>190</v>
      </c>
      <c r="I1467" t="s">
        <v>3455</v>
      </c>
      <c r="J1467" s="146">
        <v>40699</v>
      </c>
      <c r="K1467" t="s">
        <v>105</v>
      </c>
      <c r="L1467" t="s">
        <v>3456</v>
      </c>
      <c r="M1467" t="s">
        <v>28</v>
      </c>
    </row>
    <row r="1468" spans="1:13">
      <c r="A1468" t="s">
        <v>12</v>
      </c>
      <c r="B1468" t="s">
        <v>7800</v>
      </c>
      <c r="C1468" t="s">
        <v>3457</v>
      </c>
      <c r="D1468" s="85" t="s">
        <v>1962</v>
      </c>
      <c r="E1468" s="146">
        <v>40718</v>
      </c>
      <c r="F1468" t="s">
        <v>1963</v>
      </c>
      <c r="G1468" t="s">
        <v>3454</v>
      </c>
      <c r="H1468" t="s">
        <v>190</v>
      </c>
      <c r="I1468" t="s">
        <v>3455</v>
      </c>
      <c r="J1468" s="146">
        <v>40699</v>
      </c>
      <c r="K1468" t="s">
        <v>105</v>
      </c>
      <c r="L1468" t="s">
        <v>610</v>
      </c>
      <c r="M1468" t="s">
        <v>28</v>
      </c>
    </row>
    <row r="1469" spans="1:13">
      <c r="A1469" t="s">
        <v>12</v>
      </c>
      <c r="B1469" t="s">
        <v>7801</v>
      </c>
      <c r="C1469" t="s">
        <v>3458</v>
      </c>
      <c r="D1469" s="85" t="s">
        <v>1962</v>
      </c>
      <c r="E1469" s="146">
        <v>40722</v>
      </c>
      <c r="F1469" t="s">
        <v>1963</v>
      </c>
      <c r="G1469" t="s">
        <v>3454</v>
      </c>
      <c r="H1469" t="s">
        <v>190</v>
      </c>
      <c r="I1469" t="s">
        <v>3455</v>
      </c>
      <c r="J1469" s="146">
        <v>40699</v>
      </c>
      <c r="K1469" t="s">
        <v>3456</v>
      </c>
      <c r="L1469" t="s">
        <v>1859</v>
      </c>
      <c r="M1469" t="s">
        <v>28</v>
      </c>
    </row>
    <row r="1470" spans="1:13">
      <c r="A1470" t="s">
        <v>12</v>
      </c>
      <c r="B1470" t="s">
        <v>7802</v>
      </c>
      <c r="C1470" t="s">
        <v>3459</v>
      </c>
      <c r="D1470" s="85" t="s">
        <v>1962</v>
      </c>
      <c r="E1470" s="146">
        <v>40718</v>
      </c>
      <c r="F1470" t="s">
        <v>1963</v>
      </c>
      <c r="G1470" t="s">
        <v>1638</v>
      </c>
      <c r="H1470" t="s">
        <v>204</v>
      </c>
      <c r="I1470" t="s">
        <v>1639</v>
      </c>
      <c r="J1470" s="146">
        <v>40433</v>
      </c>
      <c r="K1470" t="s">
        <v>1640</v>
      </c>
      <c r="L1470" t="s">
        <v>678</v>
      </c>
      <c r="M1470" t="s">
        <v>28</v>
      </c>
    </row>
    <row r="1471" spans="1:13">
      <c r="A1471" t="s">
        <v>12</v>
      </c>
      <c r="B1471" t="s">
        <v>7803</v>
      </c>
      <c r="C1471" t="s">
        <v>3460</v>
      </c>
      <c r="D1471" s="85" t="s">
        <v>1962</v>
      </c>
      <c r="E1471" s="146">
        <v>40927</v>
      </c>
      <c r="F1471" t="s">
        <v>1963</v>
      </c>
      <c r="G1471" t="s">
        <v>1638</v>
      </c>
      <c r="H1471" t="s">
        <v>204</v>
      </c>
      <c r="I1471" t="s">
        <v>1639</v>
      </c>
      <c r="J1471" s="146">
        <v>40433</v>
      </c>
      <c r="K1471" t="s">
        <v>787</v>
      </c>
      <c r="L1471" t="s">
        <v>3461</v>
      </c>
      <c r="M1471" t="s">
        <v>28</v>
      </c>
    </row>
    <row r="1472" spans="1:13">
      <c r="A1472" t="s">
        <v>12</v>
      </c>
      <c r="B1472" t="s">
        <v>7804</v>
      </c>
      <c r="C1472" t="s">
        <v>3462</v>
      </c>
      <c r="D1472" s="85" t="s">
        <v>1962</v>
      </c>
      <c r="E1472" s="146">
        <v>40941</v>
      </c>
      <c r="F1472" t="s">
        <v>838</v>
      </c>
      <c r="G1472" t="s">
        <v>1964</v>
      </c>
      <c r="H1472" t="s">
        <v>1923</v>
      </c>
      <c r="I1472" t="s">
        <v>1639</v>
      </c>
      <c r="J1472" s="146">
        <v>40433</v>
      </c>
      <c r="K1472" t="s">
        <v>92</v>
      </c>
      <c r="L1472" t="s">
        <v>418</v>
      </c>
      <c r="M1472" t="s">
        <v>28</v>
      </c>
    </row>
    <row r="1473" spans="1:13">
      <c r="A1473" t="s">
        <v>12</v>
      </c>
      <c r="B1473" t="s">
        <v>7805</v>
      </c>
      <c r="C1473" t="s">
        <v>3463</v>
      </c>
      <c r="D1473" s="85" t="s">
        <v>1962</v>
      </c>
      <c r="E1473" s="146">
        <v>40942</v>
      </c>
      <c r="F1473" t="s">
        <v>3464</v>
      </c>
      <c r="G1473" t="s">
        <v>1964</v>
      </c>
      <c r="H1473" t="s">
        <v>1923</v>
      </c>
      <c r="I1473" t="s">
        <v>1639</v>
      </c>
      <c r="J1473" s="146">
        <v>40433</v>
      </c>
      <c r="K1473" t="s">
        <v>92</v>
      </c>
      <c r="L1473" t="s">
        <v>1505</v>
      </c>
      <c r="M1473" t="s">
        <v>28</v>
      </c>
    </row>
    <row r="1474" spans="1:13">
      <c r="A1474" t="s">
        <v>12</v>
      </c>
      <c r="B1474" t="s">
        <v>7806</v>
      </c>
      <c r="C1474" t="s">
        <v>3465</v>
      </c>
      <c r="D1474" s="85" t="s">
        <v>1962</v>
      </c>
      <c r="E1474" s="146">
        <v>40971</v>
      </c>
      <c r="F1474" t="s">
        <v>1963</v>
      </c>
      <c r="G1474" t="s">
        <v>3466</v>
      </c>
      <c r="H1474" t="s">
        <v>407</v>
      </c>
      <c r="I1474" t="s">
        <v>3467</v>
      </c>
      <c r="J1474" s="146">
        <v>40971</v>
      </c>
      <c r="K1474" t="s">
        <v>706</v>
      </c>
      <c r="L1474" t="s">
        <v>644</v>
      </c>
      <c r="M1474" t="s">
        <v>28</v>
      </c>
    </row>
    <row r="1475" spans="1:13">
      <c r="A1475" t="s">
        <v>12</v>
      </c>
      <c r="B1475" t="s">
        <v>7807</v>
      </c>
      <c r="C1475" t="s">
        <v>3468</v>
      </c>
      <c r="D1475" s="85" t="s">
        <v>1962</v>
      </c>
      <c r="E1475" s="146">
        <v>40972</v>
      </c>
      <c r="F1475" t="s">
        <v>1963</v>
      </c>
      <c r="G1475" t="s">
        <v>3466</v>
      </c>
      <c r="H1475" t="s">
        <v>407</v>
      </c>
      <c r="I1475" t="s">
        <v>3467</v>
      </c>
      <c r="J1475" s="146">
        <v>40971</v>
      </c>
      <c r="K1475" t="s">
        <v>105</v>
      </c>
      <c r="L1475" t="s">
        <v>2007</v>
      </c>
      <c r="M1475" t="s">
        <v>28</v>
      </c>
    </row>
    <row r="1476" spans="1:13">
      <c r="A1476" t="s">
        <v>12</v>
      </c>
      <c r="B1476" t="s">
        <v>7808</v>
      </c>
      <c r="C1476" t="s">
        <v>3469</v>
      </c>
      <c r="D1476" s="85" t="s">
        <v>1962</v>
      </c>
      <c r="E1476" s="146">
        <v>40972</v>
      </c>
      <c r="F1476" t="s">
        <v>1963</v>
      </c>
      <c r="G1476" t="s">
        <v>3466</v>
      </c>
      <c r="H1476" t="s">
        <v>407</v>
      </c>
      <c r="I1476" t="s">
        <v>3467</v>
      </c>
      <c r="J1476" s="146">
        <v>40971</v>
      </c>
      <c r="K1476" t="s">
        <v>85</v>
      </c>
      <c r="L1476" t="s">
        <v>1859</v>
      </c>
      <c r="M1476" t="s">
        <v>28</v>
      </c>
    </row>
    <row r="1477" spans="1:13">
      <c r="A1477" t="s">
        <v>12</v>
      </c>
      <c r="B1477" t="s">
        <v>7809</v>
      </c>
      <c r="C1477" t="s">
        <v>3470</v>
      </c>
      <c r="D1477" s="85" t="s">
        <v>1962</v>
      </c>
      <c r="E1477" s="146">
        <v>40972</v>
      </c>
      <c r="F1477" t="s">
        <v>1963</v>
      </c>
      <c r="G1477" t="s">
        <v>3466</v>
      </c>
      <c r="H1477" t="s">
        <v>407</v>
      </c>
      <c r="I1477" t="s">
        <v>3467</v>
      </c>
      <c r="J1477" s="146">
        <v>40971</v>
      </c>
      <c r="K1477" t="s">
        <v>644</v>
      </c>
      <c r="L1477" t="s">
        <v>2007</v>
      </c>
      <c r="M1477" t="s">
        <v>28</v>
      </c>
    </row>
    <row r="1478" spans="1:13">
      <c r="A1478" t="s">
        <v>12</v>
      </c>
      <c r="B1478" t="s">
        <v>7810</v>
      </c>
      <c r="C1478" t="s">
        <v>3471</v>
      </c>
      <c r="D1478" s="85" t="s">
        <v>1962</v>
      </c>
      <c r="E1478" s="146">
        <v>40972</v>
      </c>
      <c r="F1478" t="s">
        <v>1963</v>
      </c>
      <c r="G1478" t="s">
        <v>3466</v>
      </c>
      <c r="H1478" t="s">
        <v>407</v>
      </c>
      <c r="I1478" t="s">
        <v>3467</v>
      </c>
      <c r="J1478" s="146">
        <v>40971</v>
      </c>
      <c r="K1478" t="s">
        <v>706</v>
      </c>
      <c r="L1478" t="s">
        <v>105</v>
      </c>
      <c r="M1478" t="s">
        <v>28</v>
      </c>
    </row>
    <row r="1479" spans="1:13">
      <c r="A1479" t="s">
        <v>12</v>
      </c>
      <c r="B1479" t="s">
        <v>7811</v>
      </c>
      <c r="C1479" t="s">
        <v>3472</v>
      </c>
      <c r="D1479" s="85" t="s">
        <v>1962</v>
      </c>
      <c r="E1479" s="146">
        <v>40972</v>
      </c>
      <c r="F1479" t="s">
        <v>1963</v>
      </c>
      <c r="G1479" t="s">
        <v>3466</v>
      </c>
      <c r="H1479" t="s">
        <v>407</v>
      </c>
      <c r="I1479" t="s">
        <v>3467</v>
      </c>
      <c r="J1479" s="146">
        <v>40971</v>
      </c>
      <c r="K1479" t="s">
        <v>105</v>
      </c>
      <c r="L1479" t="s">
        <v>644</v>
      </c>
      <c r="M1479" t="s">
        <v>28</v>
      </c>
    </row>
    <row r="1480" spans="1:13">
      <c r="A1480" t="s">
        <v>12</v>
      </c>
      <c r="B1480" t="s">
        <v>7812</v>
      </c>
      <c r="C1480" t="s">
        <v>3473</v>
      </c>
      <c r="D1480" s="85" t="s">
        <v>1962</v>
      </c>
      <c r="E1480" s="146">
        <v>40972</v>
      </c>
      <c r="F1480" t="s">
        <v>1963</v>
      </c>
      <c r="G1480" t="s">
        <v>3466</v>
      </c>
      <c r="H1480" t="s">
        <v>407</v>
      </c>
      <c r="I1480" t="s">
        <v>3467</v>
      </c>
      <c r="J1480" s="146">
        <v>40971</v>
      </c>
      <c r="K1480" t="s">
        <v>617</v>
      </c>
      <c r="L1480" t="s">
        <v>1859</v>
      </c>
      <c r="M1480" t="s">
        <v>28</v>
      </c>
    </row>
    <row r="1481" spans="1:13">
      <c r="A1481" t="s">
        <v>12</v>
      </c>
      <c r="B1481" t="s">
        <v>7813</v>
      </c>
      <c r="C1481" t="s">
        <v>3474</v>
      </c>
      <c r="D1481" s="85" t="s">
        <v>1962</v>
      </c>
      <c r="E1481" s="146">
        <v>40972</v>
      </c>
      <c r="F1481" t="s">
        <v>1963</v>
      </c>
      <c r="G1481" t="s">
        <v>3466</v>
      </c>
      <c r="H1481" t="s">
        <v>407</v>
      </c>
      <c r="I1481" t="s">
        <v>3467</v>
      </c>
      <c r="J1481" s="146">
        <v>40971</v>
      </c>
      <c r="K1481" t="s">
        <v>617</v>
      </c>
      <c r="L1481" t="s">
        <v>2007</v>
      </c>
      <c r="M1481" t="s">
        <v>28</v>
      </c>
    </row>
    <row r="1482" spans="1:13">
      <c r="A1482" t="s">
        <v>12</v>
      </c>
      <c r="B1482" t="s">
        <v>7814</v>
      </c>
      <c r="C1482" t="s">
        <v>3475</v>
      </c>
      <c r="D1482" s="85" t="s">
        <v>1962</v>
      </c>
      <c r="E1482" s="146">
        <v>40972</v>
      </c>
      <c r="F1482" t="s">
        <v>1963</v>
      </c>
      <c r="G1482" t="s">
        <v>3466</v>
      </c>
      <c r="H1482" t="s">
        <v>407</v>
      </c>
      <c r="I1482" t="s">
        <v>3467</v>
      </c>
      <c r="J1482" s="146">
        <v>40971</v>
      </c>
      <c r="K1482" t="s">
        <v>85</v>
      </c>
      <c r="L1482" t="s">
        <v>706</v>
      </c>
      <c r="M1482" t="s">
        <v>28</v>
      </c>
    </row>
    <row r="1483" spans="1:13">
      <c r="A1483" t="s">
        <v>12</v>
      </c>
      <c r="B1483" t="s">
        <v>7815</v>
      </c>
      <c r="C1483" t="s">
        <v>3476</v>
      </c>
      <c r="D1483" s="85" t="s">
        <v>1962</v>
      </c>
      <c r="E1483" s="146">
        <v>41029</v>
      </c>
      <c r="G1483" t="s">
        <v>3477</v>
      </c>
      <c r="H1483" t="s">
        <v>16</v>
      </c>
      <c r="I1483" t="s">
        <v>3478</v>
      </c>
      <c r="J1483" s="146">
        <v>41027</v>
      </c>
      <c r="K1483" t="s">
        <v>787</v>
      </c>
      <c r="L1483" t="s">
        <v>161</v>
      </c>
      <c r="M1483" t="s">
        <v>28</v>
      </c>
    </row>
    <row r="1484" spans="1:13">
      <c r="A1484" t="s">
        <v>12</v>
      </c>
      <c r="B1484" t="s">
        <v>7816</v>
      </c>
      <c r="C1484" t="s">
        <v>3479</v>
      </c>
      <c r="D1484" s="85" t="s">
        <v>1962</v>
      </c>
      <c r="E1484" s="146">
        <v>41029</v>
      </c>
      <c r="G1484" t="s">
        <v>3477</v>
      </c>
      <c r="H1484" t="s">
        <v>16</v>
      </c>
      <c r="I1484" t="s">
        <v>3478</v>
      </c>
      <c r="J1484" s="146">
        <v>41027</v>
      </c>
      <c r="K1484" t="s">
        <v>20</v>
      </c>
      <c r="L1484" t="s">
        <v>1737</v>
      </c>
      <c r="M1484" t="s">
        <v>28</v>
      </c>
    </row>
    <row r="1485" spans="1:13">
      <c r="A1485" t="s">
        <v>12</v>
      </c>
      <c r="B1485" t="s">
        <v>7817</v>
      </c>
      <c r="C1485" t="s">
        <v>3480</v>
      </c>
      <c r="D1485" s="85" t="s">
        <v>1962</v>
      </c>
      <c r="E1485" s="146">
        <v>41029</v>
      </c>
      <c r="G1485" t="s">
        <v>3477</v>
      </c>
      <c r="H1485" t="s">
        <v>16</v>
      </c>
      <c r="I1485" t="s">
        <v>3478</v>
      </c>
      <c r="J1485" s="146">
        <v>41027</v>
      </c>
      <c r="K1485" t="s">
        <v>1737</v>
      </c>
      <c r="L1485" t="s">
        <v>1859</v>
      </c>
      <c r="M1485" t="s">
        <v>28</v>
      </c>
    </row>
    <row r="1486" spans="1:13">
      <c r="A1486" t="s">
        <v>12</v>
      </c>
      <c r="B1486" t="s">
        <v>7818</v>
      </c>
      <c r="C1486" t="s">
        <v>3481</v>
      </c>
      <c r="D1486" s="85" t="s">
        <v>1962</v>
      </c>
      <c r="E1486" s="146">
        <v>41029</v>
      </c>
      <c r="G1486" t="s">
        <v>3477</v>
      </c>
      <c r="H1486" t="s">
        <v>16</v>
      </c>
      <c r="I1486" t="s">
        <v>3478</v>
      </c>
      <c r="J1486" s="146">
        <v>41027</v>
      </c>
      <c r="K1486" t="s">
        <v>787</v>
      </c>
      <c r="L1486" t="s">
        <v>629</v>
      </c>
      <c r="M1486" t="s">
        <v>28</v>
      </c>
    </row>
    <row r="1487" spans="1:13">
      <c r="A1487" t="s">
        <v>12</v>
      </c>
      <c r="B1487" t="s">
        <v>7819</v>
      </c>
      <c r="C1487" t="s">
        <v>3482</v>
      </c>
      <c r="D1487" s="85" t="s">
        <v>1962</v>
      </c>
      <c r="E1487" s="146">
        <v>41029</v>
      </c>
      <c r="G1487" t="s">
        <v>3477</v>
      </c>
      <c r="H1487" t="s">
        <v>16</v>
      </c>
      <c r="I1487" t="s">
        <v>3478</v>
      </c>
      <c r="J1487" s="146">
        <v>41027</v>
      </c>
      <c r="K1487" t="s">
        <v>1859</v>
      </c>
      <c r="L1487" t="s">
        <v>424</v>
      </c>
      <c r="M1487" t="s">
        <v>28</v>
      </c>
    </row>
    <row r="1488" spans="1:13">
      <c r="A1488" t="s">
        <v>12</v>
      </c>
      <c r="B1488" t="s">
        <v>7820</v>
      </c>
      <c r="C1488" t="s">
        <v>3483</v>
      </c>
      <c r="D1488" s="85" t="s">
        <v>1962</v>
      </c>
      <c r="E1488" s="146">
        <v>41029</v>
      </c>
      <c r="G1488" t="s">
        <v>3477</v>
      </c>
      <c r="H1488" t="s">
        <v>16</v>
      </c>
      <c r="I1488" t="s">
        <v>3478</v>
      </c>
      <c r="J1488" s="146">
        <v>41027</v>
      </c>
      <c r="K1488" t="s">
        <v>787</v>
      </c>
      <c r="L1488" t="s">
        <v>438</v>
      </c>
      <c r="M1488" t="s">
        <v>28</v>
      </c>
    </row>
    <row r="1489" spans="1:13">
      <c r="A1489" t="s">
        <v>479</v>
      </c>
      <c r="B1489" t="s">
        <v>7821</v>
      </c>
      <c r="C1489" t="s">
        <v>3484</v>
      </c>
      <c r="D1489" s="85" t="s">
        <v>1962</v>
      </c>
      <c r="E1489" s="146">
        <v>41058</v>
      </c>
      <c r="F1489" t="s">
        <v>1846</v>
      </c>
      <c r="H1489" t="s">
        <v>3485</v>
      </c>
      <c r="J1489" s="146">
        <v>41053</v>
      </c>
    </row>
    <row r="1490" spans="1:13">
      <c r="A1490" t="s">
        <v>12</v>
      </c>
      <c r="B1490" t="s">
        <v>7822</v>
      </c>
      <c r="C1490" t="s">
        <v>3486</v>
      </c>
      <c r="D1490" s="85" t="s">
        <v>1962</v>
      </c>
      <c r="E1490" s="146">
        <v>41085</v>
      </c>
      <c r="G1490" t="s">
        <v>3487</v>
      </c>
      <c r="H1490" t="s">
        <v>1923</v>
      </c>
      <c r="I1490" t="s">
        <v>3488</v>
      </c>
      <c r="J1490" s="146">
        <v>41084</v>
      </c>
      <c r="K1490" t="s">
        <v>787</v>
      </c>
      <c r="L1490" t="s">
        <v>1710</v>
      </c>
      <c r="M1490" t="s">
        <v>28</v>
      </c>
    </row>
    <row r="1491" spans="1:13">
      <c r="A1491" t="s">
        <v>12</v>
      </c>
      <c r="B1491" t="s">
        <v>7823</v>
      </c>
      <c r="C1491" t="s">
        <v>3489</v>
      </c>
      <c r="D1491" s="85" t="s">
        <v>1962</v>
      </c>
      <c r="E1491" s="146">
        <v>41085</v>
      </c>
      <c r="F1491" t="s">
        <v>838</v>
      </c>
      <c r="G1491" t="s">
        <v>3487</v>
      </c>
      <c r="H1491" t="s">
        <v>1923</v>
      </c>
      <c r="I1491" t="s">
        <v>3488</v>
      </c>
      <c r="J1491" s="146">
        <v>41084</v>
      </c>
      <c r="K1491" t="s">
        <v>92</v>
      </c>
      <c r="L1491" t="s">
        <v>1710</v>
      </c>
      <c r="M1491" t="s">
        <v>28</v>
      </c>
    </row>
    <row r="1492" spans="1:13">
      <c r="A1492" t="s">
        <v>12</v>
      </c>
      <c r="B1492" t="s">
        <v>7824</v>
      </c>
      <c r="C1492" t="s">
        <v>3490</v>
      </c>
      <c r="D1492" s="85" t="s">
        <v>1962</v>
      </c>
      <c r="E1492" s="146">
        <v>41085</v>
      </c>
      <c r="G1492" t="s">
        <v>3487</v>
      </c>
      <c r="H1492" t="s">
        <v>1923</v>
      </c>
      <c r="I1492" t="s">
        <v>3488</v>
      </c>
      <c r="J1492" s="146">
        <v>41084</v>
      </c>
      <c r="K1492" t="s">
        <v>787</v>
      </c>
      <c r="L1492" t="s">
        <v>424</v>
      </c>
      <c r="M1492" t="s">
        <v>28</v>
      </c>
    </row>
    <row r="1493" spans="1:13">
      <c r="A1493" t="s">
        <v>12</v>
      </c>
      <c r="B1493" t="s">
        <v>7825</v>
      </c>
      <c r="C1493" t="s">
        <v>3491</v>
      </c>
      <c r="D1493" s="85" t="s">
        <v>1962</v>
      </c>
      <c r="E1493" s="146">
        <v>41085</v>
      </c>
      <c r="G1493" t="s">
        <v>3487</v>
      </c>
      <c r="H1493" t="s">
        <v>1923</v>
      </c>
      <c r="I1493" t="s">
        <v>3488</v>
      </c>
      <c r="J1493" s="146">
        <v>41084</v>
      </c>
      <c r="K1493" t="s">
        <v>85</v>
      </c>
      <c r="L1493" t="s">
        <v>1505</v>
      </c>
      <c r="M1493" t="s">
        <v>28</v>
      </c>
    </row>
    <row r="1494" spans="1:13">
      <c r="A1494" t="s">
        <v>12</v>
      </c>
      <c r="B1494" t="s">
        <v>7826</v>
      </c>
      <c r="C1494" t="s">
        <v>3492</v>
      </c>
      <c r="D1494" s="85" t="s">
        <v>1962</v>
      </c>
      <c r="E1494" s="146">
        <v>41085</v>
      </c>
      <c r="G1494" t="s">
        <v>3487</v>
      </c>
      <c r="H1494" t="s">
        <v>1923</v>
      </c>
      <c r="I1494" t="s">
        <v>3488</v>
      </c>
      <c r="J1494" s="146">
        <v>41084</v>
      </c>
      <c r="K1494" t="s">
        <v>787</v>
      </c>
      <c r="L1494" t="s">
        <v>418</v>
      </c>
      <c r="M1494" t="s">
        <v>28</v>
      </c>
    </row>
    <row r="1495" spans="1:13">
      <c r="A1495" t="s">
        <v>12</v>
      </c>
      <c r="B1495" t="s">
        <v>7827</v>
      </c>
      <c r="C1495" t="s">
        <v>3493</v>
      </c>
      <c r="D1495" s="85" t="s">
        <v>1962</v>
      </c>
      <c r="E1495" s="146">
        <v>41085</v>
      </c>
      <c r="G1495" t="s">
        <v>3487</v>
      </c>
      <c r="H1495" t="s">
        <v>1923</v>
      </c>
      <c r="I1495" t="s">
        <v>3488</v>
      </c>
      <c r="J1495" s="146">
        <v>41084</v>
      </c>
      <c r="K1495" t="s">
        <v>787</v>
      </c>
      <c r="L1495" t="s">
        <v>3494</v>
      </c>
      <c r="M1495" t="s">
        <v>28</v>
      </c>
    </row>
    <row r="1496" spans="1:13">
      <c r="A1496" t="s">
        <v>12</v>
      </c>
      <c r="B1496" t="s">
        <v>7828</v>
      </c>
      <c r="C1496" t="s">
        <v>3495</v>
      </c>
      <c r="D1496" s="85" t="s">
        <v>1962</v>
      </c>
      <c r="E1496" s="146">
        <v>41085</v>
      </c>
      <c r="G1496" t="s">
        <v>3487</v>
      </c>
      <c r="H1496" t="s">
        <v>1923</v>
      </c>
      <c r="I1496" t="s">
        <v>3488</v>
      </c>
      <c r="J1496" s="146">
        <v>41084</v>
      </c>
      <c r="K1496" t="s">
        <v>629</v>
      </c>
      <c r="L1496" t="s">
        <v>418</v>
      </c>
      <c r="M1496" t="s">
        <v>28</v>
      </c>
    </row>
    <row r="1497" spans="1:13">
      <c r="A1497" t="s">
        <v>12</v>
      </c>
      <c r="B1497" t="s">
        <v>7829</v>
      </c>
      <c r="C1497" t="s">
        <v>3496</v>
      </c>
      <c r="D1497" s="85" t="s">
        <v>1962</v>
      </c>
      <c r="E1497" s="146">
        <v>41085</v>
      </c>
      <c r="G1497" t="s">
        <v>3487</v>
      </c>
      <c r="H1497" t="s">
        <v>1923</v>
      </c>
      <c r="I1497" t="s">
        <v>3488</v>
      </c>
      <c r="J1497" s="146">
        <v>41084</v>
      </c>
      <c r="K1497" t="s">
        <v>629</v>
      </c>
      <c r="L1497" t="s">
        <v>424</v>
      </c>
      <c r="M1497" t="s">
        <v>28</v>
      </c>
    </row>
    <row r="1498" spans="1:13">
      <c r="A1498" t="s">
        <v>12</v>
      </c>
      <c r="B1498" t="s">
        <v>7830</v>
      </c>
      <c r="C1498" t="s">
        <v>3497</v>
      </c>
      <c r="D1498" s="85" t="s">
        <v>1962</v>
      </c>
      <c r="E1498" s="146">
        <v>41085</v>
      </c>
      <c r="G1498" t="s">
        <v>3487</v>
      </c>
      <c r="H1498" t="s">
        <v>1923</v>
      </c>
      <c r="I1498" t="s">
        <v>3488</v>
      </c>
      <c r="J1498" s="146">
        <v>41084</v>
      </c>
      <c r="K1498" t="s">
        <v>629</v>
      </c>
      <c r="L1498" t="s">
        <v>3494</v>
      </c>
      <c r="M1498" t="s">
        <v>28</v>
      </c>
    </row>
    <row r="1499" spans="1:13">
      <c r="A1499" t="s">
        <v>12</v>
      </c>
      <c r="B1499" t="s">
        <v>7831</v>
      </c>
      <c r="C1499" t="s">
        <v>3498</v>
      </c>
      <c r="D1499" s="85" t="s">
        <v>1962</v>
      </c>
      <c r="E1499" s="146">
        <v>41085</v>
      </c>
      <c r="G1499" t="s">
        <v>3487</v>
      </c>
      <c r="H1499" t="s">
        <v>1923</v>
      </c>
      <c r="I1499" t="s">
        <v>3488</v>
      </c>
      <c r="J1499" s="146">
        <v>41084</v>
      </c>
      <c r="K1499" t="s">
        <v>787</v>
      </c>
      <c r="L1499" t="s">
        <v>1505</v>
      </c>
      <c r="M1499" t="s">
        <v>28</v>
      </c>
    </row>
    <row r="1500" spans="1:13">
      <c r="A1500" t="s">
        <v>12</v>
      </c>
      <c r="B1500" t="s">
        <v>7832</v>
      </c>
      <c r="C1500" t="s">
        <v>3499</v>
      </c>
      <c r="D1500" s="85" t="s">
        <v>1962</v>
      </c>
      <c r="E1500" s="146">
        <v>41085</v>
      </c>
      <c r="G1500" t="s">
        <v>3487</v>
      </c>
      <c r="H1500" t="s">
        <v>1923</v>
      </c>
      <c r="I1500" t="s">
        <v>3488</v>
      </c>
      <c r="J1500" s="146">
        <v>41084</v>
      </c>
      <c r="K1500" t="s">
        <v>1505</v>
      </c>
      <c r="L1500" t="s">
        <v>2786</v>
      </c>
      <c r="M1500" t="s">
        <v>28</v>
      </c>
    </row>
    <row r="1501" spans="1:13">
      <c r="A1501" t="s">
        <v>12</v>
      </c>
      <c r="B1501" t="s">
        <v>7833</v>
      </c>
      <c r="C1501" t="s">
        <v>3500</v>
      </c>
      <c r="D1501" s="85" t="s">
        <v>1962</v>
      </c>
      <c r="E1501" s="146">
        <v>41085</v>
      </c>
      <c r="G1501" t="s">
        <v>3487</v>
      </c>
      <c r="H1501" t="s">
        <v>1923</v>
      </c>
      <c r="I1501" t="s">
        <v>3488</v>
      </c>
      <c r="J1501" s="146">
        <v>41084</v>
      </c>
      <c r="K1501" t="s">
        <v>787</v>
      </c>
      <c r="L1501" t="s">
        <v>2786</v>
      </c>
      <c r="M1501" t="s">
        <v>28</v>
      </c>
    </row>
    <row r="1502" spans="1:13">
      <c r="A1502" t="s">
        <v>12</v>
      </c>
      <c r="B1502" t="s">
        <v>7834</v>
      </c>
      <c r="C1502" t="s">
        <v>3501</v>
      </c>
      <c r="D1502" s="85" t="s">
        <v>1962</v>
      </c>
      <c r="E1502" s="146">
        <v>41085</v>
      </c>
      <c r="G1502" t="s">
        <v>3487</v>
      </c>
      <c r="H1502" t="s">
        <v>1923</v>
      </c>
      <c r="I1502" t="s">
        <v>3488</v>
      </c>
      <c r="J1502" s="146">
        <v>41084</v>
      </c>
      <c r="K1502" t="s">
        <v>706</v>
      </c>
      <c r="L1502" t="s">
        <v>418</v>
      </c>
      <c r="M1502" t="s">
        <v>28</v>
      </c>
    </row>
    <row r="1503" spans="1:13">
      <c r="A1503" t="s">
        <v>479</v>
      </c>
      <c r="B1503" t="s">
        <v>7835</v>
      </c>
      <c r="C1503" t="s">
        <v>3502</v>
      </c>
      <c r="D1503" s="85" t="s">
        <v>1962</v>
      </c>
      <c r="E1503" s="146">
        <v>41135</v>
      </c>
      <c r="H1503" t="s">
        <v>3485</v>
      </c>
      <c r="J1503" s="146">
        <v>41102</v>
      </c>
    </row>
    <row r="1504" spans="1:13">
      <c r="A1504" t="s">
        <v>913</v>
      </c>
      <c r="B1504" t="s">
        <v>7836</v>
      </c>
      <c r="C1504" t="s">
        <v>3503</v>
      </c>
      <c r="D1504" s="85" t="s">
        <v>1962</v>
      </c>
      <c r="E1504" s="146">
        <v>41162</v>
      </c>
      <c r="G1504" t="s">
        <v>581</v>
      </c>
      <c r="H1504" t="s">
        <v>204</v>
      </c>
      <c r="I1504" t="s">
        <v>582</v>
      </c>
      <c r="J1504" s="146">
        <v>41161</v>
      </c>
      <c r="M1504" t="s">
        <v>28</v>
      </c>
    </row>
    <row r="1505" spans="1:13">
      <c r="A1505" t="s">
        <v>12</v>
      </c>
      <c r="B1505" t="s">
        <v>7837</v>
      </c>
      <c r="C1505" t="s">
        <v>3504</v>
      </c>
      <c r="D1505" s="85" t="s">
        <v>1962</v>
      </c>
      <c r="E1505" s="146">
        <v>41162</v>
      </c>
      <c r="G1505" t="s">
        <v>581</v>
      </c>
      <c r="H1505" t="s">
        <v>204</v>
      </c>
      <c r="I1505" t="s">
        <v>582</v>
      </c>
      <c r="J1505" s="146">
        <v>41161</v>
      </c>
      <c r="K1505" t="s">
        <v>490</v>
      </c>
      <c r="L1505" t="s">
        <v>425</v>
      </c>
      <c r="M1505" t="s">
        <v>28</v>
      </c>
    </row>
    <row r="1506" spans="1:13">
      <c r="A1506" t="s">
        <v>12</v>
      </c>
      <c r="B1506" t="s">
        <v>7838</v>
      </c>
      <c r="C1506" t="s">
        <v>3505</v>
      </c>
      <c r="D1506" s="85" t="s">
        <v>1962</v>
      </c>
      <c r="E1506" s="146">
        <v>41162</v>
      </c>
      <c r="G1506" t="s">
        <v>581</v>
      </c>
      <c r="H1506" t="s">
        <v>204</v>
      </c>
      <c r="I1506" t="s">
        <v>582</v>
      </c>
      <c r="J1506" s="146">
        <v>41161</v>
      </c>
      <c r="K1506" t="s">
        <v>529</v>
      </c>
      <c r="L1506" t="s">
        <v>787</v>
      </c>
      <c r="M1506" t="s">
        <v>28</v>
      </c>
    </row>
    <row r="1507" spans="1:13">
      <c r="A1507" t="s">
        <v>12</v>
      </c>
      <c r="B1507" t="s">
        <v>7839</v>
      </c>
      <c r="C1507" t="s">
        <v>3506</v>
      </c>
      <c r="D1507" s="85" t="s">
        <v>1962</v>
      </c>
      <c r="E1507" s="146">
        <v>41162</v>
      </c>
      <c r="G1507" t="s">
        <v>581</v>
      </c>
      <c r="H1507" t="s">
        <v>204</v>
      </c>
      <c r="I1507" t="s">
        <v>582</v>
      </c>
      <c r="J1507" s="146">
        <v>41161</v>
      </c>
      <c r="K1507" t="s">
        <v>787</v>
      </c>
      <c r="L1507" t="s">
        <v>502</v>
      </c>
      <c r="M1507" t="s">
        <v>28</v>
      </c>
    </row>
    <row r="1508" spans="1:13">
      <c r="A1508" t="s">
        <v>12</v>
      </c>
      <c r="B1508" t="s">
        <v>7840</v>
      </c>
      <c r="C1508" t="s">
        <v>3507</v>
      </c>
      <c r="D1508" s="85" t="s">
        <v>1962</v>
      </c>
      <c r="E1508" s="146">
        <v>41164</v>
      </c>
      <c r="G1508" t="s">
        <v>581</v>
      </c>
      <c r="H1508" t="s">
        <v>204</v>
      </c>
      <c r="I1508" t="s">
        <v>582</v>
      </c>
      <c r="J1508" s="146">
        <v>41161</v>
      </c>
      <c r="K1508" t="s">
        <v>787</v>
      </c>
      <c r="L1508" t="s">
        <v>810</v>
      </c>
      <c r="M1508" t="s">
        <v>28</v>
      </c>
    </row>
    <row r="1509" spans="1:13">
      <c r="A1509" t="s">
        <v>12</v>
      </c>
      <c r="B1509" t="s">
        <v>7841</v>
      </c>
      <c r="C1509" t="s">
        <v>3508</v>
      </c>
      <c r="D1509" s="85" t="s">
        <v>1962</v>
      </c>
      <c r="E1509" s="146">
        <v>41164</v>
      </c>
      <c r="G1509" t="s">
        <v>581</v>
      </c>
      <c r="H1509" t="s">
        <v>204</v>
      </c>
      <c r="I1509" t="s">
        <v>582</v>
      </c>
      <c r="J1509" s="146">
        <v>41161</v>
      </c>
      <c r="K1509" t="s">
        <v>787</v>
      </c>
      <c r="L1509" t="s">
        <v>206</v>
      </c>
      <c r="M1509" t="s">
        <v>28</v>
      </c>
    </row>
    <row r="1510" spans="1:13">
      <c r="A1510" t="s">
        <v>12</v>
      </c>
      <c r="B1510" t="s">
        <v>7842</v>
      </c>
      <c r="C1510" t="s">
        <v>3509</v>
      </c>
      <c r="D1510" s="85" t="s">
        <v>1962</v>
      </c>
      <c r="E1510" s="146">
        <v>41164</v>
      </c>
      <c r="G1510" t="s">
        <v>581</v>
      </c>
      <c r="H1510" t="s">
        <v>204</v>
      </c>
      <c r="I1510" t="s">
        <v>582</v>
      </c>
      <c r="J1510" s="146">
        <v>41161</v>
      </c>
      <c r="K1510" t="s">
        <v>787</v>
      </c>
      <c r="L1510" t="s">
        <v>3446</v>
      </c>
      <c r="M1510" t="s">
        <v>28</v>
      </c>
    </row>
    <row r="1511" spans="1:13">
      <c r="A1511" t="s">
        <v>12</v>
      </c>
      <c r="B1511" t="s">
        <v>7843</v>
      </c>
      <c r="C1511" t="s">
        <v>3510</v>
      </c>
      <c r="D1511" s="85" t="s">
        <v>1962</v>
      </c>
      <c r="E1511" s="146">
        <v>41164</v>
      </c>
      <c r="G1511" t="s">
        <v>581</v>
      </c>
      <c r="H1511" t="s">
        <v>204</v>
      </c>
      <c r="I1511" t="s">
        <v>582</v>
      </c>
      <c r="J1511" s="146">
        <v>41161</v>
      </c>
      <c r="K1511" t="s">
        <v>3511</v>
      </c>
      <c r="L1511" t="s">
        <v>490</v>
      </c>
      <c r="M1511" t="s">
        <v>28</v>
      </c>
    </row>
    <row r="1512" spans="1:13">
      <c r="A1512" t="s">
        <v>12</v>
      </c>
      <c r="B1512" t="s">
        <v>7844</v>
      </c>
      <c r="C1512" t="s">
        <v>3512</v>
      </c>
      <c r="D1512" s="85" t="s">
        <v>1962</v>
      </c>
      <c r="E1512" s="146">
        <v>41164</v>
      </c>
      <c r="G1512" t="s">
        <v>581</v>
      </c>
      <c r="H1512" t="s">
        <v>204</v>
      </c>
      <c r="I1512" t="s">
        <v>582</v>
      </c>
      <c r="J1512" s="146">
        <v>41161</v>
      </c>
      <c r="K1512" t="s">
        <v>787</v>
      </c>
      <c r="L1512" t="s">
        <v>706</v>
      </c>
      <c r="M1512" t="s">
        <v>28</v>
      </c>
    </row>
    <row r="1513" spans="1:13">
      <c r="A1513" t="s">
        <v>12</v>
      </c>
      <c r="B1513" t="s">
        <v>7845</v>
      </c>
      <c r="C1513" t="s">
        <v>3513</v>
      </c>
      <c r="D1513" s="85" t="s">
        <v>1962</v>
      </c>
      <c r="E1513" s="146">
        <v>41164</v>
      </c>
      <c r="G1513" t="s">
        <v>581</v>
      </c>
      <c r="H1513" t="s">
        <v>204</v>
      </c>
      <c r="I1513" t="s">
        <v>582</v>
      </c>
      <c r="J1513" s="146">
        <v>41161</v>
      </c>
      <c r="K1513" t="s">
        <v>3511</v>
      </c>
      <c r="L1513" t="s">
        <v>428</v>
      </c>
      <c r="M1513" t="s">
        <v>28</v>
      </c>
    </row>
    <row r="1514" spans="1:13">
      <c r="A1514" t="s">
        <v>12</v>
      </c>
      <c r="B1514" t="s">
        <v>7846</v>
      </c>
      <c r="C1514" t="s">
        <v>3514</v>
      </c>
      <c r="D1514" s="85" t="s">
        <v>1962</v>
      </c>
      <c r="E1514" s="146">
        <v>41164</v>
      </c>
      <c r="G1514" t="s">
        <v>581</v>
      </c>
      <c r="H1514" t="s">
        <v>204</v>
      </c>
      <c r="I1514" t="s">
        <v>582</v>
      </c>
      <c r="J1514" s="146">
        <v>41161</v>
      </c>
      <c r="K1514" t="s">
        <v>787</v>
      </c>
      <c r="L1514" t="s">
        <v>502</v>
      </c>
      <c r="M1514" t="s">
        <v>28</v>
      </c>
    </row>
    <row r="1515" spans="1:13">
      <c r="A1515" t="s">
        <v>12</v>
      </c>
      <c r="B1515" t="s">
        <v>7847</v>
      </c>
      <c r="C1515" t="s">
        <v>3515</v>
      </c>
      <c r="D1515" s="85" t="s">
        <v>1962</v>
      </c>
      <c r="E1515" s="146">
        <v>41164</v>
      </c>
      <c r="G1515" t="s">
        <v>581</v>
      </c>
      <c r="H1515" t="s">
        <v>204</v>
      </c>
      <c r="I1515" t="s">
        <v>582</v>
      </c>
      <c r="J1515" s="146">
        <v>41161</v>
      </c>
      <c r="K1515" t="s">
        <v>3516</v>
      </c>
      <c r="L1515" t="s">
        <v>197</v>
      </c>
      <c r="M1515" t="s">
        <v>28</v>
      </c>
    </row>
    <row r="1516" spans="1:13">
      <c r="A1516" t="s">
        <v>12</v>
      </c>
      <c r="B1516" t="s">
        <v>7848</v>
      </c>
      <c r="C1516" t="s">
        <v>3517</v>
      </c>
      <c r="D1516" s="85" t="s">
        <v>1962</v>
      </c>
      <c r="E1516" s="146">
        <v>41164</v>
      </c>
      <c r="G1516" t="s">
        <v>581</v>
      </c>
      <c r="H1516" t="s">
        <v>204</v>
      </c>
      <c r="I1516" t="s">
        <v>582</v>
      </c>
      <c r="J1516" s="146">
        <v>41161</v>
      </c>
      <c r="K1516" t="s">
        <v>3516</v>
      </c>
      <c r="L1516" t="s">
        <v>434</v>
      </c>
      <c r="M1516" t="s">
        <v>28</v>
      </c>
    </row>
    <row r="1517" spans="1:13">
      <c r="A1517" t="s">
        <v>12</v>
      </c>
      <c r="B1517" t="s">
        <v>7849</v>
      </c>
      <c r="C1517" t="s">
        <v>3518</v>
      </c>
      <c r="D1517" s="85" t="s">
        <v>1962</v>
      </c>
      <c r="E1517" s="146">
        <v>41164</v>
      </c>
      <c r="G1517" t="s">
        <v>581</v>
      </c>
      <c r="H1517" t="s">
        <v>204</v>
      </c>
      <c r="I1517" t="s">
        <v>582</v>
      </c>
      <c r="J1517" s="146">
        <v>41161</v>
      </c>
      <c r="K1517" t="s">
        <v>1859</v>
      </c>
      <c r="L1517" t="s">
        <v>629</v>
      </c>
      <c r="M1517" t="s">
        <v>28</v>
      </c>
    </row>
    <row r="1518" spans="1:13">
      <c r="A1518" t="s">
        <v>12</v>
      </c>
      <c r="B1518" t="s">
        <v>7850</v>
      </c>
      <c r="C1518" t="s">
        <v>3519</v>
      </c>
      <c r="D1518" s="85" t="s">
        <v>1962</v>
      </c>
      <c r="E1518" s="146">
        <v>41169</v>
      </c>
      <c r="G1518" t="s">
        <v>581</v>
      </c>
      <c r="H1518" t="s">
        <v>204</v>
      </c>
      <c r="I1518" t="s">
        <v>582</v>
      </c>
      <c r="J1518" s="146">
        <v>41161</v>
      </c>
      <c r="K1518" t="s">
        <v>787</v>
      </c>
      <c r="L1518" t="s">
        <v>1710</v>
      </c>
      <c r="M1518" t="s">
        <v>28</v>
      </c>
    </row>
    <row r="1519" spans="1:13">
      <c r="A1519" t="s">
        <v>479</v>
      </c>
      <c r="B1519" t="s">
        <v>7851</v>
      </c>
      <c r="C1519" t="s">
        <v>3520</v>
      </c>
      <c r="D1519" s="85" t="s">
        <v>1962</v>
      </c>
      <c r="E1519" s="146">
        <v>41183</v>
      </c>
      <c r="F1519" t="s">
        <v>1846</v>
      </c>
      <c r="H1519" t="s">
        <v>3485</v>
      </c>
      <c r="J1519" s="146">
        <v>41182</v>
      </c>
    </row>
    <row r="1520" spans="1:13">
      <c r="A1520" t="s">
        <v>479</v>
      </c>
      <c r="B1520" t="s">
        <v>7852</v>
      </c>
      <c r="C1520" t="s">
        <v>3521</v>
      </c>
      <c r="D1520" s="85" t="s">
        <v>1962</v>
      </c>
      <c r="E1520" s="146">
        <v>41240</v>
      </c>
      <c r="F1520" t="s">
        <v>1846</v>
      </c>
      <c r="H1520" t="s">
        <v>3485</v>
      </c>
      <c r="J1520" s="146">
        <v>41238</v>
      </c>
    </row>
    <row r="1521" spans="1:13">
      <c r="A1521" t="s">
        <v>12</v>
      </c>
      <c r="B1521" t="s">
        <v>7853</v>
      </c>
      <c r="C1521" t="s">
        <v>3522</v>
      </c>
      <c r="D1521" s="85" t="s">
        <v>1962</v>
      </c>
      <c r="E1521" s="146">
        <v>41392</v>
      </c>
      <c r="F1521" t="s">
        <v>91</v>
      </c>
      <c r="G1521" t="s">
        <v>3523</v>
      </c>
      <c r="H1521" t="s">
        <v>16</v>
      </c>
      <c r="I1521" t="s">
        <v>3524</v>
      </c>
      <c r="J1521" s="146">
        <v>41391</v>
      </c>
      <c r="K1521" t="s">
        <v>787</v>
      </c>
      <c r="L1521" t="s">
        <v>1925</v>
      </c>
      <c r="M1521" t="s">
        <v>28</v>
      </c>
    </row>
    <row r="1522" spans="1:13">
      <c r="A1522" t="s">
        <v>12</v>
      </c>
      <c r="B1522" t="s">
        <v>7854</v>
      </c>
      <c r="C1522" t="s">
        <v>3525</v>
      </c>
      <c r="D1522" s="85" t="s">
        <v>1962</v>
      </c>
      <c r="E1522" s="146">
        <v>41392</v>
      </c>
      <c r="F1522" t="s">
        <v>91</v>
      </c>
      <c r="G1522" t="s">
        <v>3523</v>
      </c>
      <c r="H1522" t="s">
        <v>16</v>
      </c>
      <c r="I1522" t="s">
        <v>3524</v>
      </c>
      <c r="J1522" s="146">
        <v>41391</v>
      </c>
      <c r="K1522" t="s">
        <v>20</v>
      </c>
      <c r="L1522" t="s">
        <v>161</v>
      </c>
      <c r="M1522" t="s">
        <v>28</v>
      </c>
    </row>
    <row r="1523" spans="1:13">
      <c r="A1523" t="s">
        <v>12</v>
      </c>
      <c r="B1523" t="s">
        <v>7855</v>
      </c>
      <c r="C1523" t="s">
        <v>3526</v>
      </c>
      <c r="D1523" s="85" t="s">
        <v>1962</v>
      </c>
      <c r="E1523" s="146">
        <v>41392</v>
      </c>
      <c r="F1523" t="s">
        <v>91</v>
      </c>
      <c r="G1523" t="s">
        <v>3523</v>
      </c>
      <c r="H1523" t="s">
        <v>16</v>
      </c>
      <c r="I1523" t="s">
        <v>3524</v>
      </c>
      <c r="J1523" s="146">
        <v>41391</v>
      </c>
      <c r="K1523" t="s">
        <v>1859</v>
      </c>
      <c r="L1523" t="s">
        <v>1925</v>
      </c>
      <c r="M1523" t="s">
        <v>28</v>
      </c>
    </row>
    <row r="1524" spans="1:13">
      <c r="A1524" t="s">
        <v>12</v>
      </c>
      <c r="B1524" t="s">
        <v>7856</v>
      </c>
      <c r="C1524" t="s">
        <v>3527</v>
      </c>
      <c r="D1524" s="85" t="s">
        <v>1962</v>
      </c>
      <c r="E1524" s="146">
        <v>41392</v>
      </c>
      <c r="F1524" t="s">
        <v>91</v>
      </c>
      <c r="G1524" t="s">
        <v>3523</v>
      </c>
      <c r="H1524" t="s">
        <v>16</v>
      </c>
      <c r="I1524" t="s">
        <v>3524</v>
      </c>
      <c r="J1524" s="146">
        <v>41391</v>
      </c>
      <c r="K1524" t="s">
        <v>194</v>
      </c>
      <c r="L1524" t="s">
        <v>1925</v>
      </c>
      <c r="M1524" t="s">
        <v>28</v>
      </c>
    </row>
    <row r="1525" spans="1:13">
      <c r="A1525" t="s">
        <v>12</v>
      </c>
      <c r="B1525" t="s">
        <v>7857</v>
      </c>
      <c r="C1525" t="s">
        <v>3528</v>
      </c>
      <c r="D1525" s="85" t="s">
        <v>1962</v>
      </c>
      <c r="E1525" s="146">
        <v>41392</v>
      </c>
      <c r="F1525" t="s">
        <v>91</v>
      </c>
      <c r="G1525" t="s">
        <v>3523</v>
      </c>
      <c r="H1525" t="s">
        <v>16</v>
      </c>
      <c r="I1525" t="s">
        <v>3524</v>
      </c>
      <c r="J1525" s="146">
        <v>41391</v>
      </c>
      <c r="K1525" t="s">
        <v>424</v>
      </c>
      <c r="L1525" t="s">
        <v>20</v>
      </c>
      <c r="M1525" t="s">
        <v>28</v>
      </c>
    </row>
    <row r="1526" spans="1:13">
      <c r="A1526" t="s">
        <v>12</v>
      </c>
      <c r="B1526" t="s">
        <v>7858</v>
      </c>
      <c r="C1526" t="s">
        <v>3529</v>
      </c>
      <c r="D1526" s="85" t="s">
        <v>1962</v>
      </c>
      <c r="E1526" s="146">
        <v>41392</v>
      </c>
      <c r="F1526" t="s">
        <v>91</v>
      </c>
      <c r="G1526" t="s">
        <v>3523</v>
      </c>
      <c r="H1526" t="s">
        <v>16</v>
      </c>
      <c r="I1526" t="s">
        <v>3524</v>
      </c>
      <c r="J1526" s="146">
        <v>41391</v>
      </c>
      <c r="K1526" t="s">
        <v>1925</v>
      </c>
      <c r="L1526" t="s">
        <v>500</v>
      </c>
      <c r="M1526" t="s">
        <v>28</v>
      </c>
    </row>
    <row r="1527" spans="1:13">
      <c r="A1527" t="s">
        <v>913</v>
      </c>
      <c r="B1527" t="s">
        <v>7859</v>
      </c>
      <c r="C1527" t="s">
        <v>3530</v>
      </c>
      <c r="D1527" s="85" t="s">
        <v>1962</v>
      </c>
      <c r="E1527" s="146">
        <v>41392</v>
      </c>
      <c r="F1527" t="s">
        <v>91</v>
      </c>
      <c r="G1527" t="s">
        <v>3523</v>
      </c>
      <c r="H1527" t="s">
        <v>16</v>
      </c>
      <c r="I1527" t="s">
        <v>3524</v>
      </c>
      <c r="J1527" s="146">
        <v>41391</v>
      </c>
      <c r="M1527" t="s">
        <v>28</v>
      </c>
    </row>
    <row r="1528" spans="1:13">
      <c r="A1528" t="s">
        <v>12</v>
      </c>
      <c r="B1528" t="s">
        <v>7860</v>
      </c>
      <c r="C1528" t="s">
        <v>3531</v>
      </c>
      <c r="D1528" s="85" t="s">
        <v>1962</v>
      </c>
      <c r="E1528" s="146">
        <v>41407</v>
      </c>
      <c r="F1528" t="s">
        <v>838</v>
      </c>
      <c r="G1528" t="s">
        <v>870</v>
      </c>
      <c r="H1528" t="s">
        <v>190</v>
      </c>
      <c r="I1528" t="s">
        <v>871</v>
      </c>
      <c r="J1528" s="146">
        <v>41405</v>
      </c>
      <c r="K1528" t="s">
        <v>85</v>
      </c>
      <c r="L1528" t="s">
        <v>92</v>
      </c>
      <c r="M1528" t="s">
        <v>28</v>
      </c>
    </row>
    <row r="1529" spans="1:13">
      <c r="A1529" t="s">
        <v>12</v>
      </c>
      <c r="B1529" t="s">
        <v>7861</v>
      </c>
      <c r="C1529" t="s">
        <v>3532</v>
      </c>
      <c r="D1529" s="85" t="s">
        <v>1962</v>
      </c>
      <c r="E1529" s="146">
        <v>41407</v>
      </c>
      <c r="G1529" t="s">
        <v>870</v>
      </c>
      <c r="H1529" t="s">
        <v>190</v>
      </c>
      <c r="I1529" t="s">
        <v>871</v>
      </c>
      <c r="J1529" s="146">
        <v>41405</v>
      </c>
      <c r="K1529" t="s">
        <v>105</v>
      </c>
      <c r="L1529" t="s">
        <v>1925</v>
      </c>
      <c r="M1529" t="s">
        <v>28</v>
      </c>
    </row>
    <row r="1530" spans="1:13">
      <c r="A1530" t="s">
        <v>12</v>
      </c>
      <c r="B1530" t="s">
        <v>7862</v>
      </c>
      <c r="C1530" t="s">
        <v>3533</v>
      </c>
      <c r="D1530" s="85" t="s">
        <v>1962</v>
      </c>
      <c r="E1530" s="146">
        <v>41407</v>
      </c>
      <c r="G1530" t="s">
        <v>870</v>
      </c>
      <c r="H1530" t="s">
        <v>190</v>
      </c>
      <c r="I1530" t="s">
        <v>871</v>
      </c>
      <c r="J1530" s="146">
        <v>41405</v>
      </c>
      <c r="K1530" t="s">
        <v>434</v>
      </c>
      <c r="L1530" t="s">
        <v>3534</v>
      </c>
      <c r="M1530" t="s">
        <v>28</v>
      </c>
    </row>
    <row r="1531" spans="1:13">
      <c r="A1531" t="s">
        <v>12</v>
      </c>
      <c r="B1531" t="s">
        <v>7863</v>
      </c>
      <c r="C1531" t="s">
        <v>3535</v>
      </c>
      <c r="D1531" s="85" t="s">
        <v>1962</v>
      </c>
      <c r="E1531" s="146">
        <v>41407</v>
      </c>
      <c r="G1531" t="s">
        <v>870</v>
      </c>
      <c r="H1531" t="s">
        <v>190</v>
      </c>
      <c r="I1531" t="s">
        <v>871</v>
      </c>
      <c r="J1531" s="146">
        <v>41405</v>
      </c>
      <c r="K1531" t="s">
        <v>500</v>
      </c>
      <c r="L1531" t="s">
        <v>490</v>
      </c>
      <c r="M1531" t="s">
        <v>28</v>
      </c>
    </row>
    <row r="1532" spans="1:13">
      <c r="A1532" t="s">
        <v>12</v>
      </c>
      <c r="B1532" t="s">
        <v>7864</v>
      </c>
      <c r="C1532" t="s">
        <v>3536</v>
      </c>
      <c r="D1532" s="85" t="s">
        <v>1962</v>
      </c>
      <c r="E1532" s="146">
        <v>41408</v>
      </c>
      <c r="G1532" t="s">
        <v>870</v>
      </c>
      <c r="H1532" t="s">
        <v>190</v>
      </c>
      <c r="I1532" t="s">
        <v>871</v>
      </c>
      <c r="J1532" s="146">
        <v>41405</v>
      </c>
      <c r="K1532" t="s">
        <v>434</v>
      </c>
      <c r="L1532" t="s">
        <v>105</v>
      </c>
      <c r="M1532" t="s">
        <v>28</v>
      </c>
    </row>
    <row r="1533" spans="1:13">
      <c r="A1533" t="s">
        <v>12</v>
      </c>
      <c r="B1533" t="s">
        <v>7865</v>
      </c>
      <c r="C1533" t="s">
        <v>3537</v>
      </c>
      <c r="D1533" s="85" t="s">
        <v>1962</v>
      </c>
      <c r="E1533" s="146">
        <v>41408</v>
      </c>
      <c r="G1533" t="s">
        <v>870</v>
      </c>
      <c r="H1533" t="s">
        <v>190</v>
      </c>
      <c r="I1533" t="s">
        <v>871</v>
      </c>
      <c r="J1533" s="146">
        <v>41405</v>
      </c>
      <c r="K1533" t="s">
        <v>629</v>
      </c>
      <c r="L1533" t="s">
        <v>79</v>
      </c>
      <c r="M1533" t="s">
        <v>28</v>
      </c>
    </row>
    <row r="1534" spans="1:13">
      <c r="A1534" t="s">
        <v>12</v>
      </c>
      <c r="B1534" t="s">
        <v>7866</v>
      </c>
      <c r="C1534" t="s">
        <v>3538</v>
      </c>
      <c r="D1534" s="85" t="s">
        <v>1962</v>
      </c>
      <c r="E1534" s="146">
        <v>41408</v>
      </c>
      <c r="G1534" t="s">
        <v>870</v>
      </c>
      <c r="H1534" t="s">
        <v>190</v>
      </c>
      <c r="I1534" t="s">
        <v>871</v>
      </c>
      <c r="J1534" s="146">
        <v>41405</v>
      </c>
      <c r="K1534" t="s">
        <v>105</v>
      </c>
      <c r="L1534" t="s">
        <v>3534</v>
      </c>
      <c r="M1534" t="s">
        <v>28</v>
      </c>
    </row>
    <row r="1535" spans="1:13">
      <c r="A1535" t="s">
        <v>12</v>
      </c>
      <c r="B1535" t="s">
        <v>7867</v>
      </c>
      <c r="C1535" t="s">
        <v>3539</v>
      </c>
      <c r="D1535" s="85" t="s">
        <v>1962</v>
      </c>
      <c r="E1535" s="146">
        <v>41408</v>
      </c>
      <c r="G1535" t="s">
        <v>870</v>
      </c>
      <c r="H1535" t="s">
        <v>190</v>
      </c>
      <c r="I1535" t="s">
        <v>871</v>
      </c>
      <c r="J1535" s="146">
        <v>41405</v>
      </c>
      <c r="K1535" t="s">
        <v>418</v>
      </c>
      <c r="L1535" t="s">
        <v>490</v>
      </c>
      <c r="M1535" t="s">
        <v>28</v>
      </c>
    </row>
    <row r="1536" spans="1:13">
      <c r="A1536" t="s">
        <v>12</v>
      </c>
      <c r="B1536" t="s">
        <v>7868</v>
      </c>
      <c r="C1536" t="s">
        <v>3540</v>
      </c>
      <c r="D1536" s="85" t="s">
        <v>1962</v>
      </c>
      <c r="E1536" s="146">
        <v>41408</v>
      </c>
      <c r="G1536" t="s">
        <v>870</v>
      </c>
      <c r="H1536" t="s">
        <v>190</v>
      </c>
      <c r="I1536" t="s">
        <v>871</v>
      </c>
      <c r="J1536" s="146">
        <v>41405</v>
      </c>
      <c r="K1536" t="s">
        <v>1925</v>
      </c>
      <c r="L1536" t="s">
        <v>434</v>
      </c>
      <c r="M1536" t="s">
        <v>28</v>
      </c>
    </row>
    <row r="1537" spans="1:13">
      <c r="A1537" t="s">
        <v>12</v>
      </c>
      <c r="B1537" t="s">
        <v>7869</v>
      </c>
      <c r="C1537" t="s">
        <v>3541</v>
      </c>
      <c r="D1537" s="85" t="s">
        <v>1962</v>
      </c>
      <c r="E1537" s="146">
        <v>41408</v>
      </c>
      <c r="G1537" t="s">
        <v>870</v>
      </c>
      <c r="H1537" t="s">
        <v>190</v>
      </c>
      <c r="I1537" t="s">
        <v>871</v>
      </c>
      <c r="J1537" s="146">
        <v>41405</v>
      </c>
      <c r="K1537" t="s">
        <v>1925</v>
      </c>
      <c r="L1537" t="s">
        <v>3534</v>
      </c>
      <c r="M1537" t="s">
        <v>28</v>
      </c>
    </row>
    <row r="1538" spans="1:13">
      <c r="A1538" t="s">
        <v>12</v>
      </c>
      <c r="B1538" t="s">
        <v>7870</v>
      </c>
      <c r="C1538" t="s">
        <v>3542</v>
      </c>
      <c r="D1538" s="85" t="s">
        <v>1962</v>
      </c>
      <c r="E1538" s="146">
        <v>41408</v>
      </c>
      <c r="G1538" t="s">
        <v>870</v>
      </c>
      <c r="H1538" t="s">
        <v>190</v>
      </c>
      <c r="I1538" t="s">
        <v>871</v>
      </c>
      <c r="J1538" s="146">
        <v>41405</v>
      </c>
      <c r="K1538" t="s">
        <v>418</v>
      </c>
      <c r="L1538" t="s">
        <v>3534</v>
      </c>
      <c r="M1538" t="s">
        <v>28</v>
      </c>
    </row>
    <row r="1539" spans="1:13">
      <c r="A1539" t="s">
        <v>12</v>
      </c>
      <c r="B1539" t="s">
        <v>7871</v>
      </c>
      <c r="C1539" t="s">
        <v>3543</v>
      </c>
      <c r="D1539" s="85" t="s">
        <v>1962</v>
      </c>
      <c r="E1539" s="146">
        <v>41408</v>
      </c>
      <c r="G1539" t="s">
        <v>870</v>
      </c>
      <c r="H1539" t="s">
        <v>190</v>
      </c>
      <c r="I1539" t="s">
        <v>871</v>
      </c>
      <c r="J1539" s="146">
        <v>41405</v>
      </c>
      <c r="K1539" t="s">
        <v>678</v>
      </c>
      <c r="L1539" t="s">
        <v>1710</v>
      </c>
      <c r="M1539" t="s">
        <v>28</v>
      </c>
    </row>
    <row r="1540" spans="1:13">
      <c r="A1540" t="s">
        <v>12</v>
      </c>
      <c r="B1540" t="s">
        <v>7872</v>
      </c>
      <c r="C1540" t="s">
        <v>3544</v>
      </c>
      <c r="D1540" s="85" t="s">
        <v>1962</v>
      </c>
      <c r="E1540" s="146">
        <v>41408</v>
      </c>
      <c r="G1540" t="s">
        <v>870</v>
      </c>
      <c r="H1540" t="s">
        <v>190</v>
      </c>
      <c r="I1540" t="s">
        <v>871</v>
      </c>
      <c r="J1540" s="146">
        <v>41405</v>
      </c>
      <c r="K1540" t="s">
        <v>79</v>
      </c>
      <c r="L1540" t="s">
        <v>1925</v>
      </c>
      <c r="M1540" t="s">
        <v>28</v>
      </c>
    </row>
    <row r="1541" spans="1:13">
      <c r="A1541" t="s">
        <v>12</v>
      </c>
      <c r="B1541" t="s">
        <v>7873</v>
      </c>
      <c r="C1541" t="s">
        <v>3545</v>
      </c>
      <c r="D1541" s="85" t="s">
        <v>1962</v>
      </c>
      <c r="E1541" s="146">
        <v>41408</v>
      </c>
      <c r="G1541" t="s">
        <v>870</v>
      </c>
      <c r="H1541" t="s">
        <v>190</v>
      </c>
      <c r="I1541" t="s">
        <v>871</v>
      </c>
      <c r="J1541" s="146">
        <v>41405</v>
      </c>
      <c r="K1541" t="s">
        <v>92</v>
      </c>
      <c r="L1541" t="s">
        <v>85</v>
      </c>
      <c r="M1541" t="s">
        <v>28</v>
      </c>
    </row>
    <row r="1542" spans="1:13">
      <c r="A1542" t="s">
        <v>12</v>
      </c>
      <c r="B1542" t="s">
        <v>7874</v>
      </c>
      <c r="C1542" t="s">
        <v>3546</v>
      </c>
      <c r="D1542" s="85" t="s">
        <v>1962</v>
      </c>
      <c r="E1542" s="146">
        <v>41409</v>
      </c>
      <c r="G1542" t="s">
        <v>870</v>
      </c>
      <c r="H1542" t="s">
        <v>190</v>
      </c>
      <c r="I1542" t="s">
        <v>871</v>
      </c>
      <c r="J1542" s="146">
        <v>41405</v>
      </c>
      <c r="K1542" t="s">
        <v>625</v>
      </c>
      <c r="L1542" t="s">
        <v>1925</v>
      </c>
      <c r="M1542" t="s">
        <v>28</v>
      </c>
    </row>
    <row r="1543" spans="1:13">
      <c r="A1543" t="s">
        <v>12</v>
      </c>
      <c r="B1543" t="s">
        <v>7875</v>
      </c>
      <c r="C1543" t="s">
        <v>3547</v>
      </c>
      <c r="D1543" s="85" t="s">
        <v>1962</v>
      </c>
      <c r="E1543" s="146">
        <v>41411</v>
      </c>
      <c r="G1543" t="s">
        <v>870</v>
      </c>
      <c r="H1543" t="s">
        <v>190</v>
      </c>
      <c r="I1543" t="s">
        <v>871</v>
      </c>
      <c r="J1543" s="146">
        <v>41405</v>
      </c>
      <c r="K1543" t="s">
        <v>1925</v>
      </c>
      <c r="L1543" t="s">
        <v>787</v>
      </c>
      <c r="M1543" t="s">
        <v>28</v>
      </c>
    </row>
    <row r="1544" spans="1:13">
      <c r="A1544" t="s">
        <v>12</v>
      </c>
      <c r="B1544" t="s">
        <v>7876</v>
      </c>
      <c r="C1544" t="s">
        <v>3548</v>
      </c>
      <c r="D1544" s="85" t="s">
        <v>1962</v>
      </c>
      <c r="E1544" s="146">
        <v>41411</v>
      </c>
      <c r="G1544" t="s">
        <v>870</v>
      </c>
      <c r="H1544" t="s">
        <v>190</v>
      </c>
      <c r="I1544" t="s">
        <v>871</v>
      </c>
      <c r="J1544" s="146">
        <v>41405</v>
      </c>
      <c r="K1544" t="s">
        <v>787</v>
      </c>
      <c r="L1544" t="s">
        <v>434</v>
      </c>
      <c r="M1544" t="s">
        <v>28</v>
      </c>
    </row>
    <row r="1545" spans="1:13">
      <c r="A1545" t="s">
        <v>12</v>
      </c>
      <c r="B1545" t="s">
        <v>7877</v>
      </c>
      <c r="C1545" t="s">
        <v>3549</v>
      </c>
      <c r="D1545" s="85" t="s">
        <v>1962</v>
      </c>
      <c r="E1545" s="146">
        <v>41411</v>
      </c>
      <c r="G1545" t="s">
        <v>870</v>
      </c>
      <c r="H1545" t="s">
        <v>190</v>
      </c>
      <c r="I1545" t="s">
        <v>871</v>
      </c>
      <c r="J1545" s="146">
        <v>41405</v>
      </c>
      <c r="K1545" t="s">
        <v>1925</v>
      </c>
      <c r="L1545" t="s">
        <v>500</v>
      </c>
      <c r="M1545" t="s">
        <v>28</v>
      </c>
    </row>
    <row r="1546" spans="1:13">
      <c r="A1546" t="s">
        <v>12</v>
      </c>
      <c r="B1546" t="s">
        <v>7878</v>
      </c>
      <c r="C1546" t="s">
        <v>3550</v>
      </c>
      <c r="D1546" s="85" t="s">
        <v>1962</v>
      </c>
      <c r="E1546" s="146">
        <v>41411</v>
      </c>
      <c r="G1546" t="s">
        <v>870</v>
      </c>
      <c r="H1546" t="s">
        <v>190</v>
      </c>
      <c r="I1546" t="s">
        <v>871</v>
      </c>
      <c r="J1546" s="146">
        <v>41405</v>
      </c>
      <c r="K1546" t="s">
        <v>161</v>
      </c>
      <c r="L1546" t="s">
        <v>629</v>
      </c>
      <c r="M1546" t="s">
        <v>28</v>
      </c>
    </row>
    <row r="1547" spans="1:13">
      <c r="A1547" t="s">
        <v>12</v>
      </c>
      <c r="B1547" t="s">
        <v>7879</v>
      </c>
      <c r="C1547" t="s">
        <v>3551</v>
      </c>
      <c r="D1547" s="85" t="s">
        <v>1962</v>
      </c>
      <c r="E1547" s="146">
        <v>41417</v>
      </c>
      <c r="G1547" t="s">
        <v>3552</v>
      </c>
      <c r="H1547" t="s">
        <v>623</v>
      </c>
      <c r="I1547" t="s">
        <v>3553</v>
      </c>
      <c r="J1547" s="146">
        <v>41413</v>
      </c>
      <c r="K1547" t="s">
        <v>1925</v>
      </c>
      <c r="L1547" t="s">
        <v>3554</v>
      </c>
      <c r="M1547" t="s">
        <v>28</v>
      </c>
    </row>
    <row r="1548" spans="1:13">
      <c r="A1548" t="s">
        <v>12</v>
      </c>
      <c r="B1548" t="s">
        <v>7880</v>
      </c>
      <c r="C1548" t="s">
        <v>3555</v>
      </c>
      <c r="D1548" s="85" t="s">
        <v>1962</v>
      </c>
      <c r="E1548" s="146">
        <v>41417</v>
      </c>
      <c r="G1548" t="s">
        <v>3552</v>
      </c>
      <c r="H1548" t="s">
        <v>623</v>
      </c>
      <c r="I1548" t="s">
        <v>3553</v>
      </c>
      <c r="J1548" s="146">
        <v>41413</v>
      </c>
      <c r="K1548" t="s">
        <v>425</v>
      </c>
      <c r="L1548" t="s">
        <v>1640</v>
      </c>
      <c r="M1548" t="s">
        <v>28</v>
      </c>
    </row>
    <row r="1549" spans="1:13">
      <c r="A1549" t="s">
        <v>12</v>
      </c>
      <c r="B1549" t="s">
        <v>7881</v>
      </c>
      <c r="C1549" t="s">
        <v>3556</v>
      </c>
      <c r="D1549" s="85" t="s">
        <v>1962</v>
      </c>
      <c r="E1549" s="146">
        <v>41418</v>
      </c>
      <c r="G1549" t="s">
        <v>3552</v>
      </c>
      <c r="H1549" t="s">
        <v>623</v>
      </c>
      <c r="I1549" t="s">
        <v>3553</v>
      </c>
      <c r="J1549" s="146">
        <v>41413</v>
      </c>
      <c r="K1549" t="s">
        <v>1859</v>
      </c>
      <c r="L1549" t="s">
        <v>3557</v>
      </c>
      <c r="M1549" t="s">
        <v>28</v>
      </c>
    </row>
    <row r="1550" spans="1:13">
      <c r="A1550" t="s">
        <v>12</v>
      </c>
      <c r="B1550" t="s">
        <v>7882</v>
      </c>
      <c r="C1550" t="s">
        <v>3558</v>
      </c>
      <c r="D1550" s="85" t="s">
        <v>1962</v>
      </c>
      <c r="E1550" s="146">
        <v>41418</v>
      </c>
      <c r="G1550" t="s">
        <v>3552</v>
      </c>
      <c r="H1550" t="s">
        <v>623</v>
      </c>
      <c r="I1550" t="s">
        <v>3553</v>
      </c>
      <c r="J1550" s="146">
        <v>41413</v>
      </c>
      <c r="K1550" t="s">
        <v>617</v>
      </c>
      <c r="L1550" t="s">
        <v>425</v>
      </c>
      <c r="M1550" t="s">
        <v>28</v>
      </c>
    </row>
    <row r="1551" spans="1:13">
      <c r="A1551" t="s">
        <v>12</v>
      </c>
      <c r="B1551" t="s">
        <v>7883</v>
      </c>
      <c r="C1551" t="s">
        <v>3559</v>
      </c>
      <c r="D1551" s="85" t="s">
        <v>1962</v>
      </c>
      <c r="E1551" s="146">
        <v>41421</v>
      </c>
      <c r="G1551" t="s">
        <v>3552</v>
      </c>
      <c r="H1551" t="s">
        <v>623</v>
      </c>
      <c r="I1551" t="s">
        <v>3553</v>
      </c>
      <c r="J1551" s="146">
        <v>41413</v>
      </c>
      <c r="K1551" t="s">
        <v>3554</v>
      </c>
      <c r="L1551" t="s">
        <v>425</v>
      </c>
      <c r="M1551" t="s">
        <v>28</v>
      </c>
    </row>
    <row r="1552" spans="1:13">
      <c r="A1552" t="s">
        <v>12</v>
      </c>
      <c r="B1552" t="s">
        <v>7884</v>
      </c>
      <c r="C1552" t="s">
        <v>3560</v>
      </c>
      <c r="D1552" s="85" t="s">
        <v>1962</v>
      </c>
      <c r="E1552" s="146">
        <v>41421</v>
      </c>
      <c r="G1552" t="s">
        <v>3552</v>
      </c>
      <c r="H1552" t="s">
        <v>623</v>
      </c>
      <c r="I1552" t="s">
        <v>3553</v>
      </c>
      <c r="J1552" s="146">
        <v>41413</v>
      </c>
      <c r="K1552" t="s">
        <v>1925</v>
      </c>
      <c r="L1552" t="s">
        <v>617</v>
      </c>
      <c r="M1552" t="s">
        <v>28</v>
      </c>
    </row>
    <row r="1553" spans="1:13">
      <c r="A1553" t="s">
        <v>12</v>
      </c>
      <c r="B1553" t="s">
        <v>7885</v>
      </c>
      <c r="C1553" t="s">
        <v>3561</v>
      </c>
      <c r="D1553" s="85" t="s">
        <v>1962</v>
      </c>
      <c r="E1553" s="146">
        <v>41421</v>
      </c>
      <c r="G1553" t="s">
        <v>3552</v>
      </c>
      <c r="H1553" t="s">
        <v>623</v>
      </c>
      <c r="I1553" t="s">
        <v>3553</v>
      </c>
      <c r="J1553" s="146">
        <v>41413</v>
      </c>
      <c r="K1553" t="s">
        <v>1859</v>
      </c>
      <c r="L1553" t="s">
        <v>648</v>
      </c>
      <c r="M1553" t="s">
        <v>28</v>
      </c>
    </row>
    <row r="1554" spans="1:13">
      <c r="A1554" t="s">
        <v>12</v>
      </c>
      <c r="B1554" t="s">
        <v>7886</v>
      </c>
      <c r="C1554" t="s">
        <v>3562</v>
      </c>
      <c r="D1554" s="85" t="s">
        <v>1962</v>
      </c>
      <c r="E1554" s="146">
        <v>41421</v>
      </c>
      <c r="G1554" t="s">
        <v>3552</v>
      </c>
      <c r="H1554" t="s">
        <v>623</v>
      </c>
      <c r="I1554" t="s">
        <v>3553</v>
      </c>
      <c r="J1554" s="146">
        <v>41413</v>
      </c>
      <c r="K1554" t="s">
        <v>1640</v>
      </c>
      <c r="L1554" t="s">
        <v>617</v>
      </c>
      <c r="M1554" t="s">
        <v>28</v>
      </c>
    </row>
    <row r="1555" spans="1:13">
      <c r="A1555" t="s">
        <v>12</v>
      </c>
      <c r="B1555" t="s">
        <v>7887</v>
      </c>
      <c r="C1555" t="s">
        <v>3563</v>
      </c>
      <c r="D1555" s="85" t="s">
        <v>1962</v>
      </c>
      <c r="E1555" s="146">
        <v>41421</v>
      </c>
      <c r="G1555" t="s">
        <v>3552</v>
      </c>
      <c r="H1555" t="s">
        <v>623</v>
      </c>
      <c r="I1555" t="s">
        <v>3553</v>
      </c>
      <c r="J1555" s="146">
        <v>41413</v>
      </c>
      <c r="K1555" t="s">
        <v>1925</v>
      </c>
      <c r="L1555" t="s">
        <v>425</v>
      </c>
      <c r="M1555" t="s">
        <v>28</v>
      </c>
    </row>
    <row r="1556" spans="1:13">
      <c r="A1556" t="s">
        <v>12</v>
      </c>
      <c r="B1556" t="s">
        <v>7888</v>
      </c>
      <c r="C1556" t="s">
        <v>3564</v>
      </c>
      <c r="D1556" s="85" t="s">
        <v>1962</v>
      </c>
      <c r="E1556" s="146">
        <v>41421</v>
      </c>
      <c r="G1556" t="s">
        <v>3552</v>
      </c>
      <c r="H1556" t="s">
        <v>623</v>
      </c>
      <c r="I1556" t="s">
        <v>3553</v>
      </c>
      <c r="J1556" s="146">
        <v>41413</v>
      </c>
      <c r="K1556" t="s">
        <v>3554</v>
      </c>
      <c r="L1556" t="s">
        <v>648</v>
      </c>
      <c r="M1556" t="s">
        <v>28</v>
      </c>
    </row>
    <row r="1557" spans="1:13">
      <c r="A1557" t="s">
        <v>12</v>
      </c>
      <c r="B1557" t="s">
        <v>7889</v>
      </c>
      <c r="C1557" t="s">
        <v>3565</v>
      </c>
      <c r="D1557" s="85" t="s">
        <v>1962</v>
      </c>
      <c r="E1557" s="146">
        <v>41421</v>
      </c>
      <c r="G1557" t="s">
        <v>3552</v>
      </c>
      <c r="H1557" t="s">
        <v>623</v>
      </c>
      <c r="I1557" t="s">
        <v>3553</v>
      </c>
      <c r="J1557" s="146">
        <v>41413</v>
      </c>
      <c r="K1557" t="s">
        <v>1925</v>
      </c>
      <c r="L1557" t="s">
        <v>1859</v>
      </c>
      <c r="M1557" t="s">
        <v>28</v>
      </c>
    </row>
    <row r="1558" spans="1:13">
      <c r="A1558" t="s">
        <v>12</v>
      </c>
      <c r="B1558" t="s">
        <v>7890</v>
      </c>
      <c r="C1558" t="s">
        <v>3566</v>
      </c>
      <c r="D1558" s="85" t="s">
        <v>1962</v>
      </c>
      <c r="E1558" s="146">
        <v>41421</v>
      </c>
      <c r="G1558" t="s">
        <v>3552</v>
      </c>
      <c r="H1558" t="s">
        <v>623</v>
      </c>
      <c r="I1558" t="s">
        <v>3553</v>
      </c>
      <c r="J1558" s="146">
        <v>41413</v>
      </c>
      <c r="K1558" t="s">
        <v>425</v>
      </c>
      <c r="L1558" t="s">
        <v>3557</v>
      </c>
      <c r="M1558" t="s">
        <v>28</v>
      </c>
    </row>
    <row r="1559" spans="1:13">
      <c r="A1559" t="s">
        <v>12</v>
      </c>
      <c r="B1559" t="s">
        <v>7891</v>
      </c>
      <c r="C1559" t="s">
        <v>3567</v>
      </c>
      <c r="D1559" s="85" t="s">
        <v>1962</v>
      </c>
      <c r="E1559" s="146">
        <v>41421</v>
      </c>
      <c r="G1559" t="s">
        <v>3552</v>
      </c>
      <c r="H1559" t="s">
        <v>623</v>
      </c>
      <c r="I1559" t="s">
        <v>3553</v>
      </c>
      <c r="J1559" s="146">
        <v>41413</v>
      </c>
      <c r="K1559" t="s">
        <v>27</v>
      </c>
      <c r="L1559" t="s">
        <v>1640</v>
      </c>
      <c r="M1559" t="s">
        <v>28</v>
      </c>
    </row>
    <row r="1560" spans="1:13">
      <c r="A1560" t="s">
        <v>12</v>
      </c>
      <c r="B1560" t="s">
        <v>7892</v>
      </c>
      <c r="C1560" t="s">
        <v>3568</v>
      </c>
      <c r="D1560" s="85" t="s">
        <v>1962</v>
      </c>
      <c r="E1560" s="146">
        <v>41423</v>
      </c>
      <c r="G1560" t="s">
        <v>3552</v>
      </c>
      <c r="H1560" t="s">
        <v>623</v>
      </c>
      <c r="I1560" t="s">
        <v>3553</v>
      </c>
      <c r="J1560" s="146">
        <v>41413</v>
      </c>
      <c r="K1560" t="s">
        <v>3554</v>
      </c>
      <c r="L1560" t="s">
        <v>3557</v>
      </c>
      <c r="M1560" t="s">
        <v>28</v>
      </c>
    </row>
    <row r="1561" spans="1:13">
      <c r="A1561" t="s">
        <v>12</v>
      </c>
      <c r="B1561" t="s">
        <v>7893</v>
      </c>
      <c r="C1561" t="s">
        <v>3569</v>
      </c>
      <c r="D1561" s="85" t="s">
        <v>1962</v>
      </c>
      <c r="E1561" s="146">
        <v>41423</v>
      </c>
      <c r="G1561" t="s">
        <v>3552</v>
      </c>
      <c r="H1561" t="s">
        <v>623</v>
      </c>
      <c r="I1561" t="s">
        <v>3553</v>
      </c>
      <c r="J1561" s="146">
        <v>41413</v>
      </c>
      <c r="K1561" t="s">
        <v>648</v>
      </c>
      <c r="L1561" t="s">
        <v>1925</v>
      </c>
      <c r="M1561" t="s">
        <v>28</v>
      </c>
    </row>
    <row r="1562" spans="1:13">
      <c r="A1562" t="s">
        <v>12</v>
      </c>
      <c r="B1562" t="s">
        <v>7894</v>
      </c>
      <c r="C1562" t="s">
        <v>3570</v>
      </c>
      <c r="D1562" s="85" t="s">
        <v>1962</v>
      </c>
      <c r="E1562" s="146">
        <v>41423</v>
      </c>
      <c r="G1562" t="s">
        <v>3552</v>
      </c>
      <c r="H1562" t="s">
        <v>623</v>
      </c>
      <c r="I1562" t="s">
        <v>3553</v>
      </c>
      <c r="J1562" s="146">
        <v>41413</v>
      </c>
      <c r="K1562" t="s">
        <v>625</v>
      </c>
      <c r="L1562" t="s">
        <v>617</v>
      </c>
      <c r="M1562" t="s">
        <v>28</v>
      </c>
    </row>
    <row r="1563" spans="1:13">
      <c r="A1563" t="s">
        <v>12</v>
      </c>
      <c r="B1563" t="s">
        <v>7895</v>
      </c>
      <c r="C1563" t="s">
        <v>3571</v>
      </c>
      <c r="D1563" s="85" t="s">
        <v>1962</v>
      </c>
      <c r="E1563" s="146">
        <v>41425</v>
      </c>
      <c r="G1563" t="s">
        <v>3552</v>
      </c>
      <c r="H1563" t="s">
        <v>623</v>
      </c>
      <c r="I1563" t="s">
        <v>3553</v>
      </c>
      <c r="J1563" s="146">
        <v>41413</v>
      </c>
      <c r="K1563" t="s">
        <v>648</v>
      </c>
      <c r="L1563" t="s">
        <v>425</v>
      </c>
      <c r="M1563" t="s">
        <v>28</v>
      </c>
    </row>
    <row r="1564" spans="1:13">
      <c r="A1564" t="s">
        <v>12</v>
      </c>
      <c r="B1564" t="s">
        <v>7896</v>
      </c>
      <c r="C1564" t="s">
        <v>3572</v>
      </c>
      <c r="D1564" s="85" t="s">
        <v>1962</v>
      </c>
      <c r="E1564" s="146">
        <v>41425</v>
      </c>
      <c r="G1564" t="s">
        <v>3552</v>
      </c>
      <c r="H1564" t="s">
        <v>623</v>
      </c>
      <c r="I1564" t="s">
        <v>3553</v>
      </c>
      <c r="J1564" s="146">
        <v>41413</v>
      </c>
      <c r="K1564" t="s">
        <v>1925</v>
      </c>
      <c r="L1564" t="s">
        <v>625</v>
      </c>
      <c r="M1564" t="s">
        <v>28</v>
      </c>
    </row>
    <row r="1565" spans="1:13">
      <c r="A1565" t="s">
        <v>12</v>
      </c>
      <c r="B1565" t="s">
        <v>7897</v>
      </c>
      <c r="C1565" t="s">
        <v>3573</v>
      </c>
      <c r="D1565" s="85" t="s">
        <v>1962</v>
      </c>
      <c r="E1565" s="146">
        <v>41425</v>
      </c>
      <c r="G1565" t="s">
        <v>3552</v>
      </c>
      <c r="H1565" t="s">
        <v>623</v>
      </c>
      <c r="I1565" t="s">
        <v>3553</v>
      </c>
      <c r="J1565" s="146">
        <v>41413</v>
      </c>
      <c r="K1565" t="s">
        <v>648</v>
      </c>
      <c r="L1565" t="s">
        <v>625</v>
      </c>
      <c r="M1565" t="s">
        <v>28</v>
      </c>
    </row>
    <row r="1566" spans="1:13">
      <c r="A1566" t="s">
        <v>12</v>
      </c>
      <c r="B1566" t="s">
        <v>7898</v>
      </c>
      <c r="C1566" t="s">
        <v>3574</v>
      </c>
      <c r="D1566" s="85" t="s">
        <v>1962</v>
      </c>
      <c r="E1566" s="146">
        <v>41428</v>
      </c>
      <c r="G1566" t="s">
        <v>3552</v>
      </c>
      <c r="H1566" t="s">
        <v>623</v>
      </c>
      <c r="I1566" t="s">
        <v>3553</v>
      </c>
      <c r="J1566" s="146">
        <v>41413</v>
      </c>
      <c r="K1566" t="s">
        <v>425</v>
      </c>
      <c r="L1566" t="s">
        <v>1925</v>
      </c>
      <c r="M1566" t="s">
        <v>28</v>
      </c>
    </row>
    <row r="1567" spans="1:13">
      <c r="A1567" t="s">
        <v>12</v>
      </c>
      <c r="B1567" t="s">
        <v>7899</v>
      </c>
      <c r="C1567" t="s">
        <v>3575</v>
      </c>
      <c r="D1567" s="85" t="s">
        <v>1962</v>
      </c>
      <c r="E1567" s="146">
        <v>41428</v>
      </c>
      <c r="G1567" t="s">
        <v>3552</v>
      </c>
      <c r="H1567" t="s">
        <v>623</v>
      </c>
      <c r="I1567" t="s">
        <v>3553</v>
      </c>
      <c r="J1567" s="146">
        <v>41413</v>
      </c>
      <c r="K1567" t="s">
        <v>1640</v>
      </c>
      <c r="L1567" t="s">
        <v>3557</v>
      </c>
      <c r="M1567" t="s">
        <v>28</v>
      </c>
    </row>
    <row r="1568" spans="1:13">
      <c r="A1568" t="s">
        <v>12</v>
      </c>
      <c r="B1568" t="s">
        <v>7900</v>
      </c>
      <c r="C1568" t="s">
        <v>3576</v>
      </c>
      <c r="D1568" s="85" t="s">
        <v>1962</v>
      </c>
      <c r="E1568" s="146">
        <v>41428</v>
      </c>
      <c r="G1568" t="s">
        <v>3552</v>
      </c>
      <c r="H1568" t="s">
        <v>623</v>
      </c>
      <c r="I1568" t="s">
        <v>3553</v>
      </c>
      <c r="J1568" s="146">
        <v>41413</v>
      </c>
      <c r="K1568" t="s">
        <v>648</v>
      </c>
      <c r="L1568" t="s">
        <v>617</v>
      </c>
      <c r="M1568" t="s">
        <v>28</v>
      </c>
    </row>
    <row r="1569" spans="1:13">
      <c r="A1569" t="s">
        <v>12</v>
      </c>
      <c r="B1569" t="s">
        <v>7901</v>
      </c>
      <c r="C1569" t="s">
        <v>3578</v>
      </c>
      <c r="D1569" s="85" t="s">
        <v>1962</v>
      </c>
      <c r="E1569" s="146">
        <v>41429</v>
      </c>
      <c r="G1569" t="s">
        <v>3552</v>
      </c>
      <c r="H1569" t="s">
        <v>623</v>
      </c>
      <c r="I1569" t="s">
        <v>3553</v>
      </c>
      <c r="J1569" s="146">
        <v>41413</v>
      </c>
      <c r="K1569" t="s">
        <v>27</v>
      </c>
      <c r="L1569" t="s">
        <v>1859</v>
      </c>
      <c r="M1569" t="s">
        <v>28</v>
      </c>
    </row>
    <row r="1570" spans="1:13">
      <c r="A1570" t="s">
        <v>913</v>
      </c>
      <c r="B1570" t="s">
        <v>7902</v>
      </c>
      <c r="C1570" t="s">
        <v>3579</v>
      </c>
      <c r="D1570" s="85" t="s">
        <v>1962</v>
      </c>
      <c r="E1570" s="146">
        <v>41429</v>
      </c>
      <c r="G1570" t="s">
        <v>3552</v>
      </c>
      <c r="H1570" t="s">
        <v>623</v>
      </c>
      <c r="I1570" t="s">
        <v>3553</v>
      </c>
      <c r="J1570" s="146">
        <v>41413</v>
      </c>
      <c r="M1570" t="s">
        <v>28</v>
      </c>
    </row>
    <row r="1571" spans="1:13">
      <c r="A1571" t="s">
        <v>12</v>
      </c>
      <c r="B1571" t="s">
        <v>7903</v>
      </c>
      <c r="C1571" t="s">
        <v>3580</v>
      </c>
      <c r="D1571" s="85" t="s">
        <v>1962</v>
      </c>
      <c r="E1571" s="146">
        <v>41449</v>
      </c>
      <c r="F1571" t="s">
        <v>838</v>
      </c>
      <c r="G1571" t="s">
        <v>761</v>
      </c>
      <c r="H1571" t="s">
        <v>642</v>
      </c>
      <c r="I1571" t="s">
        <v>762</v>
      </c>
      <c r="J1571" s="146">
        <v>41448</v>
      </c>
      <c r="K1571" t="s">
        <v>529</v>
      </c>
      <c r="L1571" t="s">
        <v>656</v>
      </c>
      <c r="M1571" t="s">
        <v>28</v>
      </c>
    </row>
    <row r="1572" spans="1:13">
      <c r="A1572" t="s">
        <v>12</v>
      </c>
      <c r="B1572" t="s">
        <v>7904</v>
      </c>
      <c r="C1572" t="s">
        <v>3581</v>
      </c>
      <c r="D1572" s="85" t="s">
        <v>1962</v>
      </c>
      <c r="E1572" s="146">
        <v>41450</v>
      </c>
      <c r="G1572" t="s">
        <v>761</v>
      </c>
      <c r="H1572" t="s">
        <v>642</v>
      </c>
      <c r="I1572" t="s">
        <v>762</v>
      </c>
      <c r="J1572" s="146">
        <v>41448</v>
      </c>
      <c r="K1572" t="s">
        <v>1206</v>
      </c>
      <c r="L1572" t="s">
        <v>617</v>
      </c>
      <c r="M1572" t="s">
        <v>28</v>
      </c>
    </row>
    <row r="1573" spans="1:13">
      <c r="A1573" t="s">
        <v>12</v>
      </c>
      <c r="B1573" t="s">
        <v>7905</v>
      </c>
      <c r="C1573" t="s">
        <v>3582</v>
      </c>
      <c r="D1573" s="85" t="s">
        <v>1962</v>
      </c>
      <c r="E1573" s="146">
        <v>41450</v>
      </c>
      <c r="G1573" t="s">
        <v>761</v>
      </c>
      <c r="H1573" t="s">
        <v>642</v>
      </c>
      <c r="I1573" t="s">
        <v>762</v>
      </c>
      <c r="J1573" s="146">
        <v>41448</v>
      </c>
      <c r="K1573" t="s">
        <v>3583</v>
      </c>
      <c r="L1573" t="s">
        <v>94</v>
      </c>
      <c r="M1573" t="s">
        <v>28</v>
      </c>
    </row>
    <row r="1574" spans="1:13">
      <c r="A1574" t="s">
        <v>12</v>
      </c>
      <c r="B1574" t="s">
        <v>7906</v>
      </c>
      <c r="C1574" t="s">
        <v>3584</v>
      </c>
      <c r="D1574" s="85" t="s">
        <v>1962</v>
      </c>
      <c r="E1574" s="146">
        <v>41450</v>
      </c>
      <c r="G1574" t="s">
        <v>761</v>
      </c>
      <c r="H1574" t="s">
        <v>642</v>
      </c>
      <c r="I1574" t="s">
        <v>762</v>
      </c>
      <c r="J1574" s="146">
        <v>41448</v>
      </c>
      <c r="K1574" t="s">
        <v>648</v>
      </c>
      <c r="L1574" t="s">
        <v>217</v>
      </c>
      <c r="M1574" t="s">
        <v>28</v>
      </c>
    </row>
    <row r="1575" spans="1:13">
      <c r="A1575" t="s">
        <v>12</v>
      </c>
      <c r="B1575" t="s">
        <v>7907</v>
      </c>
      <c r="C1575" t="s">
        <v>3585</v>
      </c>
      <c r="D1575" s="85" t="s">
        <v>1962</v>
      </c>
      <c r="E1575" s="146">
        <v>41451</v>
      </c>
      <c r="G1575" t="s">
        <v>761</v>
      </c>
      <c r="H1575" t="s">
        <v>642</v>
      </c>
      <c r="I1575" t="s">
        <v>762</v>
      </c>
      <c r="J1575" s="146">
        <v>41448</v>
      </c>
      <c r="K1575" t="s">
        <v>859</v>
      </c>
      <c r="L1575" t="s">
        <v>418</v>
      </c>
      <c r="M1575" t="s">
        <v>28</v>
      </c>
    </row>
    <row r="1576" spans="1:13">
      <c r="A1576" t="s">
        <v>12</v>
      </c>
      <c r="B1576" t="s">
        <v>7908</v>
      </c>
      <c r="C1576" t="s">
        <v>3586</v>
      </c>
      <c r="D1576" s="85" t="s">
        <v>1962</v>
      </c>
      <c r="E1576" s="146">
        <v>41451</v>
      </c>
      <c r="G1576" t="s">
        <v>761</v>
      </c>
      <c r="H1576" t="s">
        <v>642</v>
      </c>
      <c r="I1576" t="s">
        <v>762</v>
      </c>
      <c r="J1576" s="146">
        <v>41448</v>
      </c>
      <c r="K1576" t="s">
        <v>1276</v>
      </c>
      <c r="L1576" t="s">
        <v>644</v>
      </c>
      <c r="M1576" t="s">
        <v>28</v>
      </c>
    </row>
    <row r="1577" spans="1:13">
      <c r="A1577" t="s">
        <v>12</v>
      </c>
      <c r="B1577" t="s">
        <v>7909</v>
      </c>
      <c r="C1577" t="s">
        <v>3587</v>
      </c>
      <c r="D1577" s="85" t="s">
        <v>1962</v>
      </c>
      <c r="E1577" s="146">
        <v>41452</v>
      </c>
      <c r="G1577" t="s">
        <v>761</v>
      </c>
      <c r="H1577" t="s">
        <v>642</v>
      </c>
      <c r="I1577" t="s">
        <v>762</v>
      </c>
      <c r="J1577" s="146">
        <v>41448</v>
      </c>
      <c r="K1577" t="s">
        <v>656</v>
      </c>
      <c r="L1577" t="s">
        <v>1925</v>
      </c>
      <c r="M1577" t="s">
        <v>28</v>
      </c>
    </row>
    <row r="1578" spans="1:13">
      <c r="A1578" t="s">
        <v>12</v>
      </c>
      <c r="B1578" t="s">
        <v>7910</v>
      </c>
      <c r="C1578" t="s">
        <v>3588</v>
      </c>
      <c r="D1578" s="85" t="s">
        <v>1962</v>
      </c>
      <c r="E1578" s="146">
        <v>41452</v>
      </c>
      <c r="G1578" t="s">
        <v>761</v>
      </c>
      <c r="H1578" t="s">
        <v>642</v>
      </c>
      <c r="I1578" t="s">
        <v>762</v>
      </c>
      <c r="J1578" s="146">
        <v>41448</v>
      </c>
      <c r="K1578" t="s">
        <v>1276</v>
      </c>
      <c r="L1578" t="s">
        <v>702</v>
      </c>
      <c r="M1578" t="s">
        <v>28</v>
      </c>
    </row>
    <row r="1579" spans="1:13">
      <c r="A1579" t="s">
        <v>12</v>
      </c>
      <c r="B1579" t="s">
        <v>7911</v>
      </c>
      <c r="C1579" t="s">
        <v>3589</v>
      </c>
      <c r="D1579" s="85" t="s">
        <v>1962</v>
      </c>
      <c r="E1579" s="146">
        <v>41452</v>
      </c>
      <c r="G1579" t="s">
        <v>761</v>
      </c>
      <c r="H1579" t="s">
        <v>642</v>
      </c>
      <c r="I1579" t="s">
        <v>762</v>
      </c>
      <c r="J1579" s="146">
        <v>41448</v>
      </c>
      <c r="K1579" t="s">
        <v>859</v>
      </c>
      <c r="L1579" t="s">
        <v>1925</v>
      </c>
      <c r="M1579" t="s">
        <v>28</v>
      </c>
    </row>
    <row r="1580" spans="1:13">
      <c r="A1580" t="s">
        <v>12</v>
      </c>
      <c r="B1580" t="s">
        <v>7912</v>
      </c>
      <c r="C1580" t="s">
        <v>3590</v>
      </c>
      <c r="D1580" s="85" t="s">
        <v>1962</v>
      </c>
      <c r="E1580" s="146">
        <v>41453</v>
      </c>
      <c r="G1580" t="s">
        <v>761</v>
      </c>
      <c r="H1580" t="s">
        <v>642</v>
      </c>
      <c r="I1580" t="s">
        <v>762</v>
      </c>
      <c r="J1580" s="146">
        <v>41448</v>
      </c>
      <c r="K1580" t="s">
        <v>217</v>
      </c>
      <c r="L1580" t="s">
        <v>2007</v>
      </c>
      <c r="M1580" t="s">
        <v>28</v>
      </c>
    </row>
    <row r="1581" spans="1:13">
      <c r="A1581" t="s">
        <v>12</v>
      </c>
      <c r="B1581" t="s">
        <v>7913</v>
      </c>
      <c r="C1581" t="s">
        <v>3591</v>
      </c>
      <c r="D1581" s="85" t="s">
        <v>1962</v>
      </c>
      <c r="E1581" s="146">
        <v>41453</v>
      </c>
      <c r="G1581" t="s">
        <v>761</v>
      </c>
      <c r="H1581" t="s">
        <v>642</v>
      </c>
      <c r="I1581" t="s">
        <v>762</v>
      </c>
      <c r="J1581" s="146">
        <v>41448</v>
      </c>
      <c r="K1581" t="s">
        <v>656</v>
      </c>
      <c r="L1581" t="s">
        <v>105</v>
      </c>
      <c r="M1581" t="s">
        <v>28</v>
      </c>
    </row>
    <row r="1582" spans="1:13">
      <c r="A1582" t="s">
        <v>12</v>
      </c>
      <c r="B1582" t="s">
        <v>7914</v>
      </c>
      <c r="C1582" t="s">
        <v>3592</v>
      </c>
      <c r="D1582" s="85" t="s">
        <v>1962</v>
      </c>
      <c r="E1582" s="146">
        <v>41453</v>
      </c>
      <c r="G1582" t="s">
        <v>761</v>
      </c>
      <c r="H1582" t="s">
        <v>642</v>
      </c>
      <c r="I1582" t="s">
        <v>762</v>
      </c>
      <c r="J1582" s="146">
        <v>41448</v>
      </c>
      <c r="K1582" t="s">
        <v>3583</v>
      </c>
      <c r="L1582" t="s">
        <v>418</v>
      </c>
      <c r="M1582" t="s">
        <v>28</v>
      </c>
    </row>
    <row r="1583" spans="1:13">
      <c r="A1583" t="s">
        <v>12</v>
      </c>
      <c r="B1583" t="s">
        <v>7915</v>
      </c>
      <c r="C1583" t="s">
        <v>3593</v>
      </c>
      <c r="D1583" s="85" t="s">
        <v>1962</v>
      </c>
      <c r="E1583" s="146">
        <v>41453</v>
      </c>
      <c r="G1583" t="s">
        <v>761</v>
      </c>
      <c r="H1583" t="s">
        <v>642</v>
      </c>
      <c r="I1583" t="s">
        <v>762</v>
      </c>
      <c r="J1583" s="146">
        <v>41448</v>
      </c>
      <c r="K1583" t="s">
        <v>94</v>
      </c>
      <c r="L1583" t="s">
        <v>617</v>
      </c>
      <c r="M1583" t="s">
        <v>28</v>
      </c>
    </row>
    <row r="1584" spans="1:13">
      <c r="A1584" t="s">
        <v>12</v>
      </c>
      <c r="B1584" t="s">
        <v>7916</v>
      </c>
      <c r="C1584" t="s">
        <v>3594</v>
      </c>
      <c r="D1584" s="85" t="s">
        <v>1962</v>
      </c>
      <c r="E1584" s="146">
        <v>41453</v>
      </c>
      <c r="G1584" t="s">
        <v>761</v>
      </c>
      <c r="H1584" t="s">
        <v>642</v>
      </c>
      <c r="I1584" t="s">
        <v>762</v>
      </c>
      <c r="J1584" s="146">
        <v>41448</v>
      </c>
      <c r="K1584" t="s">
        <v>217</v>
      </c>
      <c r="L1584" t="s">
        <v>1925</v>
      </c>
      <c r="M1584" t="s">
        <v>28</v>
      </c>
    </row>
    <row r="1585" spans="1:13">
      <c r="A1585" t="s">
        <v>12</v>
      </c>
      <c r="B1585" t="s">
        <v>7917</v>
      </c>
      <c r="C1585" t="s">
        <v>3595</v>
      </c>
      <c r="D1585" s="85" t="s">
        <v>1962</v>
      </c>
      <c r="E1585" s="146">
        <v>41453</v>
      </c>
      <c r="G1585" t="s">
        <v>761</v>
      </c>
      <c r="H1585" t="s">
        <v>642</v>
      </c>
      <c r="I1585" t="s">
        <v>762</v>
      </c>
      <c r="J1585" s="146">
        <v>41448</v>
      </c>
      <c r="K1585" t="s">
        <v>529</v>
      </c>
      <c r="L1585" t="s">
        <v>656</v>
      </c>
      <c r="M1585" t="s">
        <v>28</v>
      </c>
    </row>
    <row r="1586" spans="1:13">
      <c r="A1586" t="s">
        <v>12</v>
      </c>
      <c r="B1586" t="s">
        <v>7918</v>
      </c>
      <c r="C1586" t="s">
        <v>3596</v>
      </c>
      <c r="D1586" s="85" t="s">
        <v>1962</v>
      </c>
      <c r="E1586" s="146">
        <v>41473</v>
      </c>
      <c r="G1586" t="s">
        <v>761</v>
      </c>
      <c r="H1586" t="s">
        <v>642</v>
      </c>
      <c r="I1586" t="s">
        <v>762</v>
      </c>
      <c r="J1586" s="146">
        <v>41448</v>
      </c>
      <c r="K1586" t="s">
        <v>859</v>
      </c>
      <c r="L1586" t="s">
        <v>2007</v>
      </c>
      <c r="M1586" t="s">
        <v>28</v>
      </c>
    </row>
    <row r="1587" spans="1:13">
      <c r="A1587" t="s">
        <v>12</v>
      </c>
      <c r="B1587" t="s">
        <v>7919</v>
      </c>
      <c r="C1587" t="s">
        <v>3597</v>
      </c>
      <c r="D1587" s="85" t="s">
        <v>1962</v>
      </c>
      <c r="E1587" s="146">
        <v>41473</v>
      </c>
      <c r="G1587" t="s">
        <v>761</v>
      </c>
      <c r="H1587" t="s">
        <v>642</v>
      </c>
      <c r="I1587" t="s">
        <v>762</v>
      </c>
      <c r="J1587" s="146">
        <v>41448</v>
      </c>
      <c r="K1587" t="s">
        <v>1206</v>
      </c>
      <c r="L1587" t="s">
        <v>859</v>
      </c>
      <c r="M1587" t="s">
        <v>28</v>
      </c>
    </row>
    <row r="1588" spans="1:13">
      <c r="A1588" t="s">
        <v>12</v>
      </c>
      <c r="B1588" t="s">
        <v>7920</v>
      </c>
      <c r="C1588" t="s">
        <v>3598</v>
      </c>
      <c r="D1588" s="85" t="s">
        <v>1962</v>
      </c>
      <c r="E1588" s="146">
        <v>41477</v>
      </c>
      <c r="G1588" t="s">
        <v>761</v>
      </c>
      <c r="H1588" t="s">
        <v>642</v>
      </c>
      <c r="I1588" t="s">
        <v>762</v>
      </c>
      <c r="J1588" s="146">
        <v>41448</v>
      </c>
      <c r="K1588" t="s">
        <v>418</v>
      </c>
      <c r="L1588" t="s">
        <v>529</v>
      </c>
      <c r="M1588" t="s">
        <v>28</v>
      </c>
    </row>
    <row r="1589" spans="1:13">
      <c r="A1589" t="s">
        <v>12</v>
      </c>
      <c r="B1589" t="s">
        <v>7921</v>
      </c>
      <c r="C1589" t="s">
        <v>3599</v>
      </c>
      <c r="D1589" s="85" t="s">
        <v>1962</v>
      </c>
      <c r="E1589" s="146">
        <v>41477</v>
      </c>
      <c r="G1589" t="s">
        <v>761</v>
      </c>
      <c r="H1589" t="s">
        <v>642</v>
      </c>
      <c r="I1589" t="s">
        <v>762</v>
      </c>
      <c r="J1589" s="146">
        <v>41448</v>
      </c>
      <c r="K1589" t="s">
        <v>625</v>
      </c>
      <c r="L1589" t="s">
        <v>648</v>
      </c>
      <c r="M1589" t="s">
        <v>28</v>
      </c>
    </row>
    <row r="1590" spans="1:13">
      <c r="A1590" t="s">
        <v>12</v>
      </c>
      <c r="B1590" t="s">
        <v>7922</v>
      </c>
      <c r="C1590" t="s">
        <v>3600</v>
      </c>
      <c r="D1590" s="85" t="s">
        <v>1962</v>
      </c>
      <c r="E1590" s="146">
        <v>41477</v>
      </c>
      <c r="G1590" t="s">
        <v>761</v>
      </c>
      <c r="H1590" t="s">
        <v>642</v>
      </c>
      <c r="I1590" t="s">
        <v>762</v>
      </c>
      <c r="J1590" s="146">
        <v>41448</v>
      </c>
      <c r="K1590" t="s">
        <v>1925</v>
      </c>
      <c r="L1590" t="s">
        <v>2007</v>
      </c>
      <c r="M1590" t="s">
        <v>28</v>
      </c>
    </row>
    <row r="1591" spans="1:13">
      <c r="A1591" t="s">
        <v>12</v>
      </c>
      <c r="B1591" t="s">
        <v>7923</v>
      </c>
      <c r="C1591" t="s">
        <v>3601</v>
      </c>
      <c r="D1591" s="85" t="s">
        <v>1962</v>
      </c>
      <c r="E1591" s="146">
        <v>41477</v>
      </c>
      <c r="G1591" t="s">
        <v>761</v>
      </c>
      <c r="H1591" t="s">
        <v>642</v>
      </c>
      <c r="I1591" t="s">
        <v>762</v>
      </c>
      <c r="J1591" s="146">
        <v>41448</v>
      </c>
      <c r="K1591" t="s">
        <v>105</v>
      </c>
      <c r="L1591" t="s">
        <v>3583</v>
      </c>
      <c r="M1591" t="s">
        <v>28</v>
      </c>
    </row>
    <row r="1592" spans="1:13">
      <c r="A1592" t="s">
        <v>12</v>
      </c>
      <c r="B1592" t="s">
        <v>7924</v>
      </c>
      <c r="C1592" t="s">
        <v>3602</v>
      </c>
      <c r="D1592" s="85" t="s">
        <v>1962</v>
      </c>
      <c r="E1592" s="146">
        <v>41477</v>
      </c>
      <c r="G1592" t="s">
        <v>761</v>
      </c>
      <c r="H1592" t="s">
        <v>642</v>
      </c>
      <c r="I1592" t="s">
        <v>762</v>
      </c>
      <c r="J1592" s="146">
        <v>41448</v>
      </c>
      <c r="K1592" t="s">
        <v>94</v>
      </c>
      <c r="L1592" t="s">
        <v>1206</v>
      </c>
      <c r="M1592" t="s">
        <v>28</v>
      </c>
    </row>
    <row r="1593" spans="1:13">
      <c r="A1593" t="s">
        <v>12</v>
      </c>
      <c r="B1593" t="s">
        <v>7925</v>
      </c>
      <c r="C1593" t="s">
        <v>3603</v>
      </c>
      <c r="D1593" s="85" t="s">
        <v>1962</v>
      </c>
      <c r="E1593" s="146">
        <v>41477</v>
      </c>
      <c r="G1593" t="s">
        <v>761</v>
      </c>
      <c r="H1593" t="s">
        <v>642</v>
      </c>
      <c r="I1593" t="s">
        <v>762</v>
      </c>
      <c r="J1593" s="146">
        <v>41448</v>
      </c>
      <c r="K1593" t="s">
        <v>625</v>
      </c>
      <c r="L1593" t="s">
        <v>1925</v>
      </c>
      <c r="M1593" t="s">
        <v>28</v>
      </c>
    </row>
    <row r="1594" spans="1:13">
      <c r="A1594" t="s">
        <v>12</v>
      </c>
      <c r="B1594" t="s">
        <v>7926</v>
      </c>
      <c r="C1594" t="s">
        <v>3604</v>
      </c>
      <c r="D1594" s="85" t="s">
        <v>1962</v>
      </c>
      <c r="E1594" s="146">
        <v>41480</v>
      </c>
      <c r="G1594" t="s">
        <v>761</v>
      </c>
      <c r="H1594" t="s">
        <v>642</v>
      </c>
      <c r="I1594" t="s">
        <v>762</v>
      </c>
      <c r="J1594" s="146">
        <v>41448</v>
      </c>
      <c r="K1594" t="s">
        <v>1276</v>
      </c>
      <c r="L1594" t="s">
        <v>418</v>
      </c>
      <c r="M1594" t="s">
        <v>28</v>
      </c>
    </row>
    <row r="1595" spans="1:13">
      <c r="A1595" t="s">
        <v>12</v>
      </c>
      <c r="B1595" t="s">
        <v>7927</v>
      </c>
      <c r="C1595" t="s">
        <v>3605</v>
      </c>
      <c r="D1595" s="85" t="s">
        <v>1962</v>
      </c>
      <c r="E1595" s="146">
        <v>41480</v>
      </c>
      <c r="G1595" t="s">
        <v>761</v>
      </c>
      <c r="H1595" t="s">
        <v>642</v>
      </c>
      <c r="I1595" t="s">
        <v>762</v>
      </c>
      <c r="J1595" s="146">
        <v>41448</v>
      </c>
      <c r="K1595" t="s">
        <v>648</v>
      </c>
      <c r="L1595" t="s">
        <v>2007</v>
      </c>
      <c r="M1595" t="s">
        <v>28</v>
      </c>
    </row>
    <row r="1596" spans="1:13">
      <c r="A1596" t="s">
        <v>12</v>
      </c>
      <c r="B1596" t="s">
        <v>7928</v>
      </c>
      <c r="C1596" t="s">
        <v>3606</v>
      </c>
      <c r="D1596" s="85" t="s">
        <v>1962</v>
      </c>
      <c r="E1596" s="146">
        <v>41480</v>
      </c>
      <c r="G1596" t="s">
        <v>761</v>
      </c>
      <c r="H1596" t="s">
        <v>642</v>
      </c>
      <c r="I1596" t="s">
        <v>762</v>
      </c>
      <c r="J1596" s="146">
        <v>41448</v>
      </c>
      <c r="K1596" t="s">
        <v>1206</v>
      </c>
      <c r="L1596" t="s">
        <v>1925</v>
      </c>
      <c r="M1596" t="s">
        <v>28</v>
      </c>
    </row>
    <row r="1597" spans="1:13">
      <c r="A1597" t="s">
        <v>12</v>
      </c>
      <c r="B1597" t="s">
        <v>7929</v>
      </c>
      <c r="C1597" t="s">
        <v>3607</v>
      </c>
      <c r="D1597" s="85" t="s">
        <v>1962</v>
      </c>
      <c r="E1597" s="146">
        <v>41480</v>
      </c>
      <c r="G1597" t="s">
        <v>761</v>
      </c>
      <c r="H1597" t="s">
        <v>642</v>
      </c>
      <c r="I1597" t="s">
        <v>762</v>
      </c>
      <c r="J1597" s="146">
        <v>41448</v>
      </c>
      <c r="K1597" t="s">
        <v>3583</v>
      </c>
      <c r="L1597" t="s">
        <v>2007</v>
      </c>
      <c r="M1597" t="s">
        <v>28</v>
      </c>
    </row>
    <row r="1598" spans="1:13">
      <c r="A1598" t="s">
        <v>12</v>
      </c>
      <c r="B1598" t="s">
        <v>7930</v>
      </c>
      <c r="C1598" t="s">
        <v>3608</v>
      </c>
      <c r="D1598" s="85" t="s">
        <v>1962</v>
      </c>
      <c r="E1598" s="146">
        <v>41480</v>
      </c>
      <c r="G1598" t="s">
        <v>761</v>
      </c>
      <c r="H1598" t="s">
        <v>642</v>
      </c>
      <c r="I1598" t="s">
        <v>762</v>
      </c>
      <c r="J1598" s="146">
        <v>41448</v>
      </c>
      <c r="K1598" t="s">
        <v>105</v>
      </c>
      <c r="L1598" t="s">
        <v>418</v>
      </c>
      <c r="M1598" t="s">
        <v>28</v>
      </c>
    </row>
    <row r="1599" spans="1:13">
      <c r="A1599" t="s">
        <v>12</v>
      </c>
      <c r="B1599" t="s">
        <v>7931</v>
      </c>
      <c r="C1599" t="s">
        <v>3609</v>
      </c>
      <c r="D1599" s="85" t="s">
        <v>1962</v>
      </c>
      <c r="E1599" s="146">
        <v>41498</v>
      </c>
      <c r="G1599" t="s">
        <v>3300</v>
      </c>
      <c r="H1599" t="s">
        <v>452</v>
      </c>
      <c r="I1599" t="s">
        <v>3301</v>
      </c>
      <c r="J1599" s="146">
        <v>41496</v>
      </c>
      <c r="K1599" t="s">
        <v>194</v>
      </c>
      <c r="L1599" t="s">
        <v>787</v>
      </c>
      <c r="M1599" t="s">
        <v>28</v>
      </c>
    </row>
    <row r="1600" spans="1:13">
      <c r="A1600" t="s">
        <v>12</v>
      </c>
      <c r="B1600" t="s">
        <v>7932</v>
      </c>
      <c r="C1600" t="s">
        <v>3610</v>
      </c>
      <c r="D1600" s="85" t="s">
        <v>1962</v>
      </c>
      <c r="E1600" s="146">
        <v>41498</v>
      </c>
      <c r="F1600" t="s">
        <v>3611</v>
      </c>
      <c r="G1600" t="s">
        <v>3300</v>
      </c>
      <c r="H1600" t="s">
        <v>452</v>
      </c>
      <c r="I1600" t="s">
        <v>3301</v>
      </c>
      <c r="J1600" s="146">
        <v>41496</v>
      </c>
      <c r="K1600" t="s">
        <v>85</v>
      </c>
      <c r="L1600" t="s">
        <v>424</v>
      </c>
      <c r="M1600" t="s">
        <v>28</v>
      </c>
    </row>
    <row r="1601" spans="1:13">
      <c r="A1601" t="s">
        <v>12</v>
      </c>
      <c r="B1601" t="s">
        <v>7933</v>
      </c>
      <c r="C1601" t="s">
        <v>3612</v>
      </c>
      <c r="D1601" s="85" t="s">
        <v>1962</v>
      </c>
      <c r="E1601" s="146">
        <v>41498</v>
      </c>
      <c r="G1601" t="s">
        <v>3300</v>
      </c>
      <c r="H1601" t="s">
        <v>452</v>
      </c>
      <c r="I1601" t="s">
        <v>3301</v>
      </c>
      <c r="J1601" s="146">
        <v>41496</v>
      </c>
      <c r="K1601" t="s">
        <v>1925</v>
      </c>
      <c r="L1601" t="s">
        <v>629</v>
      </c>
      <c r="M1601" t="s">
        <v>28</v>
      </c>
    </row>
    <row r="1602" spans="1:13">
      <c r="A1602" t="s">
        <v>12</v>
      </c>
      <c r="B1602" t="s">
        <v>7934</v>
      </c>
      <c r="C1602" t="s">
        <v>3613</v>
      </c>
      <c r="D1602" s="85" t="s">
        <v>1962</v>
      </c>
      <c r="E1602" s="146">
        <v>41498</v>
      </c>
      <c r="F1602" t="s">
        <v>838</v>
      </c>
      <c r="G1602" t="s">
        <v>3300</v>
      </c>
      <c r="H1602" t="s">
        <v>452</v>
      </c>
      <c r="I1602" t="s">
        <v>3301</v>
      </c>
      <c r="J1602" s="146">
        <v>41496</v>
      </c>
      <c r="K1602" t="s">
        <v>85</v>
      </c>
      <c r="L1602" t="s">
        <v>629</v>
      </c>
      <c r="M1602" t="s">
        <v>28</v>
      </c>
    </row>
    <row r="1603" spans="1:13">
      <c r="A1603" t="s">
        <v>12</v>
      </c>
      <c r="B1603" t="s">
        <v>7935</v>
      </c>
      <c r="C1603" t="s">
        <v>3614</v>
      </c>
      <c r="D1603" s="85" t="s">
        <v>1962</v>
      </c>
      <c r="E1603" s="146">
        <v>41498</v>
      </c>
      <c r="G1603" t="s">
        <v>3300</v>
      </c>
      <c r="H1603" t="s">
        <v>452</v>
      </c>
      <c r="I1603" t="s">
        <v>3301</v>
      </c>
      <c r="J1603" s="146">
        <v>41496</v>
      </c>
      <c r="K1603" t="s">
        <v>85</v>
      </c>
      <c r="L1603" t="s">
        <v>1737</v>
      </c>
      <c r="M1603" t="s">
        <v>28</v>
      </c>
    </row>
    <row r="1604" spans="1:13">
      <c r="A1604" t="s">
        <v>12</v>
      </c>
      <c r="B1604" t="s">
        <v>7936</v>
      </c>
      <c r="C1604" t="s">
        <v>3615</v>
      </c>
      <c r="D1604" s="85" t="s">
        <v>1962</v>
      </c>
      <c r="E1604" s="146">
        <v>41498</v>
      </c>
      <c r="G1604" t="s">
        <v>3300</v>
      </c>
      <c r="H1604" t="s">
        <v>452</v>
      </c>
      <c r="I1604" t="s">
        <v>3301</v>
      </c>
      <c r="J1604" s="146">
        <v>41496</v>
      </c>
      <c r="K1604" t="s">
        <v>194</v>
      </c>
      <c r="L1604" t="s">
        <v>1727</v>
      </c>
      <c r="M1604" t="s">
        <v>28</v>
      </c>
    </row>
    <row r="1605" spans="1:13">
      <c r="A1605" t="s">
        <v>12</v>
      </c>
      <c r="B1605" t="s">
        <v>7937</v>
      </c>
      <c r="C1605" t="s">
        <v>3616</v>
      </c>
      <c r="D1605" s="85" t="s">
        <v>1962</v>
      </c>
      <c r="E1605" s="146">
        <v>41498</v>
      </c>
      <c r="G1605" t="s">
        <v>3300</v>
      </c>
      <c r="H1605" t="s">
        <v>452</v>
      </c>
      <c r="I1605" t="s">
        <v>3301</v>
      </c>
      <c r="J1605" s="146">
        <v>41496</v>
      </c>
      <c r="K1605" t="s">
        <v>1925</v>
      </c>
      <c r="L1605" t="s">
        <v>49</v>
      </c>
      <c r="M1605" t="s">
        <v>28</v>
      </c>
    </row>
    <row r="1606" spans="1:13">
      <c r="A1606" t="s">
        <v>12</v>
      </c>
      <c r="B1606" t="s">
        <v>7938</v>
      </c>
      <c r="C1606" t="s">
        <v>3617</v>
      </c>
      <c r="D1606" s="85" t="s">
        <v>1962</v>
      </c>
      <c r="E1606" s="146">
        <v>41498</v>
      </c>
      <c r="G1606" t="s">
        <v>3300</v>
      </c>
      <c r="H1606" t="s">
        <v>452</v>
      </c>
      <c r="I1606" t="s">
        <v>3301</v>
      </c>
      <c r="J1606" s="146">
        <v>41496</v>
      </c>
      <c r="K1606" t="s">
        <v>161</v>
      </c>
      <c r="L1606" t="s">
        <v>85</v>
      </c>
      <c r="M1606" t="s">
        <v>28</v>
      </c>
    </row>
    <row r="1607" spans="1:13">
      <c r="A1607" t="s">
        <v>12</v>
      </c>
      <c r="B1607" t="s">
        <v>7939</v>
      </c>
      <c r="C1607" t="s">
        <v>3618</v>
      </c>
      <c r="D1607" s="85" t="s">
        <v>1962</v>
      </c>
      <c r="E1607" s="146">
        <v>41498</v>
      </c>
      <c r="G1607" t="s">
        <v>3300</v>
      </c>
      <c r="H1607" t="s">
        <v>452</v>
      </c>
      <c r="I1607" t="s">
        <v>3301</v>
      </c>
      <c r="J1607" s="146">
        <v>41496</v>
      </c>
      <c r="K1607" t="s">
        <v>27</v>
      </c>
      <c r="L1607" t="s">
        <v>3619</v>
      </c>
      <c r="M1607" t="s">
        <v>28</v>
      </c>
    </row>
    <row r="1608" spans="1:13">
      <c r="A1608" t="s">
        <v>12</v>
      </c>
      <c r="B1608" t="s">
        <v>7940</v>
      </c>
      <c r="C1608" t="s">
        <v>3620</v>
      </c>
      <c r="D1608" s="85" t="s">
        <v>1962</v>
      </c>
      <c r="E1608" s="146">
        <v>41498</v>
      </c>
      <c r="G1608" t="s">
        <v>3300</v>
      </c>
      <c r="H1608" t="s">
        <v>452</v>
      </c>
      <c r="I1608" t="s">
        <v>3301</v>
      </c>
      <c r="J1608" s="146">
        <v>41496</v>
      </c>
      <c r="K1608" t="s">
        <v>194</v>
      </c>
      <c r="L1608" t="s">
        <v>1925</v>
      </c>
      <c r="M1608" t="s">
        <v>28</v>
      </c>
    </row>
    <row r="1609" spans="1:13">
      <c r="A1609" t="s">
        <v>12</v>
      </c>
      <c r="B1609" t="s">
        <v>7941</v>
      </c>
      <c r="C1609" t="s">
        <v>3621</v>
      </c>
      <c r="D1609" s="85" t="s">
        <v>1962</v>
      </c>
      <c r="E1609" s="146">
        <v>41499</v>
      </c>
      <c r="G1609" t="s">
        <v>3300</v>
      </c>
      <c r="H1609" t="s">
        <v>452</v>
      </c>
      <c r="I1609" t="s">
        <v>3301</v>
      </c>
      <c r="J1609" s="146">
        <v>41496</v>
      </c>
      <c r="K1609" t="s">
        <v>629</v>
      </c>
      <c r="L1609" t="s">
        <v>787</v>
      </c>
      <c r="M1609" t="s">
        <v>28</v>
      </c>
    </row>
    <row r="1610" spans="1:13">
      <c r="A1610" t="s">
        <v>12</v>
      </c>
      <c r="B1610" t="s">
        <v>7942</v>
      </c>
      <c r="C1610" t="s">
        <v>3623</v>
      </c>
      <c r="D1610" s="85" t="s">
        <v>1962</v>
      </c>
      <c r="E1610" s="146">
        <v>41499</v>
      </c>
      <c r="G1610" t="s">
        <v>3300</v>
      </c>
      <c r="H1610" t="s">
        <v>452</v>
      </c>
      <c r="I1610" t="s">
        <v>3301</v>
      </c>
      <c r="J1610" s="146">
        <v>41496</v>
      </c>
      <c r="K1610" t="s">
        <v>424</v>
      </c>
      <c r="L1610" t="s">
        <v>27</v>
      </c>
      <c r="M1610" t="s">
        <v>28</v>
      </c>
    </row>
    <row r="1611" spans="1:13">
      <c r="A1611" t="s">
        <v>12</v>
      </c>
      <c r="B1611" t="s">
        <v>7943</v>
      </c>
      <c r="C1611" t="s">
        <v>3624</v>
      </c>
      <c r="D1611" s="85" t="s">
        <v>1962</v>
      </c>
      <c r="E1611" s="146">
        <v>41499</v>
      </c>
      <c r="F1611" t="s">
        <v>3625</v>
      </c>
      <c r="G1611" t="s">
        <v>3300</v>
      </c>
      <c r="H1611" t="s">
        <v>452</v>
      </c>
      <c r="I1611" t="s">
        <v>3301</v>
      </c>
      <c r="J1611" s="146">
        <v>41496</v>
      </c>
      <c r="K1611" t="s">
        <v>1925</v>
      </c>
      <c r="L1611" t="s">
        <v>27</v>
      </c>
      <c r="M1611" t="s">
        <v>28</v>
      </c>
    </row>
    <row r="1612" spans="1:13">
      <c r="A1612" t="s">
        <v>479</v>
      </c>
      <c r="B1612" t="s">
        <v>7944</v>
      </c>
      <c r="C1612" t="s">
        <v>3626</v>
      </c>
      <c r="D1612" s="85" t="s">
        <v>1962</v>
      </c>
      <c r="E1612" s="146">
        <v>41499</v>
      </c>
      <c r="F1612" t="s">
        <v>3627</v>
      </c>
      <c r="G1612" t="s">
        <v>3300</v>
      </c>
      <c r="H1612" t="s">
        <v>452</v>
      </c>
      <c r="I1612" t="s">
        <v>3301</v>
      </c>
      <c r="J1612" s="146">
        <v>41496</v>
      </c>
    </row>
    <row r="1613" spans="1:13">
      <c r="A1613" t="s">
        <v>12</v>
      </c>
      <c r="B1613" t="s">
        <v>7945</v>
      </c>
      <c r="C1613" t="s">
        <v>3628</v>
      </c>
      <c r="D1613" s="85" t="s">
        <v>1962</v>
      </c>
      <c r="E1613" s="146">
        <v>41499</v>
      </c>
      <c r="G1613" t="s">
        <v>3300</v>
      </c>
      <c r="H1613" t="s">
        <v>452</v>
      </c>
      <c r="I1613" t="s">
        <v>3301</v>
      </c>
      <c r="J1613" s="146">
        <v>41496</v>
      </c>
      <c r="K1613" t="s">
        <v>85</v>
      </c>
      <c r="L1613" t="s">
        <v>194</v>
      </c>
      <c r="M1613" t="s">
        <v>28</v>
      </c>
    </row>
    <row r="1614" spans="1:13">
      <c r="A1614" t="s">
        <v>12</v>
      </c>
      <c r="B1614" t="s">
        <v>7946</v>
      </c>
      <c r="C1614" t="s">
        <v>3629</v>
      </c>
      <c r="D1614" s="85" t="s">
        <v>1962</v>
      </c>
      <c r="E1614" s="146">
        <v>41500</v>
      </c>
      <c r="G1614" t="s">
        <v>3300</v>
      </c>
      <c r="H1614" t="s">
        <v>452</v>
      </c>
      <c r="I1614" t="s">
        <v>3301</v>
      </c>
      <c r="J1614" s="146">
        <v>41497</v>
      </c>
      <c r="K1614" t="s">
        <v>629</v>
      </c>
      <c r="L1614" t="s">
        <v>161</v>
      </c>
      <c r="M1614" t="s">
        <v>28</v>
      </c>
    </row>
    <row r="1615" spans="1:13">
      <c r="A1615" t="s">
        <v>12</v>
      </c>
      <c r="B1615" t="s">
        <v>7947</v>
      </c>
      <c r="C1615" t="s">
        <v>3630</v>
      </c>
      <c r="D1615" s="85" t="s">
        <v>1962</v>
      </c>
      <c r="E1615" s="146">
        <v>41500</v>
      </c>
      <c r="G1615" t="s">
        <v>3300</v>
      </c>
      <c r="H1615" t="s">
        <v>452</v>
      </c>
      <c r="I1615" t="s">
        <v>3301</v>
      </c>
      <c r="J1615" s="146">
        <v>41497</v>
      </c>
      <c r="K1615" t="s">
        <v>1925</v>
      </c>
      <c r="L1615" t="s">
        <v>3619</v>
      </c>
      <c r="M1615" t="s">
        <v>28</v>
      </c>
    </row>
    <row r="1616" spans="1:13">
      <c r="A1616" t="s">
        <v>12</v>
      </c>
      <c r="B1616" t="s">
        <v>7948</v>
      </c>
      <c r="C1616" t="s">
        <v>3631</v>
      </c>
      <c r="D1616" s="85" t="s">
        <v>1962</v>
      </c>
      <c r="E1616" s="146">
        <v>41500</v>
      </c>
      <c r="G1616" t="s">
        <v>3300</v>
      </c>
      <c r="H1616" t="s">
        <v>452</v>
      </c>
      <c r="I1616" t="s">
        <v>3301</v>
      </c>
      <c r="J1616" s="146">
        <v>41497</v>
      </c>
      <c r="K1616" t="s">
        <v>85</v>
      </c>
      <c r="L1616" t="s">
        <v>1737</v>
      </c>
      <c r="M1616" t="s">
        <v>28</v>
      </c>
    </row>
    <row r="1617" spans="1:13">
      <c r="A1617" t="s">
        <v>12</v>
      </c>
      <c r="B1617" t="s">
        <v>7949</v>
      </c>
      <c r="C1617" t="s">
        <v>3632</v>
      </c>
      <c r="D1617" s="85" t="s">
        <v>1962</v>
      </c>
      <c r="E1617" s="146">
        <v>41500</v>
      </c>
      <c r="G1617" t="s">
        <v>3300</v>
      </c>
      <c r="H1617" t="s">
        <v>452</v>
      </c>
      <c r="I1617" t="s">
        <v>3301</v>
      </c>
      <c r="J1617" s="146">
        <v>41497</v>
      </c>
      <c r="K1617" t="s">
        <v>1505</v>
      </c>
      <c r="L1617" t="s">
        <v>1925</v>
      </c>
      <c r="M1617" t="s">
        <v>28</v>
      </c>
    </row>
    <row r="1618" spans="1:13">
      <c r="A1618" t="s">
        <v>12</v>
      </c>
      <c r="B1618" t="s">
        <v>7950</v>
      </c>
      <c r="C1618" t="s">
        <v>3633</v>
      </c>
      <c r="D1618" s="85" t="s">
        <v>1962</v>
      </c>
      <c r="E1618" s="146">
        <v>41500</v>
      </c>
      <c r="G1618" t="s">
        <v>3300</v>
      </c>
      <c r="H1618" t="s">
        <v>452</v>
      </c>
      <c r="I1618" t="s">
        <v>3301</v>
      </c>
      <c r="J1618" s="146">
        <v>41497</v>
      </c>
      <c r="K1618" t="s">
        <v>20</v>
      </c>
      <c r="L1618" t="s">
        <v>27</v>
      </c>
      <c r="M1618" t="s">
        <v>28</v>
      </c>
    </row>
    <row r="1619" spans="1:13">
      <c r="A1619" t="s">
        <v>12</v>
      </c>
      <c r="B1619" t="s">
        <v>7951</v>
      </c>
      <c r="C1619" t="s">
        <v>3634</v>
      </c>
      <c r="D1619" s="85" t="s">
        <v>1962</v>
      </c>
      <c r="E1619" s="146">
        <v>41501</v>
      </c>
      <c r="G1619" t="s">
        <v>3300</v>
      </c>
      <c r="H1619" t="s">
        <v>452</v>
      </c>
      <c r="I1619" t="s">
        <v>3301</v>
      </c>
      <c r="J1619" s="146">
        <v>41497</v>
      </c>
      <c r="K1619" t="s">
        <v>20</v>
      </c>
      <c r="L1619" t="s">
        <v>1925</v>
      </c>
      <c r="M1619" t="s">
        <v>28</v>
      </c>
    </row>
    <row r="1620" spans="1:13">
      <c r="A1620" t="s">
        <v>12</v>
      </c>
      <c r="B1620" t="s">
        <v>7952</v>
      </c>
      <c r="C1620" t="s">
        <v>3635</v>
      </c>
      <c r="D1620" s="85" t="s">
        <v>1962</v>
      </c>
      <c r="E1620" s="146">
        <v>41501</v>
      </c>
      <c r="G1620" t="s">
        <v>3300</v>
      </c>
      <c r="H1620" t="s">
        <v>452</v>
      </c>
      <c r="I1620" t="s">
        <v>3301</v>
      </c>
      <c r="J1620" s="146">
        <v>41497</v>
      </c>
      <c r="K1620" t="s">
        <v>424</v>
      </c>
      <c r="L1620" t="s">
        <v>261</v>
      </c>
      <c r="M1620" t="s">
        <v>28</v>
      </c>
    </row>
    <row r="1621" spans="1:13">
      <c r="A1621" t="s">
        <v>12</v>
      </c>
      <c r="B1621" t="s">
        <v>7953</v>
      </c>
      <c r="C1621" t="s">
        <v>3636</v>
      </c>
      <c r="D1621" s="85" t="s">
        <v>1962</v>
      </c>
      <c r="E1621" s="146">
        <v>41501</v>
      </c>
      <c r="G1621" t="s">
        <v>3300</v>
      </c>
      <c r="H1621" t="s">
        <v>452</v>
      </c>
      <c r="I1621" t="s">
        <v>3301</v>
      </c>
      <c r="J1621" s="146">
        <v>41497</v>
      </c>
      <c r="K1621" t="s">
        <v>194</v>
      </c>
      <c r="L1621" t="s">
        <v>161</v>
      </c>
      <c r="M1621" t="s">
        <v>28</v>
      </c>
    </row>
    <row r="1622" spans="1:13">
      <c r="A1622" t="s">
        <v>12</v>
      </c>
      <c r="B1622" t="s">
        <v>7954</v>
      </c>
      <c r="C1622" t="s">
        <v>3637</v>
      </c>
      <c r="D1622" s="85" t="s">
        <v>1962</v>
      </c>
      <c r="E1622" s="146">
        <v>41501</v>
      </c>
      <c r="G1622" t="s">
        <v>3300</v>
      </c>
      <c r="H1622" t="s">
        <v>452</v>
      </c>
      <c r="I1622" t="s">
        <v>3301</v>
      </c>
      <c r="J1622" s="146">
        <v>41497</v>
      </c>
      <c r="K1622" t="s">
        <v>49</v>
      </c>
      <c r="L1622" t="s">
        <v>1737</v>
      </c>
      <c r="M1622" t="s">
        <v>28</v>
      </c>
    </row>
    <row r="1623" spans="1:13">
      <c r="A1623" t="s">
        <v>913</v>
      </c>
      <c r="B1623" t="s">
        <v>7955</v>
      </c>
      <c r="C1623" t="s">
        <v>3638</v>
      </c>
      <c r="D1623" s="85" t="s">
        <v>1962</v>
      </c>
      <c r="E1623" s="146">
        <v>41501</v>
      </c>
      <c r="G1623" t="s">
        <v>3300</v>
      </c>
      <c r="H1623" t="s">
        <v>452</v>
      </c>
      <c r="I1623" t="s">
        <v>3301</v>
      </c>
      <c r="J1623" s="146">
        <v>41497</v>
      </c>
      <c r="M1623" t="s">
        <v>28</v>
      </c>
    </row>
    <row r="1624" spans="1:13">
      <c r="A1624" t="s">
        <v>479</v>
      </c>
      <c r="B1624" t="s">
        <v>7956</v>
      </c>
      <c r="C1624" t="s">
        <v>3639</v>
      </c>
      <c r="D1624" s="85" t="s">
        <v>3640</v>
      </c>
      <c r="E1624" s="146">
        <v>42680</v>
      </c>
    </row>
    <row r="1625" spans="1:13">
      <c r="A1625" t="s">
        <v>479</v>
      </c>
      <c r="B1625" t="s">
        <v>7957</v>
      </c>
      <c r="C1625" t="s">
        <v>3641</v>
      </c>
      <c r="D1625" s="85" t="s">
        <v>3640</v>
      </c>
      <c r="E1625" s="146">
        <v>42679</v>
      </c>
    </row>
    <row r="1626" spans="1:13">
      <c r="A1626" t="s">
        <v>479</v>
      </c>
      <c r="B1626" t="s">
        <v>7958</v>
      </c>
      <c r="C1626" t="s">
        <v>3642</v>
      </c>
      <c r="D1626" s="85" t="s">
        <v>3640</v>
      </c>
      <c r="E1626" s="146">
        <v>42679</v>
      </c>
    </row>
    <row r="1627" spans="1:13">
      <c r="A1627" t="s">
        <v>12</v>
      </c>
      <c r="B1627" t="s">
        <v>7959</v>
      </c>
      <c r="C1627" t="s">
        <v>3643</v>
      </c>
      <c r="D1627" s="85" t="s">
        <v>3644</v>
      </c>
      <c r="E1627" s="146">
        <v>43745</v>
      </c>
      <c r="F1627" t="s">
        <v>591</v>
      </c>
      <c r="G1627" t="s">
        <v>3645</v>
      </c>
      <c r="H1627" t="s">
        <v>1546</v>
      </c>
      <c r="I1627" t="s">
        <v>3646</v>
      </c>
      <c r="J1627" s="146">
        <v>43254</v>
      </c>
    </row>
    <row r="1628" spans="1:13">
      <c r="A1628" t="s">
        <v>12</v>
      </c>
      <c r="B1628" t="s">
        <v>7960</v>
      </c>
      <c r="C1628" t="s">
        <v>3647</v>
      </c>
      <c r="D1628" s="85" t="s">
        <v>3644</v>
      </c>
      <c r="E1628" s="146">
        <v>43705</v>
      </c>
      <c r="G1628" t="s">
        <v>31</v>
      </c>
      <c r="H1628" t="s">
        <v>32</v>
      </c>
      <c r="J1628" s="146">
        <v>43688</v>
      </c>
      <c r="K1628" t="s">
        <v>36</v>
      </c>
      <c r="L1628" t="s">
        <v>38</v>
      </c>
      <c r="M1628" t="s">
        <v>28</v>
      </c>
    </row>
    <row r="1629" spans="1:13">
      <c r="A1629" t="s">
        <v>12</v>
      </c>
      <c r="B1629" t="s">
        <v>7961</v>
      </c>
      <c r="C1629" t="s">
        <v>3648</v>
      </c>
      <c r="D1629" s="85" t="s">
        <v>3644</v>
      </c>
      <c r="E1629" s="146">
        <v>43521</v>
      </c>
      <c r="G1629" t="s">
        <v>3649</v>
      </c>
      <c r="H1629" t="s">
        <v>452</v>
      </c>
      <c r="K1629" t="s">
        <v>88</v>
      </c>
      <c r="L1629" t="s">
        <v>1031</v>
      </c>
      <c r="M1629" t="s">
        <v>45</v>
      </c>
    </row>
    <row r="1630" spans="1:13">
      <c r="A1630" t="s">
        <v>12</v>
      </c>
      <c r="B1630" t="s">
        <v>7962</v>
      </c>
      <c r="C1630" t="s">
        <v>3650</v>
      </c>
      <c r="D1630" s="85" t="s">
        <v>3644</v>
      </c>
      <c r="E1630" s="146">
        <v>43273</v>
      </c>
      <c r="G1630" t="s">
        <v>3651</v>
      </c>
      <c r="H1630" t="s">
        <v>138</v>
      </c>
      <c r="I1630" t="s">
        <v>3652</v>
      </c>
      <c r="J1630" s="146">
        <v>43246</v>
      </c>
      <c r="K1630" t="s">
        <v>1166</v>
      </c>
      <c r="L1630" t="s">
        <v>282</v>
      </c>
      <c r="M1630" t="s">
        <v>28</v>
      </c>
    </row>
    <row r="1631" spans="1:13">
      <c r="A1631" t="s">
        <v>12</v>
      </c>
      <c r="B1631" t="s">
        <v>7963</v>
      </c>
      <c r="C1631" t="s">
        <v>3653</v>
      </c>
      <c r="D1631" s="85" t="s">
        <v>3644</v>
      </c>
      <c r="E1631" s="146">
        <v>43268</v>
      </c>
      <c r="G1631" t="s">
        <v>3651</v>
      </c>
      <c r="H1631" t="s">
        <v>138</v>
      </c>
      <c r="I1631" t="s">
        <v>3652</v>
      </c>
      <c r="J1631" s="146">
        <v>43246</v>
      </c>
      <c r="K1631" t="s">
        <v>1166</v>
      </c>
      <c r="L1631" t="s">
        <v>49</v>
      </c>
      <c r="M1631" t="s">
        <v>28</v>
      </c>
    </row>
    <row r="1632" spans="1:13">
      <c r="A1632" t="s">
        <v>12</v>
      </c>
      <c r="B1632" t="s">
        <v>7964</v>
      </c>
      <c r="C1632" t="s">
        <v>3654</v>
      </c>
      <c r="D1632" s="85" t="s">
        <v>3644</v>
      </c>
      <c r="E1632" s="146">
        <v>43041</v>
      </c>
      <c r="G1632" t="s">
        <v>3655</v>
      </c>
      <c r="H1632" t="s">
        <v>3656</v>
      </c>
      <c r="K1632" t="s">
        <v>1166</v>
      </c>
      <c r="L1632" t="s">
        <v>3657</v>
      </c>
      <c r="M1632" t="s">
        <v>28</v>
      </c>
    </row>
    <row r="1633" spans="1:13">
      <c r="A1633" t="s">
        <v>12</v>
      </c>
      <c r="B1633" t="s">
        <v>7965</v>
      </c>
      <c r="C1633" t="s">
        <v>3658</v>
      </c>
      <c r="D1633" s="85" t="s">
        <v>3644</v>
      </c>
      <c r="E1633" s="146">
        <v>43041</v>
      </c>
      <c r="G1633" t="s">
        <v>3655</v>
      </c>
      <c r="H1633" t="s">
        <v>3656</v>
      </c>
      <c r="K1633" t="s">
        <v>1166</v>
      </c>
      <c r="L1633" t="s">
        <v>127</v>
      </c>
      <c r="M1633" t="s">
        <v>28</v>
      </c>
    </row>
    <row r="1634" spans="1:13">
      <c r="A1634" t="s">
        <v>479</v>
      </c>
      <c r="B1634" t="s">
        <v>7966</v>
      </c>
      <c r="C1634" t="s">
        <v>3659</v>
      </c>
      <c r="D1634" s="85" t="s">
        <v>577</v>
      </c>
      <c r="E1634" s="146">
        <v>43306</v>
      </c>
      <c r="H1634" t="s">
        <v>3660</v>
      </c>
    </row>
    <row r="1635" spans="1:13">
      <c r="A1635" t="s">
        <v>479</v>
      </c>
      <c r="B1635" t="s">
        <v>7967</v>
      </c>
      <c r="C1635" t="s">
        <v>3661</v>
      </c>
      <c r="D1635" s="85" t="s">
        <v>577</v>
      </c>
      <c r="E1635" s="146">
        <v>43306</v>
      </c>
    </row>
    <row r="1636" spans="1:13">
      <c r="A1636" t="s">
        <v>479</v>
      </c>
      <c r="B1636" t="s">
        <v>7968</v>
      </c>
      <c r="C1636" t="s">
        <v>3662</v>
      </c>
      <c r="D1636" s="85" t="s">
        <v>577</v>
      </c>
      <c r="E1636" s="146">
        <v>43306</v>
      </c>
      <c r="H1636" t="s">
        <v>571</v>
      </c>
    </row>
    <row r="1637" spans="1:13">
      <c r="A1637" t="s">
        <v>12</v>
      </c>
      <c r="B1637" t="s">
        <v>7969</v>
      </c>
      <c r="C1637" t="s">
        <v>3663</v>
      </c>
      <c r="D1637" s="85" t="s">
        <v>577</v>
      </c>
      <c r="E1637" s="146">
        <v>43262</v>
      </c>
      <c r="F1637" t="s">
        <v>3664</v>
      </c>
      <c r="G1637" t="s">
        <v>3645</v>
      </c>
      <c r="H1637" t="s">
        <v>1546</v>
      </c>
      <c r="I1637" t="s">
        <v>3646</v>
      </c>
      <c r="J1637" s="146">
        <v>43254</v>
      </c>
      <c r="K1637" t="s">
        <v>1206</v>
      </c>
      <c r="L1637" t="s">
        <v>577</v>
      </c>
      <c r="M1637" t="s">
        <v>28</v>
      </c>
    </row>
    <row r="1638" spans="1:13">
      <c r="A1638" t="s">
        <v>12</v>
      </c>
      <c r="B1638" t="s">
        <v>7970</v>
      </c>
      <c r="C1638" t="s">
        <v>3665</v>
      </c>
      <c r="D1638" s="85" t="s">
        <v>577</v>
      </c>
      <c r="E1638" s="146">
        <v>43262</v>
      </c>
      <c r="F1638" t="s">
        <v>3664</v>
      </c>
      <c r="G1638" t="s">
        <v>3645</v>
      </c>
      <c r="H1638" t="s">
        <v>1546</v>
      </c>
      <c r="I1638" t="s">
        <v>3646</v>
      </c>
      <c r="J1638" s="146">
        <v>43254</v>
      </c>
      <c r="K1638" t="s">
        <v>1206</v>
      </c>
      <c r="L1638" t="s">
        <v>577</v>
      </c>
      <c r="M1638" t="s">
        <v>28</v>
      </c>
    </row>
    <row r="1639" spans="1:13">
      <c r="A1639" t="s">
        <v>12</v>
      </c>
      <c r="B1639" t="s">
        <v>7971</v>
      </c>
      <c r="C1639" t="s">
        <v>3666</v>
      </c>
      <c r="D1639" s="85" t="s">
        <v>577</v>
      </c>
      <c r="E1639" s="146">
        <v>43262</v>
      </c>
      <c r="F1639" t="s">
        <v>3664</v>
      </c>
      <c r="G1639" t="s">
        <v>3645</v>
      </c>
      <c r="H1639" t="s">
        <v>1546</v>
      </c>
      <c r="I1639" t="s">
        <v>3646</v>
      </c>
      <c r="J1639" s="146">
        <v>43254</v>
      </c>
      <c r="K1639" t="s">
        <v>1206</v>
      </c>
      <c r="L1639" t="s">
        <v>577</v>
      </c>
      <c r="M1639" t="s">
        <v>28</v>
      </c>
    </row>
    <row r="1640" spans="1:13">
      <c r="A1640" t="s">
        <v>12</v>
      </c>
      <c r="B1640" t="s">
        <v>7972</v>
      </c>
      <c r="C1640" t="s">
        <v>3667</v>
      </c>
      <c r="D1640" s="85" t="s">
        <v>577</v>
      </c>
      <c r="E1640" s="146">
        <v>43262</v>
      </c>
      <c r="F1640" t="s">
        <v>3664</v>
      </c>
      <c r="G1640" t="s">
        <v>3645</v>
      </c>
      <c r="H1640" t="s">
        <v>1546</v>
      </c>
      <c r="I1640" t="s">
        <v>3646</v>
      </c>
      <c r="J1640" s="146">
        <v>43254</v>
      </c>
      <c r="K1640" t="s">
        <v>1206</v>
      </c>
      <c r="L1640" t="s">
        <v>577</v>
      </c>
      <c r="M1640" t="s">
        <v>28</v>
      </c>
    </row>
    <row r="1641" spans="1:13">
      <c r="A1641" t="s">
        <v>12</v>
      </c>
      <c r="B1641" t="s">
        <v>7973</v>
      </c>
      <c r="C1641" t="s">
        <v>3668</v>
      </c>
      <c r="D1641" s="85" t="s">
        <v>577</v>
      </c>
      <c r="E1641" s="146">
        <v>43262</v>
      </c>
      <c r="F1641" t="s">
        <v>3664</v>
      </c>
      <c r="G1641" t="s">
        <v>3645</v>
      </c>
      <c r="H1641" t="s">
        <v>1546</v>
      </c>
      <c r="I1641" t="s">
        <v>3646</v>
      </c>
      <c r="J1641" s="146">
        <v>43254</v>
      </c>
      <c r="K1641" t="s">
        <v>1206</v>
      </c>
      <c r="L1641" t="s">
        <v>577</v>
      </c>
      <c r="M1641" t="s">
        <v>28</v>
      </c>
    </row>
    <row r="1642" spans="1:13">
      <c r="A1642" t="s">
        <v>12</v>
      </c>
      <c r="B1642" t="s">
        <v>7974</v>
      </c>
      <c r="C1642" t="s">
        <v>3669</v>
      </c>
      <c r="D1642" s="85" t="s">
        <v>577</v>
      </c>
      <c r="E1642" s="146">
        <v>43262</v>
      </c>
      <c r="F1642" t="s">
        <v>3664</v>
      </c>
      <c r="G1642" t="s">
        <v>3645</v>
      </c>
      <c r="H1642" t="s">
        <v>1546</v>
      </c>
      <c r="I1642" t="s">
        <v>3646</v>
      </c>
      <c r="J1642" s="146">
        <v>43254</v>
      </c>
      <c r="K1642" t="s">
        <v>1206</v>
      </c>
      <c r="L1642" t="s">
        <v>577</v>
      </c>
      <c r="M1642" t="s">
        <v>28</v>
      </c>
    </row>
    <row r="1643" spans="1:13">
      <c r="A1643" t="s">
        <v>12</v>
      </c>
      <c r="B1643" t="s">
        <v>7975</v>
      </c>
      <c r="C1643" t="s">
        <v>3670</v>
      </c>
      <c r="D1643" s="85" t="s">
        <v>577</v>
      </c>
      <c r="E1643" s="146">
        <v>43262</v>
      </c>
      <c r="F1643" t="s">
        <v>3664</v>
      </c>
      <c r="G1643" t="s">
        <v>3645</v>
      </c>
      <c r="H1643" t="s">
        <v>1546</v>
      </c>
      <c r="I1643" t="s">
        <v>3646</v>
      </c>
      <c r="J1643" s="146">
        <v>43254</v>
      </c>
      <c r="K1643" t="s">
        <v>1206</v>
      </c>
      <c r="L1643" t="s">
        <v>577</v>
      </c>
      <c r="M1643" t="s">
        <v>28</v>
      </c>
    </row>
    <row r="1644" spans="1:13">
      <c r="A1644" t="s">
        <v>12</v>
      </c>
      <c r="B1644" t="s">
        <v>7976</v>
      </c>
      <c r="C1644" t="s">
        <v>3671</v>
      </c>
      <c r="D1644" s="85" t="s">
        <v>577</v>
      </c>
      <c r="E1644" s="146">
        <v>43262</v>
      </c>
      <c r="F1644" t="s">
        <v>3664</v>
      </c>
      <c r="G1644" t="s">
        <v>3645</v>
      </c>
      <c r="H1644" t="s">
        <v>1546</v>
      </c>
      <c r="I1644" t="s">
        <v>3646</v>
      </c>
      <c r="J1644" s="146">
        <v>43254</v>
      </c>
      <c r="K1644" t="s">
        <v>1206</v>
      </c>
      <c r="L1644" t="s">
        <v>577</v>
      </c>
      <c r="M1644" t="s">
        <v>28</v>
      </c>
    </row>
    <row r="1645" spans="1:13">
      <c r="A1645" t="s">
        <v>12</v>
      </c>
      <c r="B1645" t="s">
        <v>7977</v>
      </c>
      <c r="C1645" t="s">
        <v>3672</v>
      </c>
      <c r="D1645" s="85" t="s">
        <v>577</v>
      </c>
      <c r="E1645" s="146">
        <v>43262</v>
      </c>
      <c r="F1645" t="s">
        <v>3664</v>
      </c>
      <c r="G1645" t="s">
        <v>3645</v>
      </c>
      <c r="H1645" t="s">
        <v>1546</v>
      </c>
      <c r="I1645" t="s">
        <v>3646</v>
      </c>
      <c r="J1645" s="146">
        <v>43254</v>
      </c>
      <c r="K1645" t="s">
        <v>1206</v>
      </c>
      <c r="L1645" t="s">
        <v>577</v>
      </c>
      <c r="M1645" t="s">
        <v>28</v>
      </c>
    </row>
    <row r="1646" spans="1:13">
      <c r="A1646" t="s">
        <v>12</v>
      </c>
      <c r="B1646" t="s">
        <v>7978</v>
      </c>
      <c r="C1646" t="s">
        <v>3673</v>
      </c>
      <c r="D1646" s="85" t="s">
        <v>577</v>
      </c>
      <c r="E1646" s="146">
        <v>43262</v>
      </c>
      <c r="F1646" t="s">
        <v>3664</v>
      </c>
      <c r="G1646" t="s">
        <v>3645</v>
      </c>
      <c r="H1646" t="s">
        <v>1546</v>
      </c>
      <c r="I1646" t="s">
        <v>3646</v>
      </c>
      <c r="J1646" s="146">
        <v>43254</v>
      </c>
      <c r="K1646" t="s">
        <v>1206</v>
      </c>
      <c r="L1646" t="s">
        <v>577</v>
      </c>
      <c r="M1646" t="s">
        <v>28</v>
      </c>
    </row>
    <row r="1647" spans="1:13">
      <c r="A1647" t="s">
        <v>7</v>
      </c>
      <c r="B1647" t="s">
        <v>7979</v>
      </c>
      <c r="C1647" s="143" t="s">
        <v>3674</v>
      </c>
      <c r="D1647" s="85" t="s">
        <v>3675</v>
      </c>
      <c r="E1647" s="146">
        <v>41137</v>
      </c>
    </row>
    <row r="1648" spans="1:13">
      <c r="A1648" t="s">
        <v>12</v>
      </c>
      <c r="B1648" t="s">
        <v>7980</v>
      </c>
      <c r="C1648" t="s">
        <v>3677</v>
      </c>
      <c r="D1648" s="85" t="s">
        <v>3678</v>
      </c>
      <c r="E1648" s="146">
        <v>42372</v>
      </c>
      <c r="G1648" t="s">
        <v>3164</v>
      </c>
      <c r="H1648" t="s">
        <v>204</v>
      </c>
      <c r="I1648" t="s">
        <v>3165</v>
      </c>
      <c r="J1648" s="146">
        <v>42253</v>
      </c>
      <c r="K1648" t="s">
        <v>702</v>
      </c>
      <c r="L1648" t="s">
        <v>293</v>
      </c>
      <c r="M1648" t="s">
        <v>45</v>
      </c>
    </row>
    <row r="1649" spans="1:14">
      <c r="A1649" t="s">
        <v>12</v>
      </c>
      <c r="B1649" t="s">
        <v>7981</v>
      </c>
      <c r="C1649" t="s">
        <v>3679</v>
      </c>
      <c r="D1649" s="85" t="s">
        <v>3678</v>
      </c>
      <c r="E1649" s="146">
        <v>42372</v>
      </c>
      <c r="G1649" t="s">
        <v>3164</v>
      </c>
      <c r="H1649" t="s">
        <v>204</v>
      </c>
      <c r="I1649" t="s">
        <v>3165</v>
      </c>
      <c r="J1649" s="146">
        <v>42253</v>
      </c>
      <c r="K1649" t="s">
        <v>293</v>
      </c>
      <c r="L1649" t="s">
        <v>127</v>
      </c>
      <c r="M1649" t="s">
        <v>45</v>
      </c>
    </row>
    <row r="1650" spans="1:14">
      <c r="A1650" t="s">
        <v>12</v>
      </c>
      <c r="B1650" t="s">
        <v>7982</v>
      </c>
      <c r="C1650" t="s">
        <v>3680</v>
      </c>
      <c r="D1650" s="85" t="s">
        <v>3678</v>
      </c>
      <c r="E1650" s="146">
        <v>42372</v>
      </c>
      <c r="G1650" t="s">
        <v>3164</v>
      </c>
      <c r="H1650" t="s">
        <v>204</v>
      </c>
      <c r="I1650" t="s">
        <v>3165</v>
      </c>
      <c r="J1650" s="146">
        <v>42253</v>
      </c>
      <c r="K1650" t="s">
        <v>161</v>
      </c>
      <c r="L1650" t="s">
        <v>293</v>
      </c>
      <c r="M1650" t="s">
        <v>45</v>
      </c>
    </row>
    <row r="1651" spans="1:14">
      <c r="A1651" t="s">
        <v>12</v>
      </c>
      <c r="B1651" t="s">
        <v>7983</v>
      </c>
      <c r="C1651" t="s">
        <v>3681</v>
      </c>
      <c r="D1651" s="85" t="s">
        <v>3678</v>
      </c>
      <c r="E1651" s="146">
        <v>42372</v>
      </c>
      <c r="G1651" t="s">
        <v>3164</v>
      </c>
      <c r="H1651" t="s">
        <v>204</v>
      </c>
      <c r="I1651" t="s">
        <v>3165</v>
      </c>
      <c r="J1651" s="146">
        <v>42253</v>
      </c>
      <c r="K1651" t="s">
        <v>92</v>
      </c>
      <c r="L1651" t="s">
        <v>293</v>
      </c>
      <c r="M1651" t="s">
        <v>45</v>
      </c>
    </row>
    <row r="1652" spans="1:14">
      <c r="A1652" t="s">
        <v>12</v>
      </c>
      <c r="B1652" t="s">
        <v>7984</v>
      </c>
      <c r="C1652" t="s">
        <v>3682</v>
      </c>
      <c r="D1652" s="85" t="s">
        <v>3678</v>
      </c>
      <c r="E1652" s="146">
        <v>42372</v>
      </c>
      <c r="G1652" t="s">
        <v>3164</v>
      </c>
      <c r="H1652" t="s">
        <v>204</v>
      </c>
      <c r="I1652" t="s">
        <v>3165</v>
      </c>
      <c r="J1652" s="146">
        <v>42253</v>
      </c>
      <c r="K1652" t="s">
        <v>293</v>
      </c>
      <c r="L1652" t="s">
        <v>180</v>
      </c>
      <c r="M1652" t="s">
        <v>45</v>
      </c>
    </row>
    <row r="1653" spans="1:14">
      <c r="A1653" t="s">
        <v>12</v>
      </c>
      <c r="B1653" t="s">
        <v>7985</v>
      </c>
      <c r="C1653" t="s">
        <v>3683</v>
      </c>
      <c r="D1653" s="85" t="s">
        <v>1973</v>
      </c>
      <c r="E1653" s="146">
        <v>44144</v>
      </c>
      <c r="G1653" t="s">
        <v>921</v>
      </c>
      <c r="H1653" t="s">
        <v>922</v>
      </c>
      <c r="I1653" t="s">
        <v>923</v>
      </c>
      <c r="J1653" s="146">
        <v>44065</v>
      </c>
      <c r="K1653" t="s">
        <v>92</v>
      </c>
      <c r="L1653" t="s">
        <v>58</v>
      </c>
      <c r="M1653" t="s">
        <v>45</v>
      </c>
      <c r="N1653" t="s">
        <v>3684</v>
      </c>
    </row>
    <row r="1654" spans="1:14">
      <c r="A1654" t="s">
        <v>12</v>
      </c>
      <c r="B1654" t="s">
        <v>7986</v>
      </c>
      <c r="C1654" t="s">
        <v>3685</v>
      </c>
      <c r="D1654" s="85" t="s">
        <v>1973</v>
      </c>
      <c r="E1654" s="146">
        <v>44148</v>
      </c>
      <c r="G1654" t="s">
        <v>921</v>
      </c>
      <c r="H1654" t="s">
        <v>922</v>
      </c>
      <c r="I1654" t="s">
        <v>923</v>
      </c>
      <c r="J1654" s="146">
        <v>44066</v>
      </c>
      <c r="K1654" t="s">
        <v>1206</v>
      </c>
      <c r="L1654" t="s">
        <v>424</v>
      </c>
      <c r="M1654" t="s">
        <v>45</v>
      </c>
      <c r="N1654" t="s">
        <v>3686</v>
      </c>
    </row>
    <row r="1655" spans="1:14">
      <c r="A1655" t="s">
        <v>12</v>
      </c>
      <c r="B1655" t="s">
        <v>7987</v>
      </c>
      <c r="C1655" t="s">
        <v>3687</v>
      </c>
      <c r="D1655" s="85" t="s">
        <v>1973</v>
      </c>
      <c r="E1655" s="146">
        <v>44151</v>
      </c>
      <c r="G1655" t="s">
        <v>921</v>
      </c>
      <c r="H1655" t="s">
        <v>922</v>
      </c>
      <c r="I1655" t="s">
        <v>923</v>
      </c>
      <c r="J1655" s="146">
        <v>44065</v>
      </c>
      <c r="K1655" t="s">
        <v>60</v>
      </c>
      <c r="L1655" t="s">
        <v>58</v>
      </c>
      <c r="M1655" t="s">
        <v>45</v>
      </c>
      <c r="N1655" t="s">
        <v>3688</v>
      </c>
    </row>
    <row r="1656" spans="1:14">
      <c r="A1656" t="s">
        <v>12</v>
      </c>
      <c r="B1656" t="s">
        <v>7988</v>
      </c>
      <c r="C1656" t="s">
        <v>3689</v>
      </c>
      <c r="D1656" s="85" t="s">
        <v>1973</v>
      </c>
      <c r="E1656" s="146">
        <v>44155</v>
      </c>
      <c r="G1656" t="s">
        <v>3690</v>
      </c>
      <c r="H1656" t="s">
        <v>1978</v>
      </c>
      <c r="I1656" t="s">
        <v>3691</v>
      </c>
      <c r="J1656" s="146">
        <v>44072</v>
      </c>
      <c r="K1656" t="s">
        <v>73</v>
      </c>
      <c r="L1656" t="s">
        <v>2164</v>
      </c>
      <c r="M1656" t="s">
        <v>45</v>
      </c>
      <c r="N1656" t="s">
        <v>3692</v>
      </c>
    </row>
    <row r="1657" spans="1:14">
      <c r="A1657" t="s">
        <v>12</v>
      </c>
      <c r="B1657" t="s">
        <v>7989</v>
      </c>
      <c r="C1657" t="s">
        <v>3693</v>
      </c>
      <c r="D1657" s="85" t="s">
        <v>1973</v>
      </c>
      <c r="E1657" s="146">
        <v>44158</v>
      </c>
      <c r="G1657" t="s">
        <v>3690</v>
      </c>
      <c r="H1657" t="s">
        <v>1978</v>
      </c>
      <c r="I1657" t="s">
        <v>3691</v>
      </c>
      <c r="J1657" s="146">
        <v>44072</v>
      </c>
      <c r="K1657" t="s">
        <v>36</v>
      </c>
      <c r="L1657" t="s">
        <v>3694</v>
      </c>
      <c r="M1657" t="s">
        <v>45</v>
      </c>
      <c r="N1657" t="s">
        <v>3695</v>
      </c>
    </row>
    <row r="1658" spans="1:14">
      <c r="A1658" t="s">
        <v>12</v>
      </c>
      <c r="B1658" t="s">
        <v>7990</v>
      </c>
      <c r="C1658" t="s">
        <v>3696</v>
      </c>
      <c r="D1658" s="85" t="s">
        <v>1973</v>
      </c>
      <c r="E1658" s="146">
        <v>44165</v>
      </c>
      <c r="G1658" t="s">
        <v>3690</v>
      </c>
      <c r="H1658" t="s">
        <v>1978</v>
      </c>
      <c r="I1658" t="s">
        <v>3691</v>
      </c>
      <c r="J1658" s="146">
        <v>44072</v>
      </c>
      <c r="K1658" t="s">
        <v>73</v>
      </c>
      <c r="L1658" t="s">
        <v>3694</v>
      </c>
      <c r="M1658" t="s">
        <v>45</v>
      </c>
      <c r="N1658" t="s">
        <v>3697</v>
      </c>
    </row>
    <row r="1659" spans="1:14">
      <c r="A1659" t="s">
        <v>12</v>
      </c>
      <c r="B1659" t="s">
        <v>7991</v>
      </c>
      <c r="C1659" t="s">
        <v>3698</v>
      </c>
      <c r="D1659" s="85" t="s">
        <v>1973</v>
      </c>
      <c r="E1659" s="146">
        <v>44169</v>
      </c>
      <c r="G1659" t="s">
        <v>3690</v>
      </c>
      <c r="H1659" t="s">
        <v>1978</v>
      </c>
      <c r="I1659" t="s">
        <v>3691</v>
      </c>
      <c r="J1659" s="146">
        <v>44072</v>
      </c>
      <c r="K1659" t="s">
        <v>3699</v>
      </c>
      <c r="L1659" t="s">
        <v>3700</v>
      </c>
      <c r="M1659" t="s">
        <v>45</v>
      </c>
      <c r="N1659" t="s">
        <v>3701</v>
      </c>
    </row>
    <row r="1660" spans="1:14">
      <c r="A1660" t="s">
        <v>12</v>
      </c>
      <c r="B1660" t="s">
        <v>7992</v>
      </c>
      <c r="C1660" t="s">
        <v>3702</v>
      </c>
      <c r="D1660" s="85" t="s">
        <v>1973</v>
      </c>
      <c r="E1660" s="146">
        <v>44176</v>
      </c>
      <c r="G1660" t="s">
        <v>3690</v>
      </c>
      <c r="H1660" t="s">
        <v>1978</v>
      </c>
      <c r="I1660" t="s">
        <v>3691</v>
      </c>
      <c r="J1660" s="146">
        <v>44072</v>
      </c>
      <c r="K1660" t="s">
        <v>73</v>
      </c>
      <c r="L1660" t="s">
        <v>58</v>
      </c>
      <c r="M1660" t="s">
        <v>45</v>
      </c>
      <c r="N1660" t="s">
        <v>3703</v>
      </c>
    </row>
    <row r="1661" spans="1:14">
      <c r="A1661" t="s">
        <v>12</v>
      </c>
      <c r="B1661" t="s">
        <v>7993</v>
      </c>
      <c r="C1661" t="s">
        <v>3704</v>
      </c>
      <c r="D1661" s="85" t="s">
        <v>1973</v>
      </c>
      <c r="E1661" s="146">
        <v>44183</v>
      </c>
      <c r="G1661" t="s">
        <v>3690</v>
      </c>
      <c r="H1661" t="s">
        <v>1978</v>
      </c>
      <c r="I1661" t="s">
        <v>3691</v>
      </c>
      <c r="J1661" s="146">
        <v>44072</v>
      </c>
      <c r="K1661" t="s">
        <v>73</v>
      </c>
      <c r="L1661" t="s">
        <v>3694</v>
      </c>
      <c r="M1661" t="s">
        <v>45</v>
      </c>
      <c r="N1661" t="s">
        <v>3705</v>
      </c>
    </row>
    <row r="1662" spans="1:14">
      <c r="A1662" t="s">
        <v>12</v>
      </c>
      <c r="B1662" t="s">
        <v>7994</v>
      </c>
      <c r="C1662" t="s">
        <v>3706</v>
      </c>
      <c r="D1662" s="85" t="s">
        <v>1973</v>
      </c>
      <c r="E1662" s="146">
        <v>44186</v>
      </c>
      <c r="F1662" t="s">
        <v>3707</v>
      </c>
      <c r="G1662" t="s">
        <v>3690</v>
      </c>
      <c r="H1662" t="s">
        <v>1978</v>
      </c>
      <c r="I1662" t="s">
        <v>3691</v>
      </c>
      <c r="J1662" s="146">
        <v>44072</v>
      </c>
      <c r="K1662" t="s">
        <v>36</v>
      </c>
      <c r="L1662" t="s">
        <v>3699</v>
      </c>
      <c r="M1662" t="s">
        <v>45</v>
      </c>
      <c r="N1662" t="s">
        <v>3703</v>
      </c>
    </row>
    <row r="1663" spans="1:14">
      <c r="A1663" t="s">
        <v>12</v>
      </c>
      <c r="B1663" t="s">
        <v>7995</v>
      </c>
      <c r="C1663" t="s">
        <v>3708</v>
      </c>
      <c r="D1663" s="85" t="s">
        <v>1973</v>
      </c>
      <c r="E1663" s="146">
        <v>44193</v>
      </c>
      <c r="F1663" t="s">
        <v>3709</v>
      </c>
      <c r="G1663" t="s">
        <v>3690</v>
      </c>
      <c r="H1663" t="s">
        <v>1978</v>
      </c>
      <c r="I1663" t="s">
        <v>3691</v>
      </c>
      <c r="J1663" s="146">
        <v>44072</v>
      </c>
      <c r="K1663" t="s">
        <v>2164</v>
      </c>
      <c r="L1663" t="s">
        <v>3700</v>
      </c>
      <c r="M1663" t="s">
        <v>45</v>
      </c>
      <c r="N1663" t="s">
        <v>3710</v>
      </c>
    </row>
    <row r="1664" spans="1:14">
      <c r="A1664" t="s">
        <v>12</v>
      </c>
      <c r="B1664" t="s">
        <v>7996</v>
      </c>
      <c r="C1664" t="s">
        <v>3711</v>
      </c>
      <c r="D1664" s="85" t="s">
        <v>1973</v>
      </c>
      <c r="E1664" s="146">
        <v>44197</v>
      </c>
      <c r="G1664" t="s">
        <v>3690</v>
      </c>
      <c r="H1664" t="s">
        <v>1978</v>
      </c>
      <c r="I1664" t="s">
        <v>3691</v>
      </c>
      <c r="J1664" s="146">
        <v>44072</v>
      </c>
      <c r="K1664" t="s">
        <v>36</v>
      </c>
      <c r="L1664" t="s">
        <v>3700</v>
      </c>
      <c r="M1664" t="s">
        <v>45</v>
      </c>
      <c r="N1664" t="s">
        <v>3712</v>
      </c>
    </row>
    <row r="1665" spans="1:14">
      <c r="A1665" t="s">
        <v>12</v>
      </c>
      <c r="B1665" t="s">
        <v>7997</v>
      </c>
      <c r="C1665" t="s">
        <v>3713</v>
      </c>
      <c r="D1665" s="85" t="s">
        <v>1973</v>
      </c>
      <c r="E1665" s="146">
        <v>44204</v>
      </c>
      <c r="F1665" t="s">
        <v>3714</v>
      </c>
      <c r="G1665" t="s">
        <v>3690</v>
      </c>
      <c r="H1665" t="s">
        <v>1978</v>
      </c>
      <c r="I1665" t="s">
        <v>3691</v>
      </c>
      <c r="J1665" s="146">
        <v>44072</v>
      </c>
      <c r="K1665" t="s">
        <v>60</v>
      </c>
      <c r="L1665" t="s">
        <v>2164</v>
      </c>
      <c r="M1665" t="s">
        <v>45</v>
      </c>
      <c r="N1665" t="s">
        <v>3715</v>
      </c>
    </row>
    <row r="1666" spans="1:14">
      <c r="A1666" t="s">
        <v>12</v>
      </c>
      <c r="B1666" t="s">
        <v>7998</v>
      </c>
      <c r="C1666" t="s">
        <v>3716</v>
      </c>
      <c r="D1666" s="85" t="s">
        <v>1973</v>
      </c>
      <c r="E1666" s="146">
        <v>44211</v>
      </c>
      <c r="G1666" t="s">
        <v>3690</v>
      </c>
      <c r="H1666" t="s">
        <v>1978</v>
      </c>
      <c r="I1666" t="s">
        <v>3691</v>
      </c>
      <c r="J1666" s="146">
        <v>44072</v>
      </c>
      <c r="K1666" t="s">
        <v>3694</v>
      </c>
      <c r="L1666" t="s">
        <v>58</v>
      </c>
      <c r="M1666" t="s">
        <v>45</v>
      </c>
      <c r="N1666" t="s">
        <v>3717</v>
      </c>
    </row>
    <row r="1667" spans="1:14">
      <c r="A1667" t="s">
        <v>12</v>
      </c>
      <c r="B1667" t="s">
        <v>7999</v>
      </c>
      <c r="C1667" t="s">
        <v>3718</v>
      </c>
      <c r="D1667" s="85" t="s">
        <v>1973</v>
      </c>
      <c r="E1667" s="146">
        <v>44162</v>
      </c>
      <c r="G1667" t="s">
        <v>1435</v>
      </c>
      <c r="H1667" t="s">
        <v>204</v>
      </c>
      <c r="I1667" t="s">
        <v>1436</v>
      </c>
      <c r="J1667" s="146">
        <v>44086</v>
      </c>
      <c r="K1667" t="s">
        <v>85</v>
      </c>
      <c r="L1667" t="s">
        <v>1206</v>
      </c>
      <c r="M1667" t="s">
        <v>45</v>
      </c>
      <c r="N1667" t="s">
        <v>693</v>
      </c>
    </row>
    <row r="1668" spans="1:14">
      <c r="A1668" t="s">
        <v>12</v>
      </c>
      <c r="B1668" t="s">
        <v>8000</v>
      </c>
      <c r="C1668" t="s">
        <v>3719</v>
      </c>
      <c r="D1668" s="85" t="s">
        <v>1973</v>
      </c>
      <c r="E1668" s="146">
        <v>44172</v>
      </c>
      <c r="G1668" t="s">
        <v>1435</v>
      </c>
      <c r="H1668" t="s">
        <v>204</v>
      </c>
      <c r="I1668" t="s">
        <v>1436</v>
      </c>
      <c r="J1668" s="146">
        <v>44086</v>
      </c>
      <c r="K1668" t="s">
        <v>85</v>
      </c>
      <c r="L1668" t="s">
        <v>1338</v>
      </c>
      <c r="M1668" t="s">
        <v>45</v>
      </c>
      <c r="N1668" t="s">
        <v>1281</v>
      </c>
    </row>
    <row r="1669" spans="1:14">
      <c r="A1669" t="s">
        <v>12</v>
      </c>
      <c r="B1669" t="s">
        <v>8001</v>
      </c>
      <c r="C1669" t="s">
        <v>3720</v>
      </c>
      <c r="D1669" s="85" t="s">
        <v>1973</v>
      </c>
      <c r="E1669" s="146">
        <v>44179</v>
      </c>
      <c r="G1669" t="s">
        <v>1435</v>
      </c>
      <c r="H1669" t="s">
        <v>204</v>
      </c>
      <c r="I1669" t="s">
        <v>1436</v>
      </c>
      <c r="J1669" s="146">
        <v>44086</v>
      </c>
      <c r="K1669" t="s">
        <v>1206</v>
      </c>
      <c r="L1669" t="s">
        <v>1338</v>
      </c>
      <c r="M1669" t="s">
        <v>45</v>
      </c>
      <c r="N1669" t="s">
        <v>892</v>
      </c>
    </row>
    <row r="1670" spans="1:14">
      <c r="A1670" t="s">
        <v>12</v>
      </c>
      <c r="B1670" t="s">
        <v>8002</v>
      </c>
      <c r="C1670" t="s">
        <v>3721</v>
      </c>
      <c r="D1670" s="85" t="s">
        <v>1973</v>
      </c>
      <c r="E1670" s="146">
        <v>44190</v>
      </c>
      <c r="G1670" t="s">
        <v>1435</v>
      </c>
      <c r="H1670" t="s">
        <v>204</v>
      </c>
      <c r="I1670" t="s">
        <v>1436</v>
      </c>
      <c r="J1670" s="146">
        <v>44086</v>
      </c>
      <c r="K1670" t="s">
        <v>1031</v>
      </c>
      <c r="L1670" t="s">
        <v>92</v>
      </c>
      <c r="M1670" t="s">
        <v>45</v>
      </c>
      <c r="N1670" t="s">
        <v>2157</v>
      </c>
    </row>
    <row r="1671" spans="1:14">
      <c r="A1671" t="s">
        <v>12</v>
      </c>
      <c r="B1671" t="s">
        <v>8003</v>
      </c>
      <c r="C1671" t="s">
        <v>3722</v>
      </c>
      <c r="D1671" s="85" t="s">
        <v>1973</v>
      </c>
      <c r="E1671" s="146">
        <v>44218</v>
      </c>
      <c r="G1671" t="s">
        <v>1435</v>
      </c>
      <c r="H1671" t="s">
        <v>204</v>
      </c>
      <c r="I1671" t="s">
        <v>1436</v>
      </c>
      <c r="J1671" s="146">
        <v>44086</v>
      </c>
      <c r="K1671" t="s">
        <v>1031</v>
      </c>
      <c r="L1671" t="s">
        <v>1206</v>
      </c>
      <c r="M1671" t="s">
        <v>45</v>
      </c>
      <c r="N1671" t="s">
        <v>693</v>
      </c>
    </row>
    <row r="1672" spans="1:14">
      <c r="A1672" t="s">
        <v>12</v>
      </c>
      <c r="B1672" t="s">
        <v>8004</v>
      </c>
      <c r="C1672" t="s">
        <v>3723</v>
      </c>
      <c r="D1672" s="85" t="s">
        <v>6298</v>
      </c>
      <c r="E1672" s="146">
        <v>41680</v>
      </c>
      <c r="G1672" t="s">
        <v>3724</v>
      </c>
      <c r="H1672" t="s">
        <v>407</v>
      </c>
      <c r="I1672" t="s">
        <v>3725</v>
      </c>
      <c r="J1672" s="146">
        <v>41641</v>
      </c>
      <c r="K1672" t="s">
        <v>85</v>
      </c>
      <c r="L1672" t="s">
        <v>105</v>
      </c>
      <c r="N1672" t="s">
        <v>693</v>
      </c>
    </row>
    <row r="1673" spans="1:14">
      <c r="A1673" t="s">
        <v>12</v>
      </c>
      <c r="B1673" t="s">
        <v>8005</v>
      </c>
      <c r="C1673" t="s">
        <v>3726</v>
      </c>
      <c r="D1673" s="85" t="s">
        <v>6298</v>
      </c>
      <c r="E1673" s="146">
        <v>41695</v>
      </c>
      <c r="G1673" t="s">
        <v>3724</v>
      </c>
      <c r="H1673" t="s">
        <v>407</v>
      </c>
      <c r="I1673" t="s">
        <v>3725</v>
      </c>
      <c r="J1673" s="146">
        <v>41641</v>
      </c>
      <c r="K1673" t="s">
        <v>85</v>
      </c>
      <c r="L1673" t="s">
        <v>2007</v>
      </c>
    </row>
    <row r="1674" spans="1:14">
      <c r="A1674" t="s">
        <v>12</v>
      </c>
      <c r="B1674" t="s">
        <v>8006</v>
      </c>
      <c r="C1674" t="s">
        <v>3727</v>
      </c>
      <c r="D1674" s="85" t="s">
        <v>6298</v>
      </c>
      <c r="E1674" s="146">
        <v>41680</v>
      </c>
      <c r="G1674" t="s">
        <v>3728</v>
      </c>
      <c r="H1674" t="s">
        <v>593</v>
      </c>
      <c r="K1674" t="s">
        <v>85</v>
      </c>
      <c r="L1674" t="s">
        <v>210</v>
      </c>
    </row>
    <row r="1675" spans="1:14">
      <c r="A1675" t="s">
        <v>12</v>
      </c>
      <c r="B1675" t="s">
        <v>8007</v>
      </c>
      <c r="C1675" t="s">
        <v>3729</v>
      </c>
      <c r="D1675" s="85" t="s">
        <v>6298</v>
      </c>
      <c r="E1675" s="146">
        <v>41695</v>
      </c>
      <c r="G1675" t="s">
        <v>3724</v>
      </c>
      <c r="H1675" t="s">
        <v>407</v>
      </c>
      <c r="I1675" t="s">
        <v>3725</v>
      </c>
      <c r="J1675" s="146">
        <v>41641</v>
      </c>
      <c r="K1675" t="s">
        <v>85</v>
      </c>
      <c r="L1675" t="s">
        <v>3730</v>
      </c>
    </row>
    <row r="1676" spans="1:14">
      <c r="A1676" t="s">
        <v>12</v>
      </c>
      <c r="B1676" t="s">
        <v>8008</v>
      </c>
      <c r="C1676" t="s">
        <v>3731</v>
      </c>
      <c r="D1676" s="85" t="s">
        <v>6298</v>
      </c>
      <c r="E1676" s="146">
        <v>41695</v>
      </c>
      <c r="G1676" t="s">
        <v>3724</v>
      </c>
      <c r="H1676" t="s">
        <v>407</v>
      </c>
      <c r="I1676" t="s">
        <v>3725</v>
      </c>
      <c r="J1676" s="146">
        <v>41641</v>
      </c>
      <c r="K1676" t="s">
        <v>85</v>
      </c>
      <c r="L1676" t="s">
        <v>105</v>
      </c>
    </row>
    <row r="1677" spans="1:14">
      <c r="A1677" t="s">
        <v>12</v>
      </c>
      <c r="B1677" t="s">
        <v>8009</v>
      </c>
      <c r="C1677" t="s">
        <v>3732</v>
      </c>
      <c r="D1677" s="85" t="s">
        <v>6298</v>
      </c>
      <c r="E1677" s="146">
        <v>41695</v>
      </c>
      <c r="G1677" t="s">
        <v>3724</v>
      </c>
      <c r="H1677" t="s">
        <v>407</v>
      </c>
      <c r="I1677" t="s">
        <v>3725</v>
      </c>
      <c r="J1677" s="146">
        <v>41641</v>
      </c>
      <c r="K1677" t="s">
        <v>85</v>
      </c>
      <c r="L1677" t="s">
        <v>787</v>
      </c>
    </row>
    <row r="1678" spans="1:14">
      <c r="A1678" t="s">
        <v>12</v>
      </c>
      <c r="B1678" t="s">
        <v>8010</v>
      </c>
      <c r="C1678" t="s">
        <v>3733</v>
      </c>
      <c r="D1678" s="85" t="s">
        <v>6298</v>
      </c>
      <c r="E1678" s="146">
        <v>41695</v>
      </c>
      <c r="G1678" t="s">
        <v>3728</v>
      </c>
      <c r="H1678" t="s">
        <v>593</v>
      </c>
      <c r="K1678" t="s">
        <v>85</v>
      </c>
      <c r="L1678" t="s">
        <v>3734</v>
      </c>
    </row>
    <row r="1679" spans="1:14">
      <c r="A1679" t="s">
        <v>12</v>
      </c>
      <c r="B1679" t="s">
        <v>8011</v>
      </c>
      <c r="C1679" t="s">
        <v>3735</v>
      </c>
      <c r="D1679" s="85" t="s">
        <v>6298</v>
      </c>
      <c r="E1679" s="146">
        <v>41695</v>
      </c>
      <c r="G1679" t="s">
        <v>3724</v>
      </c>
      <c r="H1679" t="s">
        <v>407</v>
      </c>
      <c r="I1679" t="s">
        <v>3725</v>
      </c>
      <c r="J1679" s="146">
        <v>41641</v>
      </c>
      <c r="K1679" t="s">
        <v>85</v>
      </c>
      <c r="L1679" t="s">
        <v>787</v>
      </c>
    </row>
    <row r="1680" spans="1:14">
      <c r="A1680" t="s">
        <v>12</v>
      </c>
      <c r="B1680" t="s">
        <v>8012</v>
      </c>
      <c r="C1680" t="s">
        <v>3736</v>
      </c>
      <c r="D1680" s="85" t="s">
        <v>6298</v>
      </c>
      <c r="E1680" s="146">
        <v>41695</v>
      </c>
      <c r="G1680" t="s">
        <v>3728</v>
      </c>
      <c r="H1680" t="s">
        <v>593</v>
      </c>
      <c r="K1680" t="s">
        <v>85</v>
      </c>
      <c r="L1680" t="s">
        <v>3737</v>
      </c>
    </row>
    <row r="1681" spans="1:13">
      <c r="A1681" t="s">
        <v>12</v>
      </c>
      <c r="B1681" t="s">
        <v>8013</v>
      </c>
      <c r="C1681" t="s">
        <v>3738</v>
      </c>
      <c r="D1681" s="85" t="s">
        <v>6298</v>
      </c>
      <c r="E1681" s="146">
        <v>41714</v>
      </c>
      <c r="G1681" t="s">
        <v>3739</v>
      </c>
      <c r="H1681" t="s">
        <v>3740</v>
      </c>
      <c r="K1681" t="s">
        <v>85</v>
      </c>
      <c r="L1681" t="s">
        <v>3741</v>
      </c>
    </row>
    <row r="1682" spans="1:13">
      <c r="A1682" t="s">
        <v>12</v>
      </c>
      <c r="B1682" t="s">
        <v>8014</v>
      </c>
      <c r="C1682" t="s">
        <v>3742</v>
      </c>
      <c r="D1682" s="85" t="s">
        <v>6298</v>
      </c>
      <c r="E1682" s="146">
        <v>41753</v>
      </c>
      <c r="G1682" t="s">
        <v>3743</v>
      </c>
      <c r="H1682" t="s">
        <v>3744</v>
      </c>
      <c r="K1682" t="s">
        <v>85</v>
      </c>
      <c r="L1682" t="s">
        <v>3745</v>
      </c>
    </row>
    <row r="1683" spans="1:13">
      <c r="A1683" t="s">
        <v>12</v>
      </c>
      <c r="B1683" t="s">
        <v>8015</v>
      </c>
      <c r="C1683" t="s">
        <v>3746</v>
      </c>
      <c r="D1683" s="85" t="s">
        <v>1962</v>
      </c>
      <c r="E1683" s="146">
        <v>41540</v>
      </c>
      <c r="F1683" t="s">
        <v>838</v>
      </c>
      <c r="G1683" t="s">
        <v>3304</v>
      </c>
      <c r="H1683" t="s">
        <v>204</v>
      </c>
      <c r="I1683" t="s">
        <v>3305</v>
      </c>
      <c r="J1683" s="146">
        <v>41539</v>
      </c>
      <c r="K1683" t="s">
        <v>502</v>
      </c>
      <c r="L1683" t="s">
        <v>699</v>
      </c>
      <c r="M1683" t="s">
        <v>28</v>
      </c>
    </row>
    <row r="1684" spans="1:13">
      <c r="A1684" t="s">
        <v>12</v>
      </c>
      <c r="B1684" t="s">
        <v>8016</v>
      </c>
      <c r="C1684" t="s">
        <v>3747</v>
      </c>
      <c r="D1684" s="85" t="s">
        <v>1962</v>
      </c>
      <c r="E1684" s="146">
        <v>41540</v>
      </c>
      <c r="G1684" t="s">
        <v>3304</v>
      </c>
      <c r="H1684" t="s">
        <v>204</v>
      </c>
      <c r="I1684" t="s">
        <v>3305</v>
      </c>
      <c r="J1684" s="146">
        <v>41539</v>
      </c>
      <c r="K1684" t="s">
        <v>675</v>
      </c>
      <c r="L1684" t="s">
        <v>1925</v>
      </c>
      <c r="M1684" t="s">
        <v>28</v>
      </c>
    </row>
    <row r="1685" spans="1:13">
      <c r="A1685" t="s">
        <v>12</v>
      </c>
      <c r="B1685" t="s">
        <v>8017</v>
      </c>
      <c r="C1685" t="s">
        <v>3748</v>
      </c>
      <c r="D1685" s="85" t="s">
        <v>1962</v>
      </c>
      <c r="E1685" s="146">
        <v>41540</v>
      </c>
      <c r="G1685" t="s">
        <v>3304</v>
      </c>
      <c r="H1685" t="s">
        <v>204</v>
      </c>
      <c r="I1685" t="s">
        <v>3305</v>
      </c>
      <c r="J1685" s="146">
        <v>41539</v>
      </c>
      <c r="K1685" t="s">
        <v>2786</v>
      </c>
      <c r="L1685" t="s">
        <v>3749</v>
      </c>
      <c r="M1685" t="s">
        <v>28</v>
      </c>
    </row>
    <row r="1686" spans="1:13">
      <c r="A1686" t="s">
        <v>12</v>
      </c>
      <c r="B1686" t="s">
        <v>8018</v>
      </c>
      <c r="C1686" t="s">
        <v>3750</v>
      </c>
      <c r="D1686" s="85" t="s">
        <v>1962</v>
      </c>
      <c r="E1686" s="146">
        <v>41540</v>
      </c>
      <c r="G1686" t="s">
        <v>3304</v>
      </c>
      <c r="H1686" t="s">
        <v>204</v>
      </c>
      <c r="I1686" t="s">
        <v>3305</v>
      </c>
      <c r="J1686" s="146">
        <v>41539</v>
      </c>
      <c r="K1686" t="s">
        <v>787</v>
      </c>
      <c r="L1686" t="s">
        <v>3751</v>
      </c>
      <c r="M1686" t="s">
        <v>28</v>
      </c>
    </row>
    <row r="1687" spans="1:13">
      <c r="A1687" t="s">
        <v>12</v>
      </c>
      <c r="B1687" t="s">
        <v>8019</v>
      </c>
      <c r="C1687" t="s">
        <v>3752</v>
      </c>
      <c r="D1687" s="85" t="s">
        <v>1962</v>
      </c>
      <c r="E1687" s="146">
        <v>41541</v>
      </c>
      <c r="G1687" t="s">
        <v>3304</v>
      </c>
      <c r="H1687" t="s">
        <v>204</v>
      </c>
      <c r="I1687" t="s">
        <v>3305</v>
      </c>
      <c r="J1687" s="146">
        <v>41539</v>
      </c>
      <c r="K1687" t="s">
        <v>231</v>
      </c>
      <c r="L1687" t="s">
        <v>85</v>
      </c>
      <c r="M1687" t="s">
        <v>28</v>
      </c>
    </row>
    <row r="1688" spans="1:13">
      <c r="A1688" t="s">
        <v>12</v>
      </c>
      <c r="B1688" t="s">
        <v>8020</v>
      </c>
      <c r="C1688" t="s">
        <v>3753</v>
      </c>
      <c r="D1688" s="85" t="s">
        <v>1962</v>
      </c>
      <c r="E1688" s="146">
        <v>41541</v>
      </c>
      <c r="G1688" t="s">
        <v>3304</v>
      </c>
      <c r="H1688" t="s">
        <v>204</v>
      </c>
      <c r="I1688" t="s">
        <v>3305</v>
      </c>
      <c r="J1688" s="146">
        <v>41539</v>
      </c>
      <c r="K1688" t="s">
        <v>2935</v>
      </c>
      <c r="L1688" t="s">
        <v>3754</v>
      </c>
      <c r="M1688" t="s">
        <v>28</v>
      </c>
    </row>
    <row r="1689" spans="1:13">
      <c r="A1689" t="s">
        <v>12</v>
      </c>
      <c r="B1689" t="s">
        <v>8021</v>
      </c>
      <c r="C1689" t="s">
        <v>3755</v>
      </c>
      <c r="D1689" s="85" t="s">
        <v>1962</v>
      </c>
      <c r="E1689" s="146">
        <v>41541</v>
      </c>
      <c r="G1689" t="s">
        <v>3304</v>
      </c>
      <c r="H1689" t="s">
        <v>204</v>
      </c>
      <c r="I1689" t="s">
        <v>3305</v>
      </c>
      <c r="J1689" s="146">
        <v>41539</v>
      </c>
      <c r="K1689" t="s">
        <v>644</v>
      </c>
      <c r="L1689" t="s">
        <v>629</v>
      </c>
      <c r="M1689" t="s">
        <v>28</v>
      </c>
    </row>
    <row r="1690" spans="1:13">
      <c r="A1690" t="s">
        <v>12</v>
      </c>
      <c r="B1690" t="s">
        <v>8022</v>
      </c>
      <c r="C1690" t="s">
        <v>3756</v>
      </c>
      <c r="D1690" s="85" t="s">
        <v>1962</v>
      </c>
      <c r="E1690" s="146">
        <v>41541</v>
      </c>
      <c r="G1690" t="s">
        <v>3304</v>
      </c>
      <c r="H1690" t="s">
        <v>204</v>
      </c>
      <c r="I1690" t="s">
        <v>3305</v>
      </c>
      <c r="J1690" s="146">
        <v>41539</v>
      </c>
      <c r="K1690" t="s">
        <v>1925</v>
      </c>
      <c r="L1690" t="s">
        <v>206</v>
      </c>
      <c r="M1690" t="s">
        <v>28</v>
      </c>
    </row>
    <row r="1691" spans="1:13">
      <c r="A1691" t="s">
        <v>12</v>
      </c>
      <c r="B1691" t="s">
        <v>8023</v>
      </c>
      <c r="C1691" t="s">
        <v>3757</v>
      </c>
      <c r="D1691" s="85" t="s">
        <v>1962</v>
      </c>
      <c r="E1691" s="146">
        <v>41541</v>
      </c>
      <c r="G1691" t="s">
        <v>3304</v>
      </c>
      <c r="H1691" t="s">
        <v>204</v>
      </c>
      <c r="I1691" t="s">
        <v>3305</v>
      </c>
      <c r="J1691" s="146">
        <v>41539</v>
      </c>
      <c r="K1691" t="s">
        <v>1397</v>
      </c>
      <c r="L1691" t="s">
        <v>702</v>
      </c>
      <c r="M1691" t="s">
        <v>28</v>
      </c>
    </row>
    <row r="1692" spans="1:13">
      <c r="A1692" t="s">
        <v>12</v>
      </c>
      <c r="B1692" t="s">
        <v>8024</v>
      </c>
      <c r="C1692" t="s">
        <v>3758</v>
      </c>
      <c r="D1692" s="85" t="s">
        <v>1962</v>
      </c>
      <c r="E1692" s="146">
        <v>41541</v>
      </c>
      <c r="G1692" t="s">
        <v>3304</v>
      </c>
      <c r="H1692" t="s">
        <v>204</v>
      </c>
      <c r="I1692" t="s">
        <v>3305</v>
      </c>
      <c r="J1692" s="146">
        <v>41539</v>
      </c>
      <c r="K1692" t="s">
        <v>27</v>
      </c>
      <c r="L1692" t="s">
        <v>161</v>
      </c>
      <c r="M1692" t="s">
        <v>28</v>
      </c>
    </row>
    <row r="1693" spans="1:13">
      <c r="A1693" t="s">
        <v>12</v>
      </c>
      <c r="B1693" t="s">
        <v>8025</v>
      </c>
      <c r="C1693" t="s">
        <v>3759</v>
      </c>
      <c r="D1693" s="85" t="s">
        <v>1962</v>
      </c>
      <c r="E1693" s="146">
        <v>41541</v>
      </c>
      <c r="G1693" t="s">
        <v>3304</v>
      </c>
      <c r="H1693" t="s">
        <v>204</v>
      </c>
      <c r="I1693" t="s">
        <v>3305</v>
      </c>
      <c r="J1693" s="146">
        <v>41539</v>
      </c>
      <c r="K1693" t="s">
        <v>3760</v>
      </c>
      <c r="L1693" t="s">
        <v>3761</v>
      </c>
      <c r="M1693" t="s">
        <v>28</v>
      </c>
    </row>
    <row r="1694" spans="1:13">
      <c r="A1694" t="s">
        <v>12</v>
      </c>
      <c r="B1694" t="s">
        <v>8026</v>
      </c>
      <c r="C1694" t="s">
        <v>3762</v>
      </c>
      <c r="D1694" s="85" t="s">
        <v>1962</v>
      </c>
      <c r="E1694" s="146">
        <v>41541</v>
      </c>
      <c r="G1694" t="s">
        <v>3304</v>
      </c>
      <c r="H1694" t="s">
        <v>204</v>
      </c>
      <c r="I1694" t="s">
        <v>3305</v>
      </c>
      <c r="J1694" s="146">
        <v>41539</v>
      </c>
      <c r="K1694" t="s">
        <v>1397</v>
      </c>
      <c r="L1694" t="s">
        <v>3763</v>
      </c>
      <c r="M1694" t="s">
        <v>28</v>
      </c>
    </row>
    <row r="1695" spans="1:13">
      <c r="A1695" t="s">
        <v>12</v>
      </c>
      <c r="B1695" t="s">
        <v>8027</v>
      </c>
      <c r="C1695" t="s">
        <v>3764</v>
      </c>
      <c r="D1695" s="85" t="s">
        <v>1962</v>
      </c>
      <c r="E1695" s="146">
        <v>41541</v>
      </c>
      <c r="G1695" t="s">
        <v>3304</v>
      </c>
      <c r="H1695" t="s">
        <v>204</v>
      </c>
      <c r="I1695" t="s">
        <v>3305</v>
      </c>
      <c r="J1695" s="146">
        <v>41539</v>
      </c>
      <c r="K1695" t="s">
        <v>85</v>
      </c>
      <c r="L1695" t="s">
        <v>3765</v>
      </c>
      <c r="M1695" t="s">
        <v>28</v>
      </c>
    </row>
    <row r="1696" spans="1:13">
      <c r="A1696" t="s">
        <v>12</v>
      </c>
      <c r="B1696" t="s">
        <v>8028</v>
      </c>
      <c r="C1696" t="s">
        <v>3766</v>
      </c>
      <c r="D1696" s="85" t="s">
        <v>1962</v>
      </c>
      <c r="E1696" s="146">
        <v>41541</v>
      </c>
      <c r="G1696" t="s">
        <v>3304</v>
      </c>
      <c r="H1696" t="s">
        <v>204</v>
      </c>
      <c r="I1696" t="s">
        <v>3305</v>
      </c>
      <c r="J1696" s="146">
        <v>41539</v>
      </c>
      <c r="K1696" t="s">
        <v>1912</v>
      </c>
      <c r="L1696" t="s">
        <v>3760</v>
      </c>
      <c r="M1696" t="s">
        <v>28</v>
      </c>
    </row>
    <row r="1697" spans="1:13">
      <c r="A1697" t="s">
        <v>12</v>
      </c>
      <c r="B1697" t="s">
        <v>8029</v>
      </c>
      <c r="C1697" t="s">
        <v>3767</v>
      </c>
      <c r="D1697" s="85" t="s">
        <v>1962</v>
      </c>
      <c r="E1697" s="146">
        <v>41541</v>
      </c>
      <c r="G1697" t="s">
        <v>3304</v>
      </c>
      <c r="H1697" t="s">
        <v>204</v>
      </c>
      <c r="I1697" t="s">
        <v>3305</v>
      </c>
      <c r="J1697" s="146">
        <v>41539</v>
      </c>
      <c r="K1697" t="s">
        <v>529</v>
      </c>
      <c r="L1697" t="s">
        <v>434</v>
      </c>
      <c r="M1697" t="s">
        <v>28</v>
      </c>
    </row>
    <row r="1698" spans="1:13">
      <c r="A1698" t="s">
        <v>12</v>
      </c>
      <c r="B1698" t="s">
        <v>8030</v>
      </c>
      <c r="C1698" t="s">
        <v>3768</v>
      </c>
      <c r="D1698" s="85" t="s">
        <v>1962</v>
      </c>
      <c r="E1698" s="146">
        <v>41542</v>
      </c>
      <c r="G1698" t="s">
        <v>3304</v>
      </c>
      <c r="H1698" t="s">
        <v>204</v>
      </c>
      <c r="I1698" t="s">
        <v>3305</v>
      </c>
      <c r="J1698" s="146">
        <v>41539</v>
      </c>
      <c r="K1698" t="s">
        <v>1925</v>
      </c>
      <c r="L1698" t="s">
        <v>3511</v>
      </c>
      <c r="M1698" t="s">
        <v>28</v>
      </c>
    </row>
    <row r="1699" spans="1:13">
      <c r="A1699" t="s">
        <v>12</v>
      </c>
      <c r="B1699" t="s">
        <v>8031</v>
      </c>
      <c r="C1699" t="s">
        <v>3769</v>
      </c>
      <c r="D1699" s="85" t="s">
        <v>1962</v>
      </c>
      <c r="E1699" s="146">
        <v>41542</v>
      </c>
      <c r="G1699" t="s">
        <v>3304</v>
      </c>
      <c r="H1699" t="s">
        <v>204</v>
      </c>
      <c r="I1699" t="s">
        <v>3305</v>
      </c>
      <c r="J1699" s="146">
        <v>41539</v>
      </c>
      <c r="K1699" t="s">
        <v>1925</v>
      </c>
      <c r="L1699" t="s">
        <v>94</v>
      </c>
      <c r="M1699" t="s">
        <v>28</v>
      </c>
    </row>
    <row r="1700" spans="1:13">
      <c r="A1700" t="s">
        <v>12</v>
      </c>
      <c r="B1700" t="s">
        <v>8032</v>
      </c>
      <c r="C1700" t="s">
        <v>3770</v>
      </c>
      <c r="D1700" s="85" t="s">
        <v>1962</v>
      </c>
      <c r="E1700" s="146">
        <v>41542</v>
      </c>
      <c r="G1700" t="s">
        <v>3304</v>
      </c>
      <c r="H1700" t="s">
        <v>204</v>
      </c>
      <c r="I1700" t="s">
        <v>3305</v>
      </c>
      <c r="J1700" s="146">
        <v>41539</v>
      </c>
      <c r="K1700" t="s">
        <v>20</v>
      </c>
      <c r="L1700" t="s">
        <v>3771</v>
      </c>
      <c r="M1700" t="s">
        <v>28</v>
      </c>
    </row>
    <row r="1701" spans="1:13">
      <c r="A1701" t="s">
        <v>12</v>
      </c>
      <c r="B1701" t="s">
        <v>8033</v>
      </c>
      <c r="C1701" t="s">
        <v>3772</v>
      </c>
      <c r="D1701" s="85" t="s">
        <v>1962</v>
      </c>
      <c r="E1701" s="146">
        <v>41542</v>
      </c>
      <c r="G1701" t="s">
        <v>3304</v>
      </c>
      <c r="H1701" t="s">
        <v>204</v>
      </c>
      <c r="I1701" t="s">
        <v>3305</v>
      </c>
      <c r="J1701" s="146">
        <v>41539</v>
      </c>
      <c r="K1701" t="s">
        <v>3765</v>
      </c>
      <c r="L1701" t="s">
        <v>231</v>
      </c>
      <c r="M1701" t="s">
        <v>28</v>
      </c>
    </row>
    <row r="1702" spans="1:13">
      <c r="A1702" t="s">
        <v>12</v>
      </c>
      <c r="B1702" t="s">
        <v>8034</v>
      </c>
      <c r="C1702" t="s">
        <v>3773</v>
      </c>
      <c r="D1702" s="85" t="s">
        <v>1962</v>
      </c>
      <c r="E1702" s="146">
        <v>41542</v>
      </c>
      <c r="G1702" t="s">
        <v>3304</v>
      </c>
      <c r="H1702" t="s">
        <v>204</v>
      </c>
      <c r="I1702" t="s">
        <v>3305</v>
      </c>
      <c r="J1702" s="146">
        <v>41539</v>
      </c>
      <c r="K1702" t="s">
        <v>3751</v>
      </c>
      <c r="L1702" t="s">
        <v>1925</v>
      </c>
      <c r="M1702" t="s">
        <v>28</v>
      </c>
    </row>
    <row r="1703" spans="1:13">
      <c r="A1703" t="s">
        <v>12</v>
      </c>
      <c r="B1703" t="s">
        <v>8035</v>
      </c>
      <c r="C1703" t="s">
        <v>3774</v>
      </c>
      <c r="D1703" s="85" t="s">
        <v>1962</v>
      </c>
      <c r="E1703" s="146">
        <v>41543</v>
      </c>
      <c r="G1703" t="s">
        <v>3304</v>
      </c>
      <c r="H1703" t="s">
        <v>204</v>
      </c>
      <c r="I1703" t="s">
        <v>3305</v>
      </c>
      <c r="J1703" s="146">
        <v>41539</v>
      </c>
      <c r="K1703" t="s">
        <v>617</v>
      </c>
      <c r="L1703" t="s">
        <v>2786</v>
      </c>
      <c r="M1703" t="s">
        <v>28</v>
      </c>
    </row>
    <row r="1704" spans="1:13">
      <c r="A1704" t="s">
        <v>12</v>
      </c>
      <c r="B1704" t="s">
        <v>8036</v>
      </c>
      <c r="C1704" t="s">
        <v>3775</v>
      </c>
      <c r="D1704" s="85" t="s">
        <v>1962</v>
      </c>
      <c r="E1704" s="146">
        <v>41543</v>
      </c>
      <c r="G1704" t="s">
        <v>3304</v>
      </c>
      <c r="H1704" t="s">
        <v>204</v>
      </c>
      <c r="I1704" t="s">
        <v>3305</v>
      </c>
      <c r="J1704" s="146">
        <v>41539</v>
      </c>
      <c r="K1704" t="s">
        <v>1925</v>
      </c>
      <c r="L1704" t="s">
        <v>648</v>
      </c>
      <c r="M1704" t="s">
        <v>28</v>
      </c>
    </row>
    <row r="1705" spans="1:13">
      <c r="A1705" t="s">
        <v>12</v>
      </c>
      <c r="B1705" t="s">
        <v>8037</v>
      </c>
      <c r="C1705" t="s">
        <v>3776</v>
      </c>
      <c r="D1705" s="85" t="s">
        <v>1962</v>
      </c>
      <c r="E1705" s="146">
        <v>41543</v>
      </c>
      <c r="G1705" t="s">
        <v>3304</v>
      </c>
      <c r="H1705" t="s">
        <v>204</v>
      </c>
      <c r="I1705" t="s">
        <v>3305</v>
      </c>
      <c r="J1705" s="146">
        <v>41539</v>
      </c>
      <c r="K1705" t="s">
        <v>206</v>
      </c>
      <c r="L1705" t="s">
        <v>3777</v>
      </c>
      <c r="M1705" t="s">
        <v>28</v>
      </c>
    </row>
    <row r="1706" spans="1:13">
      <c r="A1706" t="s">
        <v>12</v>
      </c>
      <c r="B1706" t="s">
        <v>8038</v>
      </c>
      <c r="C1706" t="s">
        <v>3778</v>
      </c>
      <c r="D1706" s="85" t="s">
        <v>1962</v>
      </c>
      <c r="E1706" s="146">
        <v>41543</v>
      </c>
      <c r="G1706" t="s">
        <v>3304</v>
      </c>
      <c r="H1706" t="s">
        <v>204</v>
      </c>
      <c r="I1706" t="s">
        <v>3305</v>
      </c>
      <c r="J1706" s="146">
        <v>41539</v>
      </c>
      <c r="K1706" t="s">
        <v>1925</v>
      </c>
      <c r="L1706" t="s">
        <v>3777</v>
      </c>
      <c r="M1706" t="s">
        <v>28</v>
      </c>
    </row>
    <row r="1707" spans="1:13">
      <c r="A1707" t="s">
        <v>12</v>
      </c>
      <c r="B1707" t="s">
        <v>8039</v>
      </c>
      <c r="C1707" t="s">
        <v>3779</v>
      </c>
      <c r="D1707" s="85" t="s">
        <v>1962</v>
      </c>
      <c r="E1707" s="146">
        <v>41543</v>
      </c>
      <c r="G1707" t="s">
        <v>3304</v>
      </c>
      <c r="H1707" t="s">
        <v>204</v>
      </c>
      <c r="I1707" t="s">
        <v>3305</v>
      </c>
      <c r="J1707" s="146">
        <v>41539</v>
      </c>
      <c r="K1707" t="s">
        <v>3511</v>
      </c>
      <c r="L1707" t="s">
        <v>3777</v>
      </c>
      <c r="M1707" t="s">
        <v>28</v>
      </c>
    </row>
    <row r="1708" spans="1:13">
      <c r="A1708" t="s">
        <v>12</v>
      </c>
      <c r="B1708" t="s">
        <v>8040</v>
      </c>
      <c r="C1708" t="s">
        <v>3780</v>
      </c>
      <c r="D1708" s="85" t="s">
        <v>1962</v>
      </c>
      <c r="E1708" s="146">
        <v>41543</v>
      </c>
      <c r="G1708" t="s">
        <v>3304</v>
      </c>
      <c r="H1708" t="s">
        <v>204</v>
      </c>
      <c r="I1708" t="s">
        <v>3305</v>
      </c>
      <c r="J1708" s="146">
        <v>41539</v>
      </c>
      <c r="K1708" t="s">
        <v>648</v>
      </c>
      <c r="L1708" t="s">
        <v>675</v>
      </c>
      <c r="M1708" t="s">
        <v>28</v>
      </c>
    </row>
    <row r="1709" spans="1:13">
      <c r="A1709" t="s">
        <v>12</v>
      </c>
      <c r="B1709" t="s">
        <v>8041</v>
      </c>
      <c r="C1709" t="s">
        <v>3781</v>
      </c>
      <c r="D1709" s="85" t="s">
        <v>1962</v>
      </c>
      <c r="E1709" s="146">
        <v>41543</v>
      </c>
      <c r="G1709" t="s">
        <v>3304</v>
      </c>
      <c r="H1709" t="s">
        <v>204</v>
      </c>
      <c r="I1709" t="s">
        <v>3305</v>
      </c>
      <c r="J1709" s="146">
        <v>41539</v>
      </c>
      <c r="K1709" t="s">
        <v>1925</v>
      </c>
      <c r="L1709" t="s">
        <v>231</v>
      </c>
      <c r="M1709" t="s">
        <v>28</v>
      </c>
    </row>
    <row r="1710" spans="1:13">
      <c r="A1710" t="s">
        <v>12</v>
      </c>
      <c r="B1710" t="s">
        <v>8042</v>
      </c>
      <c r="C1710" t="s">
        <v>3782</v>
      </c>
      <c r="D1710" s="85" t="s">
        <v>1962</v>
      </c>
      <c r="E1710" s="146">
        <v>41544</v>
      </c>
      <c r="G1710" t="s">
        <v>3304</v>
      </c>
      <c r="H1710" t="s">
        <v>204</v>
      </c>
      <c r="I1710" t="s">
        <v>3305</v>
      </c>
      <c r="J1710" s="146">
        <v>41539</v>
      </c>
      <c r="K1710" t="s">
        <v>85</v>
      </c>
      <c r="L1710" t="s">
        <v>206</v>
      </c>
      <c r="M1710" t="s">
        <v>28</v>
      </c>
    </row>
    <row r="1711" spans="1:13">
      <c r="A1711" t="s">
        <v>12</v>
      </c>
      <c r="B1711" t="s">
        <v>8043</v>
      </c>
      <c r="C1711" t="s">
        <v>3783</v>
      </c>
      <c r="D1711" s="85" t="s">
        <v>1962</v>
      </c>
      <c r="E1711" s="146">
        <v>41544</v>
      </c>
      <c r="G1711" t="s">
        <v>3304</v>
      </c>
      <c r="H1711" t="s">
        <v>204</v>
      </c>
      <c r="I1711" t="s">
        <v>3305</v>
      </c>
      <c r="J1711" s="146">
        <v>41539</v>
      </c>
      <c r="K1711" t="s">
        <v>1912</v>
      </c>
      <c r="L1711" t="s">
        <v>3754</v>
      </c>
      <c r="M1711" t="s">
        <v>28</v>
      </c>
    </row>
    <row r="1712" spans="1:13">
      <c r="A1712" t="s">
        <v>12</v>
      </c>
      <c r="B1712" t="s">
        <v>8044</v>
      </c>
      <c r="C1712" t="s">
        <v>3784</v>
      </c>
      <c r="D1712" s="85" t="s">
        <v>1962</v>
      </c>
      <c r="E1712" s="146">
        <v>41544</v>
      </c>
      <c r="G1712" t="s">
        <v>3304</v>
      </c>
      <c r="H1712" t="s">
        <v>204</v>
      </c>
      <c r="I1712" t="s">
        <v>3305</v>
      </c>
      <c r="J1712" s="146">
        <v>41539</v>
      </c>
      <c r="K1712" t="s">
        <v>20</v>
      </c>
      <c r="L1712" t="s">
        <v>3760</v>
      </c>
      <c r="M1712" t="s">
        <v>28</v>
      </c>
    </row>
    <row r="1713" spans="1:13">
      <c r="A1713" t="s">
        <v>12</v>
      </c>
      <c r="B1713" t="s">
        <v>8045</v>
      </c>
      <c r="C1713" t="s">
        <v>3785</v>
      </c>
      <c r="D1713" s="85" t="s">
        <v>1962</v>
      </c>
      <c r="E1713" s="146">
        <v>41544</v>
      </c>
      <c r="G1713" t="s">
        <v>3304</v>
      </c>
      <c r="H1713" t="s">
        <v>204</v>
      </c>
      <c r="I1713" t="s">
        <v>3305</v>
      </c>
      <c r="J1713" s="146">
        <v>41539</v>
      </c>
      <c r="K1713" t="s">
        <v>92</v>
      </c>
      <c r="L1713" t="s">
        <v>418</v>
      </c>
      <c r="M1713" t="s">
        <v>28</v>
      </c>
    </row>
    <row r="1714" spans="1:13">
      <c r="A1714" t="s">
        <v>12</v>
      </c>
      <c r="B1714" t="s">
        <v>8046</v>
      </c>
      <c r="C1714" t="s">
        <v>3786</v>
      </c>
      <c r="D1714" s="85" t="s">
        <v>1962</v>
      </c>
      <c r="E1714" s="146">
        <v>41544</v>
      </c>
      <c r="G1714" t="s">
        <v>3304</v>
      </c>
      <c r="H1714" t="s">
        <v>204</v>
      </c>
      <c r="I1714" t="s">
        <v>3305</v>
      </c>
      <c r="J1714" s="146">
        <v>41539</v>
      </c>
      <c r="K1714" t="s">
        <v>194</v>
      </c>
      <c r="L1714" t="s">
        <v>1397</v>
      </c>
      <c r="M1714" t="s">
        <v>28</v>
      </c>
    </row>
    <row r="1715" spans="1:13">
      <c r="A1715" t="s">
        <v>12</v>
      </c>
      <c r="B1715" t="s">
        <v>8047</v>
      </c>
      <c r="C1715" t="s">
        <v>3787</v>
      </c>
      <c r="D1715" s="85" t="s">
        <v>1962</v>
      </c>
      <c r="E1715" s="146">
        <v>41544</v>
      </c>
      <c r="G1715" t="s">
        <v>3304</v>
      </c>
      <c r="H1715" t="s">
        <v>204</v>
      </c>
      <c r="I1715" t="s">
        <v>3305</v>
      </c>
      <c r="J1715" s="146">
        <v>41539</v>
      </c>
      <c r="K1715" t="s">
        <v>1925</v>
      </c>
      <c r="L1715" t="s">
        <v>161</v>
      </c>
      <c r="M1715" t="s">
        <v>28</v>
      </c>
    </row>
    <row r="1716" spans="1:13">
      <c r="A1716" t="s">
        <v>12</v>
      </c>
      <c r="B1716" t="s">
        <v>8048</v>
      </c>
      <c r="C1716" t="s">
        <v>3788</v>
      </c>
      <c r="D1716" s="85" t="s">
        <v>1962</v>
      </c>
      <c r="E1716" s="146">
        <v>41544</v>
      </c>
      <c r="G1716" t="s">
        <v>3304</v>
      </c>
      <c r="H1716" t="s">
        <v>204</v>
      </c>
      <c r="I1716" t="s">
        <v>3305</v>
      </c>
      <c r="J1716" s="146">
        <v>41539</v>
      </c>
      <c r="K1716" t="s">
        <v>1397</v>
      </c>
      <c r="L1716" t="s">
        <v>656</v>
      </c>
      <c r="M1716" t="s">
        <v>28</v>
      </c>
    </row>
    <row r="1717" spans="1:13">
      <c r="A1717" t="s">
        <v>12</v>
      </c>
      <c r="B1717" t="s">
        <v>8049</v>
      </c>
      <c r="C1717" t="s">
        <v>3789</v>
      </c>
      <c r="D1717" s="85" t="s">
        <v>1962</v>
      </c>
      <c r="E1717" s="146">
        <v>41544</v>
      </c>
      <c r="G1717" t="s">
        <v>3304</v>
      </c>
      <c r="H1717" t="s">
        <v>204</v>
      </c>
      <c r="I1717" t="s">
        <v>3305</v>
      </c>
      <c r="J1717" s="146">
        <v>41539</v>
      </c>
      <c r="K1717" t="s">
        <v>105</v>
      </c>
      <c r="L1717" t="s">
        <v>502</v>
      </c>
      <c r="M1717" t="s">
        <v>28</v>
      </c>
    </row>
    <row r="1718" spans="1:13">
      <c r="A1718" t="s">
        <v>12</v>
      </c>
      <c r="B1718" t="s">
        <v>8050</v>
      </c>
      <c r="C1718" t="s">
        <v>3790</v>
      </c>
      <c r="D1718" s="85" t="s">
        <v>1962</v>
      </c>
      <c r="E1718" s="146">
        <v>41544</v>
      </c>
      <c r="G1718" t="s">
        <v>3304</v>
      </c>
      <c r="H1718" t="s">
        <v>204</v>
      </c>
      <c r="I1718" t="s">
        <v>3305</v>
      </c>
      <c r="J1718" s="146">
        <v>41539</v>
      </c>
      <c r="K1718" t="s">
        <v>418</v>
      </c>
      <c r="L1718" t="s">
        <v>3791</v>
      </c>
      <c r="M1718" t="s">
        <v>28</v>
      </c>
    </row>
    <row r="1719" spans="1:13">
      <c r="A1719" t="s">
        <v>12</v>
      </c>
      <c r="B1719" t="s">
        <v>8051</v>
      </c>
      <c r="C1719" t="s">
        <v>3792</v>
      </c>
      <c r="D1719" s="85" t="s">
        <v>1962</v>
      </c>
      <c r="E1719" s="146">
        <v>41544</v>
      </c>
      <c r="G1719" t="s">
        <v>3304</v>
      </c>
      <c r="H1719" t="s">
        <v>204</v>
      </c>
      <c r="I1719" t="s">
        <v>3305</v>
      </c>
      <c r="J1719" s="146">
        <v>41539</v>
      </c>
      <c r="K1719" t="s">
        <v>418</v>
      </c>
      <c r="L1719" t="s">
        <v>85</v>
      </c>
      <c r="M1719" t="s">
        <v>28</v>
      </c>
    </row>
    <row r="1720" spans="1:13">
      <c r="A1720" t="s">
        <v>12</v>
      </c>
      <c r="B1720" t="s">
        <v>8052</v>
      </c>
      <c r="C1720" t="s">
        <v>3793</v>
      </c>
      <c r="D1720" s="85" t="s">
        <v>1962</v>
      </c>
      <c r="E1720" s="146">
        <v>41545</v>
      </c>
      <c r="G1720" t="s">
        <v>3304</v>
      </c>
      <c r="H1720" t="s">
        <v>204</v>
      </c>
      <c r="I1720" t="s">
        <v>3305</v>
      </c>
      <c r="J1720" s="146">
        <v>41539</v>
      </c>
      <c r="K1720" t="s">
        <v>1925</v>
      </c>
      <c r="L1720" t="s">
        <v>1206</v>
      </c>
      <c r="M1720" t="s">
        <v>28</v>
      </c>
    </row>
    <row r="1721" spans="1:13">
      <c r="A1721" t="s">
        <v>12</v>
      </c>
      <c r="B1721" t="s">
        <v>8053</v>
      </c>
      <c r="C1721" t="s">
        <v>3794</v>
      </c>
      <c r="D1721" s="85" t="s">
        <v>1962</v>
      </c>
      <c r="E1721" s="146">
        <v>41545</v>
      </c>
      <c r="G1721" t="s">
        <v>3304</v>
      </c>
      <c r="H1721" t="s">
        <v>204</v>
      </c>
      <c r="I1721" t="s">
        <v>3305</v>
      </c>
      <c r="J1721" s="146">
        <v>41539</v>
      </c>
      <c r="K1721" t="s">
        <v>105</v>
      </c>
      <c r="L1721" t="s">
        <v>434</v>
      </c>
      <c r="M1721" t="s">
        <v>28</v>
      </c>
    </row>
    <row r="1722" spans="1:13">
      <c r="A1722" t="s">
        <v>12</v>
      </c>
      <c r="B1722" t="s">
        <v>8054</v>
      </c>
      <c r="C1722" t="s">
        <v>3795</v>
      </c>
      <c r="D1722" s="85" t="s">
        <v>1962</v>
      </c>
      <c r="E1722" s="146">
        <v>41545</v>
      </c>
      <c r="G1722" t="s">
        <v>3304</v>
      </c>
      <c r="H1722" t="s">
        <v>204</v>
      </c>
      <c r="I1722" t="s">
        <v>3305</v>
      </c>
      <c r="J1722" s="146">
        <v>41539</v>
      </c>
      <c r="K1722" t="s">
        <v>1925</v>
      </c>
      <c r="L1722" t="s">
        <v>27</v>
      </c>
      <c r="M1722" t="s">
        <v>28</v>
      </c>
    </row>
    <row r="1723" spans="1:13">
      <c r="A1723" t="s">
        <v>12</v>
      </c>
      <c r="B1723" t="s">
        <v>8055</v>
      </c>
      <c r="C1723" t="s">
        <v>3796</v>
      </c>
      <c r="D1723" s="85" t="s">
        <v>1962</v>
      </c>
      <c r="E1723" s="146">
        <v>41545</v>
      </c>
      <c r="G1723" t="s">
        <v>3304</v>
      </c>
      <c r="H1723" t="s">
        <v>204</v>
      </c>
      <c r="I1723" t="s">
        <v>3305</v>
      </c>
      <c r="J1723" s="146">
        <v>41539</v>
      </c>
      <c r="K1723" t="s">
        <v>1737</v>
      </c>
      <c r="L1723" t="s">
        <v>434</v>
      </c>
      <c r="M1723" t="s">
        <v>28</v>
      </c>
    </row>
    <row r="1724" spans="1:13">
      <c r="A1724" t="s">
        <v>12</v>
      </c>
      <c r="B1724" t="s">
        <v>8056</v>
      </c>
      <c r="C1724" t="s">
        <v>3797</v>
      </c>
      <c r="D1724" s="85" t="s">
        <v>1962</v>
      </c>
      <c r="E1724" s="146">
        <v>41545</v>
      </c>
      <c r="G1724" t="s">
        <v>3304</v>
      </c>
      <c r="H1724" t="s">
        <v>204</v>
      </c>
      <c r="I1724" t="s">
        <v>3305</v>
      </c>
      <c r="J1724" s="146">
        <v>41539</v>
      </c>
      <c r="K1724" t="s">
        <v>678</v>
      </c>
      <c r="L1724" t="s">
        <v>92</v>
      </c>
      <c r="M1724" t="s">
        <v>28</v>
      </c>
    </row>
    <row r="1725" spans="1:13">
      <c r="A1725" t="s">
        <v>12</v>
      </c>
      <c r="B1725" t="s">
        <v>8057</v>
      </c>
      <c r="C1725" t="s">
        <v>3798</v>
      </c>
      <c r="D1725" s="85" t="s">
        <v>1962</v>
      </c>
      <c r="E1725" s="146">
        <v>41545</v>
      </c>
      <c r="G1725" t="s">
        <v>3304</v>
      </c>
      <c r="H1725" t="s">
        <v>204</v>
      </c>
      <c r="I1725" t="s">
        <v>3305</v>
      </c>
      <c r="J1725" s="146">
        <v>41539</v>
      </c>
      <c r="M1725" t="s">
        <v>28</v>
      </c>
    </row>
    <row r="1726" spans="1:13">
      <c r="A1726" t="s">
        <v>12</v>
      </c>
      <c r="B1726" t="s">
        <v>8058</v>
      </c>
      <c r="C1726" t="s">
        <v>3799</v>
      </c>
      <c r="D1726" s="85" t="s">
        <v>1962</v>
      </c>
      <c r="E1726" s="146">
        <v>41545</v>
      </c>
      <c r="G1726" t="s">
        <v>3304</v>
      </c>
      <c r="H1726" t="s">
        <v>204</v>
      </c>
      <c r="I1726" t="s">
        <v>3305</v>
      </c>
      <c r="J1726" s="146">
        <v>41539</v>
      </c>
      <c r="M1726" t="s">
        <v>28</v>
      </c>
    </row>
    <row r="1727" spans="1:13">
      <c r="A1727" t="s">
        <v>12</v>
      </c>
      <c r="B1727" t="s">
        <v>8059</v>
      </c>
      <c r="C1727" t="s">
        <v>3800</v>
      </c>
      <c r="D1727" s="85" t="s">
        <v>1962</v>
      </c>
      <c r="E1727" s="146">
        <v>41779</v>
      </c>
      <c r="F1727" t="s">
        <v>838</v>
      </c>
      <c r="G1727" t="s">
        <v>416</v>
      </c>
      <c r="H1727" t="s">
        <v>190</v>
      </c>
      <c r="I1727" t="s">
        <v>417</v>
      </c>
      <c r="J1727" s="146">
        <v>41777</v>
      </c>
      <c r="K1727" t="s">
        <v>92</v>
      </c>
      <c r="L1727" t="s">
        <v>85</v>
      </c>
      <c r="M1727" t="s">
        <v>45</v>
      </c>
    </row>
    <row r="1728" spans="1:13">
      <c r="A1728" t="s">
        <v>12</v>
      </c>
      <c r="B1728" t="s">
        <v>8060</v>
      </c>
      <c r="C1728" t="s">
        <v>3801</v>
      </c>
      <c r="D1728" s="85" t="s">
        <v>1962</v>
      </c>
      <c r="E1728" s="146">
        <v>41779</v>
      </c>
      <c r="G1728" t="s">
        <v>416</v>
      </c>
      <c r="H1728" t="s">
        <v>190</v>
      </c>
      <c r="I1728" t="s">
        <v>417</v>
      </c>
      <c r="J1728" s="146">
        <v>41777</v>
      </c>
      <c r="K1728" t="s">
        <v>200</v>
      </c>
      <c r="L1728" t="s">
        <v>678</v>
      </c>
      <c r="M1728" t="s">
        <v>45</v>
      </c>
    </row>
    <row r="1729" spans="1:13">
      <c r="A1729" t="s">
        <v>12</v>
      </c>
      <c r="B1729" t="s">
        <v>8061</v>
      </c>
      <c r="C1729" t="s">
        <v>3802</v>
      </c>
      <c r="D1729" s="85" t="s">
        <v>1962</v>
      </c>
      <c r="E1729" s="146">
        <v>41779</v>
      </c>
      <c r="G1729" t="s">
        <v>416</v>
      </c>
      <c r="H1729" t="s">
        <v>190</v>
      </c>
      <c r="I1729" t="s">
        <v>417</v>
      </c>
      <c r="J1729" s="146">
        <v>41777</v>
      </c>
      <c r="K1729" t="s">
        <v>206</v>
      </c>
      <c r="L1729" t="s">
        <v>1823</v>
      </c>
      <c r="M1729" t="s">
        <v>45</v>
      </c>
    </row>
    <row r="1730" spans="1:13">
      <c r="A1730" t="s">
        <v>12</v>
      </c>
      <c r="B1730" t="s">
        <v>8062</v>
      </c>
      <c r="C1730" t="s">
        <v>3803</v>
      </c>
      <c r="D1730" s="85" t="s">
        <v>1962</v>
      </c>
      <c r="E1730" s="146">
        <v>41779</v>
      </c>
      <c r="G1730" t="s">
        <v>416</v>
      </c>
      <c r="H1730" t="s">
        <v>190</v>
      </c>
      <c r="I1730" t="s">
        <v>417</v>
      </c>
      <c r="J1730" s="146">
        <v>41777</v>
      </c>
      <c r="K1730" t="s">
        <v>529</v>
      </c>
      <c r="L1730" t="s">
        <v>206</v>
      </c>
      <c r="M1730" t="s">
        <v>45</v>
      </c>
    </row>
    <row r="1731" spans="1:13">
      <c r="A1731" t="s">
        <v>12</v>
      </c>
      <c r="B1731" t="s">
        <v>8063</v>
      </c>
      <c r="C1731" t="s">
        <v>3804</v>
      </c>
      <c r="D1731" s="85" t="s">
        <v>1962</v>
      </c>
      <c r="E1731" s="146">
        <v>41780</v>
      </c>
      <c r="G1731" t="s">
        <v>416</v>
      </c>
      <c r="H1731" t="s">
        <v>190</v>
      </c>
      <c r="I1731" t="s">
        <v>417</v>
      </c>
      <c r="J1731" s="146">
        <v>41777</v>
      </c>
      <c r="K1731" t="s">
        <v>787</v>
      </c>
      <c r="L1731" t="s">
        <v>675</v>
      </c>
      <c r="M1731" t="s">
        <v>45</v>
      </c>
    </row>
    <row r="1732" spans="1:13">
      <c r="A1732" t="s">
        <v>12</v>
      </c>
      <c r="B1732" t="s">
        <v>8064</v>
      </c>
      <c r="C1732" t="s">
        <v>3805</v>
      </c>
      <c r="D1732" s="85" t="s">
        <v>1962</v>
      </c>
      <c r="E1732" s="146">
        <v>41780</v>
      </c>
      <c r="G1732" t="s">
        <v>416</v>
      </c>
      <c r="H1732" t="s">
        <v>190</v>
      </c>
      <c r="I1732" t="s">
        <v>417</v>
      </c>
      <c r="J1732" s="146">
        <v>41777</v>
      </c>
      <c r="K1732" t="s">
        <v>1925</v>
      </c>
      <c r="L1732" t="s">
        <v>1614</v>
      </c>
      <c r="M1732" t="s">
        <v>45</v>
      </c>
    </row>
    <row r="1733" spans="1:13">
      <c r="A1733" t="s">
        <v>12</v>
      </c>
      <c r="B1733" t="s">
        <v>8065</v>
      </c>
      <c r="C1733" t="s">
        <v>3806</v>
      </c>
      <c r="D1733" s="85" t="s">
        <v>1962</v>
      </c>
      <c r="E1733" s="146">
        <v>41780</v>
      </c>
      <c r="G1733" t="s">
        <v>416</v>
      </c>
      <c r="H1733" t="s">
        <v>190</v>
      </c>
      <c r="I1733" t="s">
        <v>417</v>
      </c>
      <c r="J1733" s="146">
        <v>41777</v>
      </c>
      <c r="K1733" t="s">
        <v>212</v>
      </c>
      <c r="L1733" t="s">
        <v>161</v>
      </c>
      <c r="M1733" t="s">
        <v>45</v>
      </c>
    </row>
    <row r="1734" spans="1:13">
      <c r="A1734" t="s">
        <v>12</v>
      </c>
      <c r="B1734" t="s">
        <v>8066</v>
      </c>
      <c r="C1734" t="s">
        <v>3807</v>
      </c>
      <c r="D1734" s="85" t="s">
        <v>1962</v>
      </c>
      <c r="E1734" s="146">
        <v>41780</v>
      </c>
      <c r="G1734" t="s">
        <v>416</v>
      </c>
      <c r="H1734" t="s">
        <v>190</v>
      </c>
      <c r="I1734" t="s">
        <v>417</v>
      </c>
      <c r="J1734" s="146">
        <v>41777</v>
      </c>
      <c r="K1734" t="s">
        <v>79</v>
      </c>
      <c r="L1734" t="s">
        <v>105</v>
      </c>
      <c r="M1734" t="s">
        <v>45</v>
      </c>
    </row>
    <row r="1735" spans="1:13">
      <c r="A1735" t="s">
        <v>12</v>
      </c>
      <c r="B1735" t="s">
        <v>8067</v>
      </c>
      <c r="C1735" t="s">
        <v>3808</v>
      </c>
      <c r="D1735" s="85" t="s">
        <v>1962</v>
      </c>
      <c r="E1735" s="146">
        <v>41781</v>
      </c>
      <c r="G1735" t="s">
        <v>416</v>
      </c>
      <c r="H1735" t="s">
        <v>190</v>
      </c>
      <c r="I1735" t="s">
        <v>417</v>
      </c>
      <c r="J1735" s="146">
        <v>41777</v>
      </c>
      <c r="K1735" t="s">
        <v>161</v>
      </c>
      <c r="L1735" t="s">
        <v>1925</v>
      </c>
      <c r="M1735" t="s">
        <v>45</v>
      </c>
    </row>
    <row r="1736" spans="1:13">
      <c r="A1736" t="s">
        <v>12</v>
      </c>
      <c r="B1736" t="s">
        <v>8068</v>
      </c>
      <c r="C1736" t="s">
        <v>3809</v>
      </c>
      <c r="D1736" s="85" t="s">
        <v>1962</v>
      </c>
      <c r="E1736" s="146">
        <v>41781</v>
      </c>
      <c r="G1736" t="s">
        <v>416</v>
      </c>
      <c r="H1736" t="s">
        <v>190</v>
      </c>
      <c r="I1736" t="s">
        <v>417</v>
      </c>
      <c r="J1736" s="146">
        <v>41777</v>
      </c>
      <c r="K1736" t="s">
        <v>1925</v>
      </c>
      <c r="L1736" t="s">
        <v>438</v>
      </c>
      <c r="M1736" t="s">
        <v>45</v>
      </c>
    </row>
    <row r="1737" spans="1:13">
      <c r="A1737" t="s">
        <v>12</v>
      </c>
      <c r="B1737" t="s">
        <v>8069</v>
      </c>
      <c r="C1737" t="s">
        <v>3810</v>
      </c>
      <c r="D1737" s="85" t="s">
        <v>1962</v>
      </c>
      <c r="E1737" s="146">
        <v>41781</v>
      </c>
      <c r="G1737" t="s">
        <v>416</v>
      </c>
      <c r="H1737" t="s">
        <v>190</v>
      </c>
      <c r="I1737" t="s">
        <v>417</v>
      </c>
      <c r="J1737" s="146">
        <v>41777</v>
      </c>
      <c r="K1737" t="s">
        <v>85</v>
      </c>
      <c r="L1737" t="s">
        <v>418</v>
      </c>
      <c r="M1737" t="s">
        <v>45</v>
      </c>
    </row>
    <row r="1738" spans="1:13">
      <c r="A1738" t="s">
        <v>12</v>
      </c>
      <c r="B1738" t="s">
        <v>8070</v>
      </c>
      <c r="C1738" t="s">
        <v>3811</v>
      </c>
      <c r="D1738" s="85" t="s">
        <v>1962</v>
      </c>
      <c r="E1738" s="146">
        <v>41781</v>
      </c>
      <c r="G1738" t="s">
        <v>416</v>
      </c>
      <c r="H1738" t="s">
        <v>190</v>
      </c>
      <c r="I1738" t="s">
        <v>417</v>
      </c>
      <c r="J1738" s="146">
        <v>41777</v>
      </c>
      <c r="K1738" t="s">
        <v>3812</v>
      </c>
      <c r="L1738" t="s">
        <v>1823</v>
      </c>
      <c r="M1738" t="s">
        <v>45</v>
      </c>
    </row>
    <row r="1739" spans="1:13">
      <c r="A1739" t="s">
        <v>12</v>
      </c>
      <c r="B1739" t="s">
        <v>8071</v>
      </c>
      <c r="C1739" t="s">
        <v>3813</v>
      </c>
      <c r="D1739" s="85" t="s">
        <v>1962</v>
      </c>
      <c r="E1739" s="146">
        <v>41781</v>
      </c>
      <c r="G1739" t="s">
        <v>416</v>
      </c>
      <c r="H1739" t="s">
        <v>190</v>
      </c>
      <c r="I1739" t="s">
        <v>417</v>
      </c>
      <c r="J1739" s="146">
        <v>41777</v>
      </c>
      <c r="K1739" t="s">
        <v>85</v>
      </c>
      <c r="L1739" t="s">
        <v>434</v>
      </c>
      <c r="M1739" t="s">
        <v>45</v>
      </c>
    </row>
    <row r="1740" spans="1:13">
      <c r="A1740" t="s">
        <v>12</v>
      </c>
      <c r="B1740" t="s">
        <v>8072</v>
      </c>
      <c r="C1740" t="s">
        <v>3814</v>
      </c>
      <c r="D1740" s="85" t="s">
        <v>1962</v>
      </c>
      <c r="E1740" s="146">
        <v>41781</v>
      </c>
      <c r="G1740" t="s">
        <v>416</v>
      </c>
      <c r="H1740" t="s">
        <v>190</v>
      </c>
      <c r="I1740" t="s">
        <v>417</v>
      </c>
      <c r="J1740" s="146">
        <v>41777</v>
      </c>
      <c r="K1740" t="s">
        <v>92</v>
      </c>
      <c r="L1740" t="s">
        <v>418</v>
      </c>
      <c r="M1740" t="s">
        <v>45</v>
      </c>
    </row>
    <row r="1741" spans="1:13">
      <c r="A1741" t="s">
        <v>12</v>
      </c>
      <c r="B1741" t="s">
        <v>8073</v>
      </c>
      <c r="C1741" t="s">
        <v>3815</v>
      </c>
      <c r="D1741" s="85" t="s">
        <v>1962</v>
      </c>
      <c r="E1741" s="146">
        <v>41782</v>
      </c>
      <c r="G1741" t="s">
        <v>416</v>
      </c>
      <c r="H1741" t="s">
        <v>190</v>
      </c>
      <c r="I1741" t="s">
        <v>417</v>
      </c>
      <c r="J1741" s="146">
        <v>41777</v>
      </c>
      <c r="K1741" t="s">
        <v>1925</v>
      </c>
      <c r="L1741" t="s">
        <v>3812</v>
      </c>
      <c r="M1741" t="s">
        <v>45</v>
      </c>
    </row>
    <row r="1742" spans="1:13">
      <c r="A1742" t="s">
        <v>12</v>
      </c>
      <c r="B1742" t="s">
        <v>8074</v>
      </c>
      <c r="C1742" t="s">
        <v>3816</v>
      </c>
      <c r="D1742" s="85" t="s">
        <v>1962</v>
      </c>
      <c r="E1742" s="146">
        <v>41782</v>
      </c>
      <c r="G1742" t="s">
        <v>416</v>
      </c>
      <c r="H1742" t="s">
        <v>190</v>
      </c>
      <c r="I1742" t="s">
        <v>417</v>
      </c>
      <c r="J1742" s="146">
        <v>41777</v>
      </c>
      <c r="K1742" t="s">
        <v>1823</v>
      </c>
      <c r="L1742" t="s">
        <v>438</v>
      </c>
      <c r="M1742" t="s">
        <v>45</v>
      </c>
    </row>
    <row r="1743" spans="1:13">
      <c r="A1743" t="s">
        <v>12</v>
      </c>
      <c r="B1743" t="s">
        <v>8075</v>
      </c>
      <c r="C1743" t="s">
        <v>3817</v>
      </c>
      <c r="D1743" s="85" t="s">
        <v>1962</v>
      </c>
      <c r="E1743" s="146">
        <v>41782</v>
      </c>
      <c r="G1743" t="s">
        <v>416</v>
      </c>
      <c r="H1743" t="s">
        <v>190</v>
      </c>
      <c r="I1743" t="s">
        <v>417</v>
      </c>
      <c r="J1743" s="146">
        <v>41777</v>
      </c>
      <c r="K1743" t="s">
        <v>787</v>
      </c>
      <c r="L1743" t="s">
        <v>490</v>
      </c>
      <c r="M1743" t="s">
        <v>45</v>
      </c>
    </row>
    <row r="1744" spans="1:13">
      <c r="A1744" t="s">
        <v>12</v>
      </c>
      <c r="B1744" t="s">
        <v>8076</v>
      </c>
      <c r="C1744" t="s">
        <v>3818</v>
      </c>
      <c r="D1744" s="85" t="s">
        <v>1962</v>
      </c>
      <c r="E1744" s="146">
        <v>41782</v>
      </c>
      <c r="G1744" t="s">
        <v>416</v>
      </c>
      <c r="H1744" t="s">
        <v>190</v>
      </c>
      <c r="I1744" t="s">
        <v>417</v>
      </c>
      <c r="J1744" s="146">
        <v>41777</v>
      </c>
      <c r="K1744" t="s">
        <v>502</v>
      </c>
      <c r="L1744" t="s">
        <v>490</v>
      </c>
      <c r="M1744" t="s">
        <v>45</v>
      </c>
    </row>
    <row r="1745" spans="1:13">
      <c r="A1745" t="s">
        <v>12</v>
      </c>
      <c r="B1745" t="s">
        <v>8077</v>
      </c>
      <c r="C1745" t="s">
        <v>3819</v>
      </c>
      <c r="D1745" s="85" t="s">
        <v>1962</v>
      </c>
      <c r="E1745" s="146">
        <v>41782</v>
      </c>
      <c r="G1745" t="s">
        <v>416</v>
      </c>
      <c r="H1745" t="s">
        <v>190</v>
      </c>
      <c r="I1745" t="s">
        <v>417</v>
      </c>
      <c r="J1745" s="146">
        <v>41777</v>
      </c>
      <c r="K1745" t="s">
        <v>1925</v>
      </c>
      <c r="L1745" t="s">
        <v>1823</v>
      </c>
      <c r="M1745" t="s">
        <v>45</v>
      </c>
    </row>
    <row r="1746" spans="1:13">
      <c r="A1746" t="s">
        <v>12</v>
      </c>
      <c r="B1746" t="s">
        <v>8078</v>
      </c>
      <c r="C1746" t="s">
        <v>3820</v>
      </c>
      <c r="D1746" s="85" t="s">
        <v>1962</v>
      </c>
      <c r="E1746" s="146">
        <v>41782</v>
      </c>
      <c r="G1746" t="s">
        <v>416</v>
      </c>
      <c r="H1746" t="s">
        <v>190</v>
      </c>
      <c r="I1746" t="s">
        <v>417</v>
      </c>
      <c r="J1746" s="146">
        <v>41777</v>
      </c>
      <c r="K1746" t="s">
        <v>3821</v>
      </c>
      <c r="L1746" t="s">
        <v>210</v>
      </c>
      <c r="M1746" t="s">
        <v>45</v>
      </c>
    </row>
    <row r="1747" spans="1:13">
      <c r="A1747" t="s">
        <v>12</v>
      </c>
      <c r="B1747" t="s">
        <v>8079</v>
      </c>
      <c r="C1747" t="s">
        <v>3822</v>
      </c>
      <c r="D1747" s="85" t="s">
        <v>1962</v>
      </c>
      <c r="E1747" s="146">
        <v>41782</v>
      </c>
      <c r="G1747" t="s">
        <v>416</v>
      </c>
      <c r="H1747" t="s">
        <v>190</v>
      </c>
      <c r="I1747" t="s">
        <v>417</v>
      </c>
      <c r="J1747" s="146">
        <v>41777</v>
      </c>
      <c r="K1747" t="s">
        <v>787</v>
      </c>
      <c r="L1747" t="s">
        <v>418</v>
      </c>
      <c r="M1747" t="s">
        <v>45</v>
      </c>
    </row>
    <row r="1748" spans="1:13">
      <c r="A1748" t="s">
        <v>12</v>
      </c>
      <c r="B1748" t="s">
        <v>8080</v>
      </c>
      <c r="C1748" t="s">
        <v>3823</v>
      </c>
      <c r="D1748" s="85" t="s">
        <v>1962</v>
      </c>
      <c r="E1748" s="146">
        <v>41783</v>
      </c>
      <c r="G1748" t="s">
        <v>416</v>
      </c>
      <c r="H1748" t="s">
        <v>190</v>
      </c>
      <c r="I1748" t="s">
        <v>417</v>
      </c>
      <c r="J1748" s="146">
        <v>41777</v>
      </c>
      <c r="K1748" t="s">
        <v>702</v>
      </c>
      <c r="L1748" t="s">
        <v>194</v>
      </c>
      <c r="M1748" t="s">
        <v>45</v>
      </c>
    </row>
    <row r="1749" spans="1:13">
      <c r="A1749" t="s">
        <v>12</v>
      </c>
      <c r="B1749" t="s">
        <v>8081</v>
      </c>
      <c r="C1749" t="s">
        <v>3824</v>
      </c>
      <c r="D1749" s="85" t="s">
        <v>1962</v>
      </c>
      <c r="E1749" s="146">
        <v>41783</v>
      </c>
      <c r="G1749" t="s">
        <v>416</v>
      </c>
      <c r="H1749" t="s">
        <v>190</v>
      </c>
      <c r="I1749" t="s">
        <v>417</v>
      </c>
      <c r="J1749" s="146">
        <v>41777</v>
      </c>
      <c r="K1749" t="s">
        <v>502</v>
      </c>
      <c r="L1749" t="s">
        <v>85</v>
      </c>
      <c r="M1749" t="s">
        <v>45</v>
      </c>
    </row>
    <row r="1750" spans="1:13">
      <c r="A1750" t="s">
        <v>12</v>
      </c>
      <c r="B1750" t="s">
        <v>8082</v>
      </c>
      <c r="C1750" t="s">
        <v>3825</v>
      </c>
      <c r="D1750" s="85" t="s">
        <v>1962</v>
      </c>
      <c r="E1750" s="146">
        <v>41783</v>
      </c>
      <c r="G1750" t="s">
        <v>416</v>
      </c>
      <c r="H1750" t="s">
        <v>190</v>
      </c>
      <c r="I1750" t="s">
        <v>417</v>
      </c>
      <c r="J1750" s="146">
        <v>41777</v>
      </c>
      <c r="K1750" t="s">
        <v>20</v>
      </c>
      <c r="L1750" t="s">
        <v>490</v>
      </c>
      <c r="M1750" t="s">
        <v>45</v>
      </c>
    </row>
    <row r="1751" spans="1:13">
      <c r="A1751" t="s">
        <v>12</v>
      </c>
      <c r="B1751" t="s">
        <v>8083</v>
      </c>
      <c r="C1751" t="s">
        <v>3826</v>
      </c>
      <c r="D1751" s="85" t="s">
        <v>1962</v>
      </c>
      <c r="E1751" s="146">
        <v>41783</v>
      </c>
      <c r="G1751" t="s">
        <v>416</v>
      </c>
      <c r="H1751" t="s">
        <v>190</v>
      </c>
      <c r="I1751" t="s">
        <v>417</v>
      </c>
      <c r="J1751" s="146">
        <v>41777</v>
      </c>
      <c r="K1751" t="s">
        <v>784</v>
      </c>
      <c r="L1751" t="s">
        <v>1925</v>
      </c>
      <c r="M1751" t="s">
        <v>45</v>
      </c>
    </row>
    <row r="1752" spans="1:13">
      <c r="A1752" t="s">
        <v>12</v>
      </c>
      <c r="B1752" t="s">
        <v>8084</v>
      </c>
      <c r="C1752" t="s">
        <v>3827</v>
      </c>
      <c r="D1752" s="85" t="s">
        <v>1962</v>
      </c>
      <c r="E1752" s="146">
        <v>41783</v>
      </c>
      <c r="G1752" t="s">
        <v>416</v>
      </c>
      <c r="H1752" t="s">
        <v>190</v>
      </c>
      <c r="I1752" t="s">
        <v>417</v>
      </c>
      <c r="J1752" s="146">
        <v>41777</v>
      </c>
      <c r="K1752" t="s">
        <v>3812</v>
      </c>
      <c r="L1752" t="s">
        <v>438</v>
      </c>
      <c r="M1752" t="s">
        <v>45</v>
      </c>
    </row>
    <row r="1753" spans="1:13">
      <c r="A1753" t="s">
        <v>12</v>
      </c>
      <c r="B1753" t="s">
        <v>8085</v>
      </c>
      <c r="C1753" t="s">
        <v>3828</v>
      </c>
      <c r="D1753" s="85" t="s">
        <v>1962</v>
      </c>
      <c r="E1753" s="146">
        <v>41783</v>
      </c>
      <c r="G1753" t="s">
        <v>416</v>
      </c>
      <c r="H1753" t="s">
        <v>190</v>
      </c>
      <c r="I1753" t="s">
        <v>417</v>
      </c>
      <c r="J1753" s="146">
        <v>41777</v>
      </c>
      <c r="K1753" t="s">
        <v>194</v>
      </c>
      <c r="L1753" t="s">
        <v>1925</v>
      </c>
      <c r="M1753" t="s">
        <v>45</v>
      </c>
    </row>
    <row r="1754" spans="1:13">
      <c r="A1754" t="s">
        <v>12</v>
      </c>
      <c r="B1754" t="s">
        <v>8086</v>
      </c>
      <c r="C1754" t="s">
        <v>3829</v>
      </c>
      <c r="D1754" s="85" t="s">
        <v>1962</v>
      </c>
      <c r="E1754" s="146">
        <v>41783</v>
      </c>
      <c r="G1754" t="s">
        <v>416</v>
      </c>
      <c r="H1754" t="s">
        <v>190</v>
      </c>
      <c r="I1754" t="s">
        <v>417</v>
      </c>
      <c r="J1754" s="146">
        <v>41777</v>
      </c>
      <c r="K1754" t="s">
        <v>787</v>
      </c>
      <c r="L1754" t="s">
        <v>210</v>
      </c>
      <c r="M1754" t="s">
        <v>45</v>
      </c>
    </row>
    <row r="1755" spans="1:13">
      <c r="A1755" t="s">
        <v>12</v>
      </c>
      <c r="B1755" t="s">
        <v>8087</v>
      </c>
      <c r="C1755" t="s">
        <v>3830</v>
      </c>
      <c r="D1755" s="85" t="s">
        <v>1962</v>
      </c>
      <c r="E1755" s="146">
        <v>41783</v>
      </c>
      <c r="G1755" t="s">
        <v>416</v>
      </c>
      <c r="H1755" t="s">
        <v>190</v>
      </c>
      <c r="I1755" t="s">
        <v>417</v>
      </c>
      <c r="J1755" s="146">
        <v>41777</v>
      </c>
      <c r="K1755" t="s">
        <v>3812</v>
      </c>
      <c r="L1755" t="s">
        <v>678</v>
      </c>
      <c r="M1755" t="s">
        <v>45</v>
      </c>
    </row>
    <row r="1756" spans="1:13">
      <c r="A1756" t="s">
        <v>12</v>
      </c>
      <c r="B1756" t="s">
        <v>8088</v>
      </c>
      <c r="C1756" t="s">
        <v>3831</v>
      </c>
      <c r="D1756" s="85" t="s">
        <v>1962</v>
      </c>
      <c r="E1756" s="146">
        <v>41783</v>
      </c>
      <c r="G1756" t="s">
        <v>416</v>
      </c>
      <c r="H1756" t="s">
        <v>190</v>
      </c>
      <c r="I1756" t="s">
        <v>417</v>
      </c>
      <c r="J1756" s="146">
        <v>41777</v>
      </c>
      <c r="K1756" t="s">
        <v>418</v>
      </c>
      <c r="L1756" t="s">
        <v>92</v>
      </c>
      <c r="M1756" t="s">
        <v>45</v>
      </c>
    </row>
    <row r="1757" spans="1:13">
      <c r="A1757" t="s">
        <v>12</v>
      </c>
      <c r="B1757" t="s">
        <v>8089</v>
      </c>
      <c r="C1757" t="s">
        <v>3832</v>
      </c>
      <c r="D1757" s="85" t="s">
        <v>1962</v>
      </c>
      <c r="E1757" s="146">
        <v>41783</v>
      </c>
      <c r="G1757" t="s">
        <v>416</v>
      </c>
      <c r="H1757" t="s">
        <v>190</v>
      </c>
      <c r="I1757" t="s">
        <v>417</v>
      </c>
      <c r="J1757" s="146">
        <v>41777</v>
      </c>
      <c r="K1757" t="s">
        <v>529</v>
      </c>
      <c r="L1757" t="s">
        <v>1823</v>
      </c>
      <c r="M1757" t="s">
        <v>45</v>
      </c>
    </row>
    <row r="1758" spans="1:13">
      <c r="A1758" t="s">
        <v>12</v>
      </c>
      <c r="B1758" t="s">
        <v>8090</v>
      </c>
      <c r="C1758" t="s">
        <v>3833</v>
      </c>
      <c r="D1758" s="85" t="s">
        <v>1962</v>
      </c>
      <c r="E1758" s="146">
        <v>41783</v>
      </c>
      <c r="G1758" t="s">
        <v>416</v>
      </c>
      <c r="H1758" t="s">
        <v>190</v>
      </c>
      <c r="I1758" t="s">
        <v>417</v>
      </c>
      <c r="J1758" s="146">
        <v>41777</v>
      </c>
      <c r="K1758" t="s">
        <v>784</v>
      </c>
      <c r="L1758" t="s">
        <v>438</v>
      </c>
      <c r="M1758" t="s">
        <v>45</v>
      </c>
    </row>
    <row r="1759" spans="1:13">
      <c r="A1759" t="s">
        <v>12</v>
      </c>
      <c r="B1759" t="s">
        <v>8091</v>
      </c>
      <c r="C1759" t="s">
        <v>3834</v>
      </c>
      <c r="D1759" s="85" t="s">
        <v>1962</v>
      </c>
      <c r="E1759" s="146">
        <v>41783</v>
      </c>
      <c r="G1759" t="s">
        <v>416</v>
      </c>
      <c r="H1759" t="s">
        <v>190</v>
      </c>
      <c r="I1759" t="s">
        <v>417</v>
      </c>
      <c r="J1759" s="146">
        <v>41777</v>
      </c>
      <c r="K1759" t="s">
        <v>675</v>
      </c>
      <c r="L1759" t="s">
        <v>212</v>
      </c>
      <c r="M1759" t="s">
        <v>45</v>
      </c>
    </row>
    <row r="1760" spans="1:13">
      <c r="A1760" t="s">
        <v>12</v>
      </c>
      <c r="B1760" t="s">
        <v>8092</v>
      </c>
      <c r="C1760" t="s">
        <v>3835</v>
      </c>
      <c r="D1760" s="85" t="s">
        <v>1962</v>
      </c>
      <c r="E1760" s="146">
        <v>41785</v>
      </c>
      <c r="G1760" t="s">
        <v>416</v>
      </c>
      <c r="H1760" t="s">
        <v>190</v>
      </c>
      <c r="I1760" t="s">
        <v>417</v>
      </c>
      <c r="J1760" s="146">
        <v>41777</v>
      </c>
      <c r="K1760" t="s">
        <v>161</v>
      </c>
      <c r="L1760" t="s">
        <v>3812</v>
      </c>
      <c r="M1760" t="s">
        <v>45</v>
      </c>
    </row>
    <row r="1761" spans="1:16">
      <c r="A1761" t="s">
        <v>12</v>
      </c>
      <c r="B1761" t="s">
        <v>8093</v>
      </c>
      <c r="C1761" t="s">
        <v>3836</v>
      </c>
      <c r="D1761" s="85" t="s">
        <v>1962</v>
      </c>
      <c r="E1761" s="146">
        <v>41785</v>
      </c>
      <c r="G1761" t="s">
        <v>416</v>
      </c>
      <c r="H1761" t="s">
        <v>190</v>
      </c>
      <c r="I1761" t="s">
        <v>417</v>
      </c>
      <c r="J1761" s="146">
        <v>41777</v>
      </c>
      <c r="M1761" t="s">
        <v>45</v>
      </c>
    </row>
    <row r="1762" spans="1:16">
      <c r="A1762" t="s">
        <v>12</v>
      </c>
      <c r="B1762" t="s">
        <v>8094</v>
      </c>
      <c r="C1762" t="s">
        <v>3837</v>
      </c>
      <c r="D1762" s="85" t="s">
        <v>1962</v>
      </c>
      <c r="E1762" s="146">
        <v>41785</v>
      </c>
      <c r="G1762" t="s">
        <v>416</v>
      </c>
      <c r="H1762" t="s">
        <v>190</v>
      </c>
      <c r="I1762" t="s">
        <v>417</v>
      </c>
      <c r="J1762" s="146">
        <v>41777</v>
      </c>
      <c r="K1762" t="s">
        <v>784</v>
      </c>
      <c r="L1762" t="s">
        <v>3812</v>
      </c>
      <c r="M1762" t="s">
        <v>45</v>
      </c>
    </row>
    <row r="1763" spans="1:16">
      <c r="A1763" t="s">
        <v>7</v>
      </c>
      <c r="B1763" t="s">
        <v>8095</v>
      </c>
      <c r="C1763" t="s">
        <v>3838</v>
      </c>
      <c r="D1763" s="85" t="s">
        <v>1259</v>
      </c>
      <c r="E1763" s="146">
        <v>44229</v>
      </c>
      <c r="P1763" t="s">
        <v>3839</v>
      </c>
    </row>
    <row r="1764" spans="1:16">
      <c r="A1764" t="s">
        <v>12</v>
      </c>
      <c r="B1764" t="s">
        <v>8096</v>
      </c>
      <c r="C1764" t="s">
        <v>3840</v>
      </c>
      <c r="D1764" s="85" t="s">
        <v>6298</v>
      </c>
      <c r="E1764" s="146">
        <v>42957</v>
      </c>
      <c r="G1764" t="s">
        <v>3841</v>
      </c>
      <c r="H1764" t="s">
        <v>190</v>
      </c>
      <c r="K1764" t="s">
        <v>85</v>
      </c>
      <c r="L1764" t="s">
        <v>2607</v>
      </c>
      <c r="M1764" t="s">
        <v>45</v>
      </c>
      <c r="N1764" t="s">
        <v>3842</v>
      </c>
    </row>
    <row r="1765" spans="1:16">
      <c r="A1765" t="s">
        <v>12</v>
      </c>
      <c r="B1765" t="s">
        <v>8097</v>
      </c>
      <c r="C1765" t="s">
        <v>3843</v>
      </c>
      <c r="D1765" s="85" t="s">
        <v>6298</v>
      </c>
      <c r="E1765" s="146">
        <v>42865</v>
      </c>
      <c r="G1765" t="s">
        <v>3844</v>
      </c>
      <c r="H1765" t="s">
        <v>204</v>
      </c>
      <c r="K1765" t="s">
        <v>85</v>
      </c>
      <c r="L1765" t="s">
        <v>92</v>
      </c>
      <c r="M1765" t="s">
        <v>45</v>
      </c>
    </row>
    <row r="1766" spans="1:16">
      <c r="A1766" t="s">
        <v>12</v>
      </c>
      <c r="B1766" t="s">
        <v>8098</v>
      </c>
      <c r="C1766" t="s">
        <v>3845</v>
      </c>
      <c r="D1766" s="85" t="s">
        <v>6298</v>
      </c>
      <c r="E1766" s="146">
        <v>42592</v>
      </c>
      <c r="G1766" t="s">
        <v>3846</v>
      </c>
      <c r="H1766" t="s">
        <v>32</v>
      </c>
      <c r="K1766" t="s">
        <v>85</v>
      </c>
      <c r="L1766" t="s">
        <v>157</v>
      </c>
      <c r="M1766" t="s">
        <v>28</v>
      </c>
      <c r="N1766" t="s">
        <v>178</v>
      </c>
    </row>
    <row r="1767" spans="1:16">
      <c r="A1767" t="s">
        <v>12</v>
      </c>
      <c r="B1767" t="s">
        <v>8099</v>
      </c>
      <c r="C1767" t="s">
        <v>3847</v>
      </c>
      <c r="D1767" s="85" t="s">
        <v>6298</v>
      </c>
      <c r="E1767" s="146">
        <v>42580</v>
      </c>
      <c r="G1767" t="s">
        <v>2832</v>
      </c>
      <c r="H1767" t="s">
        <v>310</v>
      </c>
      <c r="I1767" t="s">
        <v>3848</v>
      </c>
      <c r="K1767" t="s">
        <v>434</v>
      </c>
      <c r="L1767" t="s">
        <v>418</v>
      </c>
      <c r="M1767" t="s">
        <v>28</v>
      </c>
    </row>
    <row r="1768" spans="1:16">
      <c r="A1768" t="s">
        <v>12</v>
      </c>
      <c r="B1768" t="s">
        <v>8100</v>
      </c>
      <c r="C1768" t="s">
        <v>3849</v>
      </c>
      <c r="D1768" s="85" t="s">
        <v>6298</v>
      </c>
      <c r="E1768" s="146">
        <v>42579</v>
      </c>
      <c r="G1768" t="s">
        <v>2832</v>
      </c>
      <c r="H1768" t="s">
        <v>310</v>
      </c>
      <c r="I1768" t="s">
        <v>3848</v>
      </c>
      <c r="K1768" t="s">
        <v>85</v>
      </c>
      <c r="L1768" t="s">
        <v>79</v>
      </c>
      <c r="M1768" t="s">
        <v>28</v>
      </c>
    </row>
    <row r="1769" spans="1:16">
      <c r="A1769" t="s">
        <v>12</v>
      </c>
      <c r="B1769" t="s">
        <v>8101</v>
      </c>
      <c r="C1769" t="s">
        <v>3850</v>
      </c>
      <c r="D1769" s="85" t="s">
        <v>6298</v>
      </c>
      <c r="E1769" s="146">
        <v>42579</v>
      </c>
      <c r="G1769" t="s">
        <v>2832</v>
      </c>
      <c r="H1769" t="s">
        <v>310</v>
      </c>
      <c r="I1769" t="s">
        <v>3848</v>
      </c>
      <c r="K1769" t="s">
        <v>85</v>
      </c>
      <c r="L1769" t="s">
        <v>1614</v>
      </c>
      <c r="M1769" t="s">
        <v>28</v>
      </c>
    </row>
    <row r="1770" spans="1:16">
      <c r="A1770" t="s">
        <v>12</v>
      </c>
      <c r="B1770" t="s">
        <v>8102</v>
      </c>
      <c r="C1770" t="s">
        <v>3851</v>
      </c>
      <c r="D1770" s="85" t="s">
        <v>6298</v>
      </c>
      <c r="E1770" s="146">
        <v>42579</v>
      </c>
      <c r="G1770" t="s">
        <v>2832</v>
      </c>
      <c r="H1770" t="s">
        <v>310</v>
      </c>
      <c r="I1770" t="s">
        <v>3848</v>
      </c>
      <c r="K1770" t="s">
        <v>85</v>
      </c>
      <c r="L1770" t="s">
        <v>92</v>
      </c>
      <c r="M1770" t="s">
        <v>28</v>
      </c>
      <c r="N1770" t="s">
        <v>185</v>
      </c>
    </row>
    <row r="1771" spans="1:16">
      <c r="A1771" t="s">
        <v>12</v>
      </c>
      <c r="B1771" t="s">
        <v>8103</v>
      </c>
      <c r="C1771" t="s">
        <v>3852</v>
      </c>
      <c r="D1771" s="85" t="s">
        <v>6298</v>
      </c>
      <c r="E1771" s="146">
        <v>42579</v>
      </c>
      <c r="G1771" t="s">
        <v>2832</v>
      </c>
      <c r="H1771" t="s">
        <v>310</v>
      </c>
      <c r="I1771" t="s">
        <v>3848</v>
      </c>
      <c r="K1771" t="s">
        <v>85</v>
      </c>
      <c r="L1771" t="s">
        <v>49</v>
      </c>
      <c r="M1771" t="s">
        <v>28</v>
      </c>
    </row>
    <row r="1772" spans="1:16">
      <c r="A1772" t="s">
        <v>12</v>
      </c>
      <c r="B1772" t="s">
        <v>8104</v>
      </c>
      <c r="C1772" t="s">
        <v>3853</v>
      </c>
      <c r="D1772" s="85" t="s">
        <v>6298</v>
      </c>
      <c r="E1772" s="146">
        <v>42579</v>
      </c>
      <c r="G1772" t="s">
        <v>2832</v>
      </c>
      <c r="H1772" t="s">
        <v>310</v>
      </c>
      <c r="I1772" t="s">
        <v>3848</v>
      </c>
      <c r="K1772" t="s">
        <v>85</v>
      </c>
      <c r="L1772" t="s">
        <v>88</v>
      </c>
    </row>
    <row r="1773" spans="1:16">
      <c r="A1773" t="s">
        <v>12</v>
      </c>
      <c r="B1773" t="s">
        <v>8105</v>
      </c>
      <c r="C1773" t="s">
        <v>3854</v>
      </c>
      <c r="D1773" s="85" t="s">
        <v>6298</v>
      </c>
      <c r="E1773" s="146">
        <v>42558</v>
      </c>
      <c r="G1773" t="s">
        <v>3855</v>
      </c>
      <c r="H1773" t="s">
        <v>190</v>
      </c>
      <c r="I1773" t="s">
        <v>3856</v>
      </c>
      <c r="K1773" t="s">
        <v>85</v>
      </c>
      <c r="L1773" t="s">
        <v>92</v>
      </c>
      <c r="M1773" t="s">
        <v>45</v>
      </c>
      <c r="N1773" t="s">
        <v>3857</v>
      </c>
    </row>
    <row r="1774" spans="1:16">
      <c r="A1774" t="s">
        <v>12</v>
      </c>
      <c r="B1774" t="s">
        <v>8106</v>
      </c>
      <c r="C1774" t="s">
        <v>3858</v>
      </c>
      <c r="D1774" s="85" t="s">
        <v>6298</v>
      </c>
      <c r="E1774" s="146">
        <v>42535</v>
      </c>
      <c r="G1774" t="s">
        <v>3859</v>
      </c>
      <c r="H1774" t="s">
        <v>487</v>
      </c>
      <c r="I1774" t="s">
        <v>3860</v>
      </c>
      <c r="K1774" t="s">
        <v>85</v>
      </c>
      <c r="L1774" t="s">
        <v>418</v>
      </c>
    </row>
    <row r="1775" spans="1:16">
      <c r="A1775" t="s">
        <v>12</v>
      </c>
      <c r="B1775" t="s">
        <v>8107</v>
      </c>
      <c r="C1775" t="s">
        <v>3861</v>
      </c>
      <c r="D1775" s="85" t="s">
        <v>6298</v>
      </c>
      <c r="E1775" s="146">
        <v>42535</v>
      </c>
      <c r="G1775" t="s">
        <v>3859</v>
      </c>
      <c r="H1775" t="s">
        <v>487</v>
      </c>
      <c r="I1775" t="s">
        <v>3860</v>
      </c>
      <c r="K1775" t="s">
        <v>434</v>
      </c>
      <c r="L1775" t="s">
        <v>1294</v>
      </c>
    </row>
    <row r="1776" spans="1:16">
      <c r="A1776" t="s">
        <v>12</v>
      </c>
      <c r="B1776" t="s">
        <v>8108</v>
      </c>
      <c r="C1776" t="s">
        <v>3862</v>
      </c>
      <c r="D1776" s="85" t="s">
        <v>6298</v>
      </c>
      <c r="E1776" s="146">
        <v>42535</v>
      </c>
      <c r="G1776" t="s">
        <v>3859</v>
      </c>
      <c r="H1776" t="s">
        <v>487</v>
      </c>
      <c r="I1776" t="s">
        <v>3860</v>
      </c>
      <c r="K1776" t="s">
        <v>85</v>
      </c>
      <c r="L1776" t="s">
        <v>79</v>
      </c>
    </row>
    <row r="1777" spans="1:14">
      <c r="A1777" t="s">
        <v>12</v>
      </c>
      <c r="B1777" t="s">
        <v>8109</v>
      </c>
      <c r="C1777" t="s">
        <v>3863</v>
      </c>
      <c r="D1777" s="85" t="s">
        <v>6298</v>
      </c>
      <c r="E1777" s="146">
        <v>42535</v>
      </c>
      <c r="G1777" t="s">
        <v>3859</v>
      </c>
      <c r="H1777" t="s">
        <v>487</v>
      </c>
      <c r="I1777" t="s">
        <v>3860</v>
      </c>
      <c r="K1777" t="s">
        <v>85</v>
      </c>
      <c r="L1777" t="s">
        <v>210</v>
      </c>
    </row>
    <row r="1778" spans="1:14">
      <c r="A1778" t="s">
        <v>12</v>
      </c>
      <c r="B1778" t="s">
        <v>8110</v>
      </c>
      <c r="C1778" t="s">
        <v>3864</v>
      </c>
      <c r="D1778" s="85" t="s">
        <v>6298</v>
      </c>
      <c r="E1778" s="146">
        <v>42535</v>
      </c>
      <c r="G1778" t="s">
        <v>3859</v>
      </c>
      <c r="H1778" t="s">
        <v>487</v>
      </c>
      <c r="I1778" t="s">
        <v>3860</v>
      </c>
      <c r="K1778" t="s">
        <v>85</v>
      </c>
      <c r="L1778" t="s">
        <v>490</v>
      </c>
      <c r="N1778" t="s">
        <v>1260</v>
      </c>
    </row>
    <row r="1779" spans="1:14">
      <c r="A1779" t="s">
        <v>12</v>
      </c>
      <c r="B1779" t="s">
        <v>8111</v>
      </c>
      <c r="C1779" t="s">
        <v>3865</v>
      </c>
      <c r="D1779" s="85" t="s">
        <v>6298</v>
      </c>
      <c r="E1779" s="146">
        <v>42535</v>
      </c>
      <c r="G1779" t="s">
        <v>3859</v>
      </c>
      <c r="H1779" t="s">
        <v>487</v>
      </c>
      <c r="I1779" t="s">
        <v>3860</v>
      </c>
      <c r="K1779" t="s">
        <v>85</v>
      </c>
      <c r="L1779" t="s">
        <v>490</v>
      </c>
    </row>
    <row r="1780" spans="1:14">
      <c r="A1780" t="s">
        <v>12</v>
      </c>
      <c r="B1780" t="s">
        <v>8112</v>
      </c>
      <c r="C1780" t="s">
        <v>3866</v>
      </c>
      <c r="D1780" s="85" t="s">
        <v>6298</v>
      </c>
      <c r="E1780" s="146">
        <v>42377</v>
      </c>
      <c r="G1780" t="s">
        <v>3867</v>
      </c>
      <c r="H1780" t="s">
        <v>190</v>
      </c>
      <c r="K1780" t="s">
        <v>85</v>
      </c>
      <c r="L1780" t="s">
        <v>508</v>
      </c>
    </row>
    <row r="1781" spans="1:14">
      <c r="A1781" t="s">
        <v>12</v>
      </c>
      <c r="B1781" t="s">
        <v>8113</v>
      </c>
      <c r="C1781" t="s">
        <v>3868</v>
      </c>
      <c r="D1781" s="85" t="s">
        <v>6298</v>
      </c>
      <c r="E1781" s="146">
        <v>42377</v>
      </c>
      <c r="G1781" t="s">
        <v>3867</v>
      </c>
      <c r="H1781" t="s">
        <v>190</v>
      </c>
      <c r="K1781" t="s">
        <v>85</v>
      </c>
      <c r="L1781" t="s">
        <v>490</v>
      </c>
    </row>
    <row r="1782" spans="1:14">
      <c r="A1782" t="s">
        <v>12</v>
      </c>
      <c r="B1782" t="s">
        <v>8114</v>
      </c>
      <c r="C1782" t="s">
        <v>3869</v>
      </c>
      <c r="D1782" s="85" t="s">
        <v>6298</v>
      </c>
      <c r="E1782" s="146">
        <v>42377</v>
      </c>
      <c r="G1782" t="s">
        <v>3867</v>
      </c>
      <c r="H1782" t="s">
        <v>190</v>
      </c>
      <c r="K1782" t="s">
        <v>85</v>
      </c>
      <c r="L1782" t="s">
        <v>529</v>
      </c>
    </row>
    <row r="1783" spans="1:14">
      <c r="A1783" t="s">
        <v>12</v>
      </c>
      <c r="B1783" t="s">
        <v>8115</v>
      </c>
      <c r="C1783" t="s">
        <v>3870</v>
      </c>
      <c r="D1783" s="85" t="s">
        <v>6298</v>
      </c>
      <c r="E1783" s="146">
        <v>42377</v>
      </c>
      <c r="G1783" t="s">
        <v>3867</v>
      </c>
      <c r="H1783" t="s">
        <v>190</v>
      </c>
      <c r="K1783" t="s">
        <v>85</v>
      </c>
      <c r="L1783" t="s">
        <v>212</v>
      </c>
    </row>
    <row r="1784" spans="1:14">
      <c r="A1784" t="s">
        <v>12</v>
      </c>
      <c r="B1784" t="s">
        <v>8116</v>
      </c>
      <c r="C1784" t="s">
        <v>3871</v>
      </c>
      <c r="D1784" s="85" t="s">
        <v>6298</v>
      </c>
      <c r="E1784" s="146">
        <v>42377</v>
      </c>
      <c r="G1784" t="s">
        <v>3867</v>
      </c>
      <c r="H1784" t="s">
        <v>190</v>
      </c>
      <c r="K1784" t="s">
        <v>508</v>
      </c>
      <c r="L1784" t="s">
        <v>418</v>
      </c>
    </row>
    <row r="1785" spans="1:14">
      <c r="A1785" t="s">
        <v>12</v>
      </c>
      <c r="B1785" t="s">
        <v>8117</v>
      </c>
      <c r="C1785" t="s">
        <v>3872</v>
      </c>
      <c r="D1785" s="85" t="s">
        <v>6298</v>
      </c>
      <c r="E1785" s="146">
        <v>42377</v>
      </c>
      <c r="G1785" t="s">
        <v>3867</v>
      </c>
      <c r="H1785" t="s">
        <v>190</v>
      </c>
      <c r="K1785" t="s">
        <v>434</v>
      </c>
      <c r="L1785" t="s">
        <v>105</v>
      </c>
    </row>
    <row r="1786" spans="1:14">
      <c r="A1786" t="s">
        <v>12</v>
      </c>
      <c r="B1786" t="s">
        <v>8118</v>
      </c>
      <c r="C1786" t="s">
        <v>3873</v>
      </c>
      <c r="D1786" s="85" t="s">
        <v>6298</v>
      </c>
      <c r="E1786" s="146">
        <v>42262</v>
      </c>
      <c r="G1786" t="s">
        <v>203</v>
      </c>
      <c r="H1786" t="s">
        <v>204</v>
      </c>
      <c r="I1786" t="s">
        <v>3874</v>
      </c>
      <c r="J1786" s="146">
        <v>42246</v>
      </c>
      <c r="K1786" t="s">
        <v>3875</v>
      </c>
      <c r="L1786" t="s">
        <v>150</v>
      </c>
    </row>
    <row r="1787" spans="1:14">
      <c r="A1787" t="s">
        <v>12</v>
      </c>
      <c r="B1787" t="s">
        <v>8119</v>
      </c>
      <c r="C1787" t="s">
        <v>3876</v>
      </c>
      <c r="D1787" s="85" t="s">
        <v>6298</v>
      </c>
      <c r="E1787" s="146">
        <v>42262</v>
      </c>
      <c r="G1787" t="s">
        <v>203</v>
      </c>
      <c r="H1787" t="s">
        <v>204</v>
      </c>
      <c r="I1787" t="s">
        <v>3874</v>
      </c>
      <c r="J1787" s="146">
        <v>42246</v>
      </c>
      <c r="K1787" t="s">
        <v>1397</v>
      </c>
      <c r="L1787" t="s">
        <v>92</v>
      </c>
    </row>
    <row r="1788" spans="1:14">
      <c r="A1788" t="s">
        <v>12</v>
      </c>
      <c r="B1788" t="s">
        <v>8120</v>
      </c>
      <c r="C1788" t="s">
        <v>3877</v>
      </c>
      <c r="D1788" s="85" t="s">
        <v>6298</v>
      </c>
      <c r="E1788" s="146">
        <v>42258</v>
      </c>
      <c r="G1788" t="s">
        <v>203</v>
      </c>
      <c r="H1788" t="s">
        <v>204</v>
      </c>
      <c r="I1788" t="s">
        <v>3874</v>
      </c>
      <c r="J1788" s="146">
        <v>42246</v>
      </c>
      <c r="K1788" t="s">
        <v>85</v>
      </c>
      <c r="L1788" t="s">
        <v>105</v>
      </c>
    </row>
    <row r="1789" spans="1:14">
      <c r="A1789" t="s">
        <v>12</v>
      </c>
      <c r="B1789" t="s">
        <v>8121</v>
      </c>
      <c r="C1789" t="s">
        <v>3878</v>
      </c>
      <c r="D1789" s="85" t="s">
        <v>6298</v>
      </c>
      <c r="E1789" s="146">
        <v>42258</v>
      </c>
      <c r="G1789" t="s">
        <v>203</v>
      </c>
      <c r="H1789" t="s">
        <v>204</v>
      </c>
      <c r="I1789" t="s">
        <v>3874</v>
      </c>
      <c r="J1789" s="146">
        <v>42246</v>
      </c>
      <c r="K1789" t="s">
        <v>3875</v>
      </c>
      <c r="L1789" t="s">
        <v>678</v>
      </c>
    </row>
    <row r="1790" spans="1:14">
      <c r="A1790" t="s">
        <v>12</v>
      </c>
      <c r="B1790" t="s">
        <v>8122</v>
      </c>
      <c r="C1790" t="s">
        <v>3879</v>
      </c>
      <c r="D1790" s="85" t="s">
        <v>6298</v>
      </c>
      <c r="E1790" s="146">
        <v>42258</v>
      </c>
      <c r="G1790" t="s">
        <v>203</v>
      </c>
      <c r="H1790" t="s">
        <v>204</v>
      </c>
      <c r="I1790" t="s">
        <v>3874</v>
      </c>
      <c r="J1790" s="146">
        <v>42246</v>
      </c>
      <c r="K1790" t="s">
        <v>434</v>
      </c>
      <c r="L1790" t="s">
        <v>3059</v>
      </c>
    </row>
    <row r="1791" spans="1:14">
      <c r="A1791" t="s">
        <v>12</v>
      </c>
      <c r="B1791" t="s">
        <v>8123</v>
      </c>
      <c r="C1791" t="s">
        <v>3880</v>
      </c>
      <c r="D1791" s="85" t="s">
        <v>6298</v>
      </c>
      <c r="E1791" s="146">
        <v>42258</v>
      </c>
      <c r="G1791" t="s">
        <v>203</v>
      </c>
      <c r="H1791" t="s">
        <v>204</v>
      </c>
      <c r="I1791" t="s">
        <v>3874</v>
      </c>
      <c r="J1791" s="146">
        <v>42246</v>
      </c>
      <c r="K1791" t="s">
        <v>85</v>
      </c>
      <c r="L1791" t="s">
        <v>3875</v>
      </c>
    </row>
    <row r="1792" spans="1:14">
      <c r="A1792" t="s">
        <v>12</v>
      </c>
      <c r="B1792" t="s">
        <v>8124</v>
      </c>
      <c r="C1792" t="s">
        <v>3881</v>
      </c>
      <c r="D1792" s="85" t="s">
        <v>6298</v>
      </c>
      <c r="E1792" s="146">
        <v>42258</v>
      </c>
      <c r="G1792" t="s">
        <v>203</v>
      </c>
      <c r="H1792" t="s">
        <v>204</v>
      </c>
      <c r="I1792" t="s">
        <v>3874</v>
      </c>
      <c r="J1792" s="146">
        <v>42246</v>
      </c>
      <c r="K1792" t="s">
        <v>85</v>
      </c>
      <c r="L1792" t="s">
        <v>2758</v>
      </c>
    </row>
    <row r="1793" spans="1:14">
      <c r="A1793" t="s">
        <v>12</v>
      </c>
      <c r="B1793" t="s">
        <v>8125</v>
      </c>
      <c r="C1793" t="s">
        <v>3882</v>
      </c>
      <c r="D1793" s="85" t="s">
        <v>6298</v>
      </c>
      <c r="E1793" s="146">
        <v>42258</v>
      </c>
      <c r="G1793" t="s">
        <v>203</v>
      </c>
      <c r="H1793" t="s">
        <v>204</v>
      </c>
      <c r="I1793" t="s">
        <v>3874</v>
      </c>
      <c r="J1793" s="146">
        <v>42245</v>
      </c>
      <c r="K1793" t="s">
        <v>434</v>
      </c>
      <c r="L1793" t="s">
        <v>3875</v>
      </c>
    </row>
    <row r="1794" spans="1:14">
      <c r="A1794" t="s">
        <v>12</v>
      </c>
      <c r="B1794" t="s">
        <v>8126</v>
      </c>
      <c r="C1794" t="s">
        <v>3883</v>
      </c>
      <c r="D1794" s="85" t="s">
        <v>6298</v>
      </c>
      <c r="E1794" s="146">
        <v>42258</v>
      </c>
      <c r="G1794" t="s">
        <v>203</v>
      </c>
      <c r="H1794" t="s">
        <v>204</v>
      </c>
      <c r="I1794" t="s">
        <v>3874</v>
      </c>
      <c r="J1794" s="146">
        <v>42245</v>
      </c>
      <c r="K1794" t="s">
        <v>85</v>
      </c>
      <c r="L1794" t="s">
        <v>418</v>
      </c>
    </row>
    <row r="1795" spans="1:14">
      <c r="A1795" t="s">
        <v>12</v>
      </c>
      <c r="B1795" t="s">
        <v>8127</v>
      </c>
      <c r="C1795" t="s">
        <v>3884</v>
      </c>
      <c r="D1795" s="85" t="s">
        <v>6298</v>
      </c>
      <c r="E1795" s="146">
        <v>42258</v>
      </c>
      <c r="G1795" t="s">
        <v>203</v>
      </c>
      <c r="H1795" t="s">
        <v>204</v>
      </c>
      <c r="I1795" t="s">
        <v>3874</v>
      </c>
      <c r="J1795" s="146">
        <v>42245</v>
      </c>
      <c r="K1795" t="s">
        <v>434</v>
      </c>
      <c r="L1795" t="s">
        <v>194</v>
      </c>
    </row>
    <row r="1796" spans="1:14">
      <c r="A1796" t="s">
        <v>12</v>
      </c>
      <c r="B1796" t="s">
        <v>8128</v>
      </c>
      <c r="C1796" t="s">
        <v>3885</v>
      </c>
      <c r="D1796" s="85" t="s">
        <v>6298</v>
      </c>
      <c r="E1796" s="146">
        <v>42258</v>
      </c>
      <c r="G1796" t="s">
        <v>203</v>
      </c>
      <c r="H1796" t="s">
        <v>204</v>
      </c>
      <c r="I1796" t="s">
        <v>3874</v>
      </c>
      <c r="J1796" s="146">
        <v>42245</v>
      </c>
      <c r="K1796" t="s">
        <v>85</v>
      </c>
      <c r="L1796" t="s">
        <v>490</v>
      </c>
    </row>
    <row r="1797" spans="1:14">
      <c r="A1797" t="s">
        <v>12</v>
      </c>
      <c r="B1797" t="s">
        <v>8129</v>
      </c>
      <c r="C1797" t="s">
        <v>3886</v>
      </c>
      <c r="D1797" s="85" t="s">
        <v>6298</v>
      </c>
      <c r="E1797" s="146">
        <v>42258</v>
      </c>
      <c r="G1797" t="s">
        <v>203</v>
      </c>
      <c r="H1797" t="s">
        <v>204</v>
      </c>
      <c r="I1797" t="s">
        <v>3874</v>
      </c>
      <c r="J1797" s="146">
        <v>42245</v>
      </c>
      <c r="K1797" t="s">
        <v>85</v>
      </c>
      <c r="L1797" t="s">
        <v>3875</v>
      </c>
    </row>
    <row r="1798" spans="1:14">
      <c r="A1798" t="s">
        <v>12</v>
      </c>
      <c r="B1798" t="s">
        <v>8130</v>
      </c>
      <c r="C1798" t="s">
        <v>3887</v>
      </c>
      <c r="D1798" s="85" t="s">
        <v>6298</v>
      </c>
      <c r="E1798" s="146">
        <v>42258</v>
      </c>
      <c r="G1798" t="s">
        <v>203</v>
      </c>
      <c r="H1798" t="s">
        <v>204</v>
      </c>
      <c r="I1798" t="s">
        <v>3874</v>
      </c>
      <c r="J1798" s="146">
        <v>42245</v>
      </c>
      <c r="K1798" t="s">
        <v>3875</v>
      </c>
      <c r="L1798" t="s">
        <v>1397</v>
      </c>
    </row>
    <row r="1799" spans="1:14">
      <c r="A1799" t="s">
        <v>12</v>
      </c>
      <c r="B1799" t="s">
        <v>8131</v>
      </c>
      <c r="C1799" t="s">
        <v>3888</v>
      </c>
      <c r="D1799" s="85" t="s">
        <v>6298</v>
      </c>
      <c r="E1799" s="146">
        <v>42258</v>
      </c>
      <c r="G1799" t="s">
        <v>203</v>
      </c>
      <c r="H1799" t="s">
        <v>204</v>
      </c>
      <c r="I1799" t="s">
        <v>3874</v>
      </c>
      <c r="J1799" s="146">
        <v>42245</v>
      </c>
      <c r="K1799" t="s">
        <v>434</v>
      </c>
      <c r="L1799" t="s">
        <v>2786</v>
      </c>
    </row>
    <row r="1800" spans="1:14">
      <c r="A1800" t="s">
        <v>12</v>
      </c>
      <c r="B1800" t="s">
        <v>8132</v>
      </c>
      <c r="C1800" t="s">
        <v>3889</v>
      </c>
      <c r="D1800" s="85" t="s">
        <v>6298</v>
      </c>
      <c r="E1800" s="146">
        <v>42258</v>
      </c>
      <c r="G1800" t="s">
        <v>203</v>
      </c>
      <c r="H1800" t="s">
        <v>204</v>
      </c>
      <c r="I1800" t="s">
        <v>3874</v>
      </c>
      <c r="J1800" s="146">
        <v>42245</v>
      </c>
      <c r="K1800" t="s">
        <v>434</v>
      </c>
      <c r="L1800" t="s">
        <v>428</v>
      </c>
    </row>
    <row r="1801" spans="1:14">
      <c r="A1801" t="s">
        <v>12</v>
      </c>
      <c r="B1801" t="s">
        <v>8133</v>
      </c>
      <c r="C1801" t="s">
        <v>3890</v>
      </c>
      <c r="D1801" s="85" t="s">
        <v>6298</v>
      </c>
      <c r="E1801" s="146">
        <v>42258</v>
      </c>
      <c r="G1801" t="s">
        <v>203</v>
      </c>
      <c r="H1801" t="s">
        <v>204</v>
      </c>
      <c r="I1801" t="s">
        <v>3874</v>
      </c>
      <c r="J1801" s="146">
        <v>42245</v>
      </c>
      <c r="K1801" t="s">
        <v>3875</v>
      </c>
      <c r="L1801" t="s">
        <v>79</v>
      </c>
    </row>
    <row r="1802" spans="1:14">
      <c r="A1802" t="s">
        <v>12</v>
      </c>
      <c r="B1802" t="s">
        <v>8134</v>
      </c>
      <c r="C1802" t="s">
        <v>3891</v>
      </c>
      <c r="D1802" s="85" t="s">
        <v>6298</v>
      </c>
      <c r="E1802" s="146">
        <v>42240</v>
      </c>
      <c r="F1802" t="s">
        <v>838</v>
      </c>
      <c r="G1802" t="s">
        <v>2942</v>
      </c>
      <c r="H1802" t="s">
        <v>452</v>
      </c>
      <c r="I1802" t="s">
        <v>3892</v>
      </c>
      <c r="J1802" s="146">
        <v>42218</v>
      </c>
      <c r="K1802" t="s">
        <v>85</v>
      </c>
      <c r="L1802" t="s">
        <v>1737</v>
      </c>
      <c r="N1802" t="s">
        <v>250</v>
      </c>
    </row>
    <row r="1803" spans="1:14">
      <c r="A1803" t="s">
        <v>12</v>
      </c>
      <c r="B1803" t="s">
        <v>8135</v>
      </c>
      <c r="C1803" t="s">
        <v>3893</v>
      </c>
      <c r="D1803" s="85" t="s">
        <v>6298</v>
      </c>
      <c r="E1803" s="146">
        <v>42240</v>
      </c>
      <c r="F1803" t="s">
        <v>757</v>
      </c>
      <c r="G1803" t="s">
        <v>2942</v>
      </c>
      <c r="H1803" t="s">
        <v>452</v>
      </c>
      <c r="I1803" t="s">
        <v>3892</v>
      </c>
      <c r="J1803" s="146">
        <v>42218</v>
      </c>
      <c r="K1803" t="s">
        <v>85</v>
      </c>
      <c r="L1803" t="s">
        <v>161</v>
      </c>
      <c r="N1803" t="s">
        <v>883</v>
      </c>
    </row>
    <row r="1804" spans="1:14">
      <c r="A1804" t="s">
        <v>12</v>
      </c>
      <c r="B1804" t="s">
        <v>8136</v>
      </c>
      <c r="C1804" t="s">
        <v>3894</v>
      </c>
      <c r="D1804" s="85" t="s">
        <v>6298</v>
      </c>
      <c r="E1804" s="146">
        <v>42179</v>
      </c>
      <c r="F1804" t="s">
        <v>3895</v>
      </c>
      <c r="G1804" t="s">
        <v>2962</v>
      </c>
      <c r="H1804" t="s">
        <v>190</v>
      </c>
      <c r="I1804" t="s">
        <v>3896</v>
      </c>
      <c r="J1804" s="146">
        <v>42176</v>
      </c>
      <c r="K1804" t="s">
        <v>418</v>
      </c>
      <c r="L1804" t="s">
        <v>3897</v>
      </c>
      <c r="M1804" t="s">
        <v>45</v>
      </c>
      <c r="N1804" t="s">
        <v>3898</v>
      </c>
    </row>
    <row r="1805" spans="1:14">
      <c r="A1805" t="s">
        <v>12</v>
      </c>
      <c r="B1805" t="s">
        <v>8137</v>
      </c>
      <c r="C1805" t="s">
        <v>3899</v>
      </c>
      <c r="D1805" s="85" t="s">
        <v>6298</v>
      </c>
      <c r="E1805" s="146">
        <v>42179</v>
      </c>
      <c r="F1805" t="s">
        <v>891</v>
      </c>
      <c r="G1805" t="s">
        <v>2962</v>
      </c>
      <c r="H1805" t="s">
        <v>190</v>
      </c>
      <c r="I1805" t="s">
        <v>3896</v>
      </c>
      <c r="J1805" s="146">
        <v>42176</v>
      </c>
      <c r="K1805" t="s">
        <v>85</v>
      </c>
      <c r="L1805" t="s">
        <v>2607</v>
      </c>
      <c r="M1805" t="s">
        <v>45</v>
      </c>
      <c r="N1805" t="s">
        <v>1980</v>
      </c>
    </row>
    <row r="1806" spans="1:14">
      <c r="A1806" t="s">
        <v>12</v>
      </c>
      <c r="B1806" t="s">
        <v>8138</v>
      </c>
      <c r="C1806" t="s">
        <v>3900</v>
      </c>
      <c r="D1806" s="85" t="s">
        <v>6298</v>
      </c>
      <c r="E1806" s="146">
        <v>42179</v>
      </c>
      <c r="G1806" t="s">
        <v>2962</v>
      </c>
      <c r="H1806" t="s">
        <v>190</v>
      </c>
      <c r="I1806" t="s">
        <v>3896</v>
      </c>
      <c r="J1806" s="146">
        <v>42176</v>
      </c>
      <c r="K1806" t="s">
        <v>85</v>
      </c>
      <c r="L1806" t="s">
        <v>529</v>
      </c>
      <c r="M1806" t="s">
        <v>45</v>
      </c>
      <c r="N1806" t="s">
        <v>3901</v>
      </c>
    </row>
    <row r="1807" spans="1:14">
      <c r="A1807" t="s">
        <v>12</v>
      </c>
      <c r="B1807" t="s">
        <v>8139</v>
      </c>
      <c r="C1807" t="s">
        <v>3902</v>
      </c>
      <c r="D1807" s="85" t="s">
        <v>6298</v>
      </c>
      <c r="E1807" s="146">
        <v>42179</v>
      </c>
      <c r="F1807" t="s">
        <v>757</v>
      </c>
      <c r="G1807" t="s">
        <v>2962</v>
      </c>
      <c r="H1807" t="s">
        <v>190</v>
      </c>
      <c r="I1807" t="s">
        <v>3896</v>
      </c>
      <c r="J1807" s="146">
        <v>42176</v>
      </c>
      <c r="K1807" t="s">
        <v>3897</v>
      </c>
      <c r="L1807" t="s">
        <v>2607</v>
      </c>
      <c r="M1807" t="s">
        <v>45</v>
      </c>
      <c r="N1807" t="s">
        <v>3903</v>
      </c>
    </row>
    <row r="1808" spans="1:14">
      <c r="A1808" t="s">
        <v>12</v>
      </c>
      <c r="B1808" t="s">
        <v>8140</v>
      </c>
      <c r="C1808" t="s">
        <v>3904</v>
      </c>
      <c r="D1808" s="85" t="s">
        <v>6298</v>
      </c>
      <c r="E1808" s="146">
        <v>42179</v>
      </c>
      <c r="G1808" t="s">
        <v>2962</v>
      </c>
      <c r="H1808" t="s">
        <v>190</v>
      </c>
      <c r="I1808" t="s">
        <v>3896</v>
      </c>
      <c r="J1808" s="146">
        <v>42176</v>
      </c>
      <c r="K1808" t="s">
        <v>3897</v>
      </c>
      <c r="L1808" t="s">
        <v>529</v>
      </c>
      <c r="M1808" t="s">
        <v>45</v>
      </c>
      <c r="N1808" t="s">
        <v>2010</v>
      </c>
    </row>
    <row r="1809" spans="1:14">
      <c r="A1809" t="s">
        <v>12</v>
      </c>
      <c r="B1809" t="s">
        <v>8141</v>
      </c>
      <c r="C1809" t="s">
        <v>3905</v>
      </c>
      <c r="D1809" s="85" t="s">
        <v>6298</v>
      </c>
      <c r="E1809" s="146">
        <v>42179</v>
      </c>
      <c r="G1809" t="s">
        <v>2962</v>
      </c>
      <c r="H1809" t="s">
        <v>190</v>
      </c>
      <c r="I1809" t="s">
        <v>3896</v>
      </c>
      <c r="J1809" s="146">
        <v>42176</v>
      </c>
      <c r="K1809" t="s">
        <v>92</v>
      </c>
      <c r="L1809" t="s">
        <v>2607</v>
      </c>
      <c r="M1809" t="s">
        <v>45</v>
      </c>
      <c r="N1809" t="s">
        <v>3906</v>
      </c>
    </row>
    <row r="1810" spans="1:14">
      <c r="A1810" t="s">
        <v>12</v>
      </c>
      <c r="B1810" t="s">
        <v>8142</v>
      </c>
      <c r="C1810" t="s">
        <v>3907</v>
      </c>
      <c r="D1810" s="85" t="s">
        <v>6298</v>
      </c>
      <c r="E1810" s="146">
        <v>42179</v>
      </c>
      <c r="G1810" t="s">
        <v>2962</v>
      </c>
      <c r="H1810" t="s">
        <v>190</v>
      </c>
      <c r="I1810" t="s">
        <v>3896</v>
      </c>
      <c r="J1810" s="146">
        <v>42176</v>
      </c>
      <c r="K1810" t="s">
        <v>434</v>
      </c>
      <c r="L1810" t="s">
        <v>648</v>
      </c>
      <c r="M1810" t="s">
        <v>45</v>
      </c>
      <c r="N1810" t="s">
        <v>56</v>
      </c>
    </row>
    <row r="1811" spans="1:14">
      <c r="A1811" t="s">
        <v>12</v>
      </c>
      <c r="B1811" t="s">
        <v>8143</v>
      </c>
      <c r="C1811" t="s">
        <v>3908</v>
      </c>
      <c r="D1811" s="85" t="s">
        <v>6298</v>
      </c>
      <c r="E1811" s="146">
        <v>42179</v>
      </c>
      <c r="G1811" t="s">
        <v>2962</v>
      </c>
      <c r="H1811" t="s">
        <v>190</v>
      </c>
      <c r="I1811" t="s">
        <v>3896</v>
      </c>
      <c r="J1811" s="146">
        <v>42176</v>
      </c>
      <c r="K1811" t="s">
        <v>434</v>
      </c>
      <c r="L1811" t="s">
        <v>3897</v>
      </c>
      <c r="M1811" t="s">
        <v>45</v>
      </c>
      <c r="N1811" t="s">
        <v>2107</v>
      </c>
    </row>
    <row r="1812" spans="1:14">
      <c r="A1812" t="s">
        <v>12</v>
      </c>
      <c r="B1812" t="s">
        <v>8144</v>
      </c>
      <c r="C1812" t="s">
        <v>3909</v>
      </c>
      <c r="D1812" s="85" t="s">
        <v>6298</v>
      </c>
      <c r="E1812" s="146">
        <v>42179</v>
      </c>
      <c r="G1812" t="s">
        <v>2962</v>
      </c>
      <c r="H1812" t="s">
        <v>190</v>
      </c>
      <c r="I1812" t="s">
        <v>3896</v>
      </c>
      <c r="J1812" s="146">
        <v>42176</v>
      </c>
      <c r="K1812" t="s">
        <v>434</v>
      </c>
      <c r="L1812" t="s">
        <v>431</v>
      </c>
      <c r="M1812" t="s">
        <v>45</v>
      </c>
      <c r="N1812" t="s">
        <v>50</v>
      </c>
    </row>
    <row r="1813" spans="1:14">
      <c r="A1813" t="s">
        <v>12</v>
      </c>
      <c r="B1813" t="s">
        <v>8145</v>
      </c>
      <c r="C1813" t="s">
        <v>3910</v>
      </c>
      <c r="D1813" s="85" t="s">
        <v>6298</v>
      </c>
      <c r="E1813" s="146">
        <v>42179</v>
      </c>
      <c r="G1813" t="s">
        <v>2962</v>
      </c>
      <c r="H1813" t="s">
        <v>190</v>
      </c>
      <c r="I1813" t="s">
        <v>3896</v>
      </c>
      <c r="J1813" s="146">
        <v>42176</v>
      </c>
      <c r="K1813" t="s">
        <v>434</v>
      </c>
      <c r="L1813" t="s">
        <v>3911</v>
      </c>
      <c r="M1813" t="s">
        <v>45</v>
      </c>
      <c r="N1813" t="s">
        <v>3912</v>
      </c>
    </row>
    <row r="1814" spans="1:14">
      <c r="A1814" t="s">
        <v>12</v>
      </c>
      <c r="B1814" t="s">
        <v>8146</v>
      </c>
      <c r="C1814" t="s">
        <v>3913</v>
      </c>
      <c r="D1814" s="85" t="s">
        <v>6298</v>
      </c>
      <c r="E1814" s="146">
        <v>42179</v>
      </c>
      <c r="G1814" t="s">
        <v>2962</v>
      </c>
      <c r="H1814" t="s">
        <v>190</v>
      </c>
      <c r="I1814" t="s">
        <v>3896</v>
      </c>
      <c r="J1814" s="146">
        <v>42176</v>
      </c>
      <c r="K1814" t="s">
        <v>434</v>
      </c>
      <c r="L1814" t="s">
        <v>161</v>
      </c>
      <c r="M1814" t="s">
        <v>45</v>
      </c>
      <c r="N1814" t="s">
        <v>3914</v>
      </c>
    </row>
    <row r="1815" spans="1:14">
      <c r="A1815" t="s">
        <v>12</v>
      </c>
      <c r="B1815" t="s">
        <v>8147</v>
      </c>
      <c r="C1815" t="s">
        <v>3915</v>
      </c>
      <c r="D1815" s="85" t="s">
        <v>6298</v>
      </c>
      <c r="E1815" s="146">
        <v>42179</v>
      </c>
      <c r="G1815" t="s">
        <v>2962</v>
      </c>
      <c r="H1815" t="s">
        <v>190</v>
      </c>
      <c r="I1815" t="s">
        <v>3896</v>
      </c>
      <c r="J1815" s="146">
        <v>42176</v>
      </c>
      <c r="K1815" t="s">
        <v>434</v>
      </c>
      <c r="L1815" t="s">
        <v>79</v>
      </c>
      <c r="M1815" t="s">
        <v>45</v>
      </c>
      <c r="N1815" t="s">
        <v>3916</v>
      </c>
    </row>
    <row r="1816" spans="1:14">
      <c r="A1816" t="s">
        <v>12</v>
      </c>
      <c r="B1816" t="s">
        <v>8148</v>
      </c>
      <c r="C1816" t="s">
        <v>3917</v>
      </c>
      <c r="D1816" s="85" t="s">
        <v>6298</v>
      </c>
      <c r="E1816" s="146">
        <v>42179</v>
      </c>
      <c r="G1816" t="s">
        <v>2962</v>
      </c>
      <c r="H1816" t="s">
        <v>190</v>
      </c>
      <c r="I1816" t="s">
        <v>3896</v>
      </c>
      <c r="J1816" s="146">
        <v>42176</v>
      </c>
      <c r="K1816" t="s">
        <v>434</v>
      </c>
      <c r="L1816" t="s">
        <v>529</v>
      </c>
      <c r="M1816" t="s">
        <v>45</v>
      </c>
      <c r="N1816" t="s">
        <v>3918</v>
      </c>
    </row>
    <row r="1817" spans="1:14">
      <c r="A1817" t="s">
        <v>12</v>
      </c>
      <c r="B1817" t="s">
        <v>8149</v>
      </c>
      <c r="C1817" t="s">
        <v>3919</v>
      </c>
      <c r="D1817" s="85" t="s">
        <v>6298</v>
      </c>
      <c r="E1817" s="146">
        <v>42153</v>
      </c>
      <c r="G1817" t="s">
        <v>1910</v>
      </c>
      <c r="H1817" t="s">
        <v>204</v>
      </c>
      <c r="I1817" t="s">
        <v>3920</v>
      </c>
      <c r="J1817" s="146">
        <v>42148</v>
      </c>
      <c r="K1817" t="s">
        <v>434</v>
      </c>
      <c r="L1817" t="s">
        <v>105</v>
      </c>
    </row>
    <row r="1818" spans="1:14">
      <c r="A1818" t="s">
        <v>12</v>
      </c>
      <c r="B1818" t="s">
        <v>8150</v>
      </c>
      <c r="C1818" t="s">
        <v>3921</v>
      </c>
      <c r="D1818" s="85" t="s">
        <v>6298</v>
      </c>
      <c r="E1818" s="146">
        <v>42153</v>
      </c>
      <c r="G1818" t="s">
        <v>1910</v>
      </c>
      <c r="H1818" t="s">
        <v>204</v>
      </c>
      <c r="I1818" t="s">
        <v>3920</v>
      </c>
      <c r="J1818" s="146">
        <v>42148</v>
      </c>
      <c r="K1818" t="s">
        <v>434</v>
      </c>
      <c r="L1818" t="s">
        <v>529</v>
      </c>
    </row>
    <row r="1819" spans="1:14">
      <c r="A1819" t="s">
        <v>12</v>
      </c>
      <c r="B1819" t="s">
        <v>8151</v>
      </c>
      <c r="C1819" t="s">
        <v>3922</v>
      </c>
      <c r="D1819" s="85" t="s">
        <v>6298</v>
      </c>
      <c r="E1819" s="146">
        <v>42153</v>
      </c>
      <c r="F1819" t="s">
        <v>3895</v>
      </c>
      <c r="G1819" t="s">
        <v>1910</v>
      </c>
      <c r="H1819" t="s">
        <v>204</v>
      </c>
      <c r="I1819" t="s">
        <v>3920</v>
      </c>
      <c r="J1819" s="146">
        <v>42148</v>
      </c>
      <c r="K1819" t="s">
        <v>434</v>
      </c>
      <c r="L1819" t="s">
        <v>418</v>
      </c>
    </row>
    <row r="1820" spans="1:14">
      <c r="A1820" t="s">
        <v>12</v>
      </c>
      <c r="B1820" t="s">
        <v>8152</v>
      </c>
      <c r="C1820" t="s">
        <v>3923</v>
      </c>
      <c r="D1820" s="85" t="s">
        <v>6298</v>
      </c>
      <c r="E1820" s="146">
        <v>42122</v>
      </c>
      <c r="G1820" t="s">
        <v>3924</v>
      </c>
      <c r="H1820" t="s">
        <v>3744</v>
      </c>
      <c r="K1820" t="s">
        <v>1690</v>
      </c>
      <c r="L1820" t="s">
        <v>3925</v>
      </c>
    </row>
    <row r="1821" spans="1:14">
      <c r="A1821" t="s">
        <v>12</v>
      </c>
      <c r="B1821" t="s">
        <v>8153</v>
      </c>
      <c r="C1821" t="s">
        <v>3926</v>
      </c>
      <c r="D1821" s="85" t="s">
        <v>6298</v>
      </c>
      <c r="E1821" s="146">
        <v>42121</v>
      </c>
      <c r="G1821" t="s">
        <v>3924</v>
      </c>
      <c r="H1821" t="s">
        <v>3744</v>
      </c>
      <c r="K1821" t="s">
        <v>1690</v>
      </c>
      <c r="L1821" t="s">
        <v>3927</v>
      </c>
    </row>
    <row r="1822" spans="1:14">
      <c r="A1822" t="s">
        <v>12</v>
      </c>
      <c r="B1822" t="s">
        <v>8154</v>
      </c>
      <c r="C1822" t="s">
        <v>3928</v>
      </c>
      <c r="D1822" s="85" t="s">
        <v>6298</v>
      </c>
      <c r="E1822" s="146">
        <v>42121</v>
      </c>
      <c r="F1822" t="s">
        <v>3895</v>
      </c>
      <c r="G1822" t="s">
        <v>3924</v>
      </c>
      <c r="H1822" t="s">
        <v>3744</v>
      </c>
      <c r="K1822" t="s">
        <v>85</v>
      </c>
      <c r="L1822" t="s">
        <v>3929</v>
      </c>
    </row>
    <row r="1823" spans="1:14">
      <c r="A1823" t="s">
        <v>12</v>
      </c>
      <c r="B1823" t="s">
        <v>8155</v>
      </c>
      <c r="C1823" t="s">
        <v>3930</v>
      </c>
      <c r="D1823" s="85" t="s">
        <v>6298</v>
      </c>
      <c r="E1823" s="146">
        <v>42121</v>
      </c>
      <c r="G1823" t="s">
        <v>3924</v>
      </c>
      <c r="H1823" t="s">
        <v>3744</v>
      </c>
      <c r="K1823" t="s">
        <v>85</v>
      </c>
      <c r="L1823" t="s">
        <v>3931</v>
      </c>
    </row>
    <row r="1824" spans="1:14">
      <c r="A1824" t="s">
        <v>12</v>
      </c>
      <c r="B1824" t="s">
        <v>8156</v>
      </c>
      <c r="C1824" t="s">
        <v>3932</v>
      </c>
      <c r="D1824" s="85" t="s">
        <v>6298</v>
      </c>
      <c r="E1824" s="146">
        <v>42121</v>
      </c>
      <c r="F1824" t="s">
        <v>757</v>
      </c>
      <c r="G1824" t="s">
        <v>3924</v>
      </c>
      <c r="H1824" t="s">
        <v>3744</v>
      </c>
      <c r="K1824" t="s">
        <v>85</v>
      </c>
      <c r="L1824" t="s">
        <v>1690</v>
      </c>
    </row>
    <row r="1825" spans="1:14">
      <c r="A1825" t="s">
        <v>12</v>
      </c>
      <c r="B1825" t="s">
        <v>8157</v>
      </c>
      <c r="C1825" t="s">
        <v>3933</v>
      </c>
      <c r="D1825" s="85" t="s">
        <v>6298</v>
      </c>
      <c r="E1825" s="146">
        <v>41753</v>
      </c>
      <c r="G1825" t="s">
        <v>3743</v>
      </c>
      <c r="H1825" t="s">
        <v>3744</v>
      </c>
      <c r="K1825" t="s">
        <v>85</v>
      </c>
      <c r="L1825" t="s">
        <v>1690</v>
      </c>
    </row>
    <row r="1826" spans="1:14">
      <c r="A1826" t="s">
        <v>12</v>
      </c>
      <c r="B1826" t="s">
        <v>8158</v>
      </c>
      <c r="C1826" t="s">
        <v>3934</v>
      </c>
      <c r="D1826" s="85" t="s">
        <v>6298</v>
      </c>
      <c r="E1826" s="146">
        <v>41754</v>
      </c>
      <c r="G1826" t="s">
        <v>3743</v>
      </c>
      <c r="H1826" t="s">
        <v>3744</v>
      </c>
      <c r="K1826" t="s">
        <v>261</v>
      </c>
      <c r="L1826" t="s">
        <v>3745</v>
      </c>
    </row>
    <row r="1827" spans="1:14">
      <c r="A1827" t="s">
        <v>12</v>
      </c>
      <c r="B1827" t="s">
        <v>8159</v>
      </c>
      <c r="C1827" t="s">
        <v>3935</v>
      </c>
      <c r="D1827" s="85" t="s">
        <v>6298</v>
      </c>
      <c r="E1827" s="146">
        <v>41754</v>
      </c>
      <c r="G1827" t="s">
        <v>3743</v>
      </c>
      <c r="H1827" t="s">
        <v>3744</v>
      </c>
      <c r="K1827" t="s">
        <v>85</v>
      </c>
      <c r="L1827" t="s">
        <v>2758</v>
      </c>
    </row>
    <row r="1828" spans="1:14">
      <c r="A1828" t="s">
        <v>12</v>
      </c>
      <c r="B1828" t="s">
        <v>8160</v>
      </c>
      <c r="C1828" t="s">
        <v>3936</v>
      </c>
      <c r="D1828" s="85" t="s">
        <v>6298</v>
      </c>
      <c r="E1828" s="146">
        <v>41754</v>
      </c>
      <c r="F1828" t="s">
        <v>757</v>
      </c>
      <c r="G1828" t="s">
        <v>3743</v>
      </c>
      <c r="H1828" t="s">
        <v>3744</v>
      </c>
      <c r="K1828" t="s">
        <v>85</v>
      </c>
      <c r="L1828" t="s">
        <v>1690</v>
      </c>
    </row>
    <row r="1829" spans="1:14">
      <c r="A1829" t="s">
        <v>12</v>
      </c>
      <c r="B1829" t="s">
        <v>8161</v>
      </c>
      <c r="C1829" t="s">
        <v>3937</v>
      </c>
      <c r="D1829" s="85" t="s">
        <v>6298</v>
      </c>
      <c r="E1829" s="146">
        <v>41754</v>
      </c>
      <c r="G1829" t="s">
        <v>3743</v>
      </c>
      <c r="H1829" t="s">
        <v>3744</v>
      </c>
      <c r="K1829" t="s">
        <v>85</v>
      </c>
      <c r="L1829" t="s">
        <v>2758</v>
      </c>
    </row>
    <row r="1830" spans="1:14">
      <c r="A1830" t="s">
        <v>12</v>
      </c>
      <c r="B1830" t="s">
        <v>8162</v>
      </c>
      <c r="C1830" t="s">
        <v>3938</v>
      </c>
      <c r="D1830" s="85" t="s">
        <v>6298</v>
      </c>
      <c r="E1830" s="146">
        <v>41754</v>
      </c>
      <c r="F1830" t="s">
        <v>838</v>
      </c>
      <c r="G1830" t="s">
        <v>3743</v>
      </c>
      <c r="H1830" t="s">
        <v>3744</v>
      </c>
      <c r="K1830" t="s">
        <v>1690</v>
      </c>
      <c r="L1830" t="s">
        <v>2758</v>
      </c>
    </row>
    <row r="1831" spans="1:14">
      <c r="A1831" t="s">
        <v>12</v>
      </c>
      <c r="B1831" t="s">
        <v>8163</v>
      </c>
      <c r="C1831" t="s">
        <v>3939</v>
      </c>
      <c r="D1831" s="85" t="s">
        <v>6298</v>
      </c>
      <c r="E1831" s="146">
        <v>41764</v>
      </c>
      <c r="G1831" t="s">
        <v>791</v>
      </c>
      <c r="H1831" t="s">
        <v>204</v>
      </c>
      <c r="I1831" t="s">
        <v>3940</v>
      </c>
      <c r="J1831" s="146">
        <v>41732</v>
      </c>
      <c r="K1831" t="s">
        <v>85</v>
      </c>
      <c r="L1831" t="s">
        <v>678</v>
      </c>
      <c r="M1831" t="s">
        <v>45</v>
      </c>
      <c r="N1831" t="s">
        <v>3941</v>
      </c>
    </row>
    <row r="1832" spans="1:14">
      <c r="A1832" t="s">
        <v>12</v>
      </c>
      <c r="B1832" t="s">
        <v>8164</v>
      </c>
      <c r="C1832" t="s">
        <v>3942</v>
      </c>
      <c r="D1832" s="85" t="s">
        <v>6298</v>
      </c>
      <c r="E1832" s="146">
        <v>41764</v>
      </c>
      <c r="F1832" t="s">
        <v>891</v>
      </c>
      <c r="G1832" t="s">
        <v>791</v>
      </c>
      <c r="H1832" t="s">
        <v>204</v>
      </c>
      <c r="I1832" t="s">
        <v>3940</v>
      </c>
      <c r="J1832" s="146">
        <v>41732</v>
      </c>
      <c r="K1832" t="s">
        <v>85</v>
      </c>
      <c r="L1832" t="s">
        <v>529</v>
      </c>
      <c r="M1832" t="s">
        <v>45</v>
      </c>
      <c r="N1832" t="s">
        <v>3943</v>
      </c>
    </row>
    <row r="1833" spans="1:14">
      <c r="A1833" t="s">
        <v>12</v>
      </c>
      <c r="B1833" t="s">
        <v>8165</v>
      </c>
      <c r="C1833" t="s">
        <v>3944</v>
      </c>
      <c r="D1833" s="85" t="s">
        <v>6298</v>
      </c>
      <c r="E1833" s="146">
        <v>41764</v>
      </c>
      <c r="G1833" t="s">
        <v>791</v>
      </c>
      <c r="H1833" t="s">
        <v>204</v>
      </c>
      <c r="I1833" t="s">
        <v>3940</v>
      </c>
      <c r="J1833" s="146">
        <v>41732</v>
      </c>
      <c r="K1833" t="s">
        <v>434</v>
      </c>
      <c r="L1833" t="s">
        <v>3945</v>
      </c>
    </row>
    <row r="1834" spans="1:14">
      <c r="A1834" t="s">
        <v>12</v>
      </c>
      <c r="B1834" t="s">
        <v>8166</v>
      </c>
      <c r="C1834" t="s">
        <v>3946</v>
      </c>
      <c r="D1834" s="85" t="s">
        <v>6298</v>
      </c>
      <c r="E1834" s="146">
        <v>41764</v>
      </c>
      <c r="G1834" t="s">
        <v>791</v>
      </c>
      <c r="H1834" t="s">
        <v>204</v>
      </c>
      <c r="I1834" t="s">
        <v>3940</v>
      </c>
      <c r="J1834" s="146">
        <v>41732</v>
      </c>
      <c r="K1834" t="s">
        <v>508</v>
      </c>
      <c r="L1834" t="s">
        <v>217</v>
      </c>
    </row>
    <row r="1835" spans="1:14">
      <c r="A1835" t="s">
        <v>12</v>
      </c>
      <c r="B1835" t="s">
        <v>8167</v>
      </c>
      <c r="C1835" t="s">
        <v>3947</v>
      </c>
      <c r="D1835" s="85" t="s">
        <v>6298</v>
      </c>
      <c r="E1835" s="146">
        <v>41778</v>
      </c>
      <c r="F1835" t="s">
        <v>891</v>
      </c>
      <c r="G1835" t="s">
        <v>416</v>
      </c>
      <c r="H1835" t="s">
        <v>190</v>
      </c>
      <c r="I1835" t="s">
        <v>3948</v>
      </c>
      <c r="J1835" s="146">
        <v>41747</v>
      </c>
      <c r="K1835" t="s">
        <v>85</v>
      </c>
      <c r="L1835" t="s">
        <v>502</v>
      </c>
      <c r="M1835" t="s">
        <v>45</v>
      </c>
      <c r="N1835" t="s">
        <v>56</v>
      </c>
    </row>
    <row r="1836" spans="1:14">
      <c r="A1836" t="s">
        <v>12</v>
      </c>
      <c r="B1836" t="s">
        <v>8168</v>
      </c>
      <c r="C1836" t="s">
        <v>3949</v>
      </c>
      <c r="D1836" s="85" t="s">
        <v>6298</v>
      </c>
      <c r="E1836" s="146">
        <v>41778</v>
      </c>
      <c r="F1836" t="s">
        <v>3950</v>
      </c>
      <c r="G1836" t="s">
        <v>416</v>
      </c>
      <c r="H1836" t="s">
        <v>190</v>
      </c>
      <c r="I1836" t="s">
        <v>3948</v>
      </c>
      <c r="J1836" s="146">
        <v>41747</v>
      </c>
      <c r="K1836" t="s">
        <v>85</v>
      </c>
      <c r="L1836" t="s">
        <v>92</v>
      </c>
      <c r="M1836" t="s">
        <v>45</v>
      </c>
      <c r="N1836" t="s">
        <v>3951</v>
      </c>
    </row>
    <row r="1837" spans="1:14">
      <c r="A1837" t="s">
        <v>12</v>
      </c>
      <c r="B1837" t="s">
        <v>8169</v>
      </c>
      <c r="C1837" t="s">
        <v>3952</v>
      </c>
      <c r="D1837" s="85" t="s">
        <v>6298</v>
      </c>
      <c r="E1837" s="146">
        <v>41778</v>
      </c>
      <c r="G1837" t="s">
        <v>416</v>
      </c>
      <c r="H1837" t="s">
        <v>190</v>
      </c>
      <c r="I1837" t="s">
        <v>3948</v>
      </c>
      <c r="J1837" s="146">
        <v>41747</v>
      </c>
      <c r="K1837" t="s">
        <v>508</v>
      </c>
      <c r="L1837" t="s">
        <v>784</v>
      </c>
      <c r="M1837" t="s">
        <v>45</v>
      </c>
      <c r="N1837" t="s">
        <v>201</v>
      </c>
    </row>
    <row r="1838" spans="1:14">
      <c r="A1838" t="s">
        <v>12</v>
      </c>
      <c r="B1838" t="s">
        <v>8170</v>
      </c>
      <c r="C1838" t="s">
        <v>3953</v>
      </c>
      <c r="D1838" s="85" t="s">
        <v>6298</v>
      </c>
      <c r="E1838" s="146">
        <v>41778</v>
      </c>
      <c r="G1838" t="s">
        <v>416</v>
      </c>
      <c r="H1838" t="s">
        <v>190</v>
      </c>
      <c r="I1838" t="s">
        <v>3948</v>
      </c>
      <c r="J1838" s="146">
        <v>41747</v>
      </c>
      <c r="K1838" t="s">
        <v>3821</v>
      </c>
      <c r="L1838" t="s">
        <v>428</v>
      </c>
      <c r="M1838" t="s">
        <v>45</v>
      </c>
      <c r="N1838" t="s">
        <v>1986</v>
      </c>
    </row>
    <row r="1839" spans="1:14">
      <c r="A1839" t="s">
        <v>12</v>
      </c>
      <c r="B1839" t="s">
        <v>8171</v>
      </c>
      <c r="C1839" t="s">
        <v>3954</v>
      </c>
      <c r="D1839" s="85" t="s">
        <v>6298</v>
      </c>
      <c r="E1839" s="146">
        <v>41792</v>
      </c>
      <c r="G1839" t="s">
        <v>416</v>
      </c>
      <c r="H1839" t="s">
        <v>190</v>
      </c>
      <c r="I1839" t="s">
        <v>3948</v>
      </c>
      <c r="J1839" s="146">
        <v>41747</v>
      </c>
      <c r="K1839" t="s">
        <v>85</v>
      </c>
      <c r="L1839" t="s">
        <v>92</v>
      </c>
      <c r="M1839" t="s">
        <v>45</v>
      </c>
    </row>
    <row r="1840" spans="1:14">
      <c r="A1840" t="s">
        <v>12</v>
      </c>
      <c r="B1840" t="s">
        <v>8172</v>
      </c>
      <c r="C1840" t="s">
        <v>3955</v>
      </c>
      <c r="D1840" s="85" t="s">
        <v>6298</v>
      </c>
      <c r="E1840" s="146">
        <v>41778</v>
      </c>
      <c r="F1840" t="s">
        <v>3956</v>
      </c>
      <c r="G1840" t="s">
        <v>416</v>
      </c>
      <c r="H1840" t="s">
        <v>190</v>
      </c>
      <c r="I1840" t="s">
        <v>3948</v>
      </c>
      <c r="J1840" s="146">
        <v>41747</v>
      </c>
      <c r="K1840" t="s">
        <v>85</v>
      </c>
      <c r="L1840" t="s">
        <v>92</v>
      </c>
      <c r="M1840" t="s">
        <v>45</v>
      </c>
      <c r="N1840" t="s">
        <v>3951</v>
      </c>
    </row>
    <row r="1841" spans="1:14">
      <c r="A1841" t="s">
        <v>12</v>
      </c>
      <c r="B1841" t="s">
        <v>8173</v>
      </c>
      <c r="C1841" t="s">
        <v>3957</v>
      </c>
      <c r="D1841" s="85" t="s">
        <v>6298</v>
      </c>
      <c r="E1841" s="146">
        <v>42015</v>
      </c>
      <c r="G1841" t="s">
        <v>3958</v>
      </c>
      <c r="H1841" t="s">
        <v>190</v>
      </c>
      <c r="K1841" t="s">
        <v>85</v>
      </c>
      <c r="L1841" t="s">
        <v>434</v>
      </c>
      <c r="M1841" t="s">
        <v>45</v>
      </c>
      <c r="N1841" t="s">
        <v>3959</v>
      </c>
    </row>
    <row r="1842" spans="1:14">
      <c r="A1842" t="s">
        <v>12</v>
      </c>
      <c r="B1842" t="s">
        <v>8174</v>
      </c>
      <c r="C1842" t="s">
        <v>3960</v>
      </c>
      <c r="D1842" s="85" t="s">
        <v>6298</v>
      </c>
      <c r="E1842" s="146">
        <v>42015</v>
      </c>
      <c r="G1842" t="s">
        <v>3958</v>
      </c>
      <c r="H1842" t="s">
        <v>190</v>
      </c>
      <c r="K1842" t="s">
        <v>434</v>
      </c>
      <c r="L1842" t="s">
        <v>212</v>
      </c>
      <c r="M1842" t="s">
        <v>45</v>
      </c>
      <c r="N1842" t="s">
        <v>3961</v>
      </c>
    </row>
    <row r="1843" spans="1:14">
      <c r="A1843" t="s">
        <v>12</v>
      </c>
      <c r="B1843" t="s">
        <v>8175</v>
      </c>
      <c r="C1843" t="s">
        <v>3962</v>
      </c>
      <c r="D1843" s="85" t="s">
        <v>6298</v>
      </c>
      <c r="E1843" s="146">
        <v>42015</v>
      </c>
      <c r="G1843" t="s">
        <v>3958</v>
      </c>
      <c r="H1843" t="s">
        <v>190</v>
      </c>
      <c r="K1843" t="s">
        <v>434</v>
      </c>
      <c r="L1843" t="s">
        <v>210</v>
      </c>
      <c r="M1843" t="s">
        <v>45</v>
      </c>
      <c r="N1843" t="s">
        <v>3963</v>
      </c>
    </row>
    <row r="1844" spans="1:14">
      <c r="A1844" t="s">
        <v>12</v>
      </c>
      <c r="B1844" t="s">
        <v>8176</v>
      </c>
      <c r="C1844" t="s">
        <v>3964</v>
      </c>
      <c r="D1844" s="85" t="s">
        <v>6298</v>
      </c>
      <c r="E1844" s="146">
        <v>42015</v>
      </c>
      <c r="G1844" t="s">
        <v>3958</v>
      </c>
      <c r="H1844" t="s">
        <v>190</v>
      </c>
      <c r="K1844" t="s">
        <v>85</v>
      </c>
      <c r="L1844" t="s">
        <v>105</v>
      </c>
      <c r="M1844" t="s">
        <v>45</v>
      </c>
      <c r="N1844" t="s">
        <v>3965</v>
      </c>
    </row>
    <row r="1845" spans="1:14">
      <c r="A1845" t="s">
        <v>12</v>
      </c>
      <c r="B1845" t="s">
        <v>8177</v>
      </c>
      <c r="C1845" t="s">
        <v>3966</v>
      </c>
      <c r="D1845" s="85" t="s">
        <v>6298</v>
      </c>
      <c r="E1845" s="146">
        <v>42015</v>
      </c>
      <c r="G1845" t="s">
        <v>3958</v>
      </c>
      <c r="H1845" t="s">
        <v>190</v>
      </c>
      <c r="K1845" t="s">
        <v>85</v>
      </c>
      <c r="L1845" t="s">
        <v>2007</v>
      </c>
      <c r="M1845" t="s">
        <v>45</v>
      </c>
      <c r="N1845" t="s">
        <v>3959</v>
      </c>
    </row>
    <row r="1846" spans="1:14">
      <c r="A1846" t="s">
        <v>12</v>
      </c>
      <c r="B1846" t="s">
        <v>8178</v>
      </c>
      <c r="C1846" t="s">
        <v>3967</v>
      </c>
      <c r="D1846" s="85" t="s">
        <v>6298</v>
      </c>
      <c r="E1846" s="146">
        <v>42015</v>
      </c>
      <c r="G1846" t="s">
        <v>3958</v>
      </c>
      <c r="H1846" t="s">
        <v>190</v>
      </c>
      <c r="K1846" t="s">
        <v>85</v>
      </c>
      <c r="L1846" t="s">
        <v>127</v>
      </c>
      <c r="M1846" t="s">
        <v>45</v>
      </c>
      <c r="N1846" t="s">
        <v>3968</v>
      </c>
    </row>
    <row r="1847" spans="1:14">
      <c r="A1847" t="s">
        <v>12</v>
      </c>
      <c r="B1847" t="s">
        <v>8179</v>
      </c>
      <c r="C1847" t="s">
        <v>3969</v>
      </c>
      <c r="D1847" s="85" t="s">
        <v>6298</v>
      </c>
      <c r="E1847" s="146">
        <v>42038</v>
      </c>
      <c r="G1847" t="s">
        <v>3958</v>
      </c>
      <c r="H1847" t="s">
        <v>593</v>
      </c>
      <c r="K1847" t="s">
        <v>490</v>
      </c>
      <c r="L1847" t="s">
        <v>434</v>
      </c>
      <c r="M1847" t="s">
        <v>45</v>
      </c>
      <c r="N1847" t="s">
        <v>3970</v>
      </c>
    </row>
    <row r="1848" spans="1:14">
      <c r="A1848" t="s">
        <v>12</v>
      </c>
      <c r="B1848" t="s">
        <v>8180</v>
      </c>
      <c r="C1848" t="s">
        <v>3971</v>
      </c>
      <c r="D1848" s="85" t="s">
        <v>6298</v>
      </c>
      <c r="E1848" s="146">
        <v>42038</v>
      </c>
      <c r="G1848" t="s">
        <v>3958</v>
      </c>
      <c r="H1848" t="s">
        <v>593</v>
      </c>
      <c r="K1848" t="s">
        <v>85</v>
      </c>
      <c r="L1848" t="s">
        <v>1590</v>
      </c>
      <c r="M1848" t="s">
        <v>45</v>
      </c>
    </row>
    <row r="1849" spans="1:14">
      <c r="A1849" t="s">
        <v>12</v>
      </c>
      <c r="B1849" t="s">
        <v>8181</v>
      </c>
      <c r="C1849" t="s">
        <v>3972</v>
      </c>
      <c r="D1849" s="85" t="s">
        <v>6298</v>
      </c>
      <c r="E1849" s="146">
        <v>42038</v>
      </c>
      <c r="G1849" t="s">
        <v>3958</v>
      </c>
      <c r="H1849" t="s">
        <v>593</v>
      </c>
      <c r="K1849" t="s">
        <v>85</v>
      </c>
      <c r="L1849" t="s">
        <v>1225</v>
      </c>
      <c r="M1849" t="s">
        <v>45</v>
      </c>
    </row>
    <row r="1850" spans="1:14">
      <c r="A1850" t="s">
        <v>12</v>
      </c>
      <c r="B1850" t="s">
        <v>8182</v>
      </c>
      <c r="C1850" t="s">
        <v>3973</v>
      </c>
      <c r="D1850" s="85" t="s">
        <v>6298</v>
      </c>
      <c r="E1850" s="146">
        <v>42038</v>
      </c>
      <c r="G1850" t="s">
        <v>3958</v>
      </c>
      <c r="H1850" t="s">
        <v>593</v>
      </c>
      <c r="K1850" t="s">
        <v>85</v>
      </c>
      <c r="L1850" t="s">
        <v>502</v>
      </c>
      <c r="M1850" t="s">
        <v>45</v>
      </c>
    </row>
    <row r="1851" spans="1:14">
      <c r="A1851" t="s">
        <v>12</v>
      </c>
      <c r="B1851" t="s">
        <v>8183</v>
      </c>
      <c r="C1851" t="s">
        <v>3974</v>
      </c>
      <c r="D1851" s="85" t="s">
        <v>6298</v>
      </c>
      <c r="E1851" s="146">
        <v>42038</v>
      </c>
      <c r="G1851" t="s">
        <v>3958</v>
      </c>
      <c r="H1851" t="s">
        <v>593</v>
      </c>
      <c r="K1851" t="s">
        <v>434</v>
      </c>
      <c r="L1851" t="s">
        <v>92</v>
      </c>
      <c r="M1851" t="s">
        <v>45</v>
      </c>
    </row>
    <row r="1852" spans="1:14">
      <c r="A1852" t="s">
        <v>12</v>
      </c>
      <c r="B1852" t="s">
        <v>8184</v>
      </c>
      <c r="C1852" t="s">
        <v>3975</v>
      </c>
      <c r="D1852" s="85" t="s">
        <v>6298</v>
      </c>
      <c r="E1852" s="146">
        <v>42038</v>
      </c>
      <c r="G1852" t="s">
        <v>3958</v>
      </c>
      <c r="H1852" t="s">
        <v>593</v>
      </c>
      <c r="K1852" t="s">
        <v>434</v>
      </c>
      <c r="L1852" t="s">
        <v>502</v>
      </c>
      <c r="M1852" t="s">
        <v>45</v>
      </c>
    </row>
    <row r="1853" spans="1:14">
      <c r="A1853" t="s">
        <v>12</v>
      </c>
      <c r="B1853" t="s">
        <v>8185</v>
      </c>
      <c r="C1853" t="s">
        <v>3976</v>
      </c>
      <c r="D1853" s="85" t="s">
        <v>6298</v>
      </c>
      <c r="E1853" s="146">
        <v>42045</v>
      </c>
      <c r="G1853" t="s">
        <v>3958</v>
      </c>
      <c r="H1853" t="s">
        <v>204</v>
      </c>
      <c r="K1853" t="s">
        <v>85</v>
      </c>
      <c r="L1853" t="s">
        <v>529</v>
      </c>
    </row>
    <row r="1854" spans="1:14">
      <c r="A1854" t="s">
        <v>12</v>
      </c>
      <c r="B1854" t="s">
        <v>8186</v>
      </c>
      <c r="C1854" t="s">
        <v>3977</v>
      </c>
      <c r="D1854" s="85" t="s">
        <v>6298</v>
      </c>
      <c r="E1854" s="146">
        <v>42045</v>
      </c>
      <c r="G1854" t="s">
        <v>3958</v>
      </c>
      <c r="H1854" t="s">
        <v>204</v>
      </c>
      <c r="K1854" t="s">
        <v>85</v>
      </c>
      <c r="L1854" t="s">
        <v>1206</v>
      </c>
    </row>
    <row r="1855" spans="1:14">
      <c r="A1855" t="s">
        <v>12</v>
      </c>
      <c r="B1855" t="s">
        <v>8187</v>
      </c>
      <c r="C1855" t="s">
        <v>3977</v>
      </c>
      <c r="D1855" s="85" t="s">
        <v>6298</v>
      </c>
      <c r="E1855" s="146">
        <v>42045</v>
      </c>
      <c r="G1855" t="s">
        <v>3958</v>
      </c>
      <c r="H1855" t="s">
        <v>204</v>
      </c>
      <c r="K1855" t="s">
        <v>85</v>
      </c>
      <c r="L1855" t="s">
        <v>210</v>
      </c>
    </row>
    <row r="1856" spans="1:14">
      <c r="A1856" t="s">
        <v>12</v>
      </c>
      <c r="B1856" t="s">
        <v>8188</v>
      </c>
      <c r="C1856" t="s">
        <v>3977</v>
      </c>
      <c r="D1856" s="85" t="s">
        <v>6298</v>
      </c>
      <c r="E1856" s="146">
        <v>42045</v>
      </c>
      <c r="G1856" t="s">
        <v>3958</v>
      </c>
      <c r="H1856" t="s">
        <v>204</v>
      </c>
      <c r="K1856" t="s">
        <v>1206</v>
      </c>
      <c r="L1856" t="s">
        <v>210</v>
      </c>
    </row>
    <row r="1857" spans="1:14">
      <c r="A1857" t="s">
        <v>12</v>
      </c>
      <c r="B1857" t="s">
        <v>8189</v>
      </c>
      <c r="C1857" t="s">
        <v>3978</v>
      </c>
      <c r="D1857" s="85" t="s">
        <v>6298</v>
      </c>
      <c r="E1857" s="146">
        <v>42045</v>
      </c>
      <c r="G1857" t="s">
        <v>3958</v>
      </c>
      <c r="H1857" t="s">
        <v>204</v>
      </c>
      <c r="K1857" t="s">
        <v>92</v>
      </c>
      <c r="L1857" t="s">
        <v>529</v>
      </c>
    </row>
    <row r="1858" spans="1:14">
      <c r="A1858" t="s">
        <v>12</v>
      </c>
      <c r="B1858" t="s">
        <v>8190</v>
      </c>
      <c r="C1858" t="s">
        <v>3979</v>
      </c>
      <c r="D1858" s="85" t="s">
        <v>6298</v>
      </c>
      <c r="E1858" s="146">
        <v>42064</v>
      </c>
      <c r="F1858" t="s">
        <v>838</v>
      </c>
      <c r="G1858" t="s">
        <v>3724</v>
      </c>
      <c r="H1858" t="s">
        <v>407</v>
      </c>
      <c r="I1858" t="s">
        <v>3725</v>
      </c>
      <c r="J1858" s="146">
        <v>42036</v>
      </c>
      <c r="K1858" t="s">
        <v>85</v>
      </c>
      <c r="L1858" t="s">
        <v>105</v>
      </c>
      <c r="N1858" t="s">
        <v>2168</v>
      </c>
    </row>
    <row r="1859" spans="1:14">
      <c r="A1859" t="s">
        <v>12</v>
      </c>
      <c r="B1859" t="s">
        <v>8191</v>
      </c>
      <c r="C1859" t="s">
        <v>3980</v>
      </c>
      <c r="D1859" s="85" t="s">
        <v>6298</v>
      </c>
      <c r="E1859" s="146">
        <v>42064</v>
      </c>
      <c r="G1859" t="s">
        <v>3724</v>
      </c>
      <c r="H1859" t="s">
        <v>407</v>
      </c>
      <c r="I1859" t="s">
        <v>3725</v>
      </c>
      <c r="J1859" s="146">
        <v>42036</v>
      </c>
      <c r="K1859" t="s">
        <v>1614</v>
      </c>
      <c r="L1859" t="s">
        <v>3730</v>
      </c>
    </row>
    <row r="1860" spans="1:14">
      <c r="A1860" t="s">
        <v>12</v>
      </c>
      <c r="B1860" t="s">
        <v>8192</v>
      </c>
      <c r="C1860" t="s">
        <v>3981</v>
      </c>
      <c r="D1860" s="85" t="s">
        <v>6298</v>
      </c>
      <c r="E1860" s="146">
        <v>42071</v>
      </c>
      <c r="G1860" t="s">
        <v>3958</v>
      </c>
      <c r="H1860" t="s">
        <v>593</v>
      </c>
      <c r="K1860" t="s">
        <v>418</v>
      </c>
      <c r="L1860" t="s">
        <v>85</v>
      </c>
      <c r="M1860" t="s">
        <v>45</v>
      </c>
      <c r="N1860" t="s">
        <v>3982</v>
      </c>
    </row>
    <row r="1861" spans="1:14">
      <c r="A1861" t="s">
        <v>12</v>
      </c>
      <c r="B1861" t="s">
        <v>8193</v>
      </c>
      <c r="C1861" t="s">
        <v>3983</v>
      </c>
      <c r="D1861" s="85" t="s">
        <v>6298</v>
      </c>
      <c r="E1861" s="146">
        <v>42071</v>
      </c>
      <c r="G1861" t="s">
        <v>3958</v>
      </c>
      <c r="H1861" t="s">
        <v>593</v>
      </c>
      <c r="K1861" t="s">
        <v>85</v>
      </c>
      <c r="L1861" t="s">
        <v>210</v>
      </c>
      <c r="M1861" t="s">
        <v>45</v>
      </c>
    </row>
    <row r="1862" spans="1:14">
      <c r="A1862" t="s">
        <v>12</v>
      </c>
      <c r="B1862" t="s">
        <v>8194</v>
      </c>
      <c r="C1862" t="s">
        <v>3984</v>
      </c>
      <c r="D1862" s="85" t="s">
        <v>6298</v>
      </c>
      <c r="E1862" s="146">
        <v>42071</v>
      </c>
      <c r="G1862" t="s">
        <v>3958</v>
      </c>
      <c r="H1862" t="s">
        <v>593</v>
      </c>
      <c r="K1862" t="s">
        <v>85</v>
      </c>
      <c r="L1862" t="s">
        <v>3985</v>
      </c>
      <c r="M1862" t="s">
        <v>45</v>
      </c>
      <c r="N1862" t="s">
        <v>1230</v>
      </c>
    </row>
    <row r="1863" spans="1:14">
      <c r="A1863" t="s">
        <v>12</v>
      </c>
      <c r="B1863" t="s">
        <v>8195</v>
      </c>
      <c r="C1863" t="s">
        <v>3986</v>
      </c>
      <c r="D1863" s="85" t="s">
        <v>6298</v>
      </c>
      <c r="E1863" s="146">
        <v>42081</v>
      </c>
      <c r="G1863" t="s">
        <v>3958</v>
      </c>
      <c r="H1863" t="s">
        <v>593</v>
      </c>
      <c r="K1863" t="s">
        <v>85</v>
      </c>
      <c r="L1863" t="s">
        <v>1225</v>
      </c>
      <c r="M1863" t="s">
        <v>45</v>
      </c>
    </row>
    <row r="1864" spans="1:14">
      <c r="A1864" t="s">
        <v>12</v>
      </c>
      <c r="B1864" t="s">
        <v>8196</v>
      </c>
      <c r="C1864" t="s">
        <v>3987</v>
      </c>
      <c r="D1864" s="85" t="s">
        <v>6298</v>
      </c>
      <c r="E1864" s="146">
        <v>42081</v>
      </c>
      <c r="G1864" t="s">
        <v>3958</v>
      </c>
      <c r="H1864" t="s">
        <v>593</v>
      </c>
      <c r="K1864" t="s">
        <v>210</v>
      </c>
      <c r="L1864" t="s">
        <v>1225</v>
      </c>
      <c r="M1864" t="s">
        <v>45</v>
      </c>
    </row>
    <row r="1865" spans="1:14">
      <c r="A1865" t="s">
        <v>12</v>
      </c>
      <c r="B1865" t="s">
        <v>8197</v>
      </c>
      <c r="C1865" t="s">
        <v>3988</v>
      </c>
      <c r="D1865" s="85" t="s">
        <v>3989</v>
      </c>
      <c r="E1865" s="146">
        <v>41828</v>
      </c>
      <c r="F1865" t="s">
        <v>838</v>
      </c>
      <c r="G1865" t="s">
        <v>441</v>
      </c>
      <c r="H1865" t="s">
        <v>83</v>
      </c>
      <c r="J1865" s="146">
        <v>41825</v>
      </c>
      <c r="K1865" t="s">
        <v>49</v>
      </c>
      <c r="L1865" t="s">
        <v>20</v>
      </c>
    </row>
    <row r="1866" spans="1:14">
      <c r="A1866" t="s">
        <v>12</v>
      </c>
      <c r="B1866" t="s">
        <v>8198</v>
      </c>
      <c r="C1866" t="s">
        <v>3990</v>
      </c>
      <c r="D1866" s="85" t="s">
        <v>3989</v>
      </c>
      <c r="E1866" s="146">
        <v>42136</v>
      </c>
      <c r="F1866" t="s">
        <v>838</v>
      </c>
      <c r="G1866" t="s">
        <v>338</v>
      </c>
      <c r="H1866" t="s">
        <v>164</v>
      </c>
      <c r="J1866" s="146">
        <v>42133</v>
      </c>
      <c r="K1866" t="s">
        <v>20</v>
      </c>
      <c r="L1866" t="s">
        <v>157</v>
      </c>
    </row>
    <row r="1867" spans="1:14">
      <c r="A1867" t="s">
        <v>12</v>
      </c>
      <c r="B1867" t="s">
        <v>8199</v>
      </c>
      <c r="C1867" t="s">
        <v>3991</v>
      </c>
      <c r="D1867" s="85" t="s">
        <v>3989</v>
      </c>
      <c r="E1867" s="146">
        <v>42139</v>
      </c>
      <c r="F1867" t="s">
        <v>838</v>
      </c>
      <c r="G1867" t="s">
        <v>315</v>
      </c>
      <c r="H1867" t="s">
        <v>138</v>
      </c>
      <c r="J1867" s="146">
        <v>42126</v>
      </c>
      <c r="K1867" t="s">
        <v>49</v>
      </c>
      <c r="L1867" t="s">
        <v>157</v>
      </c>
      <c r="M1867" t="s">
        <v>28</v>
      </c>
    </row>
    <row r="1868" spans="1:14">
      <c r="A1868" t="s">
        <v>12</v>
      </c>
      <c r="B1868" t="s">
        <v>8200</v>
      </c>
      <c r="C1868" t="s">
        <v>3992</v>
      </c>
      <c r="D1868" s="85" t="s">
        <v>3989</v>
      </c>
      <c r="E1868" s="146">
        <v>42169</v>
      </c>
      <c r="G1868" t="s">
        <v>322</v>
      </c>
      <c r="H1868" t="s">
        <v>138</v>
      </c>
      <c r="J1868" s="146">
        <v>42154</v>
      </c>
      <c r="K1868" t="s">
        <v>301</v>
      </c>
      <c r="L1868" t="s">
        <v>3993</v>
      </c>
      <c r="M1868" t="s">
        <v>28</v>
      </c>
    </row>
    <row r="1869" spans="1:14">
      <c r="A1869" t="s">
        <v>12</v>
      </c>
      <c r="B1869" t="s">
        <v>8201</v>
      </c>
      <c r="C1869" t="s">
        <v>3994</v>
      </c>
      <c r="D1869" s="85" t="s">
        <v>3989</v>
      </c>
      <c r="E1869" s="146">
        <v>42178</v>
      </c>
      <c r="F1869" t="s">
        <v>838</v>
      </c>
      <c r="G1869" t="s">
        <v>371</v>
      </c>
      <c r="H1869" t="s">
        <v>155</v>
      </c>
      <c r="J1869" s="146">
        <v>42144</v>
      </c>
      <c r="K1869" t="s">
        <v>157</v>
      </c>
      <c r="L1869" t="s">
        <v>33</v>
      </c>
    </row>
    <row r="1870" spans="1:14">
      <c r="A1870" t="s">
        <v>12</v>
      </c>
      <c r="B1870" t="s">
        <v>8202</v>
      </c>
      <c r="C1870" t="s">
        <v>3995</v>
      </c>
      <c r="D1870" s="85" t="s">
        <v>3989</v>
      </c>
      <c r="E1870" s="146">
        <v>42219</v>
      </c>
      <c r="F1870" t="s">
        <v>838</v>
      </c>
      <c r="G1870" t="s">
        <v>235</v>
      </c>
      <c r="H1870" t="s">
        <v>98</v>
      </c>
      <c r="J1870" s="146">
        <v>42217</v>
      </c>
      <c r="K1870" t="s">
        <v>49</v>
      </c>
      <c r="L1870" t="s">
        <v>127</v>
      </c>
    </row>
    <row r="1871" spans="1:14">
      <c r="A1871" t="s">
        <v>12</v>
      </c>
      <c r="B1871" t="s">
        <v>8203</v>
      </c>
      <c r="C1871" t="s">
        <v>3996</v>
      </c>
      <c r="D1871" s="85" t="s">
        <v>3989</v>
      </c>
      <c r="E1871" s="146">
        <v>42638</v>
      </c>
      <c r="G1871" t="s">
        <v>3997</v>
      </c>
      <c r="H1871" t="s">
        <v>138</v>
      </c>
      <c r="J1871" s="146">
        <v>42637</v>
      </c>
      <c r="K1871" t="s">
        <v>226</v>
      </c>
      <c r="L1871" t="s">
        <v>49</v>
      </c>
    </row>
    <row r="1872" spans="1:14">
      <c r="A1872" t="s">
        <v>12</v>
      </c>
      <c r="B1872" t="s">
        <v>8204</v>
      </c>
      <c r="C1872" t="s">
        <v>3998</v>
      </c>
      <c r="D1872" s="85" t="s">
        <v>3989</v>
      </c>
      <c r="E1872" s="146">
        <v>42638</v>
      </c>
      <c r="G1872" t="s">
        <v>3997</v>
      </c>
      <c r="H1872" t="s">
        <v>138</v>
      </c>
      <c r="J1872" s="146">
        <v>42637</v>
      </c>
      <c r="K1872" t="s">
        <v>127</v>
      </c>
      <c r="L1872" t="s">
        <v>49</v>
      </c>
    </row>
    <row r="1873" spans="1:14">
      <c r="A1873" t="s">
        <v>12</v>
      </c>
      <c r="B1873" t="s">
        <v>8205</v>
      </c>
      <c r="C1873" t="s">
        <v>3999</v>
      </c>
      <c r="D1873" s="85" t="s">
        <v>3989</v>
      </c>
      <c r="E1873" s="146">
        <v>42638</v>
      </c>
      <c r="G1873" t="s">
        <v>3997</v>
      </c>
      <c r="H1873" t="s">
        <v>138</v>
      </c>
      <c r="J1873" s="146">
        <v>42637</v>
      </c>
      <c r="K1873" t="s">
        <v>1505</v>
      </c>
      <c r="L1873" t="s">
        <v>49</v>
      </c>
    </row>
    <row r="1874" spans="1:14">
      <c r="A1874" t="s">
        <v>12</v>
      </c>
      <c r="B1874" t="s">
        <v>8206</v>
      </c>
      <c r="C1874" t="s">
        <v>4000</v>
      </c>
      <c r="D1874" s="85" t="s">
        <v>3989</v>
      </c>
      <c r="E1874" s="146">
        <v>42638</v>
      </c>
      <c r="G1874" t="s">
        <v>3997</v>
      </c>
      <c r="H1874" t="s">
        <v>138</v>
      </c>
      <c r="J1874" s="146">
        <v>42637</v>
      </c>
      <c r="K1874" t="s">
        <v>1334</v>
      </c>
      <c r="L1874" t="s">
        <v>49</v>
      </c>
    </row>
    <row r="1875" spans="1:14">
      <c r="A1875" t="s">
        <v>12</v>
      </c>
      <c r="B1875" t="s">
        <v>8207</v>
      </c>
      <c r="C1875" t="s">
        <v>4001</v>
      </c>
      <c r="D1875" s="85" t="s">
        <v>3989</v>
      </c>
      <c r="E1875" s="146">
        <v>43277</v>
      </c>
      <c r="G1875" t="s">
        <v>4002</v>
      </c>
      <c r="H1875" t="s">
        <v>98</v>
      </c>
      <c r="J1875" s="146">
        <v>43275</v>
      </c>
      <c r="K1875" t="s">
        <v>20</v>
      </c>
      <c r="L1875" t="s">
        <v>88</v>
      </c>
      <c r="M1875" t="s">
        <v>28</v>
      </c>
      <c r="N1875" t="s">
        <v>34</v>
      </c>
    </row>
    <row r="1876" spans="1:14">
      <c r="A1876" t="s">
        <v>12</v>
      </c>
      <c r="B1876" t="s">
        <v>8208</v>
      </c>
      <c r="C1876" t="s">
        <v>4003</v>
      </c>
      <c r="D1876" s="85" t="s">
        <v>1973</v>
      </c>
      <c r="E1876" s="146">
        <v>44212</v>
      </c>
      <c r="G1876" t="s">
        <v>4004</v>
      </c>
      <c r="H1876" t="s">
        <v>138</v>
      </c>
      <c r="I1876" t="s">
        <v>4005</v>
      </c>
      <c r="J1876" s="146">
        <v>43225</v>
      </c>
      <c r="K1876" t="s">
        <v>36</v>
      </c>
      <c r="L1876" t="s">
        <v>4006</v>
      </c>
      <c r="M1876" t="s">
        <v>28</v>
      </c>
    </row>
    <row r="1877" spans="1:14">
      <c r="A1877" t="s">
        <v>12</v>
      </c>
      <c r="B1877" t="s">
        <v>8209</v>
      </c>
      <c r="C1877" t="s">
        <v>4007</v>
      </c>
      <c r="D1877" s="85" t="s">
        <v>1973</v>
      </c>
      <c r="E1877" s="146">
        <v>44232</v>
      </c>
      <c r="G1877" t="s">
        <v>4004</v>
      </c>
      <c r="H1877" t="s">
        <v>138</v>
      </c>
      <c r="I1877" t="s">
        <v>4005</v>
      </c>
      <c r="J1877" s="146">
        <v>43225</v>
      </c>
      <c r="K1877" t="s">
        <v>36</v>
      </c>
      <c r="L1877" t="s">
        <v>118</v>
      </c>
      <c r="M1877" t="s">
        <v>28</v>
      </c>
    </row>
    <row r="1878" spans="1:14">
      <c r="A1878" t="s">
        <v>12</v>
      </c>
      <c r="B1878" t="s">
        <v>8210</v>
      </c>
      <c r="C1878" t="s">
        <v>4008</v>
      </c>
      <c r="D1878" s="85" t="s">
        <v>1973</v>
      </c>
      <c r="E1878" s="146">
        <v>44232</v>
      </c>
      <c r="G1878" t="s">
        <v>4004</v>
      </c>
      <c r="H1878" t="s">
        <v>138</v>
      </c>
      <c r="I1878" t="s">
        <v>4005</v>
      </c>
      <c r="J1878" s="146">
        <v>43225</v>
      </c>
      <c r="K1878" t="s">
        <v>36</v>
      </c>
      <c r="L1878" t="s">
        <v>4009</v>
      </c>
      <c r="M1878" t="s">
        <v>28</v>
      </c>
    </row>
    <row r="1879" spans="1:14">
      <c r="A1879" t="s">
        <v>12</v>
      </c>
      <c r="B1879" t="s">
        <v>8211</v>
      </c>
      <c r="C1879" t="s">
        <v>4010</v>
      </c>
      <c r="D1879" s="85" t="s">
        <v>1973</v>
      </c>
      <c r="E1879" s="146">
        <v>44225</v>
      </c>
      <c r="G1879" t="s">
        <v>1435</v>
      </c>
      <c r="H1879" t="s">
        <v>204</v>
      </c>
      <c r="I1879" t="s">
        <v>1436</v>
      </c>
      <c r="J1879" s="146">
        <v>44086</v>
      </c>
      <c r="K1879" t="s">
        <v>1031</v>
      </c>
      <c r="L1879" t="s">
        <v>1338</v>
      </c>
      <c r="M1879" t="s">
        <v>45</v>
      </c>
      <c r="N1879" t="s">
        <v>239</v>
      </c>
    </row>
    <row r="1880" spans="1:14">
      <c r="A1880" t="s">
        <v>12</v>
      </c>
      <c r="B1880" t="s">
        <v>8212</v>
      </c>
      <c r="C1880" t="s">
        <v>4011</v>
      </c>
      <c r="D1880" s="85" t="s">
        <v>1973</v>
      </c>
      <c r="E1880" s="146">
        <v>44232</v>
      </c>
      <c r="G1880" t="s">
        <v>3690</v>
      </c>
      <c r="H1880" t="s">
        <v>1978</v>
      </c>
      <c r="I1880" t="s">
        <v>3691</v>
      </c>
      <c r="J1880" s="146">
        <v>44072</v>
      </c>
      <c r="K1880" t="s">
        <v>36</v>
      </c>
      <c r="L1880" t="s">
        <v>60</v>
      </c>
      <c r="M1880" t="s">
        <v>45</v>
      </c>
      <c r="N1880" t="s">
        <v>2093</v>
      </c>
    </row>
    <row r="1881" spans="1:14">
      <c r="A1881" t="s">
        <v>12</v>
      </c>
      <c r="B1881" t="s">
        <v>8213</v>
      </c>
      <c r="C1881" t="s">
        <v>4012</v>
      </c>
      <c r="D1881" s="85" t="s">
        <v>1962</v>
      </c>
      <c r="E1881" s="146">
        <v>41799</v>
      </c>
      <c r="G1881" t="s">
        <v>4013</v>
      </c>
      <c r="H1881" t="s">
        <v>3485</v>
      </c>
      <c r="I1881" t="s">
        <v>4014</v>
      </c>
      <c r="J1881" s="146">
        <v>41798</v>
      </c>
      <c r="K1881" t="s">
        <v>787</v>
      </c>
      <c r="L1881" t="s">
        <v>4015</v>
      </c>
      <c r="M1881" t="s">
        <v>28</v>
      </c>
    </row>
    <row r="1882" spans="1:14">
      <c r="A1882" t="s">
        <v>12</v>
      </c>
      <c r="B1882" t="s">
        <v>8214</v>
      </c>
      <c r="C1882" t="s">
        <v>4016</v>
      </c>
      <c r="D1882" s="85" t="s">
        <v>1962</v>
      </c>
      <c r="E1882" s="146">
        <v>41799</v>
      </c>
      <c r="G1882" t="s">
        <v>4013</v>
      </c>
      <c r="H1882" t="s">
        <v>3485</v>
      </c>
      <c r="I1882" t="s">
        <v>4017</v>
      </c>
      <c r="J1882" s="146">
        <v>41798</v>
      </c>
      <c r="K1882" t="s">
        <v>1925</v>
      </c>
      <c r="L1882" t="s">
        <v>1206</v>
      </c>
      <c r="M1882" t="s">
        <v>28</v>
      </c>
    </row>
    <row r="1883" spans="1:14">
      <c r="A1883" t="s">
        <v>12</v>
      </c>
      <c r="B1883" t="s">
        <v>8215</v>
      </c>
      <c r="C1883" t="s">
        <v>4018</v>
      </c>
      <c r="D1883" s="85" t="s">
        <v>1962</v>
      </c>
      <c r="E1883" s="146">
        <v>41799</v>
      </c>
      <c r="G1883" t="s">
        <v>4013</v>
      </c>
      <c r="H1883" t="s">
        <v>3485</v>
      </c>
      <c r="I1883" t="s">
        <v>4017</v>
      </c>
      <c r="J1883" s="146">
        <v>41798</v>
      </c>
      <c r="K1883" t="s">
        <v>787</v>
      </c>
      <c r="L1883" t="s">
        <v>3511</v>
      </c>
      <c r="M1883" t="s">
        <v>28</v>
      </c>
    </row>
    <row r="1884" spans="1:14">
      <c r="A1884" t="s">
        <v>12</v>
      </c>
      <c r="B1884" t="s">
        <v>8216</v>
      </c>
      <c r="C1884" t="s">
        <v>4019</v>
      </c>
      <c r="D1884" s="85" t="s">
        <v>1962</v>
      </c>
      <c r="E1884" s="146">
        <v>41799</v>
      </c>
      <c r="G1884" t="s">
        <v>4013</v>
      </c>
      <c r="H1884" t="s">
        <v>3485</v>
      </c>
      <c r="I1884" t="s">
        <v>4017</v>
      </c>
      <c r="J1884" s="146">
        <v>41798</v>
      </c>
      <c r="K1884" t="s">
        <v>4020</v>
      </c>
      <c r="L1884" t="s">
        <v>431</v>
      </c>
      <c r="M1884" t="s">
        <v>28</v>
      </c>
    </row>
    <row r="1885" spans="1:14">
      <c r="A1885" t="s">
        <v>12</v>
      </c>
      <c r="B1885" t="s">
        <v>8217</v>
      </c>
      <c r="C1885" t="s">
        <v>4021</v>
      </c>
      <c r="D1885" s="85" t="s">
        <v>1962</v>
      </c>
      <c r="E1885" s="146">
        <v>41799</v>
      </c>
      <c r="G1885" t="s">
        <v>4013</v>
      </c>
      <c r="H1885" t="s">
        <v>3485</v>
      </c>
      <c r="I1885" t="s">
        <v>4017</v>
      </c>
      <c r="J1885" s="146">
        <v>41798</v>
      </c>
      <c r="K1885" t="s">
        <v>4015</v>
      </c>
      <c r="L1885" t="s">
        <v>529</v>
      </c>
      <c r="M1885" t="s">
        <v>28</v>
      </c>
    </row>
    <row r="1886" spans="1:14">
      <c r="A1886" t="s">
        <v>12</v>
      </c>
      <c r="B1886" t="s">
        <v>8218</v>
      </c>
      <c r="C1886" t="s">
        <v>4022</v>
      </c>
      <c r="D1886" s="85" t="s">
        <v>1962</v>
      </c>
      <c r="E1886" s="146">
        <v>41799</v>
      </c>
      <c r="G1886" t="s">
        <v>4013</v>
      </c>
      <c r="H1886" t="s">
        <v>3485</v>
      </c>
      <c r="I1886" t="s">
        <v>4017</v>
      </c>
      <c r="J1886" s="146">
        <v>41798</v>
      </c>
      <c r="K1886" t="s">
        <v>1206</v>
      </c>
      <c r="L1886" t="s">
        <v>79</v>
      </c>
      <c r="M1886" t="s">
        <v>28</v>
      </c>
    </row>
    <row r="1887" spans="1:14">
      <c r="A1887" t="s">
        <v>12</v>
      </c>
      <c r="B1887" t="s">
        <v>8219</v>
      </c>
      <c r="C1887" t="s">
        <v>4023</v>
      </c>
      <c r="D1887" s="85" t="s">
        <v>1962</v>
      </c>
      <c r="E1887" s="146">
        <v>41799</v>
      </c>
      <c r="G1887" t="s">
        <v>4013</v>
      </c>
      <c r="H1887" t="s">
        <v>3485</v>
      </c>
      <c r="I1887" t="s">
        <v>4017</v>
      </c>
      <c r="J1887" s="146">
        <v>41798</v>
      </c>
      <c r="K1887" t="s">
        <v>194</v>
      </c>
      <c r="L1887" t="s">
        <v>431</v>
      </c>
      <c r="M1887" t="s">
        <v>28</v>
      </c>
    </row>
    <row r="1888" spans="1:14">
      <c r="A1888" t="s">
        <v>12</v>
      </c>
      <c r="B1888" t="s">
        <v>8220</v>
      </c>
      <c r="C1888" t="s">
        <v>4024</v>
      </c>
      <c r="D1888" s="85" t="s">
        <v>1962</v>
      </c>
      <c r="E1888" s="146">
        <v>41799</v>
      </c>
      <c r="G1888" t="s">
        <v>4013</v>
      </c>
      <c r="H1888" t="s">
        <v>3485</v>
      </c>
      <c r="I1888" t="s">
        <v>4017</v>
      </c>
      <c r="J1888" s="146">
        <v>41798</v>
      </c>
      <c r="K1888" t="s">
        <v>85</v>
      </c>
      <c r="L1888" t="s">
        <v>217</v>
      </c>
      <c r="M1888" t="s">
        <v>28</v>
      </c>
    </row>
    <row r="1889" spans="1:13">
      <c r="A1889" t="s">
        <v>12</v>
      </c>
      <c r="B1889" t="s">
        <v>8221</v>
      </c>
      <c r="C1889" t="s">
        <v>4025</v>
      </c>
      <c r="D1889" s="85" t="s">
        <v>1962</v>
      </c>
      <c r="E1889" s="146">
        <v>41800</v>
      </c>
      <c r="G1889" t="s">
        <v>4013</v>
      </c>
      <c r="H1889" t="s">
        <v>3485</v>
      </c>
      <c r="I1889" t="s">
        <v>4017</v>
      </c>
      <c r="J1889" s="146">
        <v>41798</v>
      </c>
      <c r="K1889" t="s">
        <v>529</v>
      </c>
      <c r="L1889" t="s">
        <v>787</v>
      </c>
      <c r="M1889" t="s">
        <v>28</v>
      </c>
    </row>
    <row r="1890" spans="1:13">
      <c r="A1890" t="s">
        <v>12</v>
      </c>
      <c r="B1890" t="s">
        <v>8222</v>
      </c>
      <c r="C1890" t="s">
        <v>4026</v>
      </c>
      <c r="D1890" s="85" t="s">
        <v>1962</v>
      </c>
      <c r="E1890" s="146">
        <v>41800</v>
      </c>
      <c r="G1890" t="s">
        <v>4013</v>
      </c>
      <c r="H1890" t="s">
        <v>3485</v>
      </c>
      <c r="I1890" t="s">
        <v>4017</v>
      </c>
      <c r="J1890" s="146">
        <v>41798</v>
      </c>
      <c r="K1890" t="s">
        <v>1925</v>
      </c>
      <c r="L1890" t="s">
        <v>79</v>
      </c>
      <c r="M1890" t="s">
        <v>28</v>
      </c>
    </row>
    <row r="1891" spans="1:13">
      <c r="A1891" t="s">
        <v>12</v>
      </c>
      <c r="B1891" t="s">
        <v>8223</v>
      </c>
      <c r="C1891" t="s">
        <v>4027</v>
      </c>
      <c r="D1891" s="85" t="s">
        <v>1962</v>
      </c>
      <c r="E1891" s="146">
        <v>41800</v>
      </c>
      <c r="G1891" t="s">
        <v>4013</v>
      </c>
      <c r="H1891" t="s">
        <v>3485</v>
      </c>
      <c r="I1891" t="s">
        <v>4017</v>
      </c>
      <c r="J1891" s="146">
        <v>41798</v>
      </c>
      <c r="K1891" t="s">
        <v>648</v>
      </c>
      <c r="L1891" t="s">
        <v>85</v>
      </c>
      <c r="M1891" t="s">
        <v>28</v>
      </c>
    </row>
    <row r="1892" spans="1:13">
      <c r="A1892" t="s">
        <v>12</v>
      </c>
      <c r="B1892" t="s">
        <v>8224</v>
      </c>
      <c r="C1892" t="s">
        <v>4028</v>
      </c>
      <c r="D1892" s="85" t="s">
        <v>1962</v>
      </c>
      <c r="E1892" s="146">
        <v>41800</v>
      </c>
      <c r="G1892" t="s">
        <v>4013</v>
      </c>
      <c r="H1892" t="s">
        <v>3485</v>
      </c>
      <c r="I1892" t="s">
        <v>4017</v>
      </c>
      <c r="J1892" s="146">
        <v>41798</v>
      </c>
      <c r="K1892" t="s">
        <v>3511</v>
      </c>
      <c r="L1892" t="s">
        <v>4029</v>
      </c>
      <c r="M1892" t="s">
        <v>28</v>
      </c>
    </row>
    <row r="1893" spans="1:13">
      <c r="A1893" t="s">
        <v>12</v>
      </c>
      <c r="B1893" t="s">
        <v>8225</v>
      </c>
      <c r="C1893" t="s">
        <v>4030</v>
      </c>
      <c r="D1893" s="85" t="s">
        <v>1962</v>
      </c>
      <c r="E1893" s="146">
        <v>41800</v>
      </c>
      <c r="G1893" t="s">
        <v>4013</v>
      </c>
      <c r="H1893" t="s">
        <v>3485</v>
      </c>
      <c r="I1893" t="s">
        <v>4017</v>
      </c>
      <c r="J1893" s="146">
        <v>41798</v>
      </c>
      <c r="K1893" t="s">
        <v>1925</v>
      </c>
      <c r="L1893" t="s">
        <v>217</v>
      </c>
      <c r="M1893" t="s">
        <v>28</v>
      </c>
    </row>
    <row r="1894" spans="1:13">
      <c r="A1894" t="s">
        <v>12</v>
      </c>
      <c r="B1894" t="s">
        <v>8226</v>
      </c>
      <c r="C1894" t="s">
        <v>4031</v>
      </c>
      <c r="D1894" s="85" t="s">
        <v>1962</v>
      </c>
      <c r="E1894" s="146">
        <v>41800</v>
      </c>
      <c r="G1894" t="s">
        <v>4013</v>
      </c>
      <c r="H1894" t="s">
        <v>3485</v>
      </c>
      <c r="I1894" t="s">
        <v>4017</v>
      </c>
      <c r="J1894" s="146">
        <v>41798</v>
      </c>
      <c r="K1894" t="s">
        <v>4032</v>
      </c>
      <c r="L1894" t="s">
        <v>4015</v>
      </c>
      <c r="M1894" t="s">
        <v>28</v>
      </c>
    </row>
    <row r="1895" spans="1:13">
      <c r="A1895" t="s">
        <v>12</v>
      </c>
      <c r="B1895" t="s">
        <v>8227</v>
      </c>
      <c r="C1895" t="s">
        <v>4033</v>
      </c>
      <c r="D1895" s="85" t="s">
        <v>1962</v>
      </c>
      <c r="E1895" s="146">
        <v>41802</v>
      </c>
      <c r="G1895" t="s">
        <v>4013</v>
      </c>
      <c r="H1895" t="s">
        <v>3485</v>
      </c>
      <c r="I1895" t="s">
        <v>4017</v>
      </c>
      <c r="J1895" s="146">
        <v>41798</v>
      </c>
      <c r="K1895" t="s">
        <v>1925</v>
      </c>
      <c r="L1895" t="s">
        <v>161</v>
      </c>
      <c r="M1895" t="s">
        <v>28</v>
      </c>
    </row>
    <row r="1896" spans="1:13">
      <c r="A1896" t="s">
        <v>12</v>
      </c>
      <c r="B1896" t="s">
        <v>8228</v>
      </c>
      <c r="C1896" t="s">
        <v>4034</v>
      </c>
      <c r="D1896" s="85" t="s">
        <v>1962</v>
      </c>
      <c r="E1896" s="146">
        <v>41802</v>
      </c>
      <c r="G1896" t="s">
        <v>4013</v>
      </c>
      <c r="H1896" t="s">
        <v>3485</v>
      </c>
      <c r="I1896" t="s">
        <v>4017</v>
      </c>
      <c r="J1896" s="146">
        <v>41798</v>
      </c>
      <c r="K1896" t="s">
        <v>529</v>
      </c>
      <c r="L1896" t="s">
        <v>4032</v>
      </c>
      <c r="M1896" t="s">
        <v>28</v>
      </c>
    </row>
    <row r="1897" spans="1:13">
      <c r="A1897" t="s">
        <v>12</v>
      </c>
      <c r="B1897" t="s">
        <v>8229</v>
      </c>
      <c r="C1897" t="s">
        <v>4035</v>
      </c>
      <c r="D1897" s="85" t="s">
        <v>1962</v>
      </c>
      <c r="E1897" s="146">
        <v>41802</v>
      </c>
      <c r="G1897" t="s">
        <v>4013</v>
      </c>
      <c r="H1897" t="s">
        <v>3485</v>
      </c>
      <c r="I1897" t="s">
        <v>4017</v>
      </c>
      <c r="J1897" s="146">
        <v>41798</v>
      </c>
      <c r="K1897" t="s">
        <v>85</v>
      </c>
      <c r="L1897" t="s">
        <v>1206</v>
      </c>
      <c r="M1897" t="s">
        <v>28</v>
      </c>
    </row>
    <row r="1898" spans="1:13">
      <c r="A1898" t="s">
        <v>12</v>
      </c>
      <c r="B1898" t="s">
        <v>8230</v>
      </c>
      <c r="C1898" t="s">
        <v>4036</v>
      </c>
      <c r="D1898" s="85" t="s">
        <v>1962</v>
      </c>
      <c r="E1898" s="146">
        <v>41803</v>
      </c>
      <c r="G1898" t="s">
        <v>4013</v>
      </c>
      <c r="H1898" t="s">
        <v>3485</v>
      </c>
      <c r="I1898" t="s">
        <v>4017</v>
      </c>
      <c r="J1898" s="146">
        <v>41798</v>
      </c>
      <c r="K1898" t="s">
        <v>79</v>
      </c>
      <c r="L1898" t="s">
        <v>161</v>
      </c>
      <c r="M1898" t="s">
        <v>28</v>
      </c>
    </row>
    <row r="1899" spans="1:13">
      <c r="A1899" t="s">
        <v>12</v>
      </c>
      <c r="B1899" t="s">
        <v>8231</v>
      </c>
      <c r="C1899" t="s">
        <v>4037</v>
      </c>
      <c r="D1899" s="85" t="s">
        <v>1962</v>
      </c>
      <c r="E1899" s="146">
        <v>41803</v>
      </c>
      <c r="G1899" t="s">
        <v>4013</v>
      </c>
      <c r="H1899" t="s">
        <v>3485</v>
      </c>
      <c r="I1899" t="s">
        <v>4017</v>
      </c>
      <c r="J1899" s="146">
        <v>41798</v>
      </c>
      <c r="K1899" t="s">
        <v>787</v>
      </c>
      <c r="L1899" t="s">
        <v>194</v>
      </c>
      <c r="M1899" t="s">
        <v>28</v>
      </c>
    </row>
    <row r="1900" spans="1:13">
      <c r="A1900" t="s">
        <v>12</v>
      </c>
      <c r="B1900" t="s">
        <v>8232</v>
      </c>
      <c r="C1900" t="s">
        <v>4038</v>
      </c>
      <c r="D1900" s="85" t="s">
        <v>1962</v>
      </c>
      <c r="E1900" s="146">
        <v>41803</v>
      </c>
      <c r="G1900" t="s">
        <v>4013</v>
      </c>
      <c r="H1900" t="s">
        <v>3485</v>
      </c>
      <c r="I1900" t="s">
        <v>4017</v>
      </c>
      <c r="J1900" s="146">
        <v>41798</v>
      </c>
      <c r="K1900" t="s">
        <v>1925</v>
      </c>
      <c r="L1900" t="s">
        <v>85</v>
      </c>
      <c r="M1900" t="s">
        <v>28</v>
      </c>
    </row>
    <row r="1901" spans="1:13">
      <c r="A1901" t="s">
        <v>12</v>
      </c>
      <c r="B1901" t="s">
        <v>8233</v>
      </c>
      <c r="C1901" t="s">
        <v>4039</v>
      </c>
      <c r="D1901" s="85" t="s">
        <v>1962</v>
      </c>
      <c r="E1901" s="146">
        <v>41803</v>
      </c>
      <c r="G1901" t="s">
        <v>4013</v>
      </c>
      <c r="H1901" t="s">
        <v>3485</v>
      </c>
      <c r="I1901" t="s">
        <v>4017</v>
      </c>
      <c r="J1901" s="146">
        <v>41798</v>
      </c>
      <c r="K1901" t="s">
        <v>194</v>
      </c>
      <c r="L1901" t="s">
        <v>1925</v>
      </c>
      <c r="M1901" t="s">
        <v>28</v>
      </c>
    </row>
    <row r="1902" spans="1:13">
      <c r="A1902" t="s">
        <v>12</v>
      </c>
      <c r="B1902" t="s">
        <v>8234</v>
      </c>
      <c r="C1902" t="s">
        <v>4040</v>
      </c>
      <c r="D1902" s="85" t="s">
        <v>1962</v>
      </c>
      <c r="E1902" s="146">
        <v>41803</v>
      </c>
      <c r="G1902" t="s">
        <v>4013</v>
      </c>
      <c r="H1902" t="s">
        <v>3485</v>
      </c>
      <c r="I1902" t="s">
        <v>4017</v>
      </c>
      <c r="J1902" s="146">
        <v>41798</v>
      </c>
      <c r="K1902" t="s">
        <v>4032</v>
      </c>
      <c r="L1902" t="s">
        <v>1925</v>
      </c>
      <c r="M1902" t="s">
        <v>28</v>
      </c>
    </row>
    <row r="1903" spans="1:13">
      <c r="A1903" t="s">
        <v>12</v>
      </c>
      <c r="B1903" t="s">
        <v>8235</v>
      </c>
      <c r="C1903" t="s">
        <v>4041</v>
      </c>
      <c r="D1903" s="85" t="s">
        <v>1962</v>
      </c>
      <c r="E1903" s="146">
        <v>41803</v>
      </c>
      <c r="G1903" t="s">
        <v>4013</v>
      </c>
      <c r="H1903" t="s">
        <v>3485</v>
      </c>
      <c r="I1903" t="s">
        <v>4017</v>
      </c>
      <c r="J1903" s="146">
        <v>41798</v>
      </c>
      <c r="K1903" t="s">
        <v>529</v>
      </c>
      <c r="L1903" t="s">
        <v>85</v>
      </c>
      <c r="M1903" t="s">
        <v>28</v>
      </c>
    </row>
    <row r="1904" spans="1:13">
      <c r="A1904" t="s">
        <v>12</v>
      </c>
      <c r="B1904" t="s">
        <v>8236</v>
      </c>
      <c r="C1904" t="s">
        <v>4042</v>
      </c>
      <c r="D1904" s="85" t="s">
        <v>1962</v>
      </c>
      <c r="E1904" s="146">
        <v>41803</v>
      </c>
      <c r="G1904" t="s">
        <v>4013</v>
      </c>
      <c r="H1904" t="s">
        <v>3485</v>
      </c>
      <c r="I1904" t="s">
        <v>4017</v>
      </c>
      <c r="J1904" s="146">
        <v>41798</v>
      </c>
      <c r="K1904" t="s">
        <v>79</v>
      </c>
      <c r="L1904" t="s">
        <v>529</v>
      </c>
      <c r="M1904" t="s">
        <v>28</v>
      </c>
    </row>
    <row r="1905" spans="1:14">
      <c r="A1905" t="s">
        <v>12</v>
      </c>
      <c r="B1905" t="s">
        <v>8237</v>
      </c>
      <c r="C1905" t="s">
        <v>4043</v>
      </c>
      <c r="D1905" s="85" t="s">
        <v>1962</v>
      </c>
      <c r="E1905" s="146">
        <v>41803</v>
      </c>
      <c r="G1905" t="s">
        <v>4013</v>
      </c>
      <c r="H1905" t="s">
        <v>3485</v>
      </c>
      <c r="I1905" t="s">
        <v>4017</v>
      </c>
      <c r="J1905" s="146">
        <v>41798</v>
      </c>
      <c r="K1905" t="s">
        <v>194</v>
      </c>
      <c r="L1905" t="s">
        <v>648</v>
      </c>
      <c r="M1905" t="s">
        <v>28</v>
      </c>
    </row>
    <row r="1906" spans="1:14">
      <c r="A1906" t="s">
        <v>12</v>
      </c>
      <c r="B1906" t="s">
        <v>8238</v>
      </c>
      <c r="C1906" t="s">
        <v>4044</v>
      </c>
      <c r="D1906" s="85" t="s">
        <v>1962</v>
      </c>
      <c r="E1906" s="146">
        <v>41804</v>
      </c>
      <c r="G1906" t="s">
        <v>4013</v>
      </c>
      <c r="H1906" t="s">
        <v>3485</v>
      </c>
      <c r="I1906" t="s">
        <v>4017</v>
      </c>
      <c r="J1906" s="146">
        <v>41798</v>
      </c>
      <c r="K1906" t="s">
        <v>4029</v>
      </c>
      <c r="L1906" t="s">
        <v>1925</v>
      </c>
      <c r="M1906" t="s">
        <v>28</v>
      </c>
    </row>
    <row r="1907" spans="1:14">
      <c r="A1907" t="s">
        <v>12</v>
      </c>
      <c r="B1907" t="s">
        <v>8239</v>
      </c>
      <c r="C1907" t="s">
        <v>4045</v>
      </c>
      <c r="D1907" s="85" t="s">
        <v>1962</v>
      </c>
      <c r="E1907" s="146">
        <v>41804</v>
      </c>
      <c r="G1907" t="s">
        <v>4013</v>
      </c>
      <c r="H1907" t="s">
        <v>3485</v>
      </c>
      <c r="I1907" t="s">
        <v>4017</v>
      </c>
      <c r="J1907" s="146">
        <v>41798</v>
      </c>
      <c r="M1907" t="s">
        <v>28</v>
      </c>
    </row>
    <row r="1908" spans="1:14">
      <c r="A1908" t="s">
        <v>12</v>
      </c>
      <c r="B1908" t="s">
        <v>8240</v>
      </c>
      <c r="C1908" t="s">
        <v>4046</v>
      </c>
      <c r="D1908" s="85" t="s">
        <v>1973</v>
      </c>
      <c r="E1908" s="146">
        <v>44253</v>
      </c>
      <c r="G1908" t="s">
        <v>3690</v>
      </c>
      <c r="H1908" t="s">
        <v>1978</v>
      </c>
      <c r="I1908" t="s">
        <v>3691</v>
      </c>
      <c r="J1908" s="146">
        <v>44072</v>
      </c>
      <c r="K1908" t="s">
        <v>60</v>
      </c>
      <c r="L1908" t="s">
        <v>3699</v>
      </c>
      <c r="M1908" t="s">
        <v>45</v>
      </c>
      <c r="N1908" t="s">
        <v>201</v>
      </c>
    </row>
    <row r="1909" spans="1:14">
      <c r="A1909" t="s">
        <v>12</v>
      </c>
      <c r="B1909" t="s">
        <v>8241</v>
      </c>
      <c r="C1909" t="s">
        <v>4047</v>
      </c>
      <c r="D1909" s="85" t="s">
        <v>1973</v>
      </c>
      <c r="E1909" s="146">
        <v>44253</v>
      </c>
      <c r="G1909" t="s">
        <v>3690</v>
      </c>
      <c r="H1909" t="s">
        <v>1978</v>
      </c>
      <c r="I1909" t="s">
        <v>3691</v>
      </c>
      <c r="J1909" s="146">
        <v>44072</v>
      </c>
      <c r="K1909" t="s">
        <v>73</v>
      </c>
      <c r="L1909" t="s">
        <v>2164</v>
      </c>
      <c r="M1909" t="s">
        <v>45</v>
      </c>
      <c r="N1909" t="s">
        <v>4048</v>
      </c>
    </row>
    <row r="1910" spans="1:14">
      <c r="A1910" t="s">
        <v>12</v>
      </c>
      <c r="B1910" t="s">
        <v>8242</v>
      </c>
      <c r="C1910" t="s">
        <v>4049</v>
      </c>
      <c r="D1910" s="85" t="s">
        <v>1973</v>
      </c>
      <c r="E1910" s="146">
        <v>44253</v>
      </c>
      <c r="G1910" t="s">
        <v>3690</v>
      </c>
      <c r="H1910" t="s">
        <v>1978</v>
      </c>
      <c r="I1910" t="s">
        <v>3691</v>
      </c>
      <c r="J1910" s="146">
        <v>44072</v>
      </c>
      <c r="K1910" t="s">
        <v>60</v>
      </c>
      <c r="L1910" t="s">
        <v>3700</v>
      </c>
      <c r="M1910" t="s">
        <v>45</v>
      </c>
      <c r="N1910" t="s">
        <v>4050</v>
      </c>
    </row>
    <row r="1911" spans="1:14">
      <c r="A1911" t="s">
        <v>12</v>
      </c>
      <c r="B1911" t="s">
        <v>8243</v>
      </c>
      <c r="C1911" t="s">
        <v>4051</v>
      </c>
      <c r="D1911" s="85" t="s">
        <v>1973</v>
      </c>
      <c r="E1911" s="146">
        <v>44260</v>
      </c>
      <c r="F1911" t="s">
        <v>809</v>
      </c>
      <c r="G1911" t="s">
        <v>3690</v>
      </c>
      <c r="H1911" t="s">
        <v>1978</v>
      </c>
      <c r="I1911" t="s">
        <v>3691</v>
      </c>
      <c r="J1911" s="146">
        <v>44072</v>
      </c>
      <c r="K1911" t="s">
        <v>36</v>
      </c>
      <c r="L1911" t="s">
        <v>58</v>
      </c>
      <c r="M1911" t="s">
        <v>45</v>
      </c>
      <c r="N1911" t="s">
        <v>3705</v>
      </c>
    </row>
    <row r="1912" spans="1:14">
      <c r="A1912" t="s">
        <v>12</v>
      </c>
      <c r="B1912" t="s">
        <v>8244</v>
      </c>
      <c r="C1912" t="s">
        <v>4052</v>
      </c>
      <c r="D1912" s="85" t="s">
        <v>1973</v>
      </c>
      <c r="E1912" s="146">
        <v>44260</v>
      </c>
      <c r="G1912" t="s">
        <v>3690</v>
      </c>
      <c r="H1912" t="s">
        <v>1978</v>
      </c>
      <c r="I1912" t="s">
        <v>3691</v>
      </c>
      <c r="J1912" s="146">
        <v>44072</v>
      </c>
      <c r="K1912" t="s">
        <v>60</v>
      </c>
      <c r="L1912" t="s">
        <v>3694</v>
      </c>
      <c r="M1912" t="s">
        <v>45</v>
      </c>
      <c r="N1912" t="s">
        <v>4053</v>
      </c>
    </row>
    <row r="1913" spans="1:14">
      <c r="A1913" t="s">
        <v>12</v>
      </c>
      <c r="B1913" t="s">
        <v>8245</v>
      </c>
      <c r="C1913" t="s">
        <v>4054</v>
      </c>
      <c r="D1913" s="85" t="s">
        <v>1962</v>
      </c>
      <c r="E1913" s="146">
        <v>41842</v>
      </c>
      <c r="G1913" t="s">
        <v>4055</v>
      </c>
      <c r="H1913" t="s">
        <v>597</v>
      </c>
      <c r="I1913" t="s">
        <v>4056</v>
      </c>
      <c r="J1913" s="146">
        <v>41839</v>
      </c>
      <c r="K1913" t="s">
        <v>27</v>
      </c>
      <c r="L1913" t="s">
        <v>1925</v>
      </c>
      <c r="M1913" t="s">
        <v>28</v>
      </c>
    </row>
    <row r="1914" spans="1:14">
      <c r="A1914" t="s">
        <v>12</v>
      </c>
      <c r="B1914" t="s">
        <v>8246</v>
      </c>
      <c r="C1914" t="s">
        <v>4057</v>
      </c>
      <c r="D1914" s="85" t="s">
        <v>1962</v>
      </c>
      <c r="E1914" s="146">
        <v>41842</v>
      </c>
      <c r="G1914" t="s">
        <v>4055</v>
      </c>
      <c r="H1914" t="s">
        <v>597</v>
      </c>
      <c r="I1914" t="s">
        <v>4058</v>
      </c>
      <c r="J1914" s="146">
        <v>41839</v>
      </c>
      <c r="K1914" t="s">
        <v>1925</v>
      </c>
      <c r="L1914" t="s">
        <v>161</v>
      </c>
      <c r="M1914" t="s">
        <v>28</v>
      </c>
    </row>
    <row r="1915" spans="1:14">
      <c r="A1915" t="s">
        <v>12</v>
      </c>
      <c r="B1915" t="s">
        <v>8247</v>
      </c>
      <c r="C1915" t="s">
        <v>4059</v>
      </c>
      <c r="D1915" s="85" t="s">
        <v>1962</v>
      </c>
      <c r="E1915" s="146">
        <v>41842</v>
      </c>
      <c r="G1915" t="s">
        <v>4055</v>
      </c>
      <c r="H1915" t="s">
        <v>597</v>
      </c>
      <c r="I1915" t="s">
        <v>488</v>
      </c>
      <c r="J1915" s="146">
        <v>41839</v>
      </c>
      <c r="K1915" t="s">
        <v>27</v>
      </c>
      <c r="L1915" t="s">
        <v>161</v>
      </c>
      <c r="M1915" t="s">
        <v>28</v>
      </c>
    </row>
    <row r="1916" spans="1:14">
      <c r="A1916" t="s">
        <v>12</v>
      </c>
      <c r="B1916" t="s">
        <v>8248</v>
      </c>
      <c r="C1916" t="s">
        <v>4060</v>
      </c>
      <c r="D1916" s="85" t="s">
        <v>1962</v>
      </c>
      <c r="E1916" s="146">
        <v>41842</v>
      </c>
      <c r="G1916" t="s">
        <v>4055</v>
      </c>
      <c r="H1916" t="s">
        <v>597</v>
      </c>
      <c r="I1916" t="s">
        <v>453</v>
      </c>
      <c r="J1916" s="146">
        <v>41839</v>
      </c>
      <c r="K1916" t="s">
        <v>1614</v>
      </c>
      <c r="L1916" t="s">
        <v>1823</v>
      </c>
      <c r="M1916" t="s">
        <v>28</v>
      </c>
    </row>
    <row r="1917" spans="1:14">
      <c r="A1917" t="s">
        <v>12</v>
      </c>
      <c r="B1917" t="s">
        <v>8249</v>
      </c>
      <c r="C1917" t="s">
        <v>4061</v>
      </c>
      <c r="D1917" s="85" t="s">
        <v>1962</v>
      </c>
      <c r="E1917" s="146">
        <v>41842</v>
      </c>
      <c r="G1917" t="s">
        <v>4055</v>
      </c>
      <c r="H1917" t="s">
        <v>597</v>
      </c>
      <c r="I1917" t="s">
        <v>4062</v>
      </c>
      <c r="J1917" s="146">
        <v>41839</v>
      </c>
      <c r="K1917" t="s">
        <v>438</v>
      </c>
      <c r="L1917" t="s">
        <v>27</v>
      </c>
      <c r="M1917" t="s">
        <v>28</v>
      </c>
    </row>
    <row r="1918" spans="1:14">
      <c r="A1918" t="s">
        <v>12</v>
      </c>
      <c r="B1918" t="s">
        <v>8250</v>
      </c>
      <c r="C1918" t="s">
        <v>4063</v>
      </c>
      <c r="D1918" s="85" t="s">
        <v>1962</v>
      </c>
      <c r="E1918" s="146">
        <v>41842</v>
      </c>
      <c r="G1918" t="s">
        <v>4055</v>
      </c>
      <c r="H1918" t="s">
        <v>597</v>
      </c>
      <c r="I1918" t="s">
        <v>4064</v>
      </c>
      <c r="J1918" s="146">
        <v>41839</v>
      </c>
      <c r="K1918" t="s">
        <v>1925</v>
      </c>
      <c r="L1918" t="s">
        <v>1823</v>
      </c>
      <c r="M1918" t="s">
        <v>28</v>
      </c>
    </row>
    <row r="1919" spans="1:14">
      <c r="A1919" t="s">
        <v>12</v>
      </c>
      <c r="B1919" t="s">
        <v>8251</v>
      </c>
      <c r="C1919" t="s">
        <v>4065</v>
      </c>
      <c r="D1919" s="85" t="s">
        <v>1962</v>
      </c>
      <c r="E1919" s="146">
        <v>41842</v>
      </c>
      <c r="G1919" t="s">
        <v>4055</v>
      </c>
      <c r="H1919" t="s">
        <v>597</v>
      </c>
      <c r="I1919" t="s">
        <v>4066</v>
      </c>
      <c r="J1919" s="146">
        <v>41839</v>
      </c>
      <c r="K1919" t="s">
        <v>161</v>
      </c>
      <c r="L1919" t="s">
        <v>438</v>
      </c>
      <c r="M1919" t="s">
        <v>28</v>
      </c>
    </row>
    <row r="1920" spans="1:14">
      <c r="A1920" t="s">
        <v>12</v>
      </c>
      <c r="B1920" t="s">
        <v>8252</v>
      </c>
      <c r="C1920" t="s">
        <v>4067</v>
      </c>
      <c r="D1920" s="85" t="s">
        <v>1962</v>
      </c>
      <c r="E1920" s="146">
        <v>41842</v>
      </c>
      <c r="G1920" t="s">
        <v>4055</v>
      </c>
      <c r="H1920" t="s">
        <v>597</v>
      </c>
      <c r="I1920" t="s">
        <v>4068</v>
      </c>
      <c r="J1920" s="146">
        <v>41839</v>
      </c>
      <c r="K1920" t="s">
        <v>1823</v>
      </c>
      <c r="L1920" t="s">
        <v>27</v>
      </c>
      <c r="M1920" t="s">
        <v>28</v>
      </c>
    </row>
    <row r="1921" spans="1:13">
      <c r="A1921" t="s">
        <v>12</v>
      </c>
      <c r="B1921" t="s">
        <v>8253</v>
      </c>
      <c r="C1921" t="s">
        <v>4069</v>
      </c>
      <c r="D1921" s="85" t="s">
        <v>1962</v>
      </c>
      <c r="E1921" s="146">
        <v>41842</v>
      </c>
      <c r="G1921" t="s">
        <v>4055</v>
      </c>
      <c r="H1921" t="s">
        <v>597</v>
      </c>
      <c r="I1921" t="s">
        <v>4070</v>
      </c>
      <c r="J1921" s="146">
        <v>41839</v>
      </c>
      <c r="M1921" t="s">
        <v>28</v>
      </c>
    </row>
    <row r="1922" spans="1:13">
      <c r="A1922" t="s">
        <v>12</v>
      </c>
      <c r="B1922" t="s">
        <v>8254</v>
      </c>
      <c r="C1922" t="s">
        <v>4071</v>
      </c>
      <c r="D1922" s="85" t="s">
        <v>1962</v>
      </c>
      <c r="E1922" s="146">
        <v>41886</v>
      </c>
      <c r="G1922" t="s">
        <v>451</v>
      </c>
      <c r="H1922" t="s">
        <v>452</v>
      </c>
      <c r="I1922" t="s">
        <v>453</v>
      </c>
      <c r="J1922" s="146">
        <v>41854</v>
      </c>
      <c r="K1922" t="s">
        <v>1614</v>
      </c>
      <c r="L1922" t="s">
        <v>1727</v>
      </c>
      <c r="M1922" t="s">
        <v>28</v>
      </c>
    </row>
    <row r="1923" spans="1:13">
      <c r="A1923" t="s">
        <v>12</v>
      </c>
      <c r="B1923" t="s">
        <v>8255</v>
      </c>
      <c r="C1923" t="s">
        <v>4072</v>
      </c>
      <c r="D1923" s="85" t="s">
        <v>1962</v>
      </c>
      <c r="E1923" s="146">
        <v>41886</v>
      </c>
      <c r="G1923" t="s">
        <v>451</v>
      </c>
      <c r="H1923" t="s">
        <v>452</v>
      </c>
      <c r="I1923" t="s">
        <v>453</v>
      </c>
      <c r="J1923" s="146">
        <v>41854</v>
      </c>
      <c r="K1923" t="s">
        <v>1925</v>
      </c>
      <c r="L1923" t="s">
        <v>85</v>
      </c>
      <c r="M1923" t="s">
        <v>28</v>
      </c>
    </row>
    <row r="1924" spans="1:13">
      <c r="A1924" t="s">
        <v>12</v>
      </c>
      <c r="B1924" t="s">
        <v>8256</v>
      </c>
      <c r="C1924" t="s">
        <v>4073</v>
      </c>
      <c r="D1924" s="85" t="s">
        <v>1962</v>
      </c>
      <c r="E1924" s="146">
        <v>41886</v>
      </c>
      <c r="G1924" t="s">
        <v>451</v>
      </c>
      <c r="H1924" t="s">
        <v>452</v>
      </c>
      <c r="I1924" t="s">
        <v>453</v>
      </c>
      <c r="J1924" s="146">
        <v>41854</v>
      </c>
      <c r="K1924" t="s">
        <v>2786</v>
      </c>
      <c r="L1924" t="s">
        <v>1925</v>
      </c>
      <c r="M1924" t="s">
        <v>28</v>
      </c>
    </row>
    <row r="1925" spans="1:13">
      <c r="A1925" t="s">
        <v>12</v>
      </c>
      <c r="B1925" t="s">
        <v>8257</v>
      </c>
      <c r="C1925" t="s">
        <v>4074</v>
      </c>
      <c r="D1925" s="85" t="s">
        <v>1962</v>
      </c>
      <c r="E1925" s="146">
        <v>41886</v>
      </c>
      <c r="G1925" t="s">
        <v>451</v>
      </c>
      <c r="H1925" t="s">
        <v>452</v>
      </c>
      <c r="I1925" t="s">
        <v>453</v>
      </c>
      <c r="J1925" s="146">
        <v>41854</v>
      </c>
      <c r="K1925" t="s">
        <v>1614</v>
      </c>
      <c r="L1925" t="s">
        <v>1737</v>
      </c>
      <c r="M1925" t="s">
        <v>28</v>
      </c>
    </row>
    <row r="1926" spans="1:13">
      <c r="A1926" t="s">
        <v>12</v>
      </c>
      <c r="B1926" t="s">
        <v>8258</v>
      </c>
      <c r="C1926" t="s">
        <v>4075</v>
      </c>
      <c r="D1926" s="85" t="s">
        <v>1962</v>
      </c>
      <c r="E1926" s="146">
        <v>41886</v>
      </c>
      <c r="G1926" t="s">
        <v>451</v>
      </c>
      <c r="H1926" t="s">
        <v>452</v>
      </c>
      <c r="I1926" t="s">
        <v>453</v>
      </c>
      <c r="J1926" s="146">
        <v>41854</v>
      </c>
      <c r="K1926" t="s">
        <v>1505</v>
      </c>
      <c r="L1926" t="s">
        <v>1925</v>
      </c>
      <c r="M1926" t="s">
        <v>28</v>
      </c>
    </row>
    <row r="1927" spans="1:13">
      <c r="A1927" t="s">
        <v>12</v>
      </c>
      <c r="B1927" t="s">
        <v>8259</v>
      </c>
      <c r="C1927" t="s">
        <v>4076</v>
      </c>
      <c r="D1927" s="85" t="s">
        <v>1962</v>
      </c>
      <c r="E1927" s="146">
        <v>41886</v>
      </c>
      <c r="G1927" t="s">
        <v>451</v>
      </c>
      <c r="H1927" t="s">
        <v>452</v>
      </c>
      <c r="I1927" t="s">
        <v>453</v>
      </c>
      <c r="J1927" s="146">
        <v>41854</v>
      </c>
      <c r="K1927" t="s">
        <v>787</v>
      </c>
      <c r="L1927" t="s">
        <v>1727</v>
      </c>
      <c r="M1927" t="s">
        <v>28</v>
      </c>
    </row>
    <row r="1928" spans="1:13">
      <c r="A1928" t="s">
        <v>12</v>
      </c>
      <c r="B1928" t="s">
        <v>8260</v>
      </c>
      <c r="C1928" t="s">
        <v>4077</v>
      </c>
      <c r="D1928" s="85" t="s">
        <v>1962</v>
      </c>
      <c r="E1928" s="146">
        <v>41886</v>
      </c>
      <c r="G1928" t="s">
        <v>451</v>
      </c>
      <c r="H1928" t="s">
        <v>452</v>
      </c>
      <c r="I1928" t="s">
        <v>453</v>
      </c>
      <c r="J1928" s="146">
        <v>41854</v>
      </c>
      <c r="K1928" t="s">
        <v>1925</v>
      </c>
      <c r="L1928" t="s">
        <v>20</v>
      </c>
      <c r="M1928" t="s">
        <v>28</v>
      </c>
    </row>
    <row r="1929" spans="1:13">
      <c r="A1929" t="s">
        <v>12</v>
      </c>
      <c r="B1929" t="s">
        <v>8261</v>
      </c>
      <c r="C1929" t="s">
        <v>4078</v>
      </c>
      <c r="D1929" s="85" t="s">
        <v>1962</v>
      </c>
      <c r="E1929" s="146">
        <v>41886</v>
      </c>
      <c r="G1929" t="s">
        <v>451</v>
      </c>
      <c r="H1929" t="s">
        <v>452</v>
      </c>
      <c r="I1929" t="s">
        <v>453</v>
      </c>
      <c r="J1929" s="146">
        <v>41854</v>
      </c>
      <c r="K1929" t="s">
        <v>1727</v>
      </c>
      <c r="L1929" t="s">
        <v>2007</v>
      </c>
      <c r="M1929" t="s">
        <v>28</v>
      </c>
    </row>
    <row r="1930" spans="1:13">
      <c r="A1930" t="s">
        <v>12</v>
      </c>
      <c r="B1930" t="s">
        <v>8262</v>
      </c>
      <c r="C1930" t="s">
        <v>4079</v>
      </c>
      <c r="D1930" s="85" t="s">
        <v>1962</v>
      </c>
      <c r="E1930" s="146">
        <v>41886</v>
      </c>
      <c r="G1930" t="s">
        <v>451</v>
      </c>
      <c r="H1930" t="s">
        <v>452</v>
      </c>
      <c r="I1930" t="s">
        <v>453</v>
      </c>
      <c r="J1930" s="146">
        <v>41854</v>
      </c>
      <c r="K1930" t="s">
        <v>1925</v>
      </c>
      <c r="L1930" t="s">
        <v>3619</v>
      </c>
      <c r="M1930" t="s">
        <v>28</v>
      </c>
    </row>
    <row r="1931" spans="1:13">
      <c r="A1931" t="s">
        <v>12</v>
      </c>
      <c r="B1931" t="s">
        <v>8263</v>
      </c>
      <c r="C1931" t="s">
        <v>4080</v>
      </c>
      <c r="D1931" s="85" t="s">
        <v>1962</v>
      </c>
      <c r="E1931" s="146">
        <v>41886</v>
      </c>
      <c r="G1931" t="s">
        <v>451</v>
      </c>
      <c r="H1931" t="s">
        <v>452</v>
      </c>
      <c r="I1931" t="s">
        <v>453</v>
      </c>
      <c r="J1931" s="146">
        <v>41854</v>
      </c>
      <c r="K1931" t="s">
        <v>1925</v>
      </c>
      <c r="L1931" t="s">
        <v>787</v>
      </c>
      <c r="M1931" t="s">
        <v>28</v>
      </c>
    </row>
    <row r="1932" spans="1:13">
      <c r="A1932" t="s">
        <v>12</v>
      </c>
      <c r="B1932" t="s">
        <v>8264</v>
      </c>
      <c r="C1932" t="s">
        <v>4081</v>
      </c>
      <c r="D1932" s="85" t="s">
        <v>1962</v>
      </c>
      <c r="E1932" s="146">
        <v>41886</v>
      </c>
      <c r="G1932" t="s">
        <v>451</v>
      </c>
      <c r="H1932" t="s">
        <v>452</v>
      </c>
      <c r="I1932" t="s">
        <v>453</v>
      </c>
      <c r="J1932" s="146">
        <v>41854</v>
      </c>
      <c r="K1932" t="s">
        <v>27</v>
      </c>
      <c r="L1932" t="s">
        <v>1727</v>
      </c>
      <c r="M1932" t="s">
        <v>28</v>
      </c>
    </row>
    <row r="1933" spans="1:13">
      <c r="A1933" t="s">
        <v>12</v>
      </c>
      <c r="B1933" t="s">
        <v>8265</v>
      </c>
      <c r="C1933" t="s">
        <v>4082</v>
      </c>
      <c r="D1933" s="85" t="s">
        <v>1962</v>
      </c>
      <c r="E1933" s="146">
        <v>41886</v>
      </c>
      <c r="G1933" t="s">
        <v>451</v>
      </c>
      <c r="H1933" t="s">
        <v>452</v>
      </c>
      <c r="I1933" t="s">
        <v>453</v>
      </c>
      <c r="J1933" s="146">
        <v>41854</v>
      </c>
      <c r="K1933" t="s">
        <v>194</v>
      </c>
      <c r="L1933" t="s">
        <v>1925</v>
      </c>
      <c r="M1933" t="s">
        <v>28</v>
      </c>
    </row>
    <row r="1934" spans="1:13">
      <c r="A1934" t="s">
        <v>12</v>
      </c>
      <c r="B1934" t="s">
        <v>8266</v>
      </c>
      <c r="C1934" t="s">
        <v>4083</v>
      </c>
      <c r="D1934" s="85" t="s">
        <v>1962</v>
      </c>
      <c r="E1934" s="146">
        <v>41886</v>
      </c>
      <c r="G1934" t="s">
        <v>451</v>
      </c>
      <c r="H1934" t="s">
        <v>452</v>
      </c>
      <c r="I1934" t="s">
        <v>453</v>
      </c>
      <c r="J1934" s="146">
        <v>41854</v>
      </c>
      <c r="K1934" t="s">
        <v>1925</v>
      </c>
      <c r="L1934" t="s">
        <v>438</v>
      </c>
      <c r="M1934" t="s">
        <v>28</v>
      </c>
    </row>
    <row r="1935" spans="1:13">
      <c r="A1935" t="s">
        <v>12</v>
      </c>
      <c r="B1935" t="s">
        <v>8267</v>
      </c>
      <c r="C1935" t="s">
        <v>4084</v>
      </c>
      <c r="D1935" s="85" t="s">
        <v>1962</v>
      </c>
      <c r="E1935" s="146">
        <v>41886</v>
      </c>
      <c r="G1935" t="s">
        <v>451</v>
      </c>
      <c r="H1935" t="s">
        <v>452</v>
      </c>
      <c r="I1935" t="s">
        <v>453</v>
      </c>
      <c r="J1935" s="146">
        <v>41854</v>
      </c>
      <c r="K1935" t="s">
        <v>787</v>
      </c>
      <c r="L1935" t="s">
        <v>2007</v>
      </c>
      <c r="M1935" t="s">
        <v>28</v>
      </c>
    </row>
    <row r="1936" spans="1:13">
      <c r="A1936" t="s">
        <v>12</v>
      </c>
      <c r="B1936" t="s">
        <v>8268</v>
      </c>
      <c r="C1936" t="s">
        <v>4085</v>
      </c>
      <c r="D1936" s="85" t="s">
        <v>1962</v>
      </c>
      <c r="E1936" s="146">
        <v>42148</v>
      </c>
      <c r="G1936" t="s">
        <v>4086</v>
      </c>
      <c r="H1936" t="s">
        <v>4087</v>
      </c>
      <c r="I1936" t="s">
        <v>4088</v>
      </c>
      <c r="J1936" s="146">
        <v>42148</v>
      </c>
      <c r="K1936" t="s">
        <v>431</v>
      </c>
      <c r="L1936" t="s">
        <v>425</v>
      </c>
      <c r="M1936" t="s">
        <v>28</v>
      </c>
    </row>
    <row r="1937" spans="1:13">
      <c r="A1937" t="s">
        <v>12</v>
      </c>
      <c r="B1937" t="s">
        <v>8269</v>
      </c>
      <c r="C1937" t="s">
        <v>4089</v>
      </c>
      <c r="D1937" s="85" t="s">
        <v>1962</v>
      </c>
      <c r="E1937" s="146">
        <v>42148</v>
      </c>
      <c r="G1937" t="s">
        <v>4086</v>
      </c>
      <c r="H1937" t="s">
        <v>4087</v>
      </c>
      <c r="I1937" t="s">
        <v>4088</v>
      </c>
      <c r="J1937" s="146">
        <v>42148</v>
      </c>
      <c r="K1937" t="s">
        <v>180</v>
      </c>
      <c r="L1937" t="s">
        <v>1206</v>
      </c>
      <c r="M1937" t="s">
        <v>28</v>
      </c>
    </row>
    <row r="1938" spans="1:13">
      <c r="A1938" t="s">
        <v>12</v>
      </c>
      <c r="B1938" t="s">
        <v>8270</v>
      </c>
      <c r="C1938" t="s">
        <v>4090</v>
      </c>
      <c r="D1938" s="85" t="s">
        <v>1962</v>
      </c>
      <c r="E1938" s="146">
        <v>42148</v>
      </c>
      <c r="G1938" t="s">
        <v>4086</v>
      </c>
      <c r="H1938" t="s">
        <v>4087</v>
      </c>
      <c r="I1938" t="s">
        <v>4088</v>
      </c>
      <c r="J1938" s="146">
        <v>42148</v>
      </c>
      <c r="K1938" t="s">
        <v>702</v>
      </c>
      <c r="L1938" t="s">
        <v>3730</v>
      </c>
      <c r="M1938" t="s">
        <v>28</v>
      </c>
    </row>
    <row r="1939" spans="1:13">
      <c r="A1939" t="s">
        <v>12</v>
      </c>
      <c r="B1939" t="s">
        <v>8271</v>
      </c>
      <c r="C1939" t="s">
        <v>4091</v>
      </c>
      <c r="D1939" s="85" t="s">
        <v>1962</v>
      </c>
      <c r="E1939" s="146">
        <v>42148</v>
      </c>
      <c r="G1939" t="s">
        <v>4086</v>
      </c>
      <c r="H1939" t="s">
        <v>4087</v>
      </c>
      <c r="I1939" t="s">
        <v>4088</v>
      </c>
      <c r="J1939" s="146">
        <v>42148</v>
      </c>
      <c r="K1939" t="s">
        <v>702</v>
      </c>
      <c r="L1939" t="s">
        <v>105</v>
      </c>
      <c r="M1939" t="s">
        <v>28</v>
      </c>
    </row>
    <row r="1940" spans="1:13">
      <c r="A1940" t="s">
        <v>12</v>
      </c>
      <c r="B1940" t="s">
        <v>8272</v>
      </c>
      <c r="C1940" t="s">
        <v>4092</v>
      </c>
      <c r="D1940" s="85" t="s">
        <v>1962</v>
      </c>
      <c r="E1940" s="146">
        <v>42148</v>
      </c>
      <c r="G1940" t="s">
        <v>4086</v>
      </c>
      <c r="H1940" t="s">
        <v>4087</v>
      </c>
      <c r="I1940" t="s">
        <v>4088</v>
      </c>
      <c r="J1940" s="146">
        <v>42148</v>
      </c>
      <c r="K1940" t="s">
        <v>194</v>
      </c>
      <c r="L1940" t="s">
        <v>1925</v>
      </c>
      <c r="M1940" t="s">
        <v>28</v>
      </c>
    </row>
    <row r="1941" spans="1:13">
      <c r="A1941" t="s">
        <v>12</v>
      </c>
      <c r="B1941" t="s">
        <v>8273</v>
      </c>
      <c r="C1941" t="s">
        <v>4093</v>
      </c>
      <c r="D1941" s="85" t="s">
        <v>1962</v>
      </c>
      <c r="E1941" s="146">
        <v>42148</v>
      </c>
      <c r="G1941" t="s">
        <v>4086</v>
      </c>
      <c r="H1941" t="s">
        <v>4087</v>
      </c>
      <c r="I1941" t="s">
        <v>4088</v>
      </c>
      <c r="J1941" s="146">
        <v>42148</v>
      </c>
      <c r="K1941" t="s">
        <v>648</v>
      </c>
      <c r="L1941" t="s">
        <v>180</v>
      </c>
      <c r="M1941" t="s">
        <v>28</v>
      </c>
    </row>
    <row r="1942" spans="1:13">
      <c r="A1942" t="s">
        <v>12</v>
      </c>
      <c r="B1942" t="s">
        <v>8274</v>
      </c>
      <c r="C1942" t="s">
        <v>4094</v>
      </c>
      <c r="D1942" s="85" t="s">
        <v>1962</v>
      </c>
      <c r="E1942" s="146">
        <v>42149</v>
      </c>
      <c r="G1942" t="s">
        <v>4086</v>
      </c>
      <c r="H1942" t="s">
        <v>4087</v>
      </c>
      <c r="I1942" t="s">
        <v>4088</v>
      </c>
      <c r="J1942" s="146">
        <v>42148</v>
      </c>
      <c r="K1942" t="s">
        <v>1925</v>
      </c>
      <c r="L1942" t="s">
        <v>425</v>
      </c>
      <c r="M1942" t="s">
        <v>28</v>
      </c>
    </row>
    <row r="1943" spans="1:13">
      <c r="A1943" t="s">
        <v>12</v>
      </c>
      <c r="B1943" t="s">
        <v>8275</v>
      </c>
      <c r="C1943" t="s">
        <v>4095</v>
      </c>
      <c r="D1943" s="85" t="s">
        <v>1962</v>
      </c>
      <c r="E1943" s="146">
        <v>42149</v>
      </c>
      <c r="G1943" t="s">
        <v>4086</v>
      </c>
      <c r="H1943" t="s">
        <v>4087</v>
      </c>
      <c r="I1943" t="s">
        <v>4088</v>
      </c>
      <c r="J1943" s="146">
        <v>42148</v>
      </c>
      <c r="K1943" t="s">
        <v>1925</v>
      </c>
      <c r="L1943" t="s">
        <v>1206</v>
      </c>
      <c r="M1943" t="s">
        <v>28</v>
      </c>
    </row>
    <row r="1944" spans="1:13">
      <c r="A1944" t="s">
        <v>12</v>
      </c>
      <c r="B1944" t="s">
        <v>8276</v>
      </c>
      <c r="C1944" t="s">
        <v>4096</v>
      </c>
      <c r="D1944" s="85" t="s">
        <v>1962</v>
      </c>
      <c r="E1944" s="146">
        <v>42149</v>
      </c>
      <c r="G1944" t="s">
        <v>4086</v>
      </c>
      <c r="H1944" t="s">
        <v>4087</v>
      </c>
      <c r="I1944" t="s">
        <v>4088</v>
      </c>
      <c r="J1944" s="146">
        <v>42148</v>
      </c>
      <c r="K1944" t="s">
        <v>702</v>
      </c>
      <c r="L1944" t="s">
        <v>648</v>
      </c>
      <c r="M1944" t="s">
        <v>28</v>
      </c>
    </row>
    <row r="1945" spans="1:13">
      <c r="A1945" t="s">
        <v>12</v>
      </c>
      <c r="B1945" t="s">
        <v>8277</v>
      </c>
      <c r="C1945" t="s">
        <v>4097</v>
      </c>
      <c r="D1945" s="85" t="s">
        <v>1962</v>
      </c>
      <c r="E1945" s="146">
        <v>42149</v>
      </c>
      <c r="G1945" t="s">
        <v>4086</v>
      </c>
      <c r="H1945" t="s">
        <v>4087</v>
      </c>
      <c r="I1945" t="s">
        <v>4088</v>
      </c>
      <c r="J1945" s="146">
        <v>42148</v>
      </c>
      <c r="K1945" t="s">
        <v>127</v>
      </c>
      <c r="L1945" t="s">
        <v>425</v>
      </c>
      <c r="M1945" t="s">
        <v>28</v>
      </c>
    </row>
    <row r="1946" spans="1:13">
      <c r="A1946" t="s">
        <v>12</v>
      </c>
      <c r="B1946" t="s">
        <v>8278</v>
      </c>
      <c r="C1946" t="s">
        <v>4098</v>
      </c>
      <c r="D1946" s="85" t="s">
        <v>1962</v>
      </c>
      <c r="E1946" s="146">
        <v>42149</v>
      </c>
      <c r="G1946" t="s">
        <v>4086</v>
      </c>
      <c r="H1946" t="s">
        <v>4087</v>
      </c>
      <c r="I1946" t="s">
        <v>4088</v>
      </c>
      <c r="J1946" s="146">
        <v>42148</v>
      </c>
      <c r="K1946" t="s">
        <v>1925</v>
      </c>
      <c r="L1946" t="s">
        <v>431</v>
      </c>
      <c r="M1946" t="s">
        <v>28</v>
      </c>
    </row>
    <row r="1947" spans="1:13">
      <c r="A1947" t="s">
        <v>12</v>
      </c>
      <c r="B1947" t="s">
        <v>8279</v>
      </c>
      <c r="C1947" t="s">
        <v>4099</v>
      </c>
      <c r="D1947" s="85" t="s">
        <v>1962</v>
      </c>
      <c r="E1947" s="146">
        <v>42149</v>
      </c>
      <c r="G1947" t="s">
        <v>4086</v>
      </c>
      <c r="H1947" t="s">
        <v>4087</v>
      </c>
      <c r="I1947" t="s">
        <v>4088</v>
      </c>
      <c r="J1947" s="146">
        <v>42148</v>
      </c>
      <c r="K1947" t="s">
        <v>529</v>
      </c>
      <c r="L1947" t="s">
        <v>648</v>
      </c>
      <c r="M1947" t="s">
        <v>28</v>
      </c>
    </row>
    <row r="1948" spans="1:13">
      <c r="A1948" t="s">
        <v>12</v>
      </c>
      <c r="B1948" t="s">
        <v>8280</v>
      </c>
      <c r="C1948" t="s">
        <v>4100</v>
      </c>
      <c r="D1948" s="85" t="s">
        <v>1962</v>
      </c>
      <c r="E1948" s="146">
        <v>42149</v>
      </c>
      <c r="G1948" t="s">
        <v>4086</v>
      </c>
      <c r="H1948" t="s">
        <v>4087</v>
      </c>
      <c r="I1948" t="s">
        <v>4088</v>
      </c>
      <c r="J1948" s="146">
        <v>42148</v>
      </c>
      <c r="K1948" t="s">
        <v>194</v>
      </c>
      <c r="L1948" t="s">
        <v>105</v>
      </c>
      <c r="M1948" t="s">
        <v>28</v>
      </c>
    </row>
    <row r="1949" spans="1:13">
      <c r="A1949" t="s">
        <v>12</v>
      </c>
      <c r="B1949" t="s">
        <v>8281</v>
      </c>
      <c r="C1949" t="s">
        <v>4101</v>
      </c>
      <c r="D1949" s="85" t="s">
        <v>1962</v>
      </c>
      <c r="E1949" s="146">
        <v>42149</v>
      </c>
      <c r="G1949" t="s">
        <v>4086</v>
      </c>
      <c r="H1949" t="s">
        <v>4087</v>
      </c>
      <c r="I1949" t="s">
        <v>4088</v>
      </c>
      <c r="J1949" s="146">
        <v>42148</v>
      </c>
      <c r="K1949" t="s">
        <v>1925</v>
      </c>
      <c r="L1949" t="s">
        <v>180</v>
      </c>
      <c r="M1949" t="s">
        <v>28</v>
      </c>
    </row>
    <row r="1950" spans="1:13">
      <c r="A1950" t="s">
        <v>12</v>
      </c>
      <c r="B1950" t="s">
        <v>8282</v>
      </c>
      <c r="C1950" t="s">
        <v>4102</v>
      </c>
      <c r="D1950" s="85" t="s">
        <v>1962</v>
      </c>
      <c r="E1950" s="146">
        <v>42149</v>
      </c>
      <c r="G1950" t="s">
        <v>4086</v>
      </c>
      <c r="H1950" t="s">
        <v>4087</v>
      </c>
      <c r="I1950" t="s">
        <v>4088</v>
      </c>
      <c r="J1950" s="146">
        <v>42148</v>
      </c>
      <c r="K1950" t="s">
        <v>648</v>
      </c>
      <c r="L1950" t="s">
        <v>194</v>
      </c>
      <c r="M1950" t="s">
        <v>28</v>
      </c>
    </row>
    <row r="1951" spans="1:13">
      <c r="A1951" t="s">
        <v>12</v>
      </c>
      <c r="B1951" t="s">
        <v>8283</v>
      </c>
      <c r="C1951" t="s">
        <v>4103</v>
      </c>
      <c r="D1951" s="85" t="s">
        <v>1962</v>
      </c>
      <c r="E1951" s="146">
        <v>42149</v>
      </c>
      <c r="G1951" t="s">
        <v>4086</v>
      </c>
      <c r="H1951" t="s">
        <v>4087</v>
      </c>
      <c r="I1951" t="s">
        <v>4088</v>
      </c>
      <c r="J1951" s="146">
        <v>42148</v>
      </c>
      <c r="K1951" t="s">
        <v>105</v>
      </c>
      <c r="L1951" t="s">
        <v>425</v>
      </c>
      <c r="M1951" t="s">
        <v>28</v>
      </c>
    </row>
    <row r="1952" spans="1:13">
      <c r="A1952" t="s">
        <v>12</v>
      </c>
      <c r="B1952" t="s">
        <v>8284</v>
      </c>
      <c r="C1952" t="s">
        <v>4104</v>
      </c>
      <c r="D1952" s="85" t="s">
        <v>1962</v>
      </c>
      <c r="E1952" s="146">
        <v>42149</v>
      </c>
      <c r="G1952" t="s">
        <v>4086</v>
      </c>
      <c r="H1952" t="s">
        <v>4087</v>
      </c>
      <c r="I1952" t="s">
        <v>4088</v>
      </c>
      <c r="J1952" s="146">
        <v>42148</v>
      </c>
      <c r="K1952" t="s">
        <v>180</v>
      </c>
      <c r="L1952" t="s">
        <v>529</v>
      </c>
      <c r="M1952" t="s">
        <v>28</v>
      </c>
    </row>
    <row r="1953" spans="1:13">
      <c r="A1953" t="s">
        <v>12</v>
      </c>
      <c r="B1953" t="s">
        <v>8285</v>
      </c>
      <c r="C1953" t="s">
        <v>4105</v>
      </c>
      <c r="D1953" s="85" t="s">
        <v>1962</v>
      </c>
      <c r="E1953" s="146">
        <v>42150</v>
      </c>
      <c r="G1953" t="s">
        <v>4086</v>
      </c>
      <c r="H1953" t="s">
        <v>4087</v>
      </c>
      <c r="I1953" t="s">
        <v>4088</v>
      </c>
      <c r="J1953" s="146">
        <v>42148</v>
      </c>
      <c r="K1953" t="s">
        <v>105</v>
      </c>
      <c r="L1953" t="s">
        <v>431</v>
      </c>
      <c r="M1953" t="s">
        <v>28</v>
      </c>
    </row>
    <row r="1954" spans="1:13">
      <c r="A1954" t="s">
        <v>12</v>
      </c>
      <c r="B1954" t="s">
        <v>8286</v>
      </c>
      <c r="C1954" t="s">
        <v>4106</v>
      </c>
      <c r="D1954" s="85" t="s">
        <v>1962</v>
      </c>
      <c r="E1954" s="146">
        <v>42150</v>
      </c>
      <c r="G1954" t="s">
        <v>4086</v>
      </c>
      <c r="H1954" t="s">
        <v>4087</v>
      </c>
      <c r="I1954" t="s">
        <v>4088</v>
      </c>
      <c r="J1954" s="146">
        <v>42148</v>
      </c>
      <c r="K1954" t="s">
        <v>194</v>
      </c>
      <c r="L1954" t="s">
        <v>180</v>
      </c>
      <c r="M1954" t="s">
        <v>28</v>
      </c>
    </row>
    <row r="1955" spans="1:13">
      <c r="A1955" t="s">
        <v>12</v>
      </c>
      <c r="B1955" t="s">
        <v>8287</v>
      </c>
      <c r="C1955" t="s">
        <v>4107</v>
      </c>
      <c r="D1955" s="85" t="s">
        <v>1962</v>
      </c>
      <c r="E1955" s="146">
        <v>42151</v>
      </c>
      <c r="G1955" t="s">
        <v>4086</v>
      </c>
      <c r="H1955" t="s">
        <v>4087</v>
      </c>
      <c r="I1955" t="s">
        <v>4088</v>
      </c>
      <c r="J1955" s="146">
        <v>42148</v>
      </c>
      <c r="K1955" t="s">
        <v>3730</v>
      </c>
      <c r="L1955" t="s">
        <v>127</v>
      </c>
      <c r="M1955" t="s">
        <v>28</v>
      </c>
    </row>
    <row r="1956" spans="1:13">
      <c r="A1956" t="s">
        <v>12</v>
      </c>
      <c r="B1956" t="s">
        <v>8288</v>
      </c>
      <c r="C1956" t="s">
        <v>4108</v>
      </c>
      <c r="D1956" s="85" t="s">
        <v>1962</v>
      </c>
      <c r="E1956" s="146">
        <v>42151</v>
      </c>
      <c r="G1956" t="s">
        <v>4086</v>
      </c>
      <c r="H1956" t="s">
        <v>4087</v>
      </c>
      <c r="I1956" t="s">
        <v>4088</v>
      </c>
      <c r="J1956" s="146">
        <v>42148</v>
      </c>
      <c r="K1956" t="s">
        <v>105</v>
      </c>
      <c r="L1956" t="s">
        <v>1925</v>
      </c>
      <c r="M1956" t="s">
        <v>28</v>
      </c>
    </row>
    <row r="1957" spans="1:13">
      <c r="A1957" t="s">
        <v>12</v>
      </c>
      <c r="B1957" t="s">
        <v>8289</v>
      </c>
      <c r="C1957" t="s">
        <v>4109</v>
      </c>
      <c r="D1957" s="85" t="s">
        <v>1962</v>
      </c>
      <c r="E1957" s="146">
        <v>42151</v>
      </c>
      <c r="G1957" t="s">
        <v>4086</v>
      </c>
      <c r="H1957" t="s">
        <v>4087</v>
      </c>
      <c r="I1957" t="s">
        <v>4088</v>
      </c>
      <c r="J1957" s="146">
        <v>42148</v>
      </c>
      <c r="K1957" t="s">
        <v>3730</v>
      </c>
      <c r="L1957" t="s">
        <v>180</v>
      </c>
      <c r="M1957" t="s">
        <v>28</v>
      </c>
    </row>
    <row r="1958" spans="1:13">
      <c r="A1958" t="s">
        <v>12</v>
      </c>
      <c r="B1958" t="s">
        <v>8290</v>
      </c>
      <c r="C1958" t="s">
        <v>4110</v>
      </c>
      <c r="D1958" s="85" t="s">
        <v>1962</v>
      </c>
      <c r="E1958" s="146">
        <v>42151</v>
      </c>
      <c r="G1958" t="s">
        <v>4086</v>
      </c>
      <c r="H1958" t="s">
        <v>4087</v>
      </c>
      <c r="I1958" t="s">
        <v>4088</v>
      </c>
      <c r="J1958" s="146">
        <v>42148</v>
      </c>
      <c r="K1958" t="s">
        <v>648</v>
      </c>
      <c r="L1958" t="s">
        <v>1925</v>
      </c>
      <c r="M1958" t="s">
        <v>28</v>
      </c>
    </row>
    <row r="1959" spans="1:13">
      <c r="A1959" t="s">
        <v>12</v>
      </c>
      <c r="B1959" t="s">
        <v>8291</v>
      </c>
      <c r="C1959" t="s">
        <v>4111</v>
      </c>
      <c r="D1959" s="85" t="s">
        <v>1962</v>
      </c>
      <c r="E1959" s="146">
        <v>42152</v>
      </c>
      <c r="G1959" t="s">
        <v>4086</v>
      </c>
      <c r="H1959" t="s">
        <v>4087</v>
      </c>
      <c r="I1959" t="s">
        <v>4088</v>
      </c>
      <c r="J1959" s="146">
        <v>42148</v>
      </c>
      <c r="K1959" t="s">
        <v>180</v>
      </c>
      <c r="L1959" t="s">
        <v>425</v>
      </c>
      <c r="M1959" t="s">
        <v>28</v>
      </c>
    </row>
    <row r="1960" spans="1:13">
      <c r="A1960" t="s">
        <v>12</v>
      </c>
      <c r="B1960" t="s">
        <v>8292</v>
      </c>
      <c r="C1960" t="s">
        <v>4112</v>
      </c>
      <c r="D1960" s="85" t="s">
        <v>1962</v>
      </c>
      <c r="E1960" s="146">
        <v>42152</v>
      </c>
      <c r="G1960" t="s">
        <v>4086</v>
      </c>
      <c r="H1960" t="s">
        <v>4087</v>
      </c>
      <c r="I1960" t="s">
        <v>4088</v>
      </c>
      <c r="J1960" s="146">
        <v>42148</v>
      </c>
      <c r="K1960" t="s">
        <v>1925</v>
      </c>
      <c r="L1960" t="s">
        <v>702</v>
      </c>
      <c r="M1960" t="s">
        <v>28</v>
      </c>
    </row>
    <row r="1961" spans="1:13">
      <c r="A1961" t="s">
        <v>12</v>
      </c>
      <c r="B1961" t="s">
        <v>8293</v>
      </c>
      <c r="C1961" t="s">
        <v>4113</v>
      </c>
      <c r="D1961" s="85" t="s">
        <v>1962</v>
      </c>
      <c r="E1961" s="146">
        <v>42152</v>
      </c>
      <c r="G1961" t="s">
        <v>4086</v>
      </c>
      <c r="H1961" t="s">
        <v>4087</v>
      </c>
      <c r="I1961" t="s">
        <v>4088</v>
      </c>
      <c r="J1961" s="146">
        <v>42148</v>
      </c>
      <c r="K1961" t="s">
        <v>3730</v>
      </c>
      <c r="L1961" t="s">
        <v>648</v>
      </c>
      <c r="M1961" t="s">
        <v>28</v>
      </c>
    </row>
    <row r="1962" spans="1:13">
      <c r="A1962" t="s">
        <v>12</v>
      </c>
      <c r="B1962" t="s">
        <v>8294</v>
      </c>
      <c r="C1962" t="s">
        <v>4114</v>
      </c>
      <c r="D1962" s="85" t="s">
        <v>1962</v>
      </c>
      <c r="E1962" s="146">
        <v>42152</v>
      </c>
      <c r="G1962" t="s">
        <v>4086</v>
      </c>
      <c r="H1962" t="s">
        <v>4087</v>
      </c>
      <c r="I1962" t="s">
        <v>4088</v>
      </c>
      <c r="J1962" s="146">
        <v>42148</v>
      </c>
      <c r="K1962" t="s">
        <v>529</v>
      </c>
      <c r="L1962" t="s">
        <v>1925</v>
      </c>
      <c r="M1962" t="s">
        <v>28</v>
      </c>
    </row>
    <row r="1963" spans="1:13">
      <c r="A1963" t="s">
        <v>12</v>
      </c>
      <c r="B1963" t="s">
        <v>8295</v>
      </c>
      <c r="C1963" t="s">
        <v>4115</v>
      </c>
      <c r="D1963" s="85" t="s">
        <v>1962</v>
      </c>
      <c r="E1963" s="146">
        <v>42152</v>
      </c>
      <c r="G1963" t="s">
        <v>4086</v>
      </c>
      <c r="H1963" t="s">
        <v>4087</v>
      </c>
      <c r="I1963" t="s">
        <v>4088</v>
      </c>
      <c r="J1963" s="146">
        <v>42148</v>
      </c>
      <c r="K1963" t="s">
        <v>127</v>
      </c>
      <c r="L1963" t="s">
        <v>702</v>
      </c>
      <c r="M1963" t="s">
        <v>28</v>
      </c>
    </row>
    <row r="1964" spans="1:13">
      <c r="A1964" t="s">
        <v>12</v>
      </c>
      <c r="B1964" t="s">
        <v>8296</v>
      </c>
      <c r="C1964" t="s">
        <v>4116</v>
      </c>
      <c r="D1964" s="85" t="s">
        <v>1962</v>
      </c>
      <c r="E1964" s="146">
        <v>42152</v>
      </c>
      <c r="G1964" t="s">
        <v>4086</v>
      </c>
      <c r="H1964" t="s">
        <v>4087</v>
      </c>
      <c r="I1964" t="s">
        <v>4088</v>
      </c>
      <c r="J1964" s="146">
        <v>42148</v>
      </c>
      <c r="K1964" t="s">
        <v>1925</v>
      </c>
      <c r="L1964" t="s">
        <v>127</v>
      </c>
      <c r="M1964" t="s">
        <v>28</v>
      </c>
    </row>
    <row r="1965" spans="1:13">
      <c r="A1965" t="s">
        <v>12</v>
      </c>
      <c r="B1965" t="s">
        <v>8297</v>
      </c>
      <c r="C1965" t="s">
        <v>4117</v>
      </c>
      <c r="D1965" s="85" t="s">
        <v>1962</v>
      </c>
      <c r="E1965" s="146">
        <v>42152</v>
      </c>
      <c r="G1965" t="s">
        <v>4086</v>
      </c>
      <c r="H1965" t="s">
        <v>4087</v>
      </c>
      <c r="I1965" t="s">
        <v>4088</v>
      </c>
      <c r="J1965" s="146">
        <v>42148</v>
      </c>
      <c r="K1965" t="s">
        <v>3730</v>
      </c>
      <c r="L1965" t="s">
        <v>431</v>
      </c>
      <c r="M1965" t="s">
        <v>28</v>
      </c>
    </row>
    <row r="1966" spans="1:13">
      <c r="A1966" t="s">
        <v>12</v>
      </c>
      <c r="B1966" t="s">
        <v>8298</v>
      </c>
      <c r="C1966" t="s">
        <v>4118</v>
      </c>
      <c r="D1966" s="85" t="s">
        <v>1962</v>
      </c>
      <c r="E1966" s="146">
        <v>42152</v>
      </c>
      <c r="G1966" t="s">
        <v>4086</v>
      </c>
      <c r="H1966" t="s">
        <v>4087</v>
      </c>
      <c r="I1966" t="s">
        <v>4088</v>
      </c>
      <c r="J1966" s="146">
        <v>42148</v>
      </c>
      <c r="K1966" t="s">
        <v>648</v>
      </c>
      <c r="L1966" t="s">
        <v>425</v>
      </c>
      <c r="M1966" t="s">
        <v>28</v>
      </c>
    </row>
    <row r="1967" spans="1:13">
      <c r="A1967" t="s">
        <v>12</v>
      </c>
      <c r="B1967" t="s">
        <v>8299</v>
      </c>
      <c r="C1967" t="s">
        <v>4119</v>
      </c>
      <c r="D1967" s="85" t="s">
        <v>1962</v>
      </c>
      <c r="E1967" s="146">
        <v>42152</v>
      </c>
      <c r="G1967" t="s">
        <v>4086</v>
      </c>
      <c r="H1967" t="s">
        <v>4087</v>
      </c>
      <c r="I1967" t="s">
        <v>4088</v>
      </c>
      <c r="J1967" s="146">
        <v>42148</v>
      </c>
      <c r="K1967" t="s">
        <v>3730</v>
      </c>
      <c r="L1967" t="s">
        <v>1925</v>
      </c>
      <c r="M1967" t="s">
        <v>28</v>
      </c>
    </row>
    <row r="1968" spans="1:13">
      <c r="A1968" t="s">
        <v>12</v>
      </c>
      <c r="B1968" t="s">
        <v>8300</v>
      </c>
      <c r="C1968" t="s">
        <v>4120</v>
      </c>
      <c r="D1968" s="85" t="s">
        <v>1962</v>
      </c>
      <c r="E1968" s="146">
        <v>42152</v>
      </c>
      <c r="G1968" t="s">
        <v>4086</v>
      </c>
      <c r="H1968" t="s">
        <v>4087</v>
      </c>
      <c r="I1968" t="s">
        <v>4088</v>
      </c>
      <c r="J1968" s="146">
        <v>42148</v>
      </c>
      <c r="K1968" t="s">
        <v>648</v>
      </c>
      <c r="L1968" t="s">
        <v>1206</v>
      </c>
      <c r="M1968" t="s">
        <v>28</v>
      </c>
    </row>
    <row r="1969" spans="1:14">
      <c r="A1969" t="s">
        <v>12</v>
      </c>
      <c r="B1969" t="s">
        <v>8301</v>
      </c>
      <c r="C1969" t="s">
        <v>4121</v>
      </c>
      <c r="D1969" s="85" t="s">
        <v>1962</v>
      </c>
      <c r="E1969" s="146">
        <v>42152</v>
      </c>
      <c r="G1969" t="s">
        <v>4086</v>
      </c>
      <c r="H1969" t="s">
        <v>4087</v>
      </c>
      <c r="I1969" t="s">
        <v>4088</v>
      </c>
      <c r="J1969" s="146">
        <v>42148</v>
      </c>
      <c r="M1969" t="s">
        <v>28</v>
      </c>
    </row>
    <row r="1970" spans="1:14">
      <c r="A1970" t="s">
        <v>12</v>
      </c>
      <c r="B1970" t="s">
        <v>8302</v>
      </c>
      <c r="C1970" t="s">
        <v>4122</v>
      </c>
      <c r="D1970" s="85" t="s">
        <v>4123</v>
      </c>
      <c r="E1970" s="146">
        <v>43016</v>
      </c>
      <c r="F1970" t="s">
        <v>838</v>
      </c>
      <c r="G1970" t="s">
        <v>1744</v>
      </c>
      <c r="H1970" t="s">
        <v>1745</v>
      </c>
      <c r="I1970" t="s">
        <v>1746</v>
      </c>
      <c r="J1970" s="146">
        <v>43009</v>
      </c>
      <c r="K1970" t="s">
        <v>2758</v>
      </c>
      <c r="L1970" t="s">
        <v>1747</v>
      </c>
      <c r="M1970" t="s">
        <v>28</v>
      </c>
      <c r="N1970" t="s">
        <v>503</v>
      </c>
    </row>
    <row r="1971" spans="1:14">
      <c r="A1971" t="s">
        <v>12</v>
      </c>
      <c r="B1971" t="s">
        <v>8303</v>
      </c>
      <c r="C1971" t="s">
        <v>4124</v>
      </c>
      <c r="D1971" s="85" t="s">
        <v>4123</v>
      </c>
      <c r="E1971" s="146">
        <v>43021</v>
      </c>
      <c r="F1971" t="s">
        <v>757</v>
      </c>
      <c r="G1971" t="s">
        <v>1744</v>
      </c>
      <c r="H1971" t="s">
        <v>1745</v>
      </c>
      <c r="I1971" t="s">
        <v>1746</v>
      </c>
      <c r="J1971" s="146">
        <v>43009</v>
      </c>
      <c r="K1971" t="s">
        <v>92</v>
      </c>
      <c r="L1971" t="s">
        <v>2758</v>
      </c>
      <c r="M1971" t="s">
        <v>28</v>
      </c>
      <c r="N1971" t="s">
        <v>2168</v>
      </c>
    </row>
    <row r="1972" spans="1:14">
      <c r="A1972" t="s">
        <v>12</v>
      </c>
      <c r="B1972" t="s">
        <v>8304</v>
      </c>
      <c r="C1972" t="s">
        <v>4125</v>
      </c>
      <c r="D1972" s="85" t="s">
        <v>4123</v>
      </c>
      <c r="E1972" s="146">
        <v>43021</v>
      </c>
      <c r="F1972" t="s">
        <v>757</v>
      </c>
      <c r="G1972" t="s">
        <v>1744</v>
      </c>
      <c r="H1972" t="s">
        <v>1745</v>
      </c>
      <c r="I1972" t="s">
        <v>1746</v>
      </c>
      <c r="J1972" s="146">
        <v>43009</v>
      </c>
      <c r="K1972" t="s">
        <v>2749</v>
      </c>
      <c r="L1972" t="s">
        <v>1747</v>
      </c>
      <c r="M1972" t="s">
        <v>28</v>
      </c>
      <c r="N1972" t="s">
        <v>4126</v>
      </c>
    </row>
    <row r="1973" spans="1:14">
      <c r="A1973" t="s">
        <v>12</v>
      </c>
      <c r="B1973" t="s">
        <v>8305</v>
      </c>
      <c r="C1973" t="s">
        <v>4127</v>
      </c>
      <c r="D1973" s="85" t="s">
        <v>4123</v>
      </c>
      <c r="E1973" s="146">
        <v>43043</v>
      </c>
      <c r="F1973" t="s">
        <v>891</v>
      </c>
      <c r="G1973" t="s">
        <v>1744</v>
      </c>
      <c r="H1973" t="s">
        <v>1745</v>
      </c>
      <c r="I1973" t="s">
        <v>1746</v>
      </c>
      <c r="J1973" s="146">
        <v>43009</v>
      </c>
      <c r="K1973" t="s">
        <v>1747</v>
      </c>
      <c r="L1973" t="s">
        <v>1748</v>
      </c>
      <c r="M1973" t="s">
        <v>28</v>
      </c>
      <c r="N1973" t="s">
        <v>294</v>
      </c>
    </row>
    <row r="1974" spans="1:14">
      <c r="A1974" t="s">
        <v>12</v>
      </c>
      <c r="B1974" t="s">
        <v>8306</v>
      </c>
      <c r="C1974" t="s">
        <v>4128</v>
      </c>
      <c r="D1974" s="85" t="s">
        <v>4123</v>
      </c>
      <c r="E1974" s="146">
        <v>43043</v>
      </c>
      <c r="F1974" t="s">
        <v>891</v>
      </c>
      <c r="G1974" t="s">
        <v>1744</v>
      </c>
      <c r="H1974" t="s">
        <v>1745</v>
      </c>
      <c r="I1974" t="s">
        <v>1746</v>
      </c>
      <c r="J1974" s="146">
        <v>43009</v>
      </c>
      <c r="K1974" t="s">
        <v>4129</v>
      </c>
      <c r="L1974" t="s">
        <v>2758</v>
      </c>
      <c r="M1974" t="s">
        <v>28</v>
      </c>
      <c r="N1974" t="s">
        <v>4130</v>
      </c>
    </row>
    <row r="1975" spans="1:14">
      <c r="A1975" t="s">
        <v>12</v>
      </c>
      <c r="B1975" t="s">
        <v>8307</v>
      </c>
      <c r="C1975" t="s">
        <v>4131</v>
      </c>
      <c r="D1975" s="85" t="s">
        <v>4123</v>
      </c>
      <c r="E1975" s="146">
        <v>43043</v>
      </c>
      <c r="F1975" t="s">
        <v>891</v>
      </c>
      <c r="G1975" t="s">
        <v>1744</v>
      </c>
      <c r="H1975" t="s">
        <v>1745</v>
      </c>
      <c r="I1975" t="s">
        <v>1746</v>
      </c>
      <c r="J1975" s="146">
        <v>43009</v>
      </c>
      <c r="K1975" t="s">
        <v>2607</v>
      </c>
      <c r="L1975" t="s">
        <v>92</v>
      </c>
      <c r="M1975" t="s">
        <v>28</v>
      </c>
      <c r="N1975" t="s">
        <v>607</v>
      </c>
    </row>
    <row r="1976" spans="1:14">
      <c r="A1976" t="s">
        <v>12</v>
      </c>
      <c r="B1976" t="s">
        <v>8308</v>
      </c>
      <c r="C1976" t="s">
        <v>4132</v>
      </c>
      <c r="D1976" s="85" t="s">
        <v>4123</v>
      </c>
      <c r="E1976" s="146">
        <v>43043</v>
      </c>
      <c r="F1976" t="s">
        <v>891</v>
      </c>
      <c r="G1976" t="s">
        <v>1744</v>
      </c>
      <c r="H1976" t="s">
        <v>1745</v>
      </c>
      <c r="I1976" t="s">
        <v>1746</v>
      </c>
      <c r="J1976" s="146">
        <v>43009</v>
      </c>
      <c r="K1976" t="s">
        <v>4133</v>
      </c>
      <c r="L1976" t="s">
        <v>2749</v>
      </c>
      <c r="M1976" t="s">
        <v>28</v>
      </c>
      <c r="N1976" t="s">
        <v>657</v>
      </c>
    </row>
    <row r="1977" spans="1:14">
      <c r="A1977" t="s">
        <v>12</v>
      </c>
      <c r="B1977" t="s">
        <v>8309</v>
      </c>
      <c r="C1977" t="s">
        <v>4134</v>
      </c>
      <c r="D1977" s="85" t="s">
        <v>4123</v>
      </c>
      <c r="E1977" s="146">
        <v>43048</v>
      </c>
      <c r="G1977" t="s">
        <v>1744</v>
      </c>
      <c r="H1977" t="s">
        <v>1745</v>
      </c>
      <c r="I1977" t="s">
        <v>1746</v>
      </c>
      <c r="J1977" s="146">
        <v>43008</v>
      </c>
      <c r="K1977" t="s">
        <v>4129</v>
      </c>
      <c r="L1977" t="s">
        <v>2607</v>
      </c>
      <c r="M1977" t="s">
        <v>28</v>
      </c>
      <c r="N1977" t="s">
        <v>4135</v>
      </c>
    </row>
    <row r="1978" spans="1:14">
      <c r="A1978" t="s">
        <v>12</v>
      </c>
      <c r="B1978" t="s">
        <v>8310</v>
      </c>
      <c r="C1978" t="s">
        <v>4136</v>
      </c>
      <c r="D1978" s="85" t="s">
        <v>4123</v>
      </c>
      <c r="E1978" s="146">
        <v>43048</v>
      </c>
      <c r="G1978" t="s">
        <v>1744</v>
      </c>
      <c r="H1978" t="s">
        <v>1745</v>
      </c>
      <c r="I1978" t="s">
        <v>1746</v>
      </c>
      <c r="J1978" s="146">
        <v>43008</v>
      </c>
      <c r="K1978" t="s">
        <v>4137</v>
      </c>
      <c r="L1978" t="s">
        <v>2749</v>
      </c>
      <c r="M1978" t="s">
        <v>28</v>
      </c>
      <c r="N1978" t="s">
        <v>855</v>
      </c>
    </row>
    <row r="1979" spans="1:14">
      <c r="A1979" t="s">
        <v>12</v>
      </c>
      <c r="B1979" t="s">
        <v>8311</v>
      </c>
      <c r="C1979" t="s">
        <v>4138</v>
      </c>
      <c r="D1979" s="85" t="s">
        <v>4123</v>
      </c>
      <c r="E1979" s="146">
        <v>43062</v>
      </c>
      <c r="G1979" t="s">
        <v>1744</v>
      </c>
      <c r="H1979" t="s">
        <v>1745</v>
      </c>
      <c r="I1979" t="s">
        <v>1746</v>
      </c>
      <c r="J1979" s="146">
        <v>43008</v>
      </c>
      <c r="K1979" t="s">
        <v>1748</v>
      </c>
      <c r="L1979" t="s">
        <v>2758</v>
      </c>
      <c r="M1979" t="s">
        <v>28</v>
      </c>
      <c r="N1979" t="s">
        <v>1260</v>
      </c>
    </row>
    <row r="1980" spans="1:14">
      <c r="A1980" t="s">
        <v>12</v>
      </c>
      <c r="B1980" t="s">
        <v>8312</v>
      </c>
      <c r="C1980" t="s">
        <v>4139</v>
      </c>
      <c r="D1980" s="85" t="s">
        <v>4123</v>
      </c>
      <c r="E1980" s="146">
        <v>43063</v>
      </c>
      <c r="G1980" t="s">
        <v>1744</v>
      </c>
      <c r="H1980" t="s">
        <v>1745</v>
      </c>
      <c r="I1980" t="s">
        <v>1746</v>
      </c>
      <c r="J1980" s="146">
        <v>43008</v>
      </c>
      <c r="K1980" t="s">
        <v>4140</v>
      </c>
      <c r="L1980" t="s">
        <v>4133</v>
      </c>
      <c r="M1980" t="s">
        <v>28</v>
      </c>
      <c r="N1980" t="s">
        <v>178</v>
      </c>
    </row>
    <row r="1981" spans="1:14">
      <c r="A1981" t="s">
        <v>12</v>
      </c>
      <c r="B1981" t="s">
        <v>8313</v>
      </c>
      <c r="C1981" t="s">
        <v>4141</v>
      </c>
      <c r="D1981" s="85" t="s">
        <v>4123</v>
      </c>
      <c r="E1981" s="146">
        <v>43069</v>
      </c>
      <c r="G1981" t="s">
        <v>1744</v>
      </c>
      <c r="H1981" t="s">
        <v>1745</v>
      </c>
      <c r="I1981" t="s">
        <v>1746</v>
      </c>
      <c r="J1981" s="146">
        <v>43008</v>
      </c>
      <c r="K1981" t="s">
        <v>2607</v>
      </c>
      <c r="L1981" t="s">
        <v>4142</v>
      </c>
      <c r="M1981" t="s">
        <v>28</v>
      </c>
      <c r="N1981" t="s">
        <v>645</v>
      </c>
    </row>
    <row r="1982" spans="1:14">
      <c r="A1982" t="s">
        <v>12</v>
      </c>
      <c r="B1982" t="s">
        <v>8314</v>
      </c>
      <c r="C1982" t="s">
        <v>4143</v>
      </c>
      <c r="D1982" s="85" t="s">
        <v>4123</v>
      </c>
      <c r="E1982" s="146">
        <v>43728</v>
      </c>
      <c r="F1982" t="s">
        <v>838</v>
      </c>
      <c r="G1982" t="s">
        <v>4144</v>
      </c>
      <c r="H1982" t="s">
        <v>1745</v>
      </c>
      <c r="J1982" s="146">
        <v>43723</v>
      </c>
      <c r="K1982" t="s">
        <v>2758</v>
      </c>
      <c r="L1982" t="s">
        <v>4145</v>
      </c>
      <c r="M1982" t="s">
        <v>45</v>
      </c>
      <c r="N1982" t="s">
        <v>4146</v>
      </c>
    </row>
    <row r="1983" spans="1:14">
      <c r="A1983" t="s">
        <v>12</v>
      </c>
      <c r="B1983" t="s">
        <v>8315</v>
      </c>
      <c r="C1983" t="s">
        <v>4147</v>
      </c>
      <c r="D1983" s="85" t="s">
        <v>4123</v>
      </c>
      <c r="E1983" s="146">
        <v>43729</v>
      </c>
      <c r="F1983" t="s">
        <v>757</v>
      </c>
      <c r="G1983" t="s">
        <v>4144</v>
      </c>
      <c r="H1983" t="s">
        <v>1745</v>
      </c>
      <c r="J1983" s="146">
        <v>43723</v>
      </c>
      <c r="K1983" t="s">
        <v>2607</v>
      </c>
      <c r="L1983" t="s">
        <v>4145</v>
      </c>
      <c r="M1983" t="s">
        <v>45</v>
      </c>
      <c r="N1983" t="s">
        <v>4148</v>
      </c>
    </row>
    <row r="1984" spans="1:14">
      <c r="A1984" t="s">
        <v>12</v>
      </c>
      <c r="B1984" t="s">
        <v>8316</v>
      </c>
      <c r="C1984" t="s">
        <v>4149</v>
      </c>
      <c r="D1984" s="85" t="s">
        <v>4123</v>
      </c>
      <c r="E1984" s="146">
        <v>43731</v>
      </c>
      <c r="F1984" t="s">
        <v>757</v>
      </c>
      <c r="G1984" t="s">
        <v>4144</v>
      </c>
      <c r="H1984" t="s">
        <v>1745</v>
      </c>
      <c r="J1984" s="146">
        <v>43723</v>
      </c>
      <c r="K1984" t="s">
        <v>2758</v>
      </c>
      <c r="L1984" t="s">
        <v>2825</v>
      </c>
      <c r="M1984" t="s">
        <v>45</v>
      </c>
      <c r="N1984" t="s">
        <v>419</v>
      </c>
    </row>
    <row r="1985" spans="1:14">
      <c r="A1985" t="s">
        <v>12</v>
      </c>
      <c r="B1985" t="s">
        <v>8317</v>
      </c>
      <c r="C1985" t="s">
        <v>4150</v>
      </c>
      <c r="D1985" s="85" t="s">
        <v>4123</v>
      </c>
      <c r="E1985" s="146">
        <v>43733</v>
      </c>
      <c r="F1985" t="s">
        <v>891</v>
      </c>
      <c r="G1985" t="s">
        <v>4144</v>
      </c>
      <c r="H1985" t="s">
        <v>1745</v>
      </c>
      <c r="J1985" s="146">
        <v>43723</v>
      </c>
      <c r="K1985" t="s">
        <v>2607</v>
      </c>
      <c r="L1985" t="s">
        <v>2749</v>
      </c>
      <c r="M1985" t="s">
        <v>45</v>
      </c>
      <c r="N1985" t="s">
        <v>4151</v>
      </c>
    </row>
    <row r="1986" spans="1:14">
      <c r="A1986" t="s">
        <v>12</v>
      </c>
      <c r="B1986" t="s">
        <v>8318</v>
      </c>
      <c r="C1986" t="s">
        <v>4152</v>
      </c>
      <c r="D1986" s="85" t="s">
        <v>4123</v>
      </c>
      <c r="E1986" s="146">
        <v>43734</v>
      </c>
      <c r="F1986" t="s">
        <v>891</v>
      </c>
      <c r="G1986" t="s">
        <v>4144</v>
      </c>
      <c r="H1986" t="s">
        <v>1745</v>
      </c>
      <c r="J1986" s="146">
        <v>43723</v>
      </c>
      <c r="K1986" t="s">
        <v>2825</v>
      </c>
      <c r="L1986" t="s">
        <v>4153</v>
      </c>
      <c r="M1986" t="s">
        <v>45</v>
      </c>
      <c r="N1986" t="s">
        <v>4154</v>
      </c>
    </row>
    <row r="1987" spans="1:14">
      <c r="A1987" t="s">
        <v>12</v>
      </c>
      <c r="B1987" t="s">
        <v>8319</v>
      </c>
      <c r="C1987" t="s">
        <v>4155</v>
      </c>
      <c r="D1987" s="85" t="s">
        <v>4123</v>
      </c>
      <c r="E1987" s="146">
        <v>43734</v>
      </c>
      <c r="F1987" t="s">
        <v>891</v>
      </c>
      <c r="G1987" t="s">
        <v>4144</v>
      </c>
      <c r="H1987" t="s">
        <v>1745</v>
      </c>
      <c r="J1987" s="146">
        <v>43723</v>
      </c>
      <c r="K1987" t="s">
        <v>2758</v>
      </c>
      <c r="L1987" t="s">
        <v>4137</v>
      </c>
      <c r="M1987" t="s">
        <v>45</v>
      </c>
      <c r="N1987" t="s">
        <v>2307</v>
      </c>
    </row>
    <row r="1988" spans="1:14">
      <c r="A1988" t="s">
        <v>12</v>
      </c>
      <c r="B1988" t="s">
        <v>8320</v>
      </c>
      <c r="C1988" t="s">
        <v>4156</v>
      </c>
      <c r="D1988" s="85" t="s">
        <v>4123</v>
      </c>
      <c r="E1988" s="146">
        <v>43735</v>
      </c>
      <c r="F1988" t="s">
        <v>891</v>
      </c>
      <c r="G1988" t="s">
        <v>4144</v>
      </c>
      <c r="H1988" t="s">
        <v>1745</v>
      </c>
      <c r="J1988" s="146">
        <v>43723</v>
      </c>
      <c r="K1988" t="s">
        <v>4145</v>
      </c>
      <c r="L1988" t="s">
        <v>4157</v>
      </c>
      <c r="M1988" t="s">
        <v>45</v>
      </c>
      <c r="N1988" t="s">
        <v>1207</v>
      </c>
    </row>
    <row r="1989" spans="1:14">
      <c r="A1989" t="s">
        <v>12</v>
      </c>
      <c r="B1989" t="s">
        <v>8321</v>
      </c>
      <c r="C1989" t="s">
        <v>4158</v>
      </c>
      <c r="D1989" s="85" t="s">
        <v>4123</v>
      </c>
      <c r="E1989" s="146">
        <v>43814</v>
      </c>
      <c r="G1989" t="s">
        <v>4144</v>
      </c>
      <c r="H1989" t="s">
        <v>1745</v>
      </c>
      <c r="J1989" s="146">
        <v>43722</v>
      </c>
      <c r="K1989" t="s">
        <v>4159</v>
      </c>
      <c r="L1989" t="s">
        <v>4160</v>
      </c>
      <c r="M1989" t="s">
        <v>28</v>
      </c>
      <c r="N1989" t="s">
        <v>672</v>
      </c>
    </row>
    <row r="1990" spans="1:14">
      <c r="A1990" t="s">
        <v>12</v>
      </c>
      <c r="B1990" t="s">
        <v>8322</v>
      </c>
      <c r="C1990" t="s">
        <v>4161</v>
      </c>
      <c r="D1990" s="85" t="s">
        <v>4123</v>
      </c>
      <c r="E1990" s="146">
        <v>43817</v>
      </c>
      <c r="G1990" t="s">
        <v>4144</v>
      </c>
      <c r="H1990" t="s">
        <v>1745</v>
      </c>
      <c r="J1990" s="146">
        <v>43722</v>
      </c>
      <c r="K1990" t="s">
        <v>4137</v>
      </c>
      <c r="L1990" t="s">
        <v>4162</v>
      </c>
      <c r="M1990" t="s">
        <v>28</v>
      </c>
      <c r="N1990" t="s">
        <v>218</v>
      </c>
    </row>
    <row r="1991" spans="1:14">
      <c r="A1991" t="s">
        <v>12</v>
      </c>
      <c r="B1991" t="s">
        <v>8323</v>
      </c>
      <c r="C1991" t="s">
        <v>4163</v>
      </c>
      <c r="D1991" s="85" t="s">
        <v>4123</v>
      </c>
      <c r="E1991" s="146">
        <v>43817</v>
      </c>
      <c r="G1991" t="s">
        <v>4144</v>
      </c>
      <c r="H1991" t="s">
        <v>1745</v>
      </c>
      <c r="J1991" s="146">
        <v>43722</v>
      </c>
      <c r="K1991" t="s">
        <v>4164</v>
      </c>
      <c r="L1991" t="s">
        <v>4165</v>
      </c>
      <c r="M1991" t="s">
        <v>28</v>
      </c>
      <c r="N1991" t="s">
        <v>4166</v>
      </c>
    </row>
    <row r="1992" spans="1:14">
      <c r="A1992" t="s">
        <v>1189</v>
      </c>
      <c r="B1992" t="s">
        <v>8324</v>
      </c>
      <c r="C1992" t="s">
        <v>4167</v>
      </c>
      <c r="D1992" s="85" t="s">
        <v>4123</v>
      </c>
      <c r="E1992" s="146">
        <v>43808</v>
      </c>
    </row>
    <row r="1993" spans="1:14">
      <c r="A1993" t="s">
        <v>1189</v>
      </c>
      <c r="B1993" t="s">
        <v>8325</v>
      </c>
      <c r="C1993" t="s">
        <v>4169</v>
      </c>
      <c r="D1993" s="85" t="s">
        <v>4123</v>
      </c>
      <c r="E1993" s="146">
        <v>43793</v>
      </c>
    </row>
    <row r="1994" spans="1:14">
      <c r="A1994" t="s">
        <v>1189</v>
      </c>
      <c r="B1994" t="s">
        <v>8326</v>
      </c>
      <c r="C1994" t="s">
        <v>4170</v>
      </c>
      <c r="D1994" s="85" t="s">
        <v>4123</v>
      </c>
      <c r="E1994" s="146">
        <v>43758</v>
      </c>
    </row>
    <row r="1995" spans="1:14">
      <c r="A1995" t="s">
        <v>12</v>
      </c>
      <c r="B1995" t="s">
        <v>8327</v>
      </c>
      <c r="C1995" t="s">
        <v>4171</v>
      </c>
      <c r="D1995" s="85" t="s">
        <v>4123</v>
      </c>
      <c r="E1995" s="146">
        <v>43818</v>
      </c>
      <c r="G1995" t="s">
        <v>4144</v>
      </c>
      <c r="H1995" t="s">
        <v>1745</v>
      </c>
      <c r="J1995" s="146">
        <v>43722</v>
      </c>
      <c r="K1995" t="s">
        <v>587</v>
      </c>
      <c r="L1995" t="s">
        <v>4172</v>
      </c>
      <c r="M1995" t="s">
        <v>28</v>
      </c>
      <c r="N1995" t="s">
        <v>2787</v>
      </c>
    </row>
    <row r="1996" spans="1:14">
      <c r="A1996" t="s">
        <v>1189</v>
      </c>
      <c r="B1996" t="s">
        <v>8328</v>
      </c>
      <c r="C1996" t="s">
        <v>4173</v>
      </c>
      <c r="D1996" s="85" t="s">
        <v>4123</v>
      </c>
      <c r="E1996" s="146">
        <v>43822</v>
      </c>
    </row>
    <row r="1997" spans="1:14">
      <c r="A1997" t="s">
        <v>1189</v>
      </c>
      <c r="B1997" t="s">
        <v>8329</v>
      </c>
      <c r="C1997" t="s">
        <v>4174</v>
      </c>
      <c r="D1997" s="85" t="s">
        <v>4123</v>
      </c>
      <c r="E1997" s="146">
        <v>44199</v>
      </c>
    </row>
    <row r="1998" spans="1:14">
      <c r="A1998" t="s">
        <v>913</v>
      </c>
      <c r="B1998" t="s">
        <v>8330</v>
      </c>
      <c r="C1998" t="s">
        <v>4175</v>
      </c>
      <c r="D1998" s="85" t="s">
        <v>4123</v>
      </c>
      <c r="E1998" s="146">
        <v>44263</v>
      </c>
    </row>
    <row r="1999" spans="1:14">
      <c r="A1999" t="s">
        <v>7</v>
      </c>
      <c r="B1999" t="s">
        <v>8331</v>
      </c>
      <c r="C1999" t="s">
        <v>4176</v>
      </c>
      <c r="D1999" s="85" t="s">
        <v>4123</v>
      </c>
      <c r="E1999" s="146">
        <v>44281</v>
      </c>
    </row>
    <row r="2000" spans="1:14">
      <c r="A2000" t="s">
        <v>12</v>
      </c>
      <c r="B2000" t="s">
        <v>8332</v>
      </c>
      <c r="C2000" t="s">
        <v>4177</v>
      </c>
      <c r="D2000" s="85" t="s">
        <v>4178</v>
      </c>
      <c r="E2000" s="146">
        <v>40666</v>
      </c>
      <c r="K2000" t="s">
        <v>587</v>
      </c>
      <c r="L2000" t="s">
        <v>4179</v>
      </c>
      <c r="M2000" t="s">
        <v>28</v>
      </c>
    </row>
    <row r="2001" spans="1:13">
      <c r="A2001" t="s">
        <v>1189</v>
      </c>
      <c r="B2001" t="s">
        <v>8333</v>
      </c>
      <c r="C2001" t="s">
        <v>4180</v>
      </c>
      <c r="D2001" s="85" t="s">
        <v>4178</v>
      </c>
      <c r="E2001" s="146">
        <v>40666</v>
      </c>
    </row>
    <row r="2002" spans="1:13">
      <c r="A2002" t="s">
        <v>12</v>
      </c>
      <c r="B2002" t="s">
        <v>8334</v>
      </c>
      <c r="C2002" t="s">
        <v>4181</v>
      </c>
      <c r="D2002" s="85" t="s">
        <v>4178</v>
      </c>
      <c r="E2002" s="146">
        <v>40667</v>
      </c>
      <c r="K2002" t="s">
        <v>4179</v>
      </c>
      <c r="L2002" t="s">
        <v>1690</v>
      </c>
      <c r="M2002" t="s">
        <v>28</v>
      </c>
    </row>
    <row r="2003" spans="1:13">
      <c r="A2003" t="s">
        <v>12</v>
      </c>
      <c r="B2003" t="s">
        <v>8335</v>
      </c>
      <c r="C2003" t="s">
        <v>4182</v>
      </c>
      <c r="D2003" s="85" t="s">
        <v>4178</v>
      </c>
      <c r="E2003" s="146">
        <v>40667</v>
      </c>
      <c r="K2003" t="s">
        <v>4179</v>
      </c>
      <c r="L2003" t="s">
        <v>261</v>
      </c>
      <c r="M2003" t="s">
        <v>28</v>
      </c>
    </row>
    <row r="2004" spans="1:13">
      <c r="A2004" t="s">
        <v>12</v>
      </c>
      <c r="B2004" t="s">
        <v>8336</v>
      </c>
      <c r="C2004" t="s">
        <v>4183</v>
      </c>
      <c r="D2004" s="85" t="s">
        <v>4178</v>
      </c>
      <c r="E2004" s="146">
        <v>40667</v>
      </c>
      <c r="K2004" t="s">
        <v>4179</v>
      </c>
      <c r="L2004" t="s">
        <v>675</v>
      </c>
      <c r="M2004" t="s">
        <v>28</v>
      </c>
    </row>
    <row r="2005" spans="1:13">
      <c r="A2005" t="s">
        <v>7</v>
      </c>
      <c r="B2005" t="s">
        <v>8337</v>
      </c>
      <c r="C2005" t="s">
        <v>4184</v>
      </c>
      <c r="D2005" s="85" t="s">
        <v>4178</v>
      </c>
      <c r="E2005" s="146">
        <v>40826</v>
      </c>
    </row>
    <row r="2006" spans="1:13">
      <c r="A2006" t="s">
        <v>12</v>
      </c>
      <c r="B2006" t="s">
        <v>8338</v>
      </c>
      <c r="C2006" t="s">
        <v>4185</v>
      </c>
      <c r="D2006" s="85" t="s">
        <v>4186</v>
      </c>
      <c r="E2006" s="146">
        <v>41876</v>
      </c>
      <c r="K2006" t="s">
        <v>4187</v>
      </c>
      <c r="L2006" t="s">
        <v>4188</v>
      </c>
      <c r="M2006" t="s">
        <v>28</v>
      </c>
    </row>
    <row r="2007" spans="1:13">
      <c r="A2007" t="s">
        <v>12</v>
      </c>
      <c r="B2007" t="s">
        <v>8339</v>
      </c>
      <c r="C2007" t="s">
        <v>4189</v>
      </c>
      <c r="D2007" s="85" t="s">
        <v>4186</v>
      </c>
      <c r="E2007" s="146">
        <v>41896</v>
      </c>
      <c r="G2007" t="s">
        <v>4190</v>
      </c>
      <c r="H2007" t="s">
        <v>4191</v>
      </c>
      <c r="K2007" t="s">
        <v>1748</v>
      </c>
      <c r="L2007" t="s">
        <v>4187</v>
      </c>
      <c r="M2007" t="s">
        <v>28</v>
      </c>
    </row>
    <row r="2008" spans="1:13">
      <c r="A2008" t="s">
        <v>12</v>
      </c>
      <c r="B2008" t="s">
        <v>8340</v>
      </c>
      <c r="C2008" t="s">
        <v>4192</v>
      </c>
      <c r="D2008" s="85" t="s">
        <v>4186</v>
      </c>
      <c r="E2008" s="146">
        <v>41897</v>
      </c>
      <c r="G2008" t="s">
        <v>4190</v>
      </c>
      <c r="H2008" t="s">
        <v>4191</v>
      </c>
      <c r="K2008" t="s">
        <v>690</v>
      </c>
      <c r="L2008" t="s">
        <v>4187</v>
      </c>
      <c r="M2008" t="s">
        <v>28</v>
      </c>
    </row>
    <row r="2009" spans="1:13">
      <c r="A2009" t="s">
        <v>12</v>
      </c>
      <c r="B2009" t="s">
        <v>8341</v>
      </c>
      <c r="C2009" t="s">
        <v>4193</v>
      </c>
      <c r="D2009" s="85" t="s">
        <v>4186</v>
      </c>
      <c r="E2009" s="146">
        <v>41897</v>
      </c>
      <c r="G2009" t="s">
        <v>4190</v>
      </c>
      <c r="H2009" t="s">
        <v>4191</v>
      </c>
      <c r="K2009" t="s">
        <v>4188</v>
      </c>
      <c r="L2009" t="s">
        <v>4187</v>
      </c>
      <c r="M2009" t="s">
        <v>28</v>
      </c>
    </row>
    <row r="2010" spans="1:13">
      <c r="A2010" t="s">
        <v>12</v>
      </c>
      <c r="B2010" t="s">
        <v>8342</v>
      </c>
      <c r="C2010" t="s">
        <v>4194</v>
      </c>
      <c r="D2010" s="85" t="s">
        <v>4186</v>
      </c>
      <c r="E2010" s="146">
        <v>41896</v>
      </c>
      <c r="G2010" t="s">
        <v>4190</v>
      </c>
      <c r="H2010" t="s">
        <v>4191</v>
      </c>
      <c r="K2010" t="s">
        <v>4195</v>
      </c>
      <c r="L2010" t="s">
        <v>4187</v>
      </c>
      <c r="M2010" t="s">
        <v>28</v>
      </c>
    </row>
    <row r="2011" spans="1:13">
      <c r="A2011" t="s">
        <v>12</v>
      </c>
      <c r="B2011" t="s">
        <v>8343</v>
      </c>
      <c r="C2011" t="s">
        <v>4196</v>
      </c>
      <c r="D2011" s="85" t="s">
        <v>4186</v>
      </c>
      <c r="E2011" s="146">
        <v>41896</v>
      </c>
      <c r="G2011" t="s">
        <v>4190</v>
      </c>
      <c r="H2011" t="s">
        <v>4191</v>
      </c>
      <c r="K2011" t="s">
        <v>4197</v>
      </c>
      <c r="L2011" t="s">
        <v>4187</v>
      </c>
      <c r="M2011" t="s">
        <v>28</v>
      </c>
    </row>
    <row r="2012" spans="1:13">
      <c r="A2012" t="s">
        <v>12</v>
      </c>
      <c r="B2012" t="s">
        <v>8344</v>
      </c>
      <c r="C2012" t="s">
        <v>4198</v>
      </c>
      <c r="D2012" s="85" t="s">
        <v>4199</v>
      </c>
      <c r="E2012" s="146">
        <v>41991</v>
      </c>
      <c r="G2012" t="s">
        <v>4200</v>
      </c>
      <c r="H2012" t="s">
        <v>4201</v>
      </c>
      <c r="J2012" s="146">
        <v>41952</v>
      </c>
      <c r="K2012" t="s">
        <v>2758</v>
      </c>
      <c r="L2012" t="s">
        <v>4202</v>
      </c>
      <c r="M2012" t="s">
        <v>28</v>
      </c>
    </row>
    <row r="2013" spans="1:13">
      <c r="A2013" t="s">
        <v>12</v>
      </c>
      <c r="B2013" t="s">
        <v>8345</v>
      </c>
      <c r="C2013" t="s">
        <v>4203</v>
      </c>
      <c r="D2013" s="85" t="s">
        <v>4199</v>
      </c>
      <c r="E2013" s="146">
        <v>41992</v>
      </c>
      <c r="G2013" t="s">
        <v>4204</v>
      </c>
      <c r="H2013" t="s">
        <v>4201</v>
      </c>
      <c r="J2013" s="146">
        <v>41973</v>
      </c>
      <c r="K2013" t="s">
        <v>4205</v>
      </c>
      <c r="L2013" t="s">
        <v>4206</v>
      </c>
      <c r="M2013" t="s">
        <v>28</v>
      </c>
    </row>
    <row r="2014" spans="1:13">
      <c r="A2014" t="s">
        <v>12</v>
      </c>
      <c r="B2014" t="s">
        <v>8346</v>
      </c>
      <c r="C2014" t="s">
        <v>4207</v>
      </c>
      <c r="D2014" s="85" t="s">
        <v>4199</v>
      </c>
      <c r="E2014" s="146">
        <v>41992</v>
      </c>
      <c r="G2014" t="s">
        <v>4204</v>
      </c>
      <c r="H2014" t="s">
        <v>4201</v>
      </c>
      <c r="J2014" s="146">
        <v>41973</v>
      </c>
      <c r="K2014" t="s">
        <v>1748</v>
      </c>
      <c r="L2014" t="s">
        <v>4206</v>
      </c>
      <c r="M2014" t="s">
        <v>28</v>
      </c>
    </row>
    <row r="2015" spans="1:13">
      <c r="A2015" t="s">
        <v>12</v>
      </c>
      <c r="B2015" t="s">
        <v>8347</v>
      </c>
      <c r="C2015" t="s">
        <v>4208</v>
      </c>
      <c r="D2015" s="85" t="s">
        <v>4199</v>
      </c>
      <c r="E2015" s="146">
        <v>41992</v>
      </c>
      <c r="G2015" t="s">
        <v>4204</v>
      </c>
      <c r="H2015" t="s">
        <v>4201</v>
      </c>
      <c r="J2015" s="146">
        <v>41994</v>
      </c>
      <c r="K2015" t="s">
        <v>2758</v>
      </c>
      <c r="L2015" t="s">
        <v>4209</v>
      </c>
      <c r="M2015" t="s">
        <v>28</v>
      </c>
    </row>
    <row r="2016" spans="1:13">
      <c r="A2016" t="s">
        <v>12</v>
      </c>
      <c r="B2016" t="s">
        <v>8348</v>
      </c>
      <c r="C2016" t="s">
        <v>4210</v>
      </c>
      <c r="D2016" s="85" t="s">
        <v>4199</v>
      </c>
      <c r="E2016" s="146">
        <v>41992</v>
      </c>
      <c r="G2016" t="s">
        <v>4204</v>
      </c>
      <c r="H2016" t="s">
        <v>4201</v>
      </c>
      <c r="J2016" s="146">
        <v>41994</v>
      </c>
      <c r="K2016" t="s">
        <v>2758</v>
      </c>
      <c r="L2016" t="s">
        <v>4211</v>
      </c>
      <c r="M2016" t="s">
        <v>28</v>
      </c>
    </row>
    <row r="2017" spans="1:14">
      <c r="A2017" t="s">
        <v>12</v>
      </c>
      <c r="B2017" t="s">
        <v>8349</v>
      </c>
      <c r="C2017" t="s">
        <v>4212</v>
      </c>
      <c r="D2017" s="85" t="s">
        <v>4199</v>
      </c>
      <c r="E2017" s="146">
        <v>41992</v>
      </c>
      <c r="G2017" t="s">
        <v>4204</v>
      </c>
      <c r="H2017" t="s">
        <v>4201</v>
      </c>
      <c r="J2017" s="146">
        <v>41994</v>
      </c>
      <c r="K2017" t="s">
        <v>2749</v>
      </c>
      <c r="L2017" t="s">
        <v>4213</v>
      </c>
      <c r="M2017" t="s">
        <v>28</v>
      </c>
    </row>
    <row r="2018" spans="1:14">
      <c r="A2018" t="s">
        <v>12</v>
      </c>
      <c r="B2018" t="s">
        <v>8350</v>
      </c>
      <c r="C2018" t="s">
        <v>4214</v>
      </c>
      <c r="D2018" s="85" t="s">
        <v>4215</v>
      </c>
      <c r="E2018" s="146">
        <v>43378</v>
      </c>
      <c r="G2018" t="s">
        <v>4216</v>
      </c>
      <c r="H2018" t="s">
        <v>1745</v>
      </c>
      <c r="J2018" s="146">
        <v>43372</v>
      </c>
      <c r="K2018" t="s">
        <v>4215</v>
      </c>
      <c r="L2018" t="s">
        <v>4172</v>
      </c>
      <c r="M2018" t="s">
        <v>28</v>
      </c>
      <c r="N2018" t="s">
        <v>29</v>
      </c>
    </row>
    <row r="2019" spans="1:14">
      <c r="A2019" t="s">
        <v>12</v>
      </c>
      <c r="B2019" t="s">
        <v>8351</v>
      </c>
      <c r="C2019" t="s">
        <v>4217</v>
      </c>
      <c r="D2019" s="85" t="s">
        <v>4218</v>
      </c>
      <c r="E2019" s="146">
        <v>40483</v>
      </c>
      <c r="G2019" t="s">
        <v>4219</v>
      </c>
      <c r="H2019" t="s">
        <v>1745</v>
      </c>
      <c r="J2019" s="146">
        <v>40483</v>
      </c>
      <c r="K2019" t="s">
        <v>690</v>
      </c>
      <c r="L2019" t="s">
        <v>4220</v>
      </c>
      <c r="M2019" t="s">
        <v>28</v>
      </c>
    </row>
    <row r="2020" spans="1:14">
      <c r="A2020" t="s">
        <v>12</v>
      </c>
      <c r="B2020" t="s">
        <v>8352</v>
      </c>
      <c r="C2020" t="s">
        <v>4221</v>
      </c>
      <c r="D2020" s="85" t="s">
        <v>4218</v>
      </c>
      <c r="E2020" s="146">
        <v>40483</v>
      </c>
      <c r="G2020" t="s">
        <v>4219</v>
      </c>
      <c r="H2020" t="s">
        <v>1745</v>
      </c>
      <c r="J2020" s="146">
        <v>40483</v>
      </c>
      <c r="K2020" t="s">
        <v>690</v>
      </c>
      <c r="L2020" t="s">
        <v>4222</v>
      </c>
      <c r="M2020" t="s">
        <v>28</v>
      </c>
    </row>
    <row r="2021" spans="1:14">
      <c r="A2021" t="s">
        <v>12</v>
      </c>
      <c r="B2021" t="s">
        <v>8353</v>
      </c>
      <c r="C2021" t="s">
        <v>4223</v>
      </c>
      <c r="D2021" s="85" t="s">
        <v>4218</v>
      </c>
      <c r="E2021" s="146">
        <v>40491</v>
      </c>
      <c r="G2021" t="s">
        <v>4224</v>
      </c>
      <c r="H2021" t="s">
        <v>4225</v>
      </c>
      <c r="J2021" s="146">
        <v>40489</v>
      </c>
      <c r="K2021" t="s">
        <v>690</v>
      </c>
      <c r="L2021" t="s">
        <v>4226</v>
      </c>
      <c r="M2021" t="s">
        <v>28</v>
      </c>
    </row>
    <row r="2022" spans="1:14">
      <c r="A2022" t="s">
        <v>12</v>
      </c>
      <c r="B2022" t="s">
        <v>8354</v>
      </c>
      <c r="C2022" t="s">
        <v>4227</v>
      </c>
      <c r="D2022" s="85" t="s">
        <v>4218</v>
      </c>
      <c r="E2022" s="146">
        <v>40609</v>
      </c>
      <c r="G2022" t="s">
        <v>4228</v>
      </c>
      <c r="J2022" s="146">
        <v>40609</v>
      </c>
      <c r="K2022" t="s">
        <v>4229</v>
      </c>
      <c r="L2022" t="s">
        <v>587</v>
      </c>
      <c r="M2022" t="s">
        <v>28</v>
      </c>
    </row>
    <row r="2023" spans="1:14">
      <c r="A2023" t="s">
        <v>12</v>
      </c>
      <c r="B2023" t="s">
        <v>8355</v>
      </c>
      <c r="C2023" t="s">
        <v>4230</v>
      </c>
      <c r="D2023" s="85" t="s">
        <v>4218</v>
      </c>
      <c r="E2023" s="146">
        <v>40658</v>
      </c>
      <c r="G2023" t="s">
        <v>4231</v>
      </c>
      <c r="J2023" s="146">
        <v>40658</v>
      </c>
      <c r="K2023" t="s">
        <v>4229</v>
      </c>
      <c r="L2023" t="s">
        <v>4232</v>
      </c>
      <c r="M2023" t="s">
        <v>28</v>
      </c>
    </row>
    <row r="2024" spans="1:14">
      <c r="A2024" t="s">
        <v>12</v>
      </c>
      <c r="B2024" t="s">
        <v>8356</v>
      </c>
      <c r="C2024" t="s">
        <v>4233</v>
      </c>
      <c r="D2024" s="85" t="s">
        <v>4218</v>
      </c>
      <c r="E2024" s="146">
        <v>40659</v>
      </c>
      <c r="G2024" t="s">
        <v>4231</v>
      </c>
      <c r="J2024" s="146">
        <v>40658</v>
      </c>
      <c r="K2024" t="s">
        <v>4229</v>
      </c>
      <c r="L2024" t="s">
        <v>587</v>
      </c>
      <c r="M2024" t="s">
        <v>28</v>
      </c>
    </row>
    <row r="2025" spans="1:14">
      <c r="A2025" t="s">
        <v>12</v>
      </c>
      <c r="B2025" t="s">
        <v>8357</v>
      </c>
      <c r="C2025" t="s">
        <v>4234</v>
      </c>
      <c r="D2025" s="85" t="s">
        <v>4218</v>
      </c>
      <c r="E2025" s="146">
        <v>40799</v>
      </c>
      <c r="G2025" t="s">
        <v>4235</v>
      </c>
      <c r="H2025" t="s">
        <v>4225</v>
      </c>
      <c r="J2025" s="146">
        <v>40799</v>
      </c>
      <c r="K2025" t="s">
        <v>4236</v>
      </c>
      <c r="L2025" t="s">
        <v>4229</v>
      </c>
      <c r="M2025" t="s">
        <v>28</v>
      </c>
    </row>
    <row r="2026" spans="1:14">
      <c r="A2026" t="s">
        <v>12</v>
      </c>
      <c r="B2026" t="s">
        <v>8358</v>
      </c>
      <c r="C2026" t="s">
        <v>4237</v>
      </c>
      <c r="D2026" s="85" t="s">
        <v>4218</v>
      </c>
      <c r="E2026" s="146">
        <v>40820</v>
      </c>
      <c r="G2026" t="s">
        <v>4238</v>
      </c>
      <c r="H2026" t="s">
        <v>1745</v>
      </c>
      <c r="J2026" s="146">
        <v>40820</v>
      </c>
      <c r="K2026" t="s">
        <v>4229</v>
      </c>
      <c r="L2026" t="s">
        <v>4179</v>
      </c>
      <c r="M2026" t="s">
        <v>28</v>
      </c>
    </row>
    <row r="2027" spans="1:14">
      <c r="A2027" t="s">
        <v>12</v>
      </c>
      <c r="B2027" t="s">
        <v>8359</v>
      </c>
      <c r="C2027" t="s">
        <v>4239</v>
      </c>
      <c r="D2027" s="85" t="s">
        <v>4218</v>
      </c>
      <c r="E2027" s="146">
        <v>40821</v>
      </c>
      <c r="G2027" t="s">
        <v>4238</v>
      </c>
      <c r="H2027" t="s">
        <v>1745</v>
      </c>
      <c r="J2027" s="146">
        <v>40820</v>
      </c>
      <c r="K2027" t="s">
        <v>4229</v>
      </c>
      <c r="L2027" t="s">
        <v>4240</v>
      </c>
      <c r="M2027" t="s">
        <v>28</v>
      </c>
    </row>
    <row r="2028" spans="1:14">
      <c r="A2028" t="s">
        <v>12</v>
      </c>
      <c r="B2028" t="s">
        <v>8360</v>
      </c>
      <c r="C2028" t="s">
        <v>4241</v>
      </c>
      <c r="D2028" s="85" t="s">
        <v>4218</v>
      </c>
      <c r="E2028" s="146">
        <v>41004</v>
      </c>
      <c r="F2028" t="s">
        <v>838</v>
      </c>
      <c r="G2028" t="s">
        <v>4242</v>
      </c>
      <c r="H2028" t="s">
        <v>4225</v>
      </c>
      <c r="J2028" s="146">
        <v>41004</v>
      </c>
      <c r="K2028" t="s">
        <v>4229</v>
      </c>
      <c r="L2028" t="s">
        <v>1690</v>
      </c>
      <c r="M2028" t="s">
        <v>28</v>
      </c>
    </row>
    <row r="2029" spans="1:14">
      <c r="A2029" t="s">
        <v>12</v>
      </c>
      <c r="B2029" t="s">
        <v>8361</v>
      </c>
      <c r="C2029" t="s">
        <v>4243</v>
      </c>
      <c r="D2029" s="85" t="s">
        <v>4218</v>
      </c>
      <c r="E2029" s="146">
        <v>41092</v>
      </c>
      <c r="G2029" t="s">
        <v>4244</v>
      </c>
      <c r="H2029" t="s">
        <v>4225</v>
      </c>
      <c r="J2029" s="146">
        <v>41092</v>
      </c>
      <c r="K2029" t="s">
        <v>4229</v>
      </c>
      <c r="L2029" t="s">
        <v>4245</v>
      </c>
      <c r="M2029" t="s">
        <v>28</v>
      </c>
    </row>
    <row r="2030" spans="1:14">
      <c r="A2030" t="s">
        <v>12</v>
      </c>
      <c r="B2030" t="s">
        <v>8362</v>
      </c>
      <c r="C2030" t="s">
        <v>4246</v>
      </c>
      <c r="D2030" s="85" t="s">
        <v>4218</v>
      </c>
      <c r="E2030" s="146">
        <v>41625</v>
      </c>
      <c r="G2030" t="s">
        <v>4247</v>
      </c>
      <c r="H2030" t="s">
        <v>4225</v>
      </c>
      <c r="J2030" s="146">
        <v>41625</v>
      </c>
      <c r="K2030" t="s">
        <v>4229</v>
      </c>
      <c r="L2030" t="s">
        <v>4248</v>
      </c>
      <c r="M2030" t="s">
        <v>28</v>
      </c>
    </row>
    <row r="2031" spans="1:14">
      <c r="A2031" t="s">
        <v>479</v>
      </c>
      <c r="B2031" t="s">
        <v>8363</v>
      </c>
      <c r="C2031" t="s">
        <v>4249</v>
      </c>
      <c r="D2031" s="85" t="s">
        <v>4218</v>
      </c>
      <c r="E2031" s="146">
        <v>41904</v>
      </c>
    </row>
    <row r="2032" spans="1:14">
      <c r="A2032" t="s">
        <v>1189</v>
      </c>
      <c r="B2032" t="s">
        <v>8364</v>
      </c>
      <c r="C2032" t="s">
        <v>4250</v>
      </c>
      <c r="D2032" s="85" t="s">
        <v>4218</v>
      </c>
      <c r="E2032" s="146">
        <v>41904</v>
      </c>
    </row>
    <row r="2033" spans="1:14">
      <c r="A2033" t="s">
        <v>12</v>
      </c>
      <c r="B2033" t="s">
        <v>8365</v>
      </c>
      <c r="C2033" t="s">
        <v>4251</v>
      </c>
      <c r="D2033" s="85" t="s">
        <v>1569</v>
      </c>
      <c r="E2033" s="146">
        <v>44090</v>
      </c>
      <c r="F2033" t="s">
        <v>757</v>
      </c>
      <c r="G2033" t="s">
        <v>1435</v>
      </c>
      <c r="H2033" t="s">
        <v>204</v>
      </c>
      <c r="J2033" s="146">
        <v>44087</v>
      </c>
      <c r="K2033" t="s">
        <v>92</v>
      </c>
      <c r="L2033" t="s">
        <v>1259</v>
      </c>
      <c r="M2033" t="s">
        <v>45</v>
      </c>
      <c r="N2033" t="s">
        <v>68</v>
      </c>
    </row>
    <row r="2034" spans="1:14">
      <c r="A2034" t="s">
        <v>12</v>
      </c>
      <c r="B2034" t="s">
        <v>8366</v>
      </c>
      <c r="C2034" t="s">
        <v>4252</v>
      </c>
      <c r="D2034" s="85" t="s">
        <v>1569</v>
      </c>
      <c r="E2034" s="146">
        <v>44090</v>
      </c>
      <c r="F2034" t="s">
        <v>757</v>
      </c>
      <c r="G2034" t="s">
        <v>1435</v>
      </c>
      <c r="H2034" t="s">
        <v>204</v>
      </c>
      <c r="J2034" s="146">
        <v>44087</v>
      </c>
      <c r="K2034" t="s">
        <v>1031</v>
      </c>
      <c r="L2034" t="s">
        <v>85</v>
      </c>
      <c r="M2034" t="s">
        <v>45</v>
      </c>
      <c r="N2034" t="s">
        <v>1983</v>
      </c>
    </row>
    <row r="2035" spans="1:14">
      <c r="A2035" t="s">
        <v>12</v>
      </c>
      <c r="B2035" t="s">
        <v>8367</v>
      </c>
      <c r="C2035" t="s">
        <v>4253</v>
      </c>
      <c r="D2035" s="85" t="s">
        <v>1569</v>
      </c>
      <c r="E2035" s="146">
        <v>44089</v>
      </c>
      <c r="F2035" t="s">
        <v>3895</v>
      </c>
      <c r="G2035" t="s">
        <v>1435</v>
      </c>
      <c r="H2035" t="s">
        <v>204</v>
      </c>
      <c r="J2035" s="146">
        <v>44087</v>
      </c>
      <c r="K2035" t="s">
        <v>1259</v>
      </c>
      <c r="L2035" t="s">
        <v>1031</v>
      </c>
      <c r="M2035" t="s">
        <v>45</v>
      </c>
      <c r="N2035" t="s">
        <v>2227</v>
      </c>
    </row>
    <row r="2036" spans="1:14">
      <c r="A2036" t="s">
        <v>12</v>
      </c>
      <c r="B2036" t="s">
        <v>8368</v>
      </c>
      <c r="C2036" t="s">
        <v>4254</v>
      </c>
      <c r="D2036" s="85" t="s">
        <v>1569</v>
      </c>
      <c r="E2036" s="146">
        <v>44087</v>
      </c>
      <c r="F2036" t="s">
        <v>838</v>
      </c>
      <c r="G2036" t="s">
        <v>1435</v>
      </c>
      <c r="H2036" t="s">
        <v>204</v>
      </c>
      <c r="J2036" s="146">
        <v>44087</v>
      </c>
      <c r="K2036" t="s">
        <v>92</v>
      </c>
      <c r="L2036" t="s">
        <v>85</v>
      </c>
      <c r="M2036" t="s">
        <v>45</v>
      </c>
      <c r="N2036" t="s">
        <v>2209</v>
      </c>
    </row>
    <row r="2037" spans="1:14">
      <c r="A2037" t="s">
        <v>12</v>
      </c>
      <c r="B2037" t="s">
        <v>8369</v>
      </c>
      <c r="C2037" t="s">
        <v>4255</v>
      </c>
      <c r="D2037" s="85" t="s">
        <v>1569</v>
      </c>
      <c r="E2037" s="146">
        <v>43706</v>
      </c>
      <c r="F2037" t="s">
        <v>891</v>
      </c>
      <c r="G2037" t="s">
        <v>1524</v>
      </c>
      <c r="H2037" t="s">
        <v>190</v>
      </c>
      <c r="J2037" s="146">
        <v>43702</v>
      </c>
      <c r="K2037" t="s">
        <v>79</v>
      </c>
      <c r="L2037" t="s">
        <v>85</v>
      </c>
      <c r="M2037" t="s">
        <v>45</v>
      </c>
      <c r="N2037" t="s">
        <v>1673</v>
      </c>
    </row>
    <row r="2038" spans="1:14">
      <c r="A2038" t="s">
        <v>12</v>
      </c>
      <c r="B2038" t="s">
        <v>8370</v>
      </c>
      <c r="C2038" t="s">
        <v>4256</v>
      </c>
      <c r="D2038" s="85" t="s">
        <v>1569</v>
      </c>
      <c r="E2038" s="146">
        <v>43706</v>
      </c>
      <c r="F2038" t="s">
        <v>757</v>
      </c>
      <c r="G2038" t="s">
        <v>1524</v>
      </c>
      <c r="H2038" t="s">
        <v>190</v>
      </c>
      <c r="J2038" s="146">
        <v>43702</v>
      </c>
      <c r="K2038" t="s">
        <v>92</v>
      </c>
      <c r="L2038" t="s">
        <v>88</v>
      </c>
      <c r="M2038" t="s">
        <v>45</v>
      </c>
      <c r="N2038" t="s">
        <v>2323</v>
      </c>
    </row>
    <row r="2039" spans="1:14">
      <c r="A2039" t="s">
        <v>12</v>
      </c>
      <c r="B2039" t="s">
        <v>8371</v>
      </c>
      <c r="C2039" t="s">
        <v>4257</v>
      </c>
      <c r="D2039" s="85" t="s">
        <v>1569</v>
      </c>
      <c r="E2039" s="146">
        <v>43704</v>
      </c>
      <c r="F2039" t="s">
        <v>838</v>
      </c>
      <c r="G2039" t="s">
        <v>1524</v>
      </c>
      <c r="H2039" t="s">
        <v>190</v>
      </c>
      <c r="J2039" s="146">
        <v>43702</v>
      </c>
      <c r="K2039" t="s">
        <v>92</v>
      </c>
      <c r="L2039" t="s">
        <v>85</v>
      </c>
      <c r="M2039" t="s">
        <v>45</v>
      </c>
      <c r="N2039" t="s">
        <v>4258</v>
      </c>
    </row>
    <row r="2040" spans="1:14">
      <c r="A2040" t="s">
        <v>12</v>
      </c>
      <c r="B2040" t="s">
        <v>8372</v>
      </c>
      <c r="C2040" t="s">
        <v>4259</v>
      </c>
      <c r="D2040" s="85" t="s">
        <v>1569</v>
      </c>
      <c r="E2040" s="146">
        <v>43627</v>
      </c>
      <c r="F2040" t="s">
        <v>4260</v>
      </c>
      <c r="G2040" t="s">
        <v>2160</v>
      </c>
      <c r="H2040" t="s">
        <v>204</v>
      </c>
      <c r="J2040" s="146">
        <v>43625</v>
      </c>
      <c r="K2040" t="s">
        <v>4261</v>
      </c>
      <c r="L2040" t="s">
        <v>4262</v>
      </c>
      <c r="M2040" t="s">
        <v>28</v>
      </c>
      <c r="N2040" t="s">
        <v>1158</v>
      </c>
    </row>
    <row r="2041" spans="1:14">
      <c r="A2041" t="s">
        <v>12</v>
      </c>
      <c r="B2041" t="s">
        <v>8373</v>
      </c>
      <c r="C2041" t="s">
        <v>4263</v>
      </c>
      <c r="D2041" s="85" t="s">
        <v>1569</v>
      </c>
      <c r="E2041" s="146">
        <v>43627</v>
      </c>
      <c r="F2041" t="s">
        <v>4264</v>
      </c>
      <c r="G2041" t="s">
        <v>2160</v>
      </c>
      <c r="H2041" t="s">
        <v>204</v>
      </c>
      <c r="J2041" s="146">
        <v>43625</v>
      </c>
      <c r="K2041" t="s">
        <v>4265</v>
      </c>
      <c r="L2041" t="s">
        <v>36</v>
      </c>
      <c r="M2041" t="s">
        <v>45</v>
      </c>
      <c r="N2041" t="s">
        <v>2027</v>
      </c>
    </row>
    <row r="2042" spans="1:14">
      <c r="A2042" t="s">
        <v>12</v>
      </c>
      <c r="B2042" t="s">
        <v>8374</v>
      </c>
      <c r="C2042" t="s">
        <v>4266</v>
      </c>
      <c r="D2042" s="85" t="s">
        <v>1569</v>
      </c>
      <c r="E2042" s="146">
        <v>43609</v>
      </c>
      <c r="F2042" t="s">
        <v>891</v>
      </c>
      <c r="G2042" t="s">
        <v>1421</v>
      </c>
      <c r="H2042" t="s">
        <v>204</v>
      </c>
      <c r="J2042" s="146">
        <v>43604</v>
      </c>
      <c r="K2042" t="s">
        <v>88</v>
      </c>
      <c r="L2042" t="s">
        <v>85</v>
      </c>
      <c r="M2042" t="s">
        <v>45</v>
      </c>
      <c r="N2042" t="s">
        <v>4267</v>
      </c>
    </row>
    <row r="2043" spans="1:14">
      <c r="A2043" t="s">
        <v>12</v>
      </c>
      <c r="B2043" t="s">
        <v>8375</v>
      </c>
      <c r="C2043" t="s">
        <v>4268</v>
      </c>
      <c r="D2043" s="85" t="s">
        <v>1569</v>
      </c>
      <c r="E2043" s="146">
        <v>43609</v>
      </c>
      <c r="F2043" t="s">
        <v>757</v>
      </c>
      <c r="G2043" t="s">
        <v>1421</v>
      </c>
      <c r="H2043" t="s">
        <v>204</v>
      </c>
      <c r="J2043" s="146">
        <v>43604</v>
      </c>
      <c r="K2043" t="s">
        <v>92</v>
      </c>
      <c r="L2043" t="s">
        <v>1259</v>
      </c>
      <c r="M2043" t="s">
        <v>45</v>
      </c>
      <c r="N2043" t="s">
        <v>68</v>
      </c>
    </row>
    <row r="2044" spans="1:14">
      <c r="A2044" t="s">
        <v>12</v>
      </c>
      <c r="B2044" t="s">
        <v>8376</v>
      </c>
      <c r="C2044" t="s">
        <v>4269</v>
      </c>
      <c r="D2044" s="85" t="s">
        <v>1569</v>
      </c>
      <c r="E2044" s="146">
        <v>43608</v>
      </c>
      <c r="F2044" t="s">
        <v>757</v>
      </c>
      <c r="G2044" t="s">
        <v>1410</v>
      </c>
      <c r="H2044" t="s">
        <v>204</v>
      </c>
      <c r="J2044" s="146">
        <v>43597</v>
      </c>
      <c r="K2044" t="s">
        <v>92</v>
      </c>
      <c r="L2044" t="s">
        <v>85</v>
      </c>
      <c r="M2044" t="s">
        <v>45</v>
      </c>
      <c r="N2044" t="s">
        <v>435</v>
      </c>
    </row>
    <row r="2045" spans="1:14">
      <c r="A2045" t="s">
        <v>12</v>
      </c>
      <c r="B2045" t="s">
        <v>8377</v>
      </c>
      <c r="C2045" t="s">
        <v>4270</v>
      </c>
      <c r="D2045" s="85" t="s">
        <v>1569</v>
      </c>
      <c r="E2045" s="146">
        <v>43607</v>
      </c>
      <c r="G2045" t="s">
        <v>1410</v>
      </c>
      <c r="H2045" t="s">
        <v>204</v>
      </c>
      <c r="J2045" s="146">
        <v>43597</v>
      </c>
      <c r="K2045" t="s">
        <v>502</v>
      </c>
      <c r="L2045" t="s">
        <v>210</v>
      </c>
      <c r="M2045" t="s">
        <v>45</v>
      </c>
      <c r="N2045" t="s">
        <v>1479</v>
      </c>
    </row>
    <row r="2046" spans="1:14">
      <c r="A2046" t="s">
        <v>12</v>
      </c>
      <c r="B2046" t="s">
        <v>8378</v>
      </c>
      <c r="C2046" t="s">
        <v>4271</v>
      </c>
      <c r="D2046" s="85" t="s">
        <v>1569</v>
      </c>
      <c r="E2046" s="146">
        <v>43606</v>
      </c>
      <c r="G2046" t="s">
        <v>1410</v>
      </c>
      <c r="H2046" t="s">
        <v>204</v>
      </c>
      <c r="J2046" s="146">
        <v>43597</v>
      </c>
      <c r="K2046" t="s">
        <v>1225</v>
      </c>
      <c r="L2046" t="s">
        <v>1031</v>
      </c>
      <c r="M2046" t="s">
        <v>45</v>
      </c>
      <c r="N2046" t="s">
        <v>4272</v>
      </c>
    </row>
    <row r="2047" spans="1:14">
      <c r="A2047" t="s">
        <v>12</v>
      </c>
      <c r="B2047" t="s">
        <v>8379</v>
      </c>
      <c r="C2047" t="s">
        <v>4273</v>
      </c>
      <c r="D2047" s="85" t="s">
        <v>1569</v>
      </c>
      <c r="E2047" s="146">
        <v>43606</v>
      </c>
      <c r="G2047" t="s">
        <v>1410</v>
      </c>
      <c r="H2047" t="s">
        <v>204</v>
      </c>
      <c r="J2047" s="146">
        <v>43597</v>
      </c>
      <c r="K2047" t="s">
        <v>490</v>
      </c>
      <c r="L2047" t="s">
        <v>79</v>
      </c>
      <c r="M2047" t="s">
        <v>45</v>
      </c>
      <c r="N2047" t="s">
        <v>4274</v>
      </c>
    </row>
    <row r="2048" spans="1:14">
      <c r="A2048" t="s">
        <v>12</v>
      </c>
      <c r="B2048" t="s">
        <v>8380</v>
      </c>
      <c r="C2048" t="s">
        <v>4275</v>
      </c>
      <c r="D2048" s="85" t="s">
        <v>1569</v>
      </c>
      <c r="E2048" s="146">
        <v>43606</v>
      </c>
      <c r="F2048" t="s">
        <v>838</v>
      </c>
      <c r="G2048" t="s">
        <v>1421</v>
      </c>
      <c r="H2048" t="s">
        <v>204</v>
      </c>
      <c r="J2048" s="146">
        <v>43604</v>
      </c>
      <c r="K2048" t="s">
        <v>92</v>
      </c>
      <c r="L2048" t="s">
        <v>85</v>
      </c>
      <c r="M2048" t="s">
        <v>45</v>
      </c>
      <c r="N2048" t="s">
        <v>4276</v>
      </c>
    </row>
    <row r="2049" spans="1:14">
      <c r="A2049" t="s">
        <v>12</v>
      </c>
      <c r="B2049" t="s">
        <v>8381</v>
      </c>
      <c r="C2049" t="s">
        <v>4277</v>
      </c>
      <c r="D2049" s="85" t="s">
        <v>1569</v>
      </c>
      <c r="E2049" s="146">
        <v>43603</v>
      </c>
      <c r="F2049" t="s">
        <v>838</v>
      </c>
      <c r="G2049" t="s">
        <v>1410</v>
      </c>
      <c r="H2049" t="s">
        <v>204</v>
      </c>
      <c r="J2049" s="146">
        <v>43597</v>
      </c>
      <c r="K2049" t="s">
        <v>92</v>
      </c>
      <c r="L2049" t="s">
        <v>88</v>
      </c>
      <c r="M2049" t="s">
        <v>45</v>
      </c>
      <c r="N2049" t="s">
        <v>4278</v>
      </c>
    </row>
    <row r="2050" spans="1:14">
      <c r="A2050" t="s">
        <v>12</v>
      </c>
      <c r="B2050" t="s">
        <v>8382</v>
      </c>
      <c r="C2050" t="s">
        <v>4279</v>
      </c>
      <c r="D2050" s="85" t="s">
        <v>1569</v>
      </c>
      <c r="E2050" s="146">
        <v>43357</v>
      </c>
      <c r="F2050" t="s">
        <v>891</v>
      </c>
      <c r="G2050" t="s">
        <v>1381</v>
      </c>
      <c r="H2050" t="s">
        <v>83</v>
      </c>
      <c r="J2050" s="146">
        <v>43352</v>
      </c>
      <c r="K2050" t="s">
        <v>92</v>
      </c>
      <c r="L2050" t="s">
        <v>2568</v>
      </c>
      <c r="M2050" t="s">
        <v>28</v>
      </c>
      <c r="N2050" t="s">
        <v>324</v>
      </c>
    </row>
    <row r="2051" spans="1:14">
      <c r="A2051" t="s">
        <v>12</v>
      </c>
      <c r="B2051" t="s">
        <v>8383</v>
      </c>
      <c r="C2051" t="s">
        <v>4280</v>
      </c>
      <c r="D2051" s="85" t="s">
        <v>1569</v>
      </c>
      <c r="E2051" s="146">
        <v>43357</v>
      </c>
      <c r="F2051" t="s">
        <v>757</v>
      </c>
      <c r="G2051" t="s">
        <v>1381</v>
      </c>
      <c r="H2051" t="s">
        <v>83</v>
      </c>
      <c r="J2051" s="146">
        <v>43352</v>
      </c>
      <c r="K2051" t="s">
        <v>88</v>
      </c>
      <c r="L2051" t="s">
        <v>92</v>
      </c>
      <c r="M2051" t="s">
        <v>28</v>
      </c>
      <c r="N2051" t="s">
        <v>754</v>
      </c>
    </row>
    <row r="2052" spans="1:14">
      <c r="A2052" t="s">
        <v>12</v>
      </c>
      <c r="B2052" t="s">
        <v>8384</v>
      </c>
      <c r="C2052" t="s">
        <v>4281</v>
      </c>
      <c r="D2052" s="85" t="s">
        <v>1569</v>
      </c>
      <c r="E2052" s="146">
        <v>43356</v>
      </c>
      <c r="F2052" t="s">
        <v>757</v>
      </c>
      <c r="G2052" t="s">
        <v>1381</v>
      </c>
      <c r="H2052" t="s">
        <v>83</v>
      </c>
      <c r="J2052" s="146">
        <v>43352</v>
      </c>
      <c r="K2052" t="s">
        <v>88</v>
      </c>
      <c r="L2052" t="s">
        <v>1259</v>
      </c>
      <c r="M2052" t="s">
        <v>28</v>
      </c>
      <c r="N2052" t="s">
        <v>95</v>
      </c>
    </row>
    <row r="2053" spans="1:14">
      <c r="A2053" t="s">
        <v>12</v>
      </c>
      <c r="B2053" t="s">
        <v>8385</v>
      </c>
      <c r="C2053" t="s">
        <v>4282</v>
      </c>
      <c r="D2053" s="85" t="s">
        <v>1569</v>
      </c>
      <c r="E2053" s="146">
        <v>43355</v>
      </c>
      <c r="F2053" t="s">
        <v>838</v>
      </c>
      <c r="G2053" t="s">
        <v>1381</v>
      </c>
      <c r="H2053" t="s">
        <v>83</v>
      </c>
      <c r="J2053" s="146">
        <v>43352</v>
      </c>
      <c r="K2053" t="s">
        <v>92</v>
      </c>
      <c r="L2053" t="s">
        <v>85</v>
      </c>
      <c r="M2053" t="s">
        <v>45</v>
      </c>
      <c r="N2053" t="s">
        <v>4283</v>
      </c>
    </row>
    <row r="2054" spans="1:14">
      <c r="A2054" t="s">
        <v>12</v>
      </c>
      <c r="B2054" t="s">
        <v>8386</v>
      </c>
      <c r="C2054" t="s">
        <v>4284</v>
      </c>
      <c r="D2054" s="85" t="s">
        <v>1569</v>
      </c>
      <c r="E2054" s="146">
        <v>43350</v>
      </c>
      <c r="F2054" t="s">
        <v>757</v>
      </c>
      <c r="G2054" t="s">
        <v>1326</v>
      </c>
      <c r="H2054" t="s">
        <v>642</v>
      </c>
      <c r="J2054" s="146">
        <v>43345</v>
      </c>
      <c r="K2054" t="s">
        <v>88</v>
      </c>
      <c r="L2054" t="s">
        <v>92</v>
      </c>
      <c r="M2054" t="s">
        <v>28</v>
      </c>
      <c r="N2054" t="s">
        <v>185</v>
      </c>
    </row>
    <row r="2055" spans="1:14">
      <c r="A2055" t="s">
        <v>12</v>
      </c>
      <c r="B2055" t="s">
        <v>8387</v>
      </c>
      <c r="C2055" t="s">
        <v>4285</v>
      </c>
      <c r="D2055" s="85" t="s">
        <v>1569</v>
      </c>
      <c r="E2055" s="146">
        <v>43349</v>
      </c>
      <c r="G2055" t="s">
        <v>1326</v>
      </c>
      <c r="H2055" t="s">
        <v>642</v>
      </c>
      <c r="J2055" s="146">
        <v>43345</v>
      </c>
      <c r="K2055" t="s">
        <v>94</v>
      </c>
      <c r="L2055" t="s">
        <v>85</v>
      </c>
      <c r="M2055" t="s">
        <v>28</v>
      </c>
      <c r="N2055" t="s">
        <v>835</v>
      </c>
    </row>
    <row r="2056" spans="1:14">
      <c r="A2056" t="s">
        <v>12</v>
      </c>
      <c r="B2056" t="s">
        <v>8388</v>
      </c>
      <c r="C2056" t="s">
        <v>4286</v>
      </c>
      <c r="D2056" s="85" t="s">
        <v>1569</v>
      </c>
      <c r="E2056" s="146">
        <v>43348</v>
      </c>
      <c r="G2056" t="s">
        <v>1326</v>
      </c>
      <c r="H2056" t="s">
        <v>642</v>
      </c>
      <c r="J2056" s="146">
        <v>43345</v>
      </c>
      <c r="K2056" t="s">
        <v>88</v>
      </c>
      <c r="L2056" t="s">
        <v>85</v>
      </c>
      <c r="M2056" t="s">
        <v>28</v>
      </c>
      <c r="N2056" t="s">
        <v>855</v>
      </c>
    </row>
    <row r="2057" spans="1:14">
      <c r="A2057" t="s">
        <v>12</v>
      </c>
      <c r="B2057" t="s">
        <v>8389</v>
      </c>
      <c r="C2057" t="s">
        <v>4287</v>
      </c>
      <c r="D2057" s="85" t="s">
        <v>1569</v>
      </c>
      <c r="E2057" s="146">
        <v>43347</v>
      </c>
      <c r="F2057" t="s">
        <v>838</v>
      </c>
      <c r="G2057" t="s">
        <v>1326</v>
      </c>
      <c r="H2057" t="s">
        <v>642</v>
      </c>
      <c r="J2057" s="146">
        <v>43345</v>
      </c>
      <c r="K2057" t="s">
        <v>92</v>
      </c>
      <c r="L2057" t="s">
        <v>85</v>
      </c>
      <c r="M2057" t="s">
        <v>45</v>
      </c>
      <c r="N2057" t="s">
        <v>4288</v>
      </c>
    </row>
    <row r="2058" spans="1:14">
      <c r="A2058" t="s">
        <v>12</v>
      </c>
      <c r="B2058" t="s">
        <v>8390</v>
      </c>
      <c r="C2058" t="s">
        <v>4289</v>
      </c>
      <c r="D2058" s="85" t="s">
        <v>1569</v>
      </c>
      <c r="E2058" s="146">
        <v>43332</v>
      </c>
      <c r="F2058" t="s">
        <v>838</v>
      </c>
      <c r="G2058" t="s">
        <v>4290</v>
      </c>
      <c r="H2058" t="s">
        <v>571</v>
      </c>
      <c r="J2058" s="146">
        <v>43331</v>
      </c>
      <c r="K2058" t="s">
        <v>92</v>
      </c>
      <c r="L2058" t="s">
        <v>1206</v>
      </c>
      <c r="M2058" t="s">
        <v>45</v>
      </c>
      <c r="N2058" t="s">
        <v>4291</v>
      </c>
    </row>
    <row r="2059" spans="1:14">
      <c r="A2059" t="s">
        <v>12</v>
      </c>
      <c r="B2059" t="s">
        <v>8391</v>
      </c>
      <c r="C2059" t="s">
        <v>4292</v>
      </c>
      <c r="D2059" s="85" t="s">
        <v>1569</v>
      </c>
      <c r="E2059" s="146">
        <v>43332</v>
      </c>
      <c r="F2059" t="s">
        <v>3895</v>
      </c>
      <c r="G2059" t="s">
        <v>4290</v>
      </c>
      <c r="H2059" t="s">
        <v>571</v>
      </c>
      <c r="J2059" s="146">
        <v>43331</v>
      </c>
      <c r="K2059" t="s">
        <v>4293</v>
      </c>
      <c r="L2059" t="s">
        <v>4294</v>
      </c>
      <c r="M2059" t="s">
        <v>45</v>
      </c>
      <c r="N2059" t="s">
        <v>4295</v>
      </c>
    </row>
    <row r="2060" spans="1:14">
      <c r="A2060" t="s">
        <v>12</v>
      </c>
      <c r="B2060" t="s">
        <v>8392</v>
      </c>
      <c r="C2060" t="s">
        <v>4296</v>
      </c>
      <c r="D2060" s="85" t="s">
        <v>1569</v>
      </c>
      <c r="E2060" s="146">
        <v>43332</v>
      </c>
      <c r="G2060" t="s">
        <v>4290</v>
      </c>
      <c r="H2060" t="s">
        <v>571</v>
      </c>
      <c r="J2060" s="146">
        <v>43331</v>
      </c>
      <c r="K2060" t="s">
        <v>1652</v>
      </c>
      <c r="L2060" t="s">
        <v>73</v>
      </c>
      <c r="M2060" t="s">
        <v>45</v>
      </c>
      <c r="N2060" t="s">
        <v>1542</v>
      </c>
    </row>
    <row r="2061" spans="1:14">
      <c r="A2061" t="s">
        <v>12</v>
      </c>
      <c r="B2061" t="s">
        <v>8393</v>
      </c>
      <c r="C2061" t="s">
        <v>4297</v>
      </c>
      <c r="D2061" s="85" t="s">
        <v>1569</v>
      </c>
      <c r="E2061" s="146">
        <v>43331</v>
      </c>
      <c r="F2061" t="s">
        <v>757</v>
      </c>
      <c r="G2061" t="s">
        <v>4290</v>
      </c>
      <c r="H2061" t="s">
        <v>571</v>
      </c>
      <c r="J2061" s="146">
        <v>43331</v>
      </c>
      <c r="K2061" t="s">
        <v>1206</v>
      </c>
      <c r="L2061" t="s">
        <v>4294</v>
      </c>
      <c r="M2061" t="s">
        <v>45</v>
      </c>
      <c r="N2061" t="s">
        <v>932</v>
      </c>
    </row>
    <row r="2062" spans="1:14">
      <c r="A2062" t="s">
        <v>12</v>
      </c>
      <c r="B2062" t="s">
        <v>8394</v>
      </c>
      <c r="C2062" t="s">
        <v>4298</v>
      </c>
      <c r="D2062" s="85" t="s">
        <v>1569</v>
      </c>
      <c r="E2062" s="146">
        <v>43273</v>
      </c>
      <c r="F2062" t="s">
        <v>3895</v>
      </c>
      <c r="G2062" t="s">
        <v>4299</v>
      </c>
      <c r="H2062" t="s">
        <v>487</v>
      </c>
      <c r="J2062" s="146">
        <v>43268</v>
      </c>
      <c r="K2062" t="s">
        <v>2935</v>
      </c>
      <c r="L2062" t="s">
        <v>4300</v>
      </c>
      <c r="M2062" t="s">
        <v>45</v>
      </c>
      <c r="N2062" t="s">
        <v>2307</v>
      </c>
    </row>
    <row r="2063" spans="1:14">
      <c r="A2063" t="s">
        <v>12</v>
      </c>
      <c r="B2063" t="s">
        <v>8395</v>
      </c>
      <c r="C2063" t="s">
        <v>4301</v>
      </c>
      <c r="D2063" s="85" t="s">
        <v>1569</v>
      </c>
      <c r="E2063" s="146">
        <v>43273</v>
      </c>
      <c r="F2063" t="s">
        <v>838</v>
      </c>
      <c r="G2063" t="s">
        <v>4299</v>
      </c>
      <c r="H2063" t="s">
        <v>487</v>
      </c>
      <c r="J2063" s="146">
        <v>43268</v>
      </c>
      <c r="K2063" t="s">
        <v>4302</v>
      </c>
      <c r="L2063" t="s">
        <v>4303</v>
      </c>
      <c r="M2063" t="s">
        <v>45</v>
      </c>
      <c r="N2063" t="s">
        <v>2027</v>
      </c>
    </row>
    <row r="2064" spans="1:14">
      <c r="A2064" t="s">
        <v>12</v>
      </c>
      <c r="B2064" t="s">
        <v>8396</v>
      </c>
      <c r="C2064" t="s">
        <v>4304</v>
      </c>
      <c r="D2064" s="85" t="s">
        <v>1569</v>
      </c>
      <c r="E2064" s="146">
        <v>42991</v>
      </c>
      <c r="F2064" t="s">
        <v>3895</v>
      </c>
      <c r="G2064" t="s">
        <v>76</v>
      </c>
      <c r="H2064" t="s">
        <v>77</v>
      </c>
      <c r="J2064" s="146">
        <v>42988</v>
      </c>
      <c r="K2064" t="s">
        <v>85</v>
      </c>
      <c r="L2064" t="s">
        <v>92</v>
      </c>
      <c r="M2064" t="s">
        <v>45</v>
      </c>
      <c r="N2064" t="s">
        <v>4305</v>
      </c>
    </row>
    <row r="2065" spans="1:14">
      <c r="A2065" t="s">
        <v>12</v>
      </c>
      <c r="B2065" t="s">
        <v>8397</v>
      </c>
      <c r="C2065" t="s">
        <v>4306</v>
      </c>
      <c r="D2065" s="85" t="s">
        <v>1569</v>
      </c>
      <c r="E2065" s="146">
        <v>42991</v>
      </c>
      <c r="F2065" t="s">
        <v>757</v>
      </c>
      <c r="G2065" t="s">
        <v>76</v>
      </c>
      <c r="H2065" t="s">
        <v>77</v>
      </c>
      <c r="J2065" s="146">
        <v>42988</v>
      </c>
      <c r="K2065" t="s">
        <v>85</v>
      </c>
      <c r="L2065" t="s">
        <v>2758</v>
      </c>
      <c r="M2065" t="s">
        <v>45</v>
      </c>
      <c r="N2065" t="s">
        <v>4307</v>
      </c>
    </row>
    <row r="2066" spans="1:14">
      <c r="A2066" t="s">
        <v>12</v>
      </c>
      <c r="B2066" t="s">
        <v>8398</v>
      </c>
      <c r="C2066" t="s">
        <v>4308</v>
      </c>
      <c r="D2066" s="85" t="s">
        <v>1569</v>
      </c>
      <c r="E2066" s="146">
        <v>42991</v>
      </c>
      <c r="F2066" t="s">
        <v>891</v>
      </c>
      <c r="G2066" t="s">
        <v>76</v>
      </c>
      <c r="H2066" t="s">
        <v>77</v>
      </c>
      <c r="J2066" s="146">
        <v>42988</v>
      </c>
      <c r="K2066" t="s">
        <v>85</v>
      </c>
      <c r="L2066" t="s">
        <v>88</v>
      </c>
      <c r="M2066" t="s">
        <v>45</v>
      </c>
      <c r="N2066" t="s">
        <v>2741</v>
      </c>
    </row>
    <row r="2067" spans="1:14">
      <c r="A2067" t="s">
        <v>12</v>
      </c>
      <c r="B2067" t="s">
        <v>8399</v>
      </c>
      <c r="C2067" t="s">
        <v>4309</v>
      </c>
      <c r="D2067" s="85" t="s">
        <v>1569</v>
      </c>
      <c r="E2067" s="146">
        <v>42949</v>
      </c>
      <c r="F2067" t="s">
        <v>757</v>
      </c>
      <c r="G2067" t="s">
        <v>82</v>
      </c>
      <c r="H2067" t="s">
        <v>83</v>
      </c>
      <c r="J2067" s="146">
        <v>42946</v>
      </c>
      <c r="K2067" t="s">
        <v>85</v>
      </c>
      <c r="L2067" t="s">
        <v>490</v>
      </c>
      <c r="M2067" t="s">
        <v>28</v>
      </c>
      <c r="N2067" t="s">
        <v>86</v>
      </c>
    </row>
    <row r="2068" spans="1:14">
      <c r="A2068" t="s">
        <v>12</v>
      </c>
      <c r="B2068" t="s">
        <v>8400</v>
      </c>
      <c r="C2068" t="s">
        <v>4310</v>
      </c>
      <c r="D2068" s="85" t="s">
        <v>1569</v>
      </c>
      <c r="E2068" s="146">
        <v>42949</v>
      </c>
      <c r="F2068" t="s">
        <v>757</v>
      </c>
      <c r="G2068" t="s">
        <v>82</v>
      </c>
      <c r="H2068" t="s">
        <v>83</v>
      </c>
      <c r="J2068" s="146">
        <v>42946</v>
      </c>
      <c r="K2068" t="s">
        <v>92</v>
      </c>
      <c r="L2068" t="s">
        <v>88</v>
      </c>
      <c r="M2068" t="s">
        <v>28</v>
      </c>
      <c r="N2068" t="s">
        <v>2412</v>
      </c>
    </row>
    <row r="2069" spans="1:14">
      <c r="A2069" t="s">
        <v>12</v>
      </c>
      <c r="B2069" t="s">
        <v>8401</v>
      </c>
      <c r="C2069" t="s">
        <v>4311</v>
      </c>
      <c r="D2069" s="85" t="s">
        <v>1569</v>
      </c>
      <c r="E2069" s="146">
        <v>42949</v>
      </c>
      <c r="F2069" t="s">
        <v>3895</v>
      </c>
      <c r="G2069" t="s">
        <v>82</v>
      </c>
      <c r="H2069" t="s">
        <v>83</v>
      </c>
      <c r="J2069" s="146">
        <v>42946</v>
      </c>
      <c r="K2069" t="s">
        <v>92</v>
      </c>
      <c r="L2069" t="s">
        <v>490</v>
      </c>
      <c r="M2069" t="s">
        <v>28</v>
      </c>
      <c r="N2069" t="s">
        <v>270</v>
      </c>
    </row>
    <row r="2070" spans="1:14">
      <c r="A2070" t="s">
        <v>12</v>
      </c>
      <c r="B2070" t="s">
        <v>8402</v>
      </c>
      <c r="C2070" t="s">
        <v>4312</v>
      </c>
      <c r="D2070" s="85" t="s">
        <v>1569</v>
      </c>
      <c r="E2070" s="146">
        <v>42949</v>
      </c>
      <c r="F2070" t="s">
        <v>838</v>
      </c>
      <c r="G2070" t="s">
        <v>82</v>
      </c>
      <c r="H2070" t="s">
        <v>83</v>
      </c>
      <c r="J2070" s="146">
        <v>42946</v>
      </c>
      <c r="K2070" t="s">
        <v>85</v>
      </c>
      <c r="L2070" t="s">
        <v>88</v>
      </c>
      <c r="M2070" t="s">
        <v>45</v>
      </c>
      <c r="N2070" t="s">
        <v>4313</v>
      </c>
    </row>
    <row r="2071" spans="1:14">
      <c r="A2071" t="s">
        <v>12</v>
      </c>
      <c r="B2071" t="s">
        <v>8403</v>
      </c>
      <c r="C2071" t="s">
        <v>4314</v>
      </c>
      <c r="D2071" s="85" t="s">
        <v>1569</v>
      </c>
      <c r="E2071" s="146">
        <v>42869</v>
      </c>
      <c r="G2071" t="s">
        <v>3844</v>
      </c>
      <c r="H2071" t="s">
        <v>204</v>
      </c>
      <c r="J2071" s="146">
        <v>42862</v>
      </c>
      <c r="K2071" t="s">
        <v>94</v>
      </c>
      <c r="L2071" t="s">
        <v>490</v>
      </c>
      <c r="M2071" t="s">
        <v>45</v>
      </c>
      <c r="N2071" t="s">
        <v>4315</v>
      </c>
    </row>
    <row r="2072" spans="1:14">
      <c r="A2072" t="s">
        <v>12</v>
      </c>
      <c r="B2072" t="s">
        <v>8404</v>
      </c>
      <c r="C2072" t="s">
        <v>4316</v>
      </c>
      <c r="D2072" s="85" t="s">
        <v>1569</v>
      </c>
      <c r="E2072" s="146">
        <v>42869</v>
      </c>
      <c r="F2072" t="s">
        <v>757</v>
      </c>
      <c r="G2072" t="s">
        <v>3844</v>
      </c>
      <c r="H2072" t="s">
        <v>204</v>
      </c>
      <c r="J2072" s="146">
        <v>42862</v>
      </c>
      <c r="K2072" t="s">
        <v>92</v>
      </c>
      <c r="L2072" t="s">
        <v>88</v>
      </c>
      <c r="M2072" t="s">
        <v>45</v>
      </c>
      <c r="N2072" t="s">
        <v>4317</v>
      </c>
    </row>
    <row r="2073" spans="1:14">
      <c r="A2073" t="s">
        <v>12</v>
      </c>
      <c r="B2073" t="s">
        <v>8405</v>
      </c>
      <c r="C2073" t="s">
        <v>4318</v>
      </c>
      <c r="D2073" s="85" t="s">
        <v>1569</v>
      </c>
      <c r="E2073" s="146">
        <v>42625</v>
      </c>
      <c r="F2073" t="s">
        <v>891</v>
      </c>
      <c r="G2073" t="s">
        <v>558</v>
      </c>
      <c r="H2073" t="s">
        <v>148</v>
      </c>
      <c r="J2073" s="146">
        <v>42617</v>
      </c>
      <c r="K2073" t="s">
        <v>88</v>
      </c>
      <c r="L2073" t="s">
        <v>92</v>
      </c>
      <c r="M2073" t="s">
        <v>28</v>
      </c>
      <c r="N2073" t="s">
        <v>89</v>
      </c>
    </row>
    <row r="2074" spans="1:14">
      <c r="A2074" t="s">
        <v>12</v>
      </c>
      <c r="B2074" t="s">
        <v>8406</v>
      </c>
      <c r="C2074" t="s">
        <v>4319</v>
      </c>
      <c r="D2074" s="85" t="s">
        <v>1569</v>
      </c>
      <c r="E2074" s="146">
        <v>42624</v>
      </c>
      <c r="F2074" t="s">
        <v>891</v>
      </c>
      <c r="G2074" t="s">
        <v>558</v>
      </c>
      <c r="H2074" t="s">
        <v>148</v>
      </c>
      <c r="J2074" s="146">
        <v>42617</v>
      </c>
      <c r="K2074" t="s">
        <v>2825</v>
      </c>
      <c r="L2074" t="s">
        <v>418</v>
      </c>
      <c r="M2074" t="s">
        <v>28</v>
      </c>
      <c r="N2074" t="s">
        <v>657</v>
      </c>
    </row>
    <row r="2075" spans="1:14">
      <c r="A2075" t="s">
        <v>12</v>
      </c>
      <c r="B2075" t="s">
        <v>8407</v>
      </c>
      <c r="C2075" t="s">
        <v>4320</v>
      </c>
      <c r="D2075" s="85" t="s">
        <v>1569</v>
      </c>
      <c r="E2075" s="146">
        <v>42624</v>
      </c>
      <c r="G2075" t="s">
        <v>558</v>
      </c>
      <c r="H2075" t="s">
        <v>148</v>
      </c>
      <c r="J2075" s="146">
        <v>42617</v>
      </c>
      <c r="K2075" t="s">
        <v>2825</v>
      </c>
      <c r="L2075" t="s">
        <v>92</v>
      </c>
      <c r="M2075" t="s">
        <v>28</v>
      </c>
      <c r="N2075" t="s">
        <v>4321</v>
      </c>
    </row>
    <row r="2076" spans="1:14">
      <c r="A2076" t="s">
        <v>12</v>
      </c>
      <c r="B2076" t="s">
        <v>8408</v>
      </c>
      <c r="C2076" t="s">
        <v>4322</v>
      </c>
      <c r="D2076" s="85" t="s">
        <v>1569</v>
      </c>
      <c r="E2076" s="146">
        <v>42624</v>
      </c>
      <c r="F2076" t="s">
        <v>757</v>
      </c>
      <c r="G2076" t="s">
        <v>558</v>
      </c>
      <c r="H2076" t="s">
        <v>148</v>
      </c>
      <c r="J2076" s="146">
        <v>42617</v>
      </c>
      <c r="K2076" t="s">
        <v>418</v>
      </c>
      <c r="L2076" t="s">
        <v>1397</v>
      </c>
      <c r="M2076" t="s">
        <v>28</v>
      </c>
      <c r="N2076" t="s">
        <v>657</v>
      </c>
    </row>
    <row r="2077" spans="1:14">
      <c r="A2077" t="s">
        <v>12</v>
      </c>
      <c r="B2077" t="s">
        <v>8409</v>
      </c>
      <c r="C2077" t="s">
        <v>4323</v>
      </c>
      <c r="D2077" s="85" t="s">
        <v>1569</v>
      </c>
      <c r="E2077" s="146">
        <v>42622</v>
      </c>
      <c r="F2077" t="s">
        <v>757</v>
      </c>
      <c r="G2077" t="s">
        <v>558</v>
      </c>
      <c r="H2077" t="s">
        <v>148</v>
      </c>
      <c r="J2077" s="146">
        <v>42617</v>
      </c>
      <c r="K2077" t="s">
        <v>2758</v>
      </c>
      <c r="L2077" t="s">
        <v>88</v>
      </c>
      <c r="M2077" t="s">
        <v>28</v>
      </c>
      <c r="N2077" t="s">
        <v>110</v>
      </c>
    </row>
    <row r="2078" spans="1:14">
      <c r="A2078" t="s">
        <v>12</v>
      </c>
      <c r="B2078" t="s">
        <v>8410</v>
      </c>
      <c r="C2078" t="s">
        <v>4324</v>
      </c>
      <c r="D2078" s="85" t="s">
        <v>1569</v>
      </c>
      <c r="E2078" s="146">
        <v>42622</v>
      </c>
      <c r="F2078" t="s">
        <v>3895</v>
      </c>
      <c r="G2078" t="s">
        <v>558</v>
      </c>
      <c r="H2078" t="s">
        <v>148</v>
      </c>
      <c r="J2078" s="146">
        <v>42617</v>
      </c>
      <c r="K2078" t="s">
        <v>418</v>
      </c>
      <c r="L2078" t="s">
        <v>88</v>
      </c>
      <c r="M2078" t="s">
        <v>28</v>
      </c>
      <c r="N2078" t="s">
        <v>2073</v>
      </c>
    </row>
    <row r="2079" spans="1:14">
      <c r="A2079" t="s">
        <v>12</v>
      </c>
      <c r="B2079" t="s">
        <v>8411</v>
      </c>
      <c r="C2079" t="s">
        <v>4325</v>
      </c>
      <c r="D2079" s="85" t="s">
        <v>1569</v>
      </c>
      <c r="E2079" s="146">
        <v>42622</v>
      </c>
      <c r="F2079" t="s">
        <v>838</v>
      </c>
      <c r="G2079" t="s">
        <v>558</v>
      </c>
      <c r="H2079" t="s">
        <v>148</v>
      </c>
      <c r="J2079" s="146">
        <v>42617</v>
      </c>
      <c r="K2079" t="s">
        <v>2758</v>
      </c>
      <c r="L2079" t="s">
        <v>1397</v>
      </c>
      <c r="M2079" t="s">
        <v>28</v>
      </c>
      <c r="N2079" t="s">
        <v>95</v>
      </c>
    </row>
    <row r="2080" spans="1:14">
      <c r="A2080" t="s">
        <v>12</v>
      </c>
      <c r="B2080" t="s">
        <v>8412</v>
      </c>
      <c r="C2080" t="s">
        <v>4326</v>
      </c>
      <c r="D2080" s="85" t="s">
        <v>1569</v>
      </c>
      <c r="E2080" s="146">
        <v>42578</v>
      </c>
      <c r="G2080" t="s">
        <v>4327</v>
      </c>
      <c r="H2080" t="s">
        <v>204</v>
      </c>
      <c r="J2080" s="146">
        <v>42533</v>
      </c>
      <c r="K2080" t="s">
        <v>4328</v>
      </c>
      <c r="L2080" t="s">
        <v>4329</v>
      </c>
      <c r="M2080" t="s">
        <v>28</v>
      </c>
      <c r="N2080" t="s">
        <v>178</v>
      </c>
    </row>
    <row r="2081" spans="1:14">
      <c r="A2081" t="s">
        <v>12</v>
      </c>
      <c r="B2081" t="s">
        <v>8413</v>
      </c>
      <c r="C2081" t="s">
        <v>4330</v>
      </c>
      <c r="D2081" s="85" t="s">
        <v>1569</v>
      </c>
      <c r="E2081" s="146">
        <v>42536</v>
      </c>
      <c r="F2081" t="s">
        <v>3895</v>
      </c>
      <c r="G2081" t="s">
        <v>4331</v>
      </c>
      <c r="H2081" t="s">
        <v>204</v>
      </c>
      <c r="J2081" s="146">
        <v>42533</v>
      </c>
      <c r="K2081" t="s">
        <v>502</v>
      </c>
      <c r="L2081" t="s">
        <v>678</v>
      </c>
      <c r="M2081" t="s">
        <v>45</v>
      </c>
      <c r="N2081" t="s">
        <v>4332</v>
      </c>
    </row>
    <row r="2082" spans="1:14">
      <c r="A2082" t="s">
        <v>12</v>
      </c>
      <c r="B2082" t="s">
        <v>8414</v>
      </c>
      <c r="C2082" t="s">
        <v>4333</v>
      </c>
      <c r="D2082" s="85" t="s">
        <v>1569</v>
      </c>
      <c r="E2082" s="146">
        <v>42536</v>
      </c>
      <c r="F2082" t="s">
        <v>838</v>
      </c>
      <c r="G2082" t="s">
        <v>4331</v>
      </c>
      <c r="H2082" t="s">
        <v>204</v>
      </c>
      <c r="J2082" s="146">
        <v>42533</v>
      </c>
      <c r="K2082" t="s">
        <v>92</v>
      </c>
      <c r="L2082" t="s">
        <v>418</v>
      </c>
      <c r="M2082" t="s">
        <v>45</v>
      </c>
      <c r="N2082" t="s">
        <v>4334</v>
      </c>
    </row>
    <row r="2083" spans="1:14">
      <c r="A2083" t="s">
        <v>12</v>
      </c>
      <c r="B2083" t="s">
        <v>8415</v>
      </c>
      <c r="C2083" t="s">
        <v>4335</v>
      </c>
      <c r="D2083" s="85" t="s">
        <v>1569</v>
      </c>
      <c r="E2083" s="146">
        <v>42531</v>
      </c>
      <c r="F2083" t="s">
        <v>3895</v>
      </c>
      <c r="G2083" t="s">
        <v>4336</v>
      </c>
      <c r="H2083" t="s">
        <v>642</v>
      </c>
      <c r="J2083" s="146">
        <v>42526</v>
      </c>
      <c r="K2083" t="s">
        <v>1611</v>
      </c>
      <c r="L2083" t="s">
        <v>4329</v>
      </c>
      <c r="M2083" t="s">
        <v>45</v>
      </c>
      <c r="N2083" t="s">
        <v>4337</v>
      </c>
    </row>
    <row r="2084" spans="1:14">
      <c r="A2084" t="s">
        <v>12</v>
      </c>
      <c r="B2084" t="s">
        <v>8416</v>
      </c>
      <c r="C2084" t="s">
        <v>4338</v>
      </c>
      <c r="D2084" s="85" t="s">
        <v>1569</v>
      </c>
      <c r="E2084" s="146">
        <v>42529</v>
      </c>
      <c r="F2084" t="s">
        <v>4260</v>
      </c>
      <c r="G2084" t="s">
        <v>4336</v>
      </c>
      <c r="H2084" t="s">
        <v>642</v>
      </c>
      <c r="J2084" s="146">
        <v>42526</v>
      </c>
      <c r="K2084" t="s">
        <v>1454</v>
      </c>
      <c r="L2084" t="s">
        <v>4339</v>
      </c>
      <c r="M2084" t="s">
        <v>45</v>
      </c>
      <c r="N2084" t="s">
        <v>4340</v>
      </c>
    </row>
    <row r="2085" spans="1:14">
      <c r="A2085" t="s">
        <v>12</v>
      </c>
      <c r="B2085" t="s">
        <v>8417</v>
      </c>
      <c r="C2085" t="s">
        <v>4341</v>
      </c>
      <c r="D2085" s="85" t="s">
        <v>1569</v>
      </c>
      <c r="E2085" s="146">
        <v>42529</v>
      </c>
      <c r="F2085" t="s">
        <v>4264</v>
      </c>
      <c r="G2085" t="s">
        <v>4336</v>
      </c>
      <c r="H2085" t="s">
        <v>642</v>
      </c>
      <c r="J2085" s="146">
        <v>42526</v>
      </c>
      <c r="K2085" t="s">
        <v>94</v>
      </c>
      <c r="L2085" t="s">
        <v>2935</v>
      </c>
      <c r="M2085" t="s">
        <v>45</v>
      </c>
      <c r="N2085" t="s">
        <v>4342</v>
      </c>
    </row>
    <row r="2086" spans="1:14">
      <c r="A2086" t="s">
        <v>12</v>
      </c>
      <c r="B2086" t="s">
        <v>8418</v>
      </c>
      <c r="C2086" t="s">
        <v>4343</v>
      </c>
      <c r="D2086" s="85" t="s">
        <v>1569</v>
      </c>
      <c r="E2086" s="146">
        <v>42257</v>
      </c>
      <c r="F2086" t="s">
        <v>757</v>
      </c>
      <c r="G2086" t="s">
        <v>3164</v>
      </c>
      <c r="H2086" t="s">
        <v>204</v>
      </c>
      <c r="I2086" t="s">
        <v>4344</v>
      </c>
      <c r="J2086" s="146">
        <v>42253</v>
      </c>
      <c r="K2086" t="s">
        <v>85</v>
      </c>
      <c r="L2086" t="s">
        <v>92</v>
      </c>
      <c r="M2086" t="s">
        <v>45</v>
      </c>
      <c r="N2086" t="s">
        <v>4053</v>
      </c>
    </row>
    <row r="2087" spans="1:14">
      <c r="A2087" t="s">
        <v>12</v>
      </c>
      <c r="B2087" t="s">
        <v>8419</v>
      </c>
      <c r="C2087" t="s">
        <v>4345</v>
      </c>
      <c r="D2087" s="85" t="s">
        <v>1569</v>
      </c>
      <c r="E2087" s="146">
        <v>42257</v>
      </c>
      <c r="F2087" t="s">
        <v>3895</v>
      </c>
      <c r="G2087" t="s">
        <v>3164</v>
      </c>
      <c r="H2087" t="s">
        <v>204</v>
      </c>
      <c r="I2087" t="s">
        <v>4344</v>
      </c>
      <c r="J2087" s="146">
        <v>42253</v>
      </c>
      <c r="K2087" t="s">
        <v>85</v>
      </c>
      <c r="L2087" t="s">
        <v>529</v>
      </c>
      <c r="M2087" t="s">
        <v>45</v>
      </c>
      <c r="N2087" t="s">
        <v>4346</v>
      </c>
    </row>
    <row r="2088" spans="1:14">
      <c r="A2088" t="s">
        <v>12</v>
      </c>
      <c r="B2088" t="s">
        <v>8420</v>
      </c>
      <c r="C2088" t="s">
        <v>4347</v>
      </c>
      <c r="D2088" s="85" t="s">
        <v>1569</v>
      </c>
      <c r="E2088" s="146">
        <v>42257</v>
      </c>
      <c r="F2088" t="s">
        <v>838</v>
      </c>
      <c r="G2088" t="s">
        <v>3164</v>
      </c>
      <c r="H2088" t="s">
        <v>204</v>
      </c>
      <c r="I2088" t="s">
        <v>4344</v>
      </c>
      <c r="J2088" s="146">
        <v>42253</v>
      </c>
      <c r="K2088" t="s">
        <v>194</v>
      </c>
      <c r="L2088" t="s">
        <v>92</v>
      </c>
      <c r="M2088" t="s">
        <v>45</v>
      </c>
      <c r="N2088" t="s">
        <v>4348</v>
      </c>
    </row>
    <row r="2089" spans="1:14">
      <c r="A2089" t="s">
        <v>12</v>
      </c>
      <c r="B2089" t="s">
        <v>8421</v>
      </c>
      <c r="C2089" t="s">
        <v>4349</v>
      </c>
      <c r="D2089" s="85" t="s">
        <v>1569</v>
      </c>
      <c r="E2089" s="146">
        <v>42251</v>
      </c>
      <c r="F2089" t="s">
        <v>757</v>
      </c>
      <c r="G2089" t="s">
        <v>203</v>
      </c>
      <c r="H2089" t="s">
        <v>204</v>
      </c>
      <c r="J2089" s="146">
        <v>42246</v>
      </c>
      <c r="K2089" t="s">
        <v>1690</v>
      </c>
      <c r="L2089" t="s">
        <v>2825</v>
      </c>
      <c r="M2089" t="s">
        <v>28</v>
      </c>
      <c r="N2089" t="s">
        <v>4130</v>
      </c>
    </row>
    <row r="2090" spans="1:14">
      <c r="A2090" t="s">
        <v>12</v>
      </c>
      <c r="B2090" t="s">
        <v>8422</v>
      </c>
      <c r="C2090" t="s">
        <v>4350</v>
      </c>
      <c r="D2090" s="85" t="s">
        <v>1569</v>
      </c>
      <c r="E2090" s="146">
        <v>42251</v>
      </c>
      <c r="G2090" t="s">
        <v>203</v>
      </c>
      <c r="H2090" t="s">
        <v>204</v>
      </c>
      <c r="J2090" s="146">
        <v>42246</v>
      </c>
      <c r="K2090" t="s">
        <v>92</v>
      </c>
      <c r="L2090" t="s">
        <v>161</v>
      </c>
      <c r="M2090" t="s">
        <v>28</v>
      </c>
      <c r="N2090" t="s">
        <v>124</v>
      </c>
    </row>
    <row r="2091" spans="1:14">
      <c r="A2091" t="s">
        <v>12</v>
      </c>
      <c r="B2091" t="s">
        <v>8423</v>
      </c>
      <c r="C2091" t="s">
        <v>4351</v>
      </c>
      <c r="D2091" s="85" t="s">
        <v>1569</v>
      </c>
      <c r="E2091" s="146">
        <v>42251</v>
      </c>
      <c r="G2091" t="s">
        <v>203</v>
      </c>
      <c r="H2091" t="s">
        <v>204</v>
      </c>
      <c r="J2091" s="146">
        <v>42246</v>
      </c>
      <c r="K2091" t="s">
        <v>678</v>
      </c>
      <c r="L2091" t="s">
        <v>1737</v>
      </c>
      <c r="M2091" t="s">
        <v>28</v>
      </c>
      <c r="N2091" t="s">
        <v>34</v>
      </c>
    </row>
    <row r="2092" spans="1:14">
      <c r="A2092" t="s">
        <v>12</v>
      </c>
      <c r="B2092" t="s">
        <v>8424</v>
      </c>
      <c r="C2092" t="s">
        <v>4352</v>
      </c>
      <c r="D2092" s="85" t="s">
        <v>1569</v>
      </c>
      <c r="E2092" s="146">
        <v>42251</v>
      </c>
      <c r="G2092" t="s">
        <v>203</v>
      </c>
      <c r="H2092" t="s">
        <v>204</v>
      </c>
      <c r="J2092" s="146">
        <v>42246</v>
      </c>
      <c r="K2092" t="s">
        <v>92</v>
      </c>
      <c r="L2092" t="s">
        <v>2758</v>
      </c>
      <c r="M2092" t="s">
        <v>28</v>
      </c>
      <c r="N2092" t="s">
        <v>2412</v>
      </c>
    </row>
    <row r="2093" spans="1:14">
      <c r="A2093" t="s">
        <v>12</v>
      </c>
      <c r="B2093" t="s">
        <v>8425</v>
      </c>
      <c r="C2093" t="s">
        <v>4353</v>
      </c>
      <c r="D2093" s="85" t="s">
        <v>1569</v>
      </c>
      <c r="E2093" s="146">
        <v>42251</v>
      </c>
      <c r="F2093" t="s">
        <v>757</v>
      </c>
      <c r="G2093" t="s">
        <v>203</v>
      </c>
      <c r="H2093" t="s">
        <v>204</v>
      </c>
      <c r="J2093" s="146">
        <v>42246</v>
      </c>
      <c r="K2093" t="s">
        <v>2758</v>
      </c>
      <c r="L2093" t="s">
        <v>502</v>
      </c>
      <c r="M2093" t="s">
        <v>28</v>
      </c>
      <c r="N2093" t="s">
        <v>294</v>
      </c>
    </row>
    <row r="2094" spans="1:14">
      <c r="A2094" t="s">
        <v>12</v>
      </c>
      <c r="B2094" t="s">
        <v>8426</v>
      </c>
      <c r="C2094" t="s">
        <v>4354</v>
      </c>
      <c r="D2094" s="85" t="s">
        <v>1569</v>
      </c>
      <c r="E2094" s="146">
        <v>42250</v>
      </c>
      <c r="F2094" t="s">
        <v>3895</v>
      </c>
      <c r="G2094" t="s">
        <v>203</v>
      </c>
      <c r="H2094" t="s">
        <v>204</v>
      </c>
      <c r="J2094" s="146">
        <v>42246</v>
      </c>
      <c r="K2094" t="s">
        <v>1690</v>
      </c>
      <c r="L2094" t="s">
        <v>502</v>
      </c>
      <c r="M2094" t="s">
        <v>28</v>
      </c>
      <c r="N2094" t="s">
        <v>130</v>
      </c>
    </row>
    <row r="2095" spans="1:14">
      <c r="A2095" t="s">
        <v>12</v>
      </c>
      <c r="B2095" t="s">
        <v>8427</v>
      </c>
      <c r="C2095" t="s">
        <v>4355</v>
      </c>
      <c r="D2095" s="85" t="s">
        <v>1569</v>
      </c>
      <c r="E2095" s="146">
        <v>42249</v>
      </c>
      <c r="F2095" t="s">
        <v>838</v>
      </c>
      <c r="G2095" t="s">
        <v>203</v>
      </c>
      <c r="H2095" t="s">
        <v>204</v>
      </c>
      <c r="J2095" s="146">
        <v>42246</v>
      </c>
      <c r="K2095" t="s">
        <v>2758</v>
      </c>
      <c r="L2095" t="s">
        <v>2825</v>
      </c>
      <c r="M2095" t="s">
        <v>28</v>
      </c>
      <c r="N2095" t="s">
        <v>145</v>
      </c>
    </row>
    <row r="2096" spans="1:14">
      <c r="A2096" t="s">
        <v>12</v>
      </c>
      <c r="B2096" t="s">
        <v>8428</v>
      </c>
      <c r="C2096" t="s">
        <v>4356</v>
      </c>
      <c r="D2096" s="85" t="s">
        <v>1569</v>
      </c>
      <c r="E2096" s="146">
        <v>42186</v>
      </c>
      <c r="G2096" t="s">
        <v>3118</v>
      </c>
      <c r="H2096" t="s">
        <v>204</v>
      </c>
      <c r="J2096" s="146">
        <v>42183</v>
      </c>
      <c r="K2096" t="s">
        <v>92</v>
      </c>
      <c r="L2096" t="s">
        <v>529</v>
      </c>
      <c r="M2096" t="s">
        <v>45</v>
      </c>
      <c r="N2096" t="s">
        <v>4357</v>
      </c>
    </row>
    <row r="2097" spans="1:14">
      <c r="A2097" t="s">
        <v>12</v>
      </c>
      <c r="B2097" t="s">
        <v>8429</v>
      </c>
      <c r="C2097" t="s">
        <v>4358</v>
      </c>
      <c r="D2097" s="85" t="s">
        <v>1569</v>
      </c>
      <c r="E2097" s="146">
        <v>42185</v>
      </c>
      <c r="G2097" t="s">
        <v>3118</v>
      </c>
      <c r="H2097" t="s">
        <v>204</v>
      </c>
      <c r="J2097" s="146">
        <v>42183</v>
      </c>
      <c r="K2097" t="s">
        <v>418</v>
      </c>
      <c r="L2097" t="s">
        <v>502</v>
      </c>
      <c r="M2097" t="s">
        <v>45</v>
      </c>
      <c r="N2097" t="s">
        <v>4359</v>
      </c>
    </row>
    <row r="2098" spans="1:14">
      <c r="A2098" t="s">
        <v>12</v>
      </c>
      <c r="B2098" t="s">
        <v>8430</v>
      </c>
      <c r="C2098" t="s">
        <v>4360</v>
      </c>
      <c r="D2098" s="85" t="s">
        <v>1569</v>
      </c>
      <c r="E2098" s="146">
        <v>42129</v>
      </c>
      <c r="F2098" t="s">
        <v>4264</v>
      </c>
      <c r="G2098" t="s">
        <v>4361</v>
      </c>
      <c r="H2098" t="s">
        <v>204</v>
      </c>
      <c r="J2098" s="146">
        <v>42120</v>
      </c>
      <c r="K2098" t="s">
        <v>4362</v>
      </c>
      <c r="L2098" t="s">
        <v>4363</v>
      </c>
      <c r="M2098" t="s">
        <v>28</v>
      </c>
    </row>
    <row r="2099" spans="1:14">
      <c r="A2099" t="s">
        <v>12</v>
      </c>
      <c r="B2099" t="s">
        <v>8431</v>
      </c>
      <c r="C2099" t="s">
        <v>4364</v>
      </c>
      <c r="D2099" s="85" t="s">
        <v>1569</v>
      </c>
      <c r="E2099" s="146">
        <v>42125</v>
      </c>
      <c r="F2099" t="s">
        <v>4260</v>
      </c>
      <c r="G2099" t="s">
        <v>4365</v>
      </c>
      <c r="H2099" t="s">
        <v>204</v>
      </c>
      <c r="J2099" s="146">
        <v>42120</v>
      </c>
      <c r="K2099" t="s">
        <v>1611</v>
      </c>
      <c r="L2099" t="s">
        <v>1454</v>
      </c>
      <c r="M2099" t="s">
        <v>28</v>
      </c>
      <c r="N2099" t="s">
        <v>4366</v>
      </c>
    </row>
    <row r="2100" spans="1:14">
      <c r="A2100" t="s">
        <v>12</v>
      </c>
      <c r="B2100" t="s">
        <v>8432</v>
      </c>
      <c r="C2100" t="s">
        <v>4367</v>
      </c>
      <c r="D2100" s="85" t="s">
        <v>1569</v>
      </c>
      <c r="E2100" s="146">
        <v>42124</v>
      </c>
      <c r="F2100" t="s">
        <v>838</v>
      </c>
      <c r="G2100" t="s">
        <v>1910</v>
      </c>
      <c r="H2100" t="s">
        <v>204</v>
      </c>
      <c r="J2100" s="146">
        <v>42120</v>
      </c>
      <c r="K2100" t="s">
        <v>529</v>
      </c>
      <c r="L2100" t="s">
        <v>92</v>
      </c>
      <c r="M2100" t="s">
        <v>45</v>
      </c>
      <c r="N2100" t="s">
        <v>4368</v>
      </c>
    </row>
    <row r="2101" spans="1:14">
      <c r="A2101" t="s">
        <v>12</v>
      </c>
      <c r="B2101" t="s">
        <v>8433</v>
      </c>
      <c r="C2101" t="s">
        <v>4369</v>
      </c>
      <c r="D2101" s="85" t="s">
        <v>1569</v>
      </c>
      <c r="E2101" s="146">
        <v>41926</v>
      </c>
      <c r="G2101" t="s">
        <v>4370</v>
      </c>
      <c r="H2101" t="s">
        <v>1745</v>
      </c>
      <c r="J2101" s="146">
        <v>41917</v>
      </c>
      <c r="K2101" t="s">
        <v>4371</v>
      </c>
      <c r="L2101" t="s">
        <v>4145</v>
      </c>
      <c r="M2101" t="s">
        <v>28</v>
      </c>
      <c r="N2101" t="s">
        <v>630</v>
      </c>
    </row>
    <row r="2102" spans="1:14">
      <c r="A2102" t="s">
        <v>12</v>
      </c>
      <c r="B2102" t="s">
        <v>8434</v>
      </c>
      <c r="C2102" t="s">
        <v>4372</v>
      </c>
      <c r="D2102" s="85" t="s">
        <v>1569</v>
      </c>
      <c r="E2102" s="146">
        <v>41922</v>
      </c>
      <c r="G2102" t="s">
        <v>4370</v>
      </c>
      <c r="H2102" t="s">
        <v>1745</v>
      </c>
      <c r="J2102" s="146">
        <v>41917</v>
      </c>
      <c r="K2102" t="s">
        <v>4202</v>
      </c>
      <c r="L2102" t="s">
        <v>1690</v>
      </c>
      <c r="M2102" t="s">
        <v>28</v>
      </c>
      <c r="N2102" t="s">
        <v>713</v>
      </c>
    </row>
    <row r="2103" spans="1:14">
      <c r="A2103" t="s">
        <v>12</v>
      </c>
      <c r="B2103" t="s">
        <v>8435</v>
      </c>
      <c r="C2103" t="s">
        <v>4373</v>
      </c>
      <c r="D2103" s="85" t="s">
        <v>1569</v>
      </c>
      <c r="E2103" s="146">
        <v>41922</v>
      </c>
      <c r="G2103" t="s">
        <v>4370</v>
      </c>
      <c r="H2103" t="s">
        <v>1745</v>
      </c>
      <c r="J2103" s="146">
        <v>41917</v>
      </c>
      <c r="K2103" t="s">
        <v>92</v>
      </c>
      <c r="L2103" t="s">
        <v>1690</v>
      </c>
      <c r="M2103" t="s">
        <v>28</v>
      </c>
      <c r="N2103" t="s">
        <v>672</v>
      </c>
    </row>
    <row r="2104" spans="1:14">
      <c r="A2104" t="s">
        <v>12</v>
      </c>
      <c r="B2104" t="s">
        <v>8436</v>
      </c>
      <c r="C2104" t="s">
        <v>4374</v>
      </c>
      <c r="D2104" s="85" t="s">
        <v>1569</v>
      </c>
      <c r="E2104" s="146">
        <v>41921</v>
      </c>
      <c r="F2104" t="s">
        <v>3895</v>
      </c>
      <c r="G2104" t="s">
        <v>4370</v>
      </c>
      <c r="H2104" t="s">
        <v>1745</v>
      </c>
      <c r="J2104" s="146">
        <v>41917</v>
      </c>
      <c r="K2104" t="s">
        <v>92</v>
      </c>
      <c r="L2104" t="s">
        <v>4371</v>
      </c>
      <c r="M2104" t="s">
        <v>28</v>
      </c>
      <c r="N2104" t="s">
        <v>213</v>
      </c>
    </row>
    <row r="2105" spans="1:14">
      <c r="A2105" t="s">
        <v>12</v>
      </c>
      <c r="B2105" t="s">
        <v>8437</v>
      </c>
      <c r="C2105" t="s">
        <v>4375</v>
      </c>
      <c r="D2105" s="85" t="s">
        <v>1569</v>
      </c>
      <c r="E2105" s="146">
        <v>41920</v>
      </c>
      <c r="G2105" t="s">
        <v>4370</v>
      </c>
      <c r="H2105" t="s">
        <v>1745</v>
      </c>
      <c r="J2105" s="146">
        <v>41917</v>
      </c>
      <c r="K2105" t="s">
        <v>4145</v>
      </c>
      <c r="L2105" t="s">
        <v>1690</v>
      </c>
      <c r="M2105" t="s">
        <v>28</v>
      </c>
      <c r="N2105" t="s">
        <v>1260</v>
      </c>
    </row>
    <row r="2106" spans="1:14">
      <c r="A2106" t="s">
        <v>12</v>
      </c>
      <c r="B2106" t="s">
        <v>8438</v>
      </c>
      <c r="C2106" t="s">
        <v>4376</v>
      </c>
      <c r="D2106" s="85" t="s">
        <v>1569</v>
      </c>
      <c r="E2106" s="146">
        <v>41900</v>
      </c>
      <c r="F2106" t="s">
        <v>757</v>
      </c>
      <c r="G2106" t="s">
        <v>1899</v>
      </c>
      <c r="H2106" t="s">
        <v>164</v>
      </c>
      <c r="I2106" t="s">
        <v>4377</v>
      </c>
      <c r="J2106" s="146">
        <v>41896</v>
      </c>
      <c r="K2106" t="s">
        <v>92</v>
      </c>
      <c r="L2106" t="s">
        <v>85</v>
      </c>
      <c r="M2106" t="s">
        <v>28</v>
      </c>
      <c r="N2106" t="s">
        <v>110</v>
      </c>
    </row>
    <row r="2107" spans="1:14">
      <c r="A2107" t="s">
        <v>12</v>
      </c>
      <c r="B2107" t="s">
        <v>8439</v>
      </c>
      <c r="C2107" t="s">
        <v>4378</v>
      </c>
      <c r="D2107" s="85" t="s">
        <v>1569</v>
      </c>
      <c r="E2107" s="146">
        <v>41900</v>
      </c>
      <c r="F2107" t="s">
        <v>3895</v>
      </c>
      <c r="G2107" t="s">
        <v>1899</v>
      </c>
      <c r="H2107" t="s">
        <v>164</v>
      </c>
      <c r="I2107" t="s">
        <v>4377</v>
      </c>
      <c r="J2107" s="146">
        <v>41896</v>
      </c>
      <c r="K2107" t="s">
        <v>85</v>
      </c>
      <c r="L2107" t="s">
        <v>529</v>
      </c>
      <c r="M2107" t="s">
        <v>28</v>
      </c>
      <c r="N2107" t="s">
        <v>381</v>
      </c>
    </row>
    <row r="2108" spans="1:14">
      <c r="A2108" t="s">
        <v>12</v>
      </c>
      <c r="B2108" t="s">
        <v>8440</v>
      </c>
      <c r="C2108" t="s">
        <v>4379</v>
      </c>
      <c r="D2108" s="85" t="s">
        <v>1569</v>
      </c>
      <c r="E2108" s="146">
        <v>41899</v>
      </c>
      <c r="F2108" t="s">
        <v>838</v>
      </c>
      <c r="G2108" t="s">
        <v>1899</v>
      </c>
      <c r="H2108" t="s">
        <v>164</v>
      </c>
      <c r="I2108" t="s">
        <v>4377</v>
      </c>
      <c r="J2108" s="146">
        <v>41896</v>
      </c>
      <c r="K2108" t="s">
        <v>92</v>
      </c>
      <c r="L2108" t="s">
        <v>4145</v>
      </c>
      <c r="M2108" t="s">
        <v>28</v>
      </c>
      <c r="N2108" t="s">
        <v>106</v>
      </c>
    </row>
    <row r="2109" spans="1:14">
      <c r="A2109" t="s">
        <v>12</v>
      </c>
      <c r="B2109" t="s">
        <v>8441</v>
      </c>
      <c r="C2109" t="s">
        <v>4380</v>
      </c>
      <c r="D2109" s="85" t="s">
        <v>1569</v>
      </c>
      <c r="E2109" s="146">
        <v>41887</v>
      </c>
      <c r="F2109" t="s">
        <v>838</v>
      </c>
      <c r="G2109" t="s">
        <v>791</v>
      </c>
      <c r="H2109" t="s">
        <v>204</v>
      </c>
      <c r="J2109" s="146">
        <v>41763</v>
      </c>
      <c r="K2109" t="s">
        <v>92</v>
      </c>
      <c r="L2109" t="s">
        <v>529</v>
      </c>
      <c r="M2109" t="s">
        <v>45</v>
      </c>
      <c r="N2109" t="s">
        <v>4381</v>
      </c>
    </row>
    <row r="2110" spans="1:14">
      <c r="A2110" t="s">
        <v>12</v>
      </c>
      <c r="B2110" t="s">
        <v>8442</v>
      </c>
      <c r="C2110" t="s">
        <v>4382</v>
      </c>
      <c r="D2110" s="85" t="s">
        <v>1569</v>
      </c>
      <c r="E2110" s="146">
        <v>41877</v>
      </c>
      <c r="F2110" t="s">
        <v>4260</v>
      </c>
      <c r="G2110" t="s">
        <v>4383</v>
      </c>
      <c r="H2110" t="s">
        <v>204</v>
      </c>
      <c r="J2110" s="146">
        <v>41763</v>
      </c>
      <c r="K2110" t="s">
        <v>4384</v>
      </c>
      <c r="L2110" t="s">
        <v>1610</v>
      </c>
      <c r="M2110" t="s">
        <v>28</v>
      </c>
      <c r="N2110" t="s">
        <v>4385</v>
      </c>
    </row>
    <row r="2111" spans="1:14">
      <c r="A2111" t="s">
        <v>12</v>
      </c>
      <c r="B2111" t="s">
        <v>8443</v>
      </c>
      <c r="C2111" t="s">
        <v>4386</v>
      </c>
      <c r="D2111" s="85" t="s">
        <v>1569</v>
      </c>
      <c r="E2111" s="146">
        <v>41876</v>
      </c>
      <c r="F2111" t="s">
        <v>4264</v>
      </c>
      <c r="G2111" t="s">
        <v>4387</v>
      </c>
      <c r="H2111" t="s">
        <v>4388</v>
      </c>
      <c r="J2111" s="146">
        <v>41798</v>
      </c>
      <c r="K2111" t="s">
        <v>94</v>
      </c>
      <c r="L2111" t="s">
        <v>4389</v>
      </c>
      <c r="M2111" t="s">
        <v>28</v>
      </c>
      <c r="N2111" t="s">
        <v>821</v>
      </c>
    </row>
    <row r="2112" spans="1:14">
      <c r="A2112" t="s">
        <v>12</v>
      </c>
      <c r="B2112" t="s">
        <v>8444</v>
      </c>
      <c r="C2112" t="s">
        <v>4390</v>
      </c>
      <c r="D2112" s="85" t="s">
        <v>1569</v>
      </c>
      <c r="E2112" s="146">
        <v>41875</v>
      </c>
      <c r="F2112" t="s">
        <v>4260</v>
      </c>
      <c r="G2112" t="s">
        <v>4387</v>
      </c>
      <c r="H2112" t="s">
        <v>4388</v>
      </c>
      <c r="J2112" s="146">
        <v>41798</v>
      </c>
      <c r="K2112" t="s">
        <v>1610</v>
      </c>
      <c r="L2112" t="s">
        <v>4384</v>
      </c>
      <c r="M2112" t="s">
        <v>28</v>
      </c>
      <c r="N2112" t="s">
        <v>4391</v>
      </c>
    </row>
    <row r="2113" spans="1:14">
      <c r="A2113" t="s">
        <v>12</v>
      </c>
      <c r="B2113" t="s">
        <v>8445</v>
      </c>
      <c r="C2113" t="s">
        <v>4392</v>
      </c>
      <c r="D2113" s="85" t="s">
        <v>1569</v>
      </c>
      <c r="E2113" s="146">
        <v>41875</v>
      </c>
      <c r="G2113" t="s">
        <v>506</v>
      </c>
      <c r="H2113" t="s">
        <v>204</v>
      </c>
      <c r="J2113" s="146">
        <v>41868</v>
      </c>
      <c r="K2113" t="s">
        <v>197</v>
      </c>
      <c r="L2113" t="s">
        <v>79</v>
      </c>
      <c r="M2113" t="s">
        <v>45</v>
      </c>
      <c r="N2113" t="s">
        <v>4393</v>
      </c>
    </row>
    <row r="2114" spans="1:14">
      <c r="A2114" t="s">
        <v>12</v>
      </c>
      <c r="B2114" t="s">
        <v>8446</v>
      </c>
      <c r="C2114" t="s">
        <v>4394</v>
      </c>
      <c r="D2114" s="85" t="s">
        <v>1569</v>
      </c>
      <c r="E2114" s="146">
        <v>41874</v>
      </c>
      <c r="F2114" t="s">
        <v>757</v>
      </c>
      <c r="G2114" t="s">
        <v>506</v>
      </c>
      <c r="H2114" t="s">
        <v>204</v>
      </c>
      <c r="J2114" s="146">
        <v>41868</v>
      </c>
      <c r="K2114" t="s">
        <v>92</v>
      </c>
      <c r="L2114" t="s">
        <v>85</v>
      </c>
      <c r="M2114" t="s">
        <v>45</v>
      </c>
      <c r="N2114" t="s">
        <v>4395</v>
      </c>
    </row>
    <row r="2115" spans="1:14">
      <c r="A2115" t="s">
        <v>12</v>
      </c>
      <c r="B2115" t="s">
        <v>8447</v>
      </c>
      <c r="C2115" t="s">
        <v>4396</v>
      </c>
      <c r="D2115" s="85" t="s">
        <v>1569</v>
      </c>
      <c r="E2115" s="146">
        <v>41873</v>
      </c>
      <c r="G2115" t="s">
        <v>506</v>
      </c>
      <c r="H2115" t="s">
        <v>204</v>
      </c>
      <c r="J2115" s="146">
        <v>41868</v>
      </c>
      <c r="K2115" t="s">
        <v>502</v>
      </c>
      <c r="L2115" t="s">
        <v>105</v>
      </c>
      <c r="M2115" t="s">
        <v>45</v>
      </c>
      <c r="N2115" t="s">
        <v>4397</v>
      </c>
    </row>
    <row r="2116" spans="1:14">
      <c r="A2116" t="s">
        <v>12</v>
      </c>
      <c r="B2116" t="s">
        <v>8448</v>
      </c>
      <c r="C2116" t="s">
        <v>4398</v>
      </c>
      <c r="D2116" s="85" t="s">
        <v>1569</v>
      </c>
      <c r="E2116" s="146">
        <v>41871</v>
      </c>
      <c r="F2116" t="s">
        <v>3895</v>
      </c>
      <c r="G2116" t="s">
        <v>506</v>
      </c>
      <c r="H2116" t="s">
        <v>204</v>
      </c>
      <c r="J2116" s="146">
        <v>41868</v>
      </c>
      <c r="K2116" t="s">
        <v>418</v>
      </c>
      <c r="L2116" t="s">
        <v>85</v>
      </c>
      <c r="M2116" t="s">
        <v>45</v>
      </c>
      <c r="N2116" t="s">
        <v>4399</v>
      </c>
    </row>
    <row r="2117" spans="1:14">
      <c r="A2117" t="s">
        <v>12</v>
      </c>
      <c r="B2117" t="s">
        <v>8449</v>
      </c>
      <c r="C2117" t="s">
        <v>4400</v>
      </c>
      <c r="D2117" s="85" t="s">
        <v>1569</v>
      </c>
      <c r="E2117" s="146">
        <v>41870</v>
      </c>
      <c r="F2117" t="s">
        <v>838</v>
      </c>
      <c r="G2117" t="s">
        <v>506</v>
      </c>
      <c r="H2117" t="s">
        <v>204</v>
      </c>
      <c r="J2117" s="146">
        <v>41868</v>
      </c>
      <c r="K2117" t="s">
        <v>529</v>
      </c>
      <c r="L2117" t="s">
        <v>92</v>
      </c>
      <c r="M2117" t="s">
        <v>45</v>
      </c>
      <c r="N2117" t="s">
        <v>4401</v>
      </c>
    </row>
    <row r="2118" spans="1:14">
      <c r="A2118" t="s">
        <v>12</v>
      </c>
      <c r="B2118" t="s">
        <v>8450</v>
      </c>
      <c r="C2118" t="s">
        <v>4402</v>
      </c>
      <c r="D2118" s="85" t="s">
        <v>1569</v>
      </c>
      <c r="E2118" s="146">
        <v>41346</v>
      </c>
      <c r="F2118" t="s">
        <v>838</v>
      </c>
      <c r="G2118" t="s">
        <v>4403</v>
      </c>
      <c r="H2118" t="s">
        <v>204</v>
      </c>
      <c r="J2118" s="146">
        <v>41385</v>
      </c>
      <c r="K2118" t="s">
        <v>94</v>
      </c>
      <c r="L2118" t="s">
        <v>1727</v>
      </c>
      <c r="M2118" t="s">
        <v>28</v>
      </c>
      <c r="N2118" t="s">
        <v>4404</v>
      </c>
    </row>
    <row r="2119" spans="1:14">
      <c r="A2119" t="s">
        <v>12</v>
      </c>
      <c r="B2119" t="s">
        <v>8451</v>
      </c>
      <c r="C2119" t="s">
        <v>4405</v>
      </c>
      <c r="D2119" s="85" t="s">
        <v>1569</v>
      </c>
      <c r="E2119" s="146">
        <v>41556</v>
      </c>
      <c r="G2119" t="s">
        <v>3304</v>
      </c>
      <c r="H2119" t="s">
        <v>204</v>
      </c>
      <c r="J2119" s="146">
        <v>41538</v>
      </c>
      <c r="K2119" t="s">
        <v>1590</v>
      </c>
      <c r="L2119" t="s">
        <v>820</v>
      </c>
      <c r="M2119" t="s">
        <v>28</v>
      </c>
    </row>
    <row r="2120" spans="1:14">
      <c r="A2120" t="s">
        <v>12</v>
      </c>
      <c r="B2120" t="s">
        <v>8452</v>
      </c>
      <c r="C2120" t="s">
        <v>4406</v>
      </c>
      <c r="D2120" s="85" t="s">
        <v>1569</v>
      </c>
      <c r="E2120" s="146">
        <v>41556</v>
      </c>
      <c r="G2120" t="s">
        <v>3304</v>
      </c>
      <c r="H2120" t="s">
        <v>204</v>
      </c>
      <c r="J2120" s="146">
        <v>41539</v>
      </c>
      <c r="K2120" t="s">
        <v>638</v>
      </c>
      <c r="L2120" t="s">
        <v>810</v>
      </c>
      <c r="M2120" t="s">
        <v>28</v>
      </c>
    </row>
    <row r="2121" spans="1:14">
      <c r="A2121" t="s">
        <v>12</v>
      </c>
      <c r="B2121" t="s">
        <v>8453</v>
      </c>
      <c r="C2121" t="s">
        <v>4407</v>
      </c>
      <c r="D2121" s="85" t="s">
        <v>1569</v>
      </c>
      <c r="E2121" s="146">
        <v>41554</v>
      </c>
      <c r="G2121" t="s">
        <v>3304</v>
      </c>
      <c r="H2121" t="s">
        <v>204</v>
      </c>
      <c r="J2121" s="146">
        <v>41539</v>
      </c>
      <c r="K2121" t="s">
        <v>502</v>
      </c>
      <c r="L2121" t="s">
        <v>699</v>
      </c>
      <c r="M2121" t="s">
        <v>28</v>
      </c>
    </row>
    <row r="2122" spans="1:14">
      <c r="A2122" t="s">
        <v>12</v>
      </c>
      <c r="B2122" t="s">
        <v>8454</v>
      </c>
      <c r="C2122" t="s">
        <v>4408</v>
      </c>
      <c r="D2122" s="85" t="s">
        <v>1569</v>
      </c>
      <c r="E2122" s="146">
        <v>41553</v>
      </c>
      <c r="G2122" t="s">
        <v>3304</v>
      </c>
      <c r="H2122" t="s">
        <v>204</v>
      </c>
      <c r="J2122" s="146">
        <v>41538</v>
      </c>
      <c r="K2122" t="s">
        <v>648</v>
      </c>
      <c r="L2122" t="s">
        <v>675</v>
      </c>
      <c r="M2122" t="s">
        <v>28</v>
      </c>
    </row>
    <row r="2123" spans="1:14">
      <c r="A2123" t="s">
        <v>12</v>
      </c>
      <c r="B2123" t="s">
        <v>8455</v>
      </c>
      <c r="C2123" t="s">
        <v>4409</v>
      </c>
      <c r="D2123" s="85" t="s">
        <v>1569</v>
      </c>
      <c r="E2123" s="146">
        <v>41552</v>
      </c>
      <c r="G2123" t="s">
        <v>3304</v>
      </c>
      <c r="H2123" t="s">
        <v>204</v>
      </c>
      <c r="J2123" s="146">
        <v>41538</v>
      </c>
      <c r="K2123" t="s">
        <v>1925</v>
      </c>
      <c r="L2123" t="s">
        <v>27</v>
      </c>
      <c r="M2123" t="s">
        <v>28</v>
      </c>
    </row>
    <row r="2124" spans="1:14">
      <c r="A2124" t="s">
        <v>12</v>
      </c>
      <c r="B2124" t="s">
        <v>8456</v>
      </c>
      <c r="C2124" t="s">
        <v>4410</v>
      </c>
      <c r="D2124" s="85" t="s">
        <v>1569</v>
      </c>
      <c r="E2124" s="146">
        <v>41551</v>
      </c>
      <c r="G2124" t="s">
        <v>3304</v>
      </c>
      <c r="H2124" t="s">
        <v>204</v>
      </c>
      <c r="J2124" s="146">
        <v>41538</v>
      </c>
      <c r="K2124" t="s">
        <v>699</v>
      </c>
      <c r="L2124" t="s">
        <v>810</v>
      </c>
      <c r="M2124" t="s">
        <v>28</v>
      </c>
    </row>
    <row r="2125" spans="1:14">
      <c r="A2125" t="s">
        <v>12</v>
      </c>
      <c r="B2125" t="s">
        <v>8457</v>
      </c>
      <c r="C2125" t="s">
        <v>4411</v>
      </c>
      <c r="D2125" s="85" t="s">
        <v>1569</v>
      </c>
      <c r="E2125" s="146">
        <v>41551</v>
      </c>
      <c r="G2125" t="s">
        <v>3304</v>
      </c>
      <c r="H2125" t="s">
        <v>204</v>
      </c>
      <c r="J2125" s="146">
        <v>41538</v>
      </c>
      <c r="K2125" t="s">
        <v>502</v>
      </c>
      <c r="L2125" t="s">
        <v>79</v>
      </c>
      <c r="M2125" t="s">
        <v>28</v>
      </c>
    </row>
    <row r="2126" spans="1:14">
      <c r="A2126" t="s">
        <v>12</v>
      </c>
      <c r="B2126" t="s">
        <v>8458</v>
      </c>
      <c r="C2126" t="s">
        <v>4412</v>
      </c>
      <c r="D2126" s="85" t="s">
        <v>1569</v>
      </c>
      <c r="E2126" s="146">
        <v>41550</v>
      </c>
      <c r="G2126" t="s">
        <v>3304</v>
      </c>
      <c r="H2126" t="s">
        <v>204</v>
      </c>
      <c r="J2126" s="146">
        <v>41538</v>
      </c>
      <c r="K2126" t="s">
        <v>3749</v>
      </c>
      <c r="L2126" t="s">
        <v>617</v>
      </c>
      <c r="M2126" t="s">
        <v>28</v>
      </c>
    </row>
    <row r="2127" spans="1:14">
      <c r="A2127" t="s">
        <v>12</v>
      </c>
      <c r="B2127" t="s">
        <v>8459</v>
      </c>
      <c r="C2127" t="s">
        <v>4413</v>
      </c>
      <c r="D2127" s="85" t="s">
        <v>1569</v>
      </c>
      <c r="E2127" s="146">
        <v>41550</v>
      </c>
      <c r="G2127" t="s">
        <v>3304</v>
      </c>
      <c r="H2127" t="s">
        <v>204</v>
      </c>
      <c r="J2127" s="146">
        <v>41538</v>
      </c>
      <c r="K2127" t="s">
        <v>85</v>
      </c>
      <c r="L2127" t="s">
        <v>206</v>
      </c>
      <c r="M2127" t="s">
        <v>28</v>
      </c>
    </row>
    <row r="2128" spans="1:14">
      <c r="A2128" t="s">
        <v>12</v>
      </c>
      <c r="B2128" t="s">
        <v>8460</v>
      </c>
      <c r="C2128" t="s">
        <v>4414</v>
      </c>
      <c r="D2128" s="85" t="s">
        <v>1569</v>
      </c>
      <c r="E2128" s="146">
        <v>41549</v>
      </c>
      <c r="G2128" t="s">
        <v>3304</v>
      </c>
      <c r="H2128" t="s">
        <v>204</v>
      </c>
      <c r="J2128" s="146">
        <v>41538</v>
      </c>
      <c r="K2128" t="s">
        <v>502</v>
      </c>
      <c r="L2128" t="s">
        <v>85</v>
      </c>
      <c r="M2128" t="s">
        <v>28</v>
      </c>
    </row>
    <row r="2129" spans="1:14">
      <c r="A2129" t="s">
        <v>12</v>
      </c>
      <c r="B2129" t="s">
        <v>8461</v>
      </c>
      <c r="C2129" t="s">
        <v>4415</v>
      </c>
      <c r="D2129" s="85" t="s">
        <v>1569</v>
      </c>
      <c r="E2129" s="146">
        <v>41549</v>
      </c>
      <c r="G2129" t="s">
        <v>3304</v>
      </c>
      <c r="H2129" t="s">
        <v>204</v>
      </c>
      <c r="J2129" s="146">
        <v>41539</v>
      </c>
      <c r="K2129" t="s">
        <v>92</v>
      </c>
      <c r="L2129" t="s">
        <v>502</v>
      </c>
      <c r="M2129" t="s">
        <v>28</v>
      </c>
    </row>
    <row r="2130" spans="1:14">
      <c r="A2130" t="s">
        <v>12</v>
      </c>
      <c r="B2130" t="s">
        <v>8462</v>
      </c>
      <c r="C2130" t="s">
        <v>4416</v>
      </c>
      <c r="D2130" s="85" t="s">
        <v>1569</v>
      </c>
      <c r="E2130" s="146">
        <v>41548</v>
      </c>
      <c r="G2130" t="s">
        <v>3304</v>
      </c>
      <c r="H2130" t="s">
        <v>204</v>
      </c>
      <c r="J2130" s="146">
        <v>41539</v>
      </c>
      <c r="K2130" t="s">
        <v>699</v>
      </c>
      <c r="L2130" t="s">
        <v>678</v>
      </c>
      <c r="M2130" t="s">
        <v>28</v>
      </c>
    </row>
    <row r="2131" spans="1:14">
      <c r="A2131" t="s">
        <v>12</v>
      </c>
      <c r="B2131" t="s">
        <v>8463</v>
      </c>
      <c r="C2131" t="s">
        <v>4417</v>
      </c>
      <c r="D2131" s="85" t="s">
        <v>1569</v>
      </c>
      <c r="E2131" s="146">
        <v>41548</v>
      </c>
      <c r="F2131" t="s">
        <v>838</v>
      </c>
      <c r="G2131" t="s">
        <v>3304</v>
      </c>
      <c r="H2131" t="s">
        <v>204</v>
      </c>
      <c r="J2131" s="146">
        <v>41539</v>
      </c>
      <c r="K2131" t="s">
        <v>502</v>
      </c>
      <c r="L2131" t="s">
        <v>699</v>
      </c>
      <c r="M2131" t="s">
        <v>28</v>
      </c>
    </row>
    <row r="2132" spans="1:14">
      <c r="A2132" t="s">
        <v>12</v>
      </c>
      <c r="B2132" t="s">
        <v>8464</v>
      </c>
      <c r="C2132" t="s">
        <v>4418</v>
      </c>
      <c r="D2132" s="85" t="s">
        <v>1569</v>
      </c>
      <c r="E2132" s="146">
        <v>41506</v>
      </c>
      <c r="F2132" t="s">
        <v>838</v>
      </c>
      <c r="G2132" t="s">
        <v>779</v>
      </c>
      <c r="H2132" t="s">
        <v>204</v>
      </c>
      <c r="J2132" s="146">
        <v>41483</v>
      </c>
      <c r="K2132" t="s">
        <v>92</v>
      </c>
      <c r="L2132" t="s">
        <v>502</v>
      </c>
      <c r="M2132" t="s">
        <v>28</v>
      </c>
      <c r="N2132" t="s">
        <v>250</v>
      </c>
    </row>
    <row r="2133" spans="1:14">
      <c r="A2133" t="s">
        <v>12</v>
      </c>
      <c r="B2133" t="s">
        <v>8465</v>
      </c>
      <c r="C2133" t="s">
        <v>4419</v>
      </c>
      <c r="D2133" s="85" t="s">
        <v>1569</v>
      </c>
      <c r="E2133" s="146">
        <v>41493</v>
      </c>
      <c r="G2133" t="s">
        <v>779</v>
      </c>
      <c r="H2133" t="s">
        <v>204</v>
      </c>
      <c r="J2133" s="146">
        <v>41483</v>
      </c>
      <c r="K2133" t="s">
        <v>529</v>
      </c>
      <c r="L2133" t="s">
        <v>85</v>
      </c>
      <c r="M2133" t="s">
        <v>28</v>
      </c>
      <c r="N2133" t="s">
        <v>4420</v>
      </c>
    </row>
    <row r="2134" spans="1:14">
      <c r="A2134" t="s">
        <v>12</v>
      </c>
      <c r="B2134" t="s">
        <v>8466</v>
      </c>
      <c r="C2134" t="s">
        <v>4421</v>
      </c>
      <c r="D2134" s="85" t="s">
        <v>1569</v>
      </c>
      <c r="E2134" s="146">
        <v>41493</v>
      </c>
      <c r="G2134" t="s">
        <v>779</v>
      </c>
      <c r="H2134" t="s">
        <v>204</v>
      </c>
      <c r="J2134" s="146">
        <v>41483</v>
      </c>
      <c r="K2134" t="s">
        <v>1710</v>
      </c>
      <c r="L2134" t="s">
        <v>490</v>
      </c>
      <c r="M2134" t="s">
        <v>28</v>
      </c>
      <c r="N2134" t="s">
        <v>250</v>
      </c>
    </row>
    <row r="2135" spans="1:14">
      <c r="A2135" t="s">
        <v>12</v>
      </c>
      <c r="B2135" t="s">
        <v>8467</v>
      </c>
      <c r="C2135" t="s">
        <v>4422</v>
      </c>
      <c r="D2135" s="85" t="s">
        <v>1569</v>
      </c>
      <c r="E2135" s="146">
        <v>41492</v>
      </c>
      <c r="G2135" t="s">
        <v>779</v>
      </c>
      <c r="H2135" t="s">
        <v>204</v>
      </c>
      <c r="J2135" s="146">
        <v>41483</v>
      </c>
      <c r="K2135" t="s">
        <v>787</v>
      </c>
      <c r="L2135" t="s">
        <v>434</v>
      </c>
      <c r="M2135" t="s">
        <v>28</v>
      </c>
      <c r="N2135" t="s">
        <v>827</v>
      </c>
    </row>
    <row r="2136" spans="1:14">
      <c r="A2136" t="s">
        <v>12</v>
      </c>
      <c r="B2136" t="s">
        <v>8468</v>
      </c>
      <c r="C2136" t="s">
        <v>4423</v>
      </c>
      <c r="D2136" s="85" t="s">
        <v>1569</v>
      </c>
      <c r="E2136" s="146">
        <v>41492</v>
      </c>
      <c r="F2136" t="s">
        <v>757</v>
      </c>
      <c r="G2136" t="s">
        <v>779</v>
      </c>
      <c r="H2136" t="s">
        <v>204</v>
      </c>
      <c r="J2136" s="146">
        <v>41483</v>
      </c>
      <c r="K2136" t="s">
        <v>502</v>
      </c>
      <c r="L2136" t="s">
        <v>529</v>
      </c>
      <c r="M2136" t="s">
        <v>28</v>
      </c>
      <c r="N2136" t="s">
        <v>4424</v>
      </c>
    </row>
    <row r="2137" spans="1:14">
      <c r="A2137" t="s">
        <v>12</v>
      </c>
      <c r="B2137" t="s">
        <v>8469</v>
      </c>
      <c r="C2137" t="s">
        <v>4425</v>
      </c>
      <c r="D2137" s="85" t="s">
        <v>1569</v>
      </c>
      <c r="E2137" s="146">
        <v>41492</v>
      </c>
      <c r="F2137" t="s">
        <v>757</v>
      </c>
      <c r="G2137" t="s">
        <v>779</v>
      </c>
      <c r="H2137" t="s">
        <v>204</v>
      </c>
      <c r="J2137" s="146">
        <v>41483</v>
      </c>
      <c r="K2137" t="s">
        <v>85</v>
      </c>
      <c r="L2137" t="s">
        <v>92</v>
      </c>
      <c r="M2137" t="s">
        <v>28</v>
      </c>
      <c r="N2137" t="s">
        <v>4135</v>
      </c>
    </row>
    <row r="2138" spans="1:14">
      <c r="A2138" t="s">
        <v>12</v>
      </c>
      <c r="B2138" t="s">
        <v>8470</v>
      </c>
      <c r="C2138" t="s">
        <v>4426</v>
      </c>
      <c r="D2138" s="85" t="s">
        <v>1569</v>
      </c>
      <c r="E2138" s="146">
        <v>41491</v>
      </c>
      <c r="G2138" t="s">
        <v>779</v>
      </c>
      <c r="H2138" t="s">
        <v>204</v>
      </c>
      <c r="J2138" s="146">
        <v>41483</v>
      </c>
      <c r="K2138" t="s">
        <v>629</v>
      </c>
      <c r="L2138" t="s">
        <v>197</v>
      </c>
      <c r="M2138" t="s">
        <v>28</v>
      </c>
      <c r="N2138" t="s">
        <v>4427</v>
      </c>
    </row>
    <row r="2139" spans="1:14">
      <c r="A2139" t="s">
        <v>12</v>
      </c>
      <c r="B2139" t="s">
        <v>8471</v>
      </c>
      <c r="C2139" t="s">
        <v>4428</v>
      </c>
      <c r="D2139" s="85" t="s">
        <v>1569</v>
      </c>
      <c r="E2139" s="146">
        <v>41491</v>
      </c>
      <c r="G2139" t="s">
        <v>779</v>
      </c>
      <c r="H2139" t="s">
        <v>204</v>
      </c>
      <c r="J2139" s="146">
        <v>41483</v>
      </c>
      <c r="K2139" t="s">
        <v>502</v>
      </c>
      <c r="L2139" t="s">
        <v>1710</v>
      </c>
      <c r="M2139" t="s">
        <v>28</v>
      </c>
      <c r="N2139" t="s">
        <v>4429</v>
      </c>
    </row>
    <row r="2140" spans="1:14">
      <c r="A2140" t="s">
        <v>12</v>
      </c>
      <c r="B2140" t="s">
        <v>8472</v>
      </c>
      <c r="C2140" t="s">
        <v>4430</v>
      </c>
      <c r="D2140" s="85" t="s">
        <v>1569</v>
      </c>
      <c r="E2140" s="146">
        <v>41488</v>
      </c>
      <c r="F2140" t="s">
        <v>891</v>
      </c>
      <c r="G2140" t="s">
        <v>779</v>
      </c>
      <c r="H2140" t="s">
        <v>204</v>
      </c>
      <c r="J2140" s="146">
        <v>41483</v>
      </c>
      <c r="K2140" t="s">
        <v>529</v>
      </c>
      <c r="L2140" t="s">
        <v>418</v>
      </c>
      <c r="M2140" t="s">
        <v>28</v>
      </c>
      <c r="N2140" t="s">
        <v>4431</v>
      </c>
    </row>
    <row r="2141" spans="1:14">
      <c r="A2141" t="s">
        <v>12</v>
      </c>
      <c r="B2141" t="s">
        <v>8473</v>
      </c>
      <c r="C2141" t="s">
        <v>4432</v>
      </c>
      <c r="D2141" s="85" t="s">
        <v>1569</v>
      </c>
      <c r="E2141" s="146">
        <v>41488</v>
      </c>
      <c r="G2141" t="s">
        <v>779</v>
      </c>
      <c r="H2141" t="s">
        <v>204</v>
      </c>
      <c r="J2141" s="146">
        <v>41483</v>
      </c>
      <c r="K2141" t="s">
        <v>502</v>
      </c>
      <c r="L2141" t="s">
        <v>784</v>
      </c>
      <c r="M2141" t="s">
        <v>28</v>
      </c>
      <c r="N2141" t="s">
        <v>4433</v>
      </c>
    </row>
    <row r="2142" spans="1:14">
      <c r="A2142" t="s">
        <v>12</v>
      </c>
      <c r="B2142" t="s">
        <v>8474</v>
      </c>
      <c r="C2142" t="s">
        <v>4434</v>
      </c>
      <c r="D2142" s="85" t="s">
        <v>1569</v>
      </c>
      <c r="E2142" s="146">
        <v>41488</v>
      </c>
      <c r="G2142" t="s">
        <v>779</v>
      </c>
      <c r="H2142" t="s">
        <v>204</v>
      </c>
      <c r="J2142" s="146">
        <v>41483</v>
      </c>
      <c r="K2142" t="s">
        <v>92</v>
      </c>
      <c r="L2142" t="s">
        <v>418</v>
      </c>
      <c r="M2142" t="s">
        <v>28</v>
      </c>
      <c r="N2142" t="s">
        <v>4424</v>
      </c>
    </row>
    <row r="2143" spans="1:14">
      <c r="A2143" t="s">
        <v>12</v>
      </c>
      <c r="B2143" t="s">
        <v>8475</v>
      </c>
      <c r="C2143" t="s">
        <v>4435</v>
      </c>
      <c r="D2143" s="85" t="s">
        <v>4436</v>
      </c>
      <c r="E2143" s="146">
        <v>42556</v>
      </c>
      <c r="G2143" t="s">
        <v>159</v>
      </c>
      <c r="H2143" t="s">
        <v>98</v>
      </c>
      <c r="I2143" t="s">
        <v>160</v>
      </c>
      <c r="J2143" s="146">
        <v>42526</v>
      </c>
      <c r="K2143" t="s">
        <v>151</v>
      </c>
      <c r="L2143" t="s">
        <v>224</v>
      </c>
      <c r="M2143" t="s">
        <v>28</v>
      </c>
      <c r="N2143" t="s">
        <v>130</v>
      </c>
    </row>
    <row r="2144" spans="1:14">
      <c r="A2144" t="s">
        <v>12</v>
      </c>
      <c r="B2144" t="s">
        <v>8476</v>
      </c>
      <c r="C2144" t="s">
        <v>4437</v>
      </c>
      <c r="D2144" s="85" t="s">
        <v>4436</v>
      </c>
      <c r="E2144" s="146">
        <v>42556</v>
      </c>
      <c r="G2144" t="s">
        <v>159</v>
      </c>
      <c r="H2144" t="s">
        <v>98</v>
      </c>
      <c r="I2144" t="s">
        <v>160</v>
      </c>
      <c r="J2144" s="146">
        <v>42526</v>
      </c>
      <c r="K2144" t="s">
        <v>151</v>
      </c>
      <c r="L2144" t="s">
        <v>1737</v>
      </c>
      <c r="M2144" t="s">
        <v>28</v>
      </c>
      <c r="N2144" t="s">
        <v>1591</v>
      </c>
    </row>
    <row r="2145" spans="1:14">
      <c r="A2145" t="s">
        <v>12</v>
      </c>
      <c r="B2145" t="s">
        <v>8477</v>
      </c>
      <c r="C2145" t="s">
        <v>4438</v>
      </c>
      <c r="D2145" s="85" t="s">
        <v>4436</v>
      </c>
      <c r="E2145" s="146">
        <v>42563</v>
      </c>
      <c r="G2145" t="s">
        <v>159</v>
      </c>
      <c r="H2145" t="s">
        <v>98</v>
      </c>
      <c r="I2145" t="s">
        <v>160</v>
      </c>
      <c r="J2145" s="146">
        <v>42526</v>
      </c>
      <c r="K2145" t="s">
        <v>151</v>
      </c>
      <c r="L2145" t="s">
        <v>301</v>
      </c>
      <c r="M2145" t="s">
        <v>28</v>
      </c>
      <c r="N2145" t="s">
        <v>108</v>
      </c>
    </row>
    <row r="2146" spans="1:14">
      <c r="A2146" t="s">
        <v>12</v>
      </c>
      <c r="B2146" t="s">
        <v>8478</v>
      </c>
      <c r="C2146" t="s">
        <v>4439</v>
      </c>
      <c r="D2146" s="85" t="s">
        <v>4436</v>
      </c>
      <c r="E2146" s="146">
        <v>42578</v>
      </c>
      <c r="G2146" t="s">
        <v>159</v>
      </c>
      <c r="H2146" t="s">
        <v>98</v>
      </c>
      <c r="I2146" t="s">
        <v>160</v>
      </c>
      <c r="J2146" s="146">
        <v>42526</v>
      </c>
      <c r="K2146" t="s">
        <v>151</v>
      </c>
      <c r="L2146" t="s">
        <v>675</v>
      </c>
      <c r="M2146" t="s">
        <v>28</v>
      </c>
      <c r="N2146" t="s">
        <v>4440</v>
      </c>
    </row>
    <row r="2147" spans="1:14">
      <c r="A2147" t="s">
        <v>12</v>
      </c>
      <c r="B2147" t="s">
        <v>8479</v>
      </c>
      <c r="C2147" t="s">
        <v>4441</v>
      </c>
      <c r="D2147" s="85" t="s">
        <v>4436</v>
      </c>
      <c r="E2147" s="146">
        <v>42578</v>
      </c>
      <c r="G2147" t="s">
        <v>159</v>
      </c>
      <c r="H2147" t="s">
        <v>98</v>
      </c>
      <c r="I2147" t="s">
        <v>160</v>
      </c>
      <c r="J2147" s="146">
        <v>42526</v>
      </c>
      <c r="K2147" t="s">
        <v>151</v>
      </c>
      <c r="L2147" t="s">
        <v>88</v>
      </c>
      <c r="M2147" t="s">
        <v>28</v>
      </c>
      <c r="N2147" t="s">
        <v>4442</v>
      </c>
    </row>
    <row r="2148" spans="1:14">
      <c r="A2148" t="s">
        <v>12</v>
      </c>
      <c r="B2148" t="s">
        <v>8480</v>
      </c>
      <c r="C2148" t="s">
        <v>4443</v>
      </c>
      <c r="D2148" s="85" t="s">
        <v>4436</v>
      </c>
      <c r="E2148" s="146">
        <v>42578</v>
      </c>
      <c r="G2148" t="s">
        <v>159</v>
      </c>
      <c r="H2148" t="s">
        <v>98</v>
      </c>
      <c r="I2148" t="s">
        <v>160</v>
      </c>
      <c r="J2148" s="146">
        <v>42526</v>
      </c>
      <c r="K2148" t="s">
        <v>151</v>
      </c>
      <c r="L2148" t="s">
        <v>161</v>
      </c>
      <c r="M2148" t="s">
        <v>28</v>
      </c>
      <c r="N2148" t="s">
        <v>4130</v>
      </c>
    </row>
    <row r="2149" spans="1:14">
      <c r="A2149" t="s">
        <v>12</v>
      </c>
      <c r="B2149" t="s">
        <v>8481</v>
      </c>
      <c r="C2149" t="s">
        <v>4444</v>
      </c>
      <c r="D2149" s="85" t="s">
        <v>4436</v>
      </c>
      <c r="E2149" s="146">
        <v>42680</v>
      </c>
      <c r="G2149" t="s">
        <v>558</v>
      </c>
      <c r="H2149" t="s">
        <v>148</v>
      </c>
      <c r="J2149" s="146">
        <v>42617</v>
      </c>
      <c r="K2149" t="s">
        <v>151</v>
      </c>
      <c r="L2149" t="s">
        <v>73</v>
      </c>
      <c r="M2149" t="s">
        <v>28</v>
      </c>
      <c r="N2149" t="s">
        <v>106</v>
      </c>
    </row>
    <row r="2150" spans="1:14">
      <c r="A2150" t="s">
        <v>12</v>
      </c>
      <c r="B2150" t="s">
        <v>8482</v>
      </c>
      <c r="C2150" t="s">
        <v>4445</v>
      </c>
      <c r="D2150" s="85" t="s">
        <v>4436</v>
      </c>
      <c r="E2150" s="146">
        <v>42680</v>
      </c>
      <c r="G2150" t="s">
        <v>558</v>
      </c>
      <c r="H2150" t="s">
        <v>148</v>
      </c>
      <c r="J2150" s="146">
        <v>42617</v>
      </c>
      <c r="K2150" t="s">
        <v>1334</v>
      </c>
      <c r="L2150" t="s">
        <v>73</v>
      </c>
      <c r="M2150" t="s">
        <v>28</v>
      </c>
      <c r="N2150" t="s">
        <v>1871</v>
      </c>
    </row>
    <row r="2151" spans="1:14">
      <c r="A2151" t="s">
        <v>12</v>
      </c>
      <c r="B2151" t="s">
        <v>8483</v>
      </c>
      <c r="C2151" t="s">
        <v>4446</v>
      </c>
      <c r="D2151" s="85" t="s">
        <v>4436</v>
      </c>
      <c r="E2151" s="146">
        <v>42953</v>
      </c>
      <c r="G2151" t="s">
        <v>97</v>
      </c>
      <c r="H2151" t="s">
        <v>98</v>
      </c>
      <c r="I2151" t="s">
        <v>99</v>
      </c>
      <c r="J2151" s="146">
        <v>42953</v>
      </c>
      <c r="K2151" t="s">
        <v>151</v>
      </c>
      <c r="L2151" t="s">
        <v>58</v>
      </c>
      <c r="M2151" t="s">
        <v>28</v>
      </c>
      <c r="N2151" t="s">
        <v>312</v>
      </c>
    </row>
    <row r="2152" spans="1:14">
      <c r="A2152" t="s">
        <v>12</v>
      </c>
      <c r="B2152" t="s">
        <v>8484</v>
      </c>
      <c r="C2152" t="s">
        <v>4447</v>
      </c>
      <c r="D2152" s="85" t="s">
        <v>4448</v>
      </c>
      <c r="E2152" s="146">
        <v>43303</v>
      </c>
      <c r="F2152" t="s">
        <v>838</v>
      </c>
      <c r="G2152" t="s">
        <v>4449</v>
      </c>
      <c r="H2152" t="s">
        <v>4450</v>
      </c>
      <c r="J2152" s="146">
        <v>43303</v>
      </c>
      <c r="K2152" t="s">
        <v>2607</v>
      </c>
      <c r="L2152" t="s">
        <v>2758</v>
      </c>
      <c r="M2152" t="s">
        <v>28</v>
      </c>
    </row>
    <row r="2153" spans="1:14">
      <c r="A2153" t="s">
        <v>12</v>
      </c>
      <c r="B2153" t="s">
        <v>8485</v>
      </c>
      <c r="C2153" t="s">
        <v>4451</v>
      </c>
      <c r="D2153" s="85" t="s">
        <v>4448</v>
      </c>
      <c r="E2153" s="146">
        <v>43379</v>
      </c>
      <c r="F2153" t="s">
        <v>838</v>
      </c>
      <c r="G2153" t="s">
        <v>4216</v>
      </c>
      <c r="H2153" t="s">
        <v>1745</v>
      </c>
      <c r="J2153" s="146">
        <v>43373</v>
      </c>
      <c r="K2153" t="s">
        <v>2825</v>
      </c>
      <c r="L2153" t="s">
        <v>4145</v>
      </c>
      <c r="M2153" t="s">
        <v>28</v>
      </c>
    </row>
    <row r="2154" spans="1:14">
      <c r="A2154" t="s">
        <v>12</v>
      </c>
      <c r="B2154" t="s">
        <v>8486</v>
      </c>
      <c r="C2154" t="s">
        <v>4452</v>
      </c>
      <c r="D2154" s="85" t="s">
        <v>4448</v>
      </c>
      <c r="E2154" s="146">
        <v>43606</v>
      </c>
      <c r="F2154" t="s">
        <v>838</v>
      </c>
      <c r="G2154" t="s">
        <v>4453</v>
      </c>
      <c r="J2154" s="146">
        <v>43604</v>
      </c>
      <c r="K2154" t="s">
        <v>2607</v>
      </c>
      <c r="L2154" t="s">
        <v>2758</v>
      </c>
      <c r="M2154" t="s">
        <v>28</v>
      </c>
    </row>
    <row r="2155" spans="1:14">
      <c r="A2155" t="s">
        <v>12</v>
      </c>
      <c r="B2155" t="s">
        <v>8487</v>
      </c>
      <c r="C2155" t="s">
        <v>4454</v>
      </c>
      <c r="D2155" s="85" t="s">
        <v>3009</v>
      </c>
      <c r="E2155" s="146">
        <v>43422</v>
      </c>
      <c r="G2155" t="s">
        <v>1381</v>
      </c>
      <c r="H2155" t="s">
        <v>83</v>
      </c>
      <c r="I2155" t="s">
        <v>1382</v>
      </c>
      <c r="J2155" s="146">
        <v>43352</v>
      </c>
      <c r="K2155" t="s">
        <v>1397</v>
      </c>
      <c r="L2155" t="s">
        <v>73</v>
      </c>
      <c r="M2155" t="s">
        <v>28</v>
      </c>
      <c r="N2155" t="s">
        <v>294</v>
      </c>
    </row>
    <row r="2156" spans="1:14">
      <c r="A2156" t="s">
        <v>12</v>
      </c>
      <c r="B2156" t="s">
        <v>8488</v>
      </c>
      <c r="C2156" t="s">
        <v>4455</v>
      </c>
      <c r="D2156" s="85" t="s">
        <v>3009</v>
      </c>
      <c r="E2156" s="146">
        <v>43420</v>
      </c>
      <c r="G2156" t="s">
        <v>1381</v>
      </c>
      <c r="H2156" t="s">
        <v>83</v>
      </c>
      <c r="I2156" t="s">
        <v>1382</v>
      </c>
      <c r="J2156" s="146">
        <v>43352</v>
      </c>
      <c r="K2156" t="s">
        <v>1397</v>
      </c>
      <c r="L2156" t="s">
        <v>27</v>
      </c>
      <c r="M2156" t="s">
        <v>28</v>
      </c>
      <c r="N2156" t="s">
        <v>2298</v>
      </c>
    </row>
    <row r="2157" spans="1:14">
      <c r="A2157" t="s">
        <v>12</v>
      </c>
      <c r="B2157" t="s">
        <v>8489</v>
      </c>
      <c r="C2157" t="s">
        <v>4456</v>
      </c>
      <c r="D2157" s="85" t="s">
        <v>3009</v>
      </c>
      <c r="E2157" s="146">
        <v>43418</v>
      </c>
      <c r="G2157" t="s">
        <v>1381</v>
      </c>
      <c r="H2157" t="s">
        <v>83</v>
      </c>
      <c r="I2157" t="s">
        <v>1382</v>
      </c>
      <c r="J2157" s="146">
        <v>43352</v>
      </c>
      <c r="K2157" t="s">
        <v>1397</v>
      </c>
      <c r="L2157" t="s">
        <v>490</v>
      </c>
      <c r="M2157" t="s">
        <v>28</v>
      </c>
      <c r="N2157" t="s">
        <v>207</v>
      </c>
    </row>
    <row r="2158" spans="1:14">
      <c r="A2158" t="s">
        <v>12</v>
      </c>
      <c r="B2158" t="s">
        <v>8490</v>
      </c>
      <c r="C2158" t="s">
        <v>4457</v>
      </c>
      <c r="D2158" s="85" t="s">
        <v>3009</v>
      </c>
      <c r="E2158" s="146">
        <v>43416</v>
      </c>
      <c r="G2158" t="s">
        <v>1381</v>
      </c>
      <c r="H2158" t="s">
        <v>83</v>
      </c>
      <c r="I2158" t="s">
        <v>1382</v>
      </c>
      <c r="J2158" s="146">
        <v>43352</v>
      </c>
      <c r="K2158" t="s">
        <v>1397</v>
      </c>
      <c r="L2158" t="s">
        <v>85</v>
      </c>
      <c r="M2158" t="s">
        <v>28</v>
      </c>
      <c r="N2158" t="s">
        <v>4458</v>
      </c>
    </row>
    <row r="2159" spans="1:14">
      <c r="A2159" t="s">
        <v>12</v>
      </c>
      <c r="B2159" t="s">
        <v>8491</v>
      </c>
      <c r="C2159" t="s">
        <v>4459</v>
      </c>
      <c r="D2159" s="85" t="s">
        <v>3009</v>
      </c>
      <c r="E2159" s="146">
        <v>43414</v>
      </c>
      <c r="G2159" t="s">
        <v>1381</v>
      </c>
      <c r="H2159" t="s">
        <v>83</v>
      </c>
      <c r="I2159" t="s">
        <v>1382</v>
      </c>
      <c r="J2159" s="146">
        <v>43352</v>
      </c>
      <c r="K2159" t="s">
        <v>1397</v>
      </c>
      <c r="L2159" t="s">
        <v>418</v>
      </c>
      <c r="M2159" t="s">
        <v>28</v>
      </c>
      <c r="N2159" t="s">
        <v>413</v>
      </c>
    </row>
    <row r="2160" spans="1:14">
      <c r="A2160" t="s">
        <v>12</v>
      </c>
      <c r="B2160" t="s">
        <v>8492</v>
      </c>
      <c r="C2160" t="s">
        <v>4460</v>
      </c>
      <c r="D2160" s="85" t="s">
        <v>3009</v>
      </c>
      <c r="E2160" s="146">
        <v>43411</v>
      </c>
      <c r="G2160" t="s">
        <v>1381</v>
      </c>
      <c r="H2160" t="s">
        <v>83</v>
      </c>
      <c r="I2160" t="s">
        <v>1382</v>
      </c>
      <c r="J2160" s="146">
        <v>43352</v>
      </c>
      <c r="K2160" t="s">
        <v>1397</v>
      </c>
      <c r="L2160" t="s">
        <v>1166</v>
      </c>
      <c r="M2160" t="s">
        <v>28</v>
      </c>
      <c r="N2160" t="s">
        <v>106</v>
      </c>
    </row>
    <row r="2161" spans="1:14">
      <c r="A2161" t="s">
        <v>12</v>
      </c>
      <c r="B2161" t="s">
        <v>8493</v>
      </c>
      <c r="C2161" t="s">
        <v>4461</v>
      </c>
      <c r="D2161" s="85" t="s">
        <v>3009</v>
      </c>
      <c r="E2161" s="146">
        <v>43409</v>
      </c>
      <c r="G2161" t="s">
        <v>1381</v>
      </c>
      <c r="H2161" t="s">
        <v>83</v>
      </c>
      <c r="I2161" t="s">
        <v>1382</v>
      </c>
      <c r="J2161" s="146">
        <v>43352</v>
      </c>
      <c r="K2161" t="s">
        <v>1397</v>
      </c>
      <c r="L2161" t="s">
        <v>1334</v>
      </c>
      <c r="M2161" t="s">
        <v>28</v>
      </c>
      <c r="N2161" t="s">
        <v>270</v>
      </c>
    </row>
    <row r="2162" spans="1:14">
      <c r="A2162" t="s">
        <v>12</v>
      </c>
      <c r="B2162" t="s">
        <v>8494</v>
      </c>
      <c r="C2162" t="s">
        <v>4462</v>
      </c>
      <c r="D2162" s="85" t="s">
        <v>3009</v>
      </c>
      <c r="E2162" s="146">
        <v>43406</v>
      </c>
      <c r="G2162" t="s">
        <v>1381</v>
      </c>
      <c r="H2162" t="s">
        <v>83</v>
      </c>
      <c r="I2162" t="s">
        <v>1382</v>
      </c>
      <c r="J2162" s="146">
        <v>43352</v>
      </c>
      <c r="K2162" t="s">
        <v>1397</v>
      </c>
      <c r="L2162" t="s">
        <v>438</v>
      </c>
      <c r="M2162" t="s">
        <v>28</v>
      </c>
      <c r="N2162" t="s">
        <v>4463</v>
      </c>
    </row>
    <row r="2163" spans="1:14">
      <c r="A2163" t="s">
        <v>12</v>
      </c>
      <c r="B2163" t="s">
        <v>8495</v>
      </c>
      <c r="C2163" t="s">
        <v>4464</v>
      </c>
      <c r="D2163" s="85" t="s">
        <v>3009</v>
      </c>
      <c r="E2163" s="146">
        <v>43403</v>
      </c>
      <c r="G2163" t="s">
        <v>4465</v>
      </c>
      <c r="H2163" t="s">
        <v>3055</v>
      </c>
      <c r="I2163" t="s">
        <v>4466</v>
      </c>
      <c r="J2163" s="146">
        <v>43317</v>
      </c>
      <c r="K2163" t="s">
        <v>1397</v>
      </c>
      <c r="L2163" t="s">
        <v>1548</v>
      </c>
      <c r="M2163" t="s">
        <v>28</v>
      </c>
      <c r="N2163" t="s">
        <v>1262</v>
      </c>
    </row>
    <row r="2164" spans="1:14">
      <c r="A2164" t="s">
        <v>12</v>
      </c>
      <c r="B2164" t="s">
        <v>8496</v>
      </c>
      <c r="C2164" t="s">
        <v>4467</v>
      </c>
      <c r="D2164" s="85" t="s">
        <v>3009</v>
      </c>
      <c r="E2164" s="146">
        <v>43402</v>
      </c>
      <c r="G2164" t="s">
        <v>4465</v>
      </c>
      <c r="H2164" t="s">
        <v>3055</v>
      </c>
      <c r="I2164" t="s">
        <v>4466</v>
      </c>
      <c r="J2164" s="146">
        <v>43317</v>
      </c>
      <c r="K2164" t="s">
        <v>1397</v>
      </c>
      <c r="L2164" t="s">
        <v>4468</v>
      </c>
      <c r="M2164" t="s">
        <v>28</v>
      </c>
      <c r="N2164" t="s">
        <v>130</v>
      </c>
    </row>
    <row r="2165" spans="1:14">
      <c r="A2165" t="s">
        <v>12</v>
      </c>
      <c r="B2165" t="s">
        <v>8497</v>
      </c>
      <c r="C2165" t="s">
        <v>4469</v>
      </c>
      <c r="D2165" s="85" t="s">
        <v>3009</v>
      </c>
      <c r="E2165" s="146">
        <v>43399</v>
      </c>
      <c r="G2165" t="s">
        <v>4465</v>
      </c>
      <c r="H2165" t="s">
        <v>3055</v>
      </c>
      <c r="I2165" t="s">
        <v>4466</v>
      </c>
      <c r="J2165" s="146">
        <v>43317</v>
      </c>
      <c r="K2165" t="s">
        <v>1397</v>
      </c>
      <c r="L2165" t="s">
        <v>3381</v>
      </c>
      <c r="M2165" t="s">
        <v>28</v>
      </c>
      <c r="N2165" t="s">
        <v>883</v>
      </c>
    </row>
    <row r="2166" spans="1:14">
      <c r="A2166" t="s">
        <v>12</v>
      </c>
      <c r="B2166" t="s">
        <v>8498</v>
      </c>
      <c r="C2166" t="s">
        <v>4470</v>
      </c>
      <c r="D2166" s="85" t="s">
        <v>3009</v>
      </c>
      <c r="E2166" s="146">
        <v>43397</v>
      </c>
      <c r="G2166" t="s">
        <v>4465</v>
      </c>
      <c r="H2166" t="s">
        <v>3055</v>
      </c>
      <c r="I2166" t="s">
        <v>4466</v>
      </c>
      <c r="J2166" s="146">
        <v>43317</v>
      </c>
      <c r="K2166" t="s">
        <v>1397</v>
      </c>
      <c r="L2166" t="s">
        <v>1206</v>
      </c>
      <c r="M2166" t="s">
        <v>28</v>
      </c>
      <c r="N2166" t="s">
        <v>4471</v>
      </c>
    </row>
    <row r="2167" spans="1:14">
      <c r="A2167" t="s">
        <v>12</v>
      </c>
      <c r="B2167" t="s">
        <v>8499</v>
      </c>
      <c r="C2167" t="s">
        <v>4472</v>
      </c>
      <c r="D2167" s="85" t="s">
        <v>3009</v>
      </c>
      <c r="E2167" s="146">
        <v>43395</v>
      </c>
      <c r="G2167" t="s">
        <v>4465</v>
      </c>
      <c r="H2167" t="s">
        <v>3055</v>
      </c>
      <c r="I2167" t="s">
        <v>4466</v>
      </c>
      <c r="J2167" s="146">
        <v>43317</v>
      </c>
      <c r="K2167" t="s">
        <v>1397</v>
      </c>
      <c r="L2167" t="s">
        <v>4473</v>
      </c>
      <c r="M2167" t="s">
        <v>28</v>
      </c>
      <c r="N2167" t="s">
        <v>239</v>
      </c>
    </row>
    <row r="2168" spans="1:14">
      <c r="A2168" t="s">
        <v>12</v>
      </c>
      <c r="B2168" t="s">
        <v>8500</v>
      </c>
      <c r="C2168" t="s">
        <v>4474</v>
      </c>
      <c r="D2168" s="85" t="s">
        <v>3009</v>
      </c>
      <c r="E2168" s="146">
        <v>43392</v>
      </c>
      <c r="F2168" t="s">
        <v>757</v>
      </c>
      <c r="G2168" t="s">
        <v>4465</v>
      </c>
      <c r="H2168" t="s">
        <v>3055</v>
      </c>
      <c r="I2168" t="s">
        <v>4466</v>
      </c>
      <c r="J2168" s="146">
        <v>43317</v>
      </c>
      <c r="K2168" t="s">
        <v>1397</v>
      </c>
      <c r="L2168" t="s">
        <v>27</v>
      </c>
      <c r="M2168" t="s">
        <v>28</v>
      </c>
      <c r="N2168" t="s">
        <v>362</v>
      </c>
    </row>
    <row r="2169" spans="1:14">
      <c r="A2169" t="s">
        <v>12</v>
      </c>
      <c r="B2169" t="s">
        <v>8501</v>
      </c>
      <c r="C2169" t="s">
        <v>4475</v>
      </c>
      <c r="D2169" s="85" t="s">
        <v>3009</v>
      </c>
      <c r="E2169" s="146">
        <v>43390</v>
      </c>
      <c r="F2169" t="s">
        <v>838</v>
      </c>
      <c r="G2169" t="s">
        <v>4465</v>
      </c>
      <c r="H2169" t="s">
        <v>3055</v>
      </c>
      <c r="I2169" t="s">
        <v>4466</v>
      </c>
      <c r="J2169" s="146">
        <v>43317</v>
      </c>
      <c r="K2169" t="s">
        <v>1397</v>
      </c>
      <c r="L2169" t="s">
        <v>92</v>
      </c>
      <c r="M2169" t="s">
        <v>28</v>
      </c>
      <c r="N2169" t="s">
        <v>4476</v>
      </c>
    </row>
    <row r="2170" spans="1:14">
      <c r="A2170" t="s">
        <v>12</v>
      </c>
      <c r="B2170" t="s">
        <v>8502</v>
      </c>
      <c r="C2170" t="s">
        <v>4477</v>
      </c>
      <c r="D2170" s="85" t="s">
        <v>3009</v>
      </c>
      <c r="E2170" s="146">
        <v>43388</v>
      </c>
      <c r="G2170" t="s">
        <v>1307</v>
      </c>
      <c r="H2170" t="s">
        <v>842</v>
      </c>
      <c r="I2170" t="s">
        <v>1308</v>
      </c>
      <c r="J2170" s="146">
        <v>43310</v>
      </c>
      <c r="K2170" t="s">
        <v>1397</v>
      </c>
      <c r="L2170" t="s">
        <v>79</v>
      </c>
      <c r="M2170" t="s">
        <v>28</v>
      </c>
      <c r="N2170" t="s">
        <v>264</v>
      </c>
    </row>
    <row r="2171" spans="1:14">
      <c r="A2171" t="s">
        <v>12</v>
      </c>
      <c r="B2171" t="s">
        <v>8503</v>
      </c>
      <c r="C2171" t="s">
        <v>4478</v>
      </c>
      <c r="D2171" s="85" t="s">
        <v>3009</v>
      </c>
      <c r="E2171" s="146">
        <v>43385</v>
      </c>
      <c r="G2171" t="s">
        <v>1307</v>
      </c>
      <c r="H2171" t="s">
        <v>842</v>
      </c>
      <c r="I2171" t="s">
        <v>1308</v>
      </c>
      <c r="J2171" s="146">
        <v>43310</v>
      </c>
      <c r="K2171" t="s">
        <v>1397</v>
      </c>
      <c r="L2171" t="s">
        <v>1163</v>
      </c>
      <c r="M2171" t="s">
        <v>28</v>
      </c>
      <c r="N2171" t="s">
        <v>294</v>
      </c>
    </row>
    <row r="2172" spans="1:14">
      <c r="A2172" t="s">
        <v>12</v>
      </c>
      <c r="B2172" t="s">
        <v>8504</v>
      </c>
      <c r="C2172" t="s">
        <v>4479</v>
      </c>
      <c r="D2172" s="85" t="s">
        <v>3009</v>
      </c>
      <c r="E2172" s="146">
        <v>43383</v>
      </c>
      <c r="F2172" t="s">
        <v>757</v>
      </c>
      <c r="G2172" t="s">
        <v>1307</v>
      </c>
      <c r="H2172" t="s">
        <v>842</v>
      </c>
      <c r="I2172" t="s">
        <v>1308</v>
      </c>
      <c r="J2172" s="146">
        <v>43310</v>
      </c>
      <c r="K2172" t="s">
        <v>1397</v>
      </c>
      <c r="L2172" t="s">
        <v>94</v>
      </c>
      <c r="M2172" t="s">
        <v>28</v>
      </c>
      <c r="N2172" t="s">
        <v>862</v>
      </c>
    </row>
    <row r="2173" spans="1:14">
      <c r="A2173" t="s">
        <v>12</v>
      </c>
      <c r="B2173" t="s">
        <v>8505</v>
      </c>
      <c r="C2173" t="s">
        <v>4480</v>
      </c>
      <c r="D2173" s="85" t="s">
        <v>3009</v>
      </c>
      <c r="E2173" s="146">
        <v>43381</v>
      </c>
      <c r="F2173" t="s">
        <v>3895</v>
      </c>
      <c r="G2173" t="s">
        <v>1307</v>
      </c>
      <c r="H2173" t="s">
        <v>842</v>
      </c>
      <c r="I2173" t="s">
        <v>1308</v>
      </c>
      <c r="J2173" s="146">
        <v>43310</v>
      </c>
      <c r="K2173" t="s">
        <v>1397</v>
      </c>
      <c r="L2173" t="s">
        <v>1206</v>
      </c>
      <c r="M2173" t="s">
        <v>28</v>
      </c>
      <c r="N2173" t="s">
        <v>294</v>
      </c>
    </row>
    <row r="2174" spans="1:14">
      <c r="A2174" t="s">
        <v>12</v>
      </c>
      <c r="B2174" t="s">
        <v>8506</v>
      </c>
      <c r="C2174" t="s">
        <v>4481</v>
      </c>
      <c r="D2174" s="85" t="s">
        <v>3009</v>
      </c>
      <c r="E2174" s="146">
        <v>43378</v>
      </c>
      <c r="F2174" t="s">
        <v>891</v>
      </c>
      <c r="G2174" t="s">
        <v>3645</v>
      </c>
      <c r="H2174" t="s">
        <v>1546</v>
      </c>
      <c r="I2174" t="s">
        <v>3646</v>
      </c>
      <c r="J2174" s="146">
        <v>43254</v>
      </c>
      <c r="K2174" t="s">
        <v>1397</v>
      </c>
      <c r="L2174" t="s">
        <v>3097</v>
      </c>
      <c r="M2174" t="s">
        <v>28</v>
      </c>
      <c r="N2174" t="s">
        <v>851</v>
      </c>
    </row>
    <row r="2175" spans="1:14">
      <c r="A2175" t="s">
        <v>12</v>
      </c>
      <c r="B2175" t="s">
        <v>8507</v>
      </c>
      <c r="C2175" t="s">
        <v>4482</v>
      </c>
      <c r="D2175" s="85" t="s">
        <v>3009</v>
      </c>
      <c r="E2175" s="146">
        <v>43378</v>
      </c>
      <c r="F2175" t="s">
        <v>757</v>
      </c>
      <c r="G2175" t="s">
        <v>3645</v>
      </c>
      <c r="H2175" t="s">
        <v>1546</v>
      </c>
      <c r="I2175" t="s">
        <v>3646</v>
      </c>
      <c r="J2175" s="146">
        <v>43254</v>
      </c>
      <c r="K2175" t="s">
        <v>1397</v>
      </c>
      <c r="L2175" t="s">
        <v>27</v>
      </c>
      <c r="M2175" t="s">
        <v>28</v>
      </c>
      <c r="N2175" t="s">
        <v>503</v>
      </c>
    </row>
    <row r="2176" spans="1:14">
      <c r="A2176" t="s">
        <v>12</v>
      </c>
      <c r="B2176" t="s">
        <v>8508</v>
      </c>
      <c r="C2176" t="s">
        <v>4483</v>
      </c>
      <c r="D2176" s="85" t="s">
        <v>3009</v>
      </c>
      <c r="E2176" s="146">
        <v>43378</v>
      </c>
      <c r="F2176" t="s">
        <v>757</v>
      </c>
      <c r="G2176" t="s">
        <v>3645</v>
      </c>
      <c r="H2176" t="s">
        <v>1546</v>
      </c>
      <c r="I2176" t="s">
        <v>3646</v>
      </c>
      <c r="J2176" s="146">
        <v>43374</v>
      </c>
      <c r="K2176" t="s">
        <v>1397</v>
      </c>
      <c r="L2176" t="s">
        <v>1548</v>
      </c>
      <c r="M2176" t="s">
        <v>28</v>
      </c>
      <c r="N2176" t="s">
        <v>4484</v>
      </c>
    </row>
    <row r="2177" spans="1:14">
      <c r="A2177" t="s">
        <v>1189</v>
      </c>
      <c r="B2177" t="s">
        <v>8509</v>
      </c>
      <c r="C2177" t="s">
        <v>4485</v>
      </c>
      <c r="D2177" s="85" t="s">
        <v>3009</v>
      </c>
    </row>
    <row r="2178" spans="1:14">
      <c r="A2178" t="s">
        <v>12</v>
      </c>
      <c r="B2178" t="s">
        <v>8510</v>
      </c>
      <c r="C2178" t="s">
        <v>4486</v>
      </c>
      <c r="D2178" s="85" t="s">
        <v>3009</v>
      </c>
      <c r="E2178" s="146">
        <v>42972</v>
      </c>
      <c r="G2178" t="s">
        <v>4487</v>
      </c>
      <c r="H2178" t="s">
        <v>4488</v>
      </c>
      <c r="I2178" t="s">
        <v>4489</v>
      </c>
      <c r="J2178" s="146">
        <v>42890</v>
      </c>
      <c r="K2178" t="s">
        <v>3097</v>
      </c>
      <c r="L2178" t="s">
        <v>150</v>
      </c>
      <c r="M2178" t="s">
        <v>28</v>
      </c>
      <c r="N2178" t="s">
        <v>213</v>
      </c>
    </row>
    <row r="2179" spans="1:14">
      <c r="A2179" t="s">
        <v>12</v>
      </c>
      <c r="B2179" t="s">
        <v>8511</v>
      </c>
      <c r="C2179" t="s">
        <v>4490</v>
      </c>
      <c r="D2179" s="85" t="s">
        <v>3009</v>
      </c>
      <c r="E2179" s="146">
        <v>42971</v>
      </c>
      <c r="G2179" t="s">
        <v>4487</v>
      </c>
      <c r="H2179" t="s">
        <v>4488</v>
      </c>
      <c r="I2179" t="s">
        <v>4489</v>
      </c>
      <c r="J2179" s="146">
        <v>42890</v>
      </c>
      <c r="K2179" t="s">
        <v>3097</v>
      </c>
      <c r="L2179" t="s">
        <v>1340</v>
      </c>
      <c r="M2179" t="s">
        <v>28</v>
      </c>
      <c r="N2179" t="s">
        <v>4471</v>
      </c>
    </row>
    <row r="2180" spans="1:14">
      <c r="A2180" t="s">
        <v>12</v>
      </c>
      <c r="B2180" t="s">
        <v>8512</v>
      </c>
      <c r="C2180" t="s">
        <v>4491</v>
      </c>
      <c r="D2180" s="85" t="s">
        <v>3009</v>
      </c>
      <c r="E2180" s="146">
        <v>42971</v>
      </c>
      <c r="G2180" t="s">
        <v>4487</v>
      </c>
      <c r="H2180" t="s">
        <v>4488</v>
      </c>
      <c r="I2180" t="s">
        <v>4489</v>
      </c>
      <c r="J2180" s="146">
        <v>42890</v>
      </c>
      <c r="K2180" t="s">
        <v>3095</v>
      </c>
      <c r="L2180" t="s">
        <v>1338</v>
      </c>
      <c r="M2180" t="s">
        <v>28</v>
      </c>
      <c r="N2180" t="s">
        <v>4492</v>
      </c>
    </row>
    <row r="2181" spans="1:14">
      <c r="A2181" t="s">
        <v>12</v>
      </c>
      <c r="B2181" t="s">
        <v>8513</v>
      </c>
      <c r="C2181" t="s">
        <v>4493</v>
      </c>
      <c r="D2181" s="85" t="s">
        <v>3009</v>
      </c>
      <c r="E2181" s="146">
        <v>42955</v>
      </c>
      <c r="G2181" t="s">
        <v>4487</v>
      </c>
      <c r="H2181" t="s">
        <v>4488</v>
      </c>
      <c r="I2181" t="s">
        <v>4489</v>
      </c>
      <c r="J2181" s="146">
        <v>42890</v>
      </c>
      <c r="K2181" t="s">
        <v>3095</v>
      </c>
      <c r="L2181" t="s">
        <v>4494</v>
      </c>
      <c r="M2181" t="s">
        <v>28</v>
      </c>
      <c r="N2181" t="s">
        <v>2150</v>
      </c>
    </row>
    <row r="2182" spans="1:14">
      <c r="A2182" t="s">
        <v>12</v>
      </c>
      <c r="B2182" t="s">
        <v>8514</v>
      </c>
      <c r="C2182" t="s">
        <v>4495</v>
      </c>
      <c r="D2182" s="85" t="s">
        <v>3009</v>
      </c>
      <c r="E2182" s="146">
        <v>42954</v>
      </c>
      <c r="G2182" t="s">
        <v>4487</v>
      </c>
      <c r="H2182" t="s">
        <v>4488</v>
      </c>
      <c r="I2182" t="s">
        <v>4489</v>
      </c>
      <c r="J2182" s="146">
        <v>42890</v>
      </c>
      <c r="K2182" t="s">
        <v>3097</v>
      </c>
      <c r="L2182" t="s">
        <v>4496</v>
      </c>
      <c r="M2182" t="s">
        <v>28</v>
      </c>
      <c r="N2182" t="s">
        <v>4463</v>
      </c>
    </row>
    <row r="2183" spans="1:14">
      <c r="A2183" t="s">
        <v>12</v>
      </c>
      <c r="B2183" t="s">
        <v>8515</v>
      </c>
      <c r="C2183" t="s">
        <v>4497</v>
      </c>
      <c r="D2183" s="85" t="s">
        <v>3009</v>
      </c>
      <c r="E2183" s="146">
        <v>42953</v>
      </c>
      <c r="G2183" t="s">
        <v>4487</v>
      </c>
      <c r="H2183" t="s">
        <v>4488</v>
      </c>
      <c r="I2183" t="s">
        <v>4489</v>
      </c>
      <c r="J2183" s="146">
        <v>42890</v>
      </c>
      <c r="K2183" t="s">
        <v>3095</v>
      </c>
      <c r="L2183" t="s">
        <v>4498</v>
      </c>
      <c r="M2183" t="s">
        <v>28</v>
      </c>
      <c r="N2183" t="s">
        <v>1591</v>
      </c>
    </row>
    <row r="2184" spans="1:14">
      <c r="A2184" t="s">
        <v>12</v>
      </c>
      <c r="B2184" t="s">
        <v>8516</v>
      </c>
      <c r="C2184" t="s">
        <v>4499</v>
      </c>
      <c r="D2184" s="85" t="s">
        <v>3009</v>
      </c>
      <c r="E2184" s="146">
        <v>42950</v>
      </c>
      <c r="G2184" t="s">
        <v>4487</v>
      </c>
      <c r="H2184" t="s">
        <v>4488</v>
      </c>
      <c r="I2184" t="s">
        <v>4489</v>
      </c>
      <c r="J2184" s="146">
        <v>42890</v>
      </c>
      <c r="K2184" t="s">
        <v>3095</v>
      </c>
      <c r="L2184" t="s">
        <v>4500</v>
      </c>
      <c r="M2184" t="s">
        <v>28</v>
      </c>
      <c r="N2184" t="s">
        <v>106</v>
      </c>
    </row>
    <row r="2185" spans="1:14">
      <c r="A2185" t="s">
        <v>12</v>
      </c>
      <c r="B2185" t="s">
        <v>8517</v>
      </c>
      <c r="C2185" t="s">
        <v>4501</v>
      </c>
      <c r="D2185" s="85" t="s">
        <v>3009</v>
      </c>
      <c r="E2185" s="146">
        <v>42949</v>
      </c>
      <c r="F2185" t="s">
        <v>891</v>
      </c>
      <c r="G2185" t="s">
        <v>4487</v>
      </c>
      <c r="H2185" t="s">
        <v>4488</v>
      </c>
      <c r="I2185" t="s">
        <v>4489</v>
      </c>
      <c r="J2185" s="146">
        <v>42890</v>
      </c>
      <c r="K2185" t="s">
        <v>3097</v>
      </c>
      <c r="L2185" t="s">
        <v>4494</v>
      </c>
      <c r="M2185" t="s">
        <v>28</v>
      </c>
      <c r="N2185" t="s">
        <v>352</v>
      </c>
    </row>
    <row r="2186" spans="1:14">
      <c r="A2186" t="s">
        <v>12</v>
      </c>
      <c r="B2186" t="s">
        <v>8518</v>
      </c>
      <c r="C2186" t="s">
        <v>4502</v>
      </c>
      <c r="D2186" s="85" t="s">
        <v>3009</v>
      </c>
      <c r="E2186" s="146">
        <v>42948</v>
      </c>
      <c r="F2186" t="s">
        <v>757</v>
      </c>
      <c r="G2186" t="s">
        <v>4487</v>
      </c>
      <c r="H2186" t="s">
        <v>4488</v>
      </c>
      <c r="I2186" t="s">
        <v>4489</v>
      </c>
      <c r="J2186" s="146">
        <v>42890</v>
      </c>
      <c r="K2186" t="s">
        <v>3097</v>
      </c>
      <c r="L2186" t="s">
        <v>105</v>
      </c>
      <c r="M2186" t="s">
        <v>28</v>
      </c>
      <c r="N2186" t="s">
        <v>22</v>
      </c>
    </row>
    <row r="2187" spans="1:14">
      <c r="A2187" t="s">
        <v>12</v>
      </c>
      <c r="B2187" t="s">
        <v>8519</v>
      </c>
      <c r="C2187" t="s">
        <v>4503</v>
      </c>
      <c r="D2187" s="85" t="s">
        <v>3009</v>
      </c>
      <c r="E2187" s="146">
        <v>42945</v>
      </c>
      <c r="F2187" t="s">
        <v>838</v>
      </c>
      <c r="G2187" t="s">
        <v>4487</v>
      </c>
      <c r="H2187" t="s">
        <v>4488</v>
      </c>
      <c r="I2187" t="s">
        <v>4489</v>
      </c>
      <c r="J2187" s="146">
        <v>42890</v>
      </c>
      <c r="K2187" t="s">
        <v>3097</v>
      </c>
      <c r="L2187" t="s">
        <v>1548</v>
      </c>
      <c r="M2187" t="s">
        <v>28</v>
      </c>
      <c r="N2187" t="s">
        <v>294</v>
      </c>
    </row>
    <row r="2188" spans="1:14">
      <c r="A2188" t="s">
        <v>1189</v>
      </c>
      <c r="B2188" t="s">
        <v>8520</v>
      </c>
      <c r="C2188" t="s">
        <v>4504</v>
      </c>
      <c r="D2188" s="85" t="s">
        <v>3009</v>
      </c>
      <c r="E2188" s="146">
        <v>42949</v>
      </c>
    </row>
    <row r="2189" spans="1:14">
      <c r="A2189" t="s">
        <v>1189</v>
      </c>
      <c r="B2189" t="s">
        <v>8521</v>
      </c>
      <c r="C2189" t="s">
        <v>4505</v>
      </c>
      <c r="D2189" s="85" t="s">
        <v>3009</v>
      </c>
      <c r="E2189" s="146">
        <v>42944</v>
      </c>
    </row>
    <row r="2190" spans="1:14">
      <c r="A2190" t="s">
        <v>12</v>
      </c>
      <c r="B2190" t="s">
        <v>8522</v>
      </c>
      <c r="C2190" t="s">
        <v>4506</v>
      </c>
      <c r="D2190" s="85" t="s">
        <v>3009</v>
      </c>
      <c r="E2190" s="146">
        <v>42707</v>
      </c>
      <c r="F2190" t="s">
        <v>838</v>
      </c>
      <c r="G2190" t="s">
        <v>4507</v>
      </c>
      <c r="H2190" t="s">
        <v>3055</v>
      </c>
      <c r="I2190" t="s">
        <v>4508</v>
      </c>
      <c r="J2190" s="146">
        <v>42603</v>
      </c>
      <c r="K2190" t="s">
        <v>2607</v>
      </c>
      <c r="L2190" t="s">
        <v>157</v>
      </c>
      <c r="M2190" t="s">
        <v>28</v>
      </c>
      <c r="N2190" t="s">
        <v>872</v>
      </c>
    </row>
    <row r="2191" spans="1:14">
      <c r="A2191" t="s">
        <v>12</v>
      </c>
      <c r="B2191" t="s">
        <v>8523</v>
      </c>
      <c r="C2191" t="s">
        <v>4509</v>
      </c>
      <c r="D2191" s="85" t="s">
        <v>3009</v>
      </c>
      <c r="E2191" s="146">
        <v>42674</v>
      </c>
      <c r="G2191" t="s">
        <v>4510</v>
      </c>
      <c r="H2191" t="s">
        <v>1745</v>
      </c>
      <c r="I2191" t="s">
        <v>4511</v>
      </c>
      <c r="J2191" s="146">
        <v>42645</v>
      </c>
      <c r="K2191" t="s">
        <v>1397</v>
      </c>
      <c r="L2191" t="s">
        <v>2758</v>
      </c>
      <c r="M2191" t="s">
        <v>28</v>
      </c>
      <c r="N2191" t="s">
        <v>362</v>
      </c>
    </row>
    <row r="2192" spans="1:14">
      <c r="A2192" t="s">
        <v>12</v>
      </c>
      <c r="B2192" t="s">
        <v>8524</v>
      </c>
      <c r="C2192" t="s">
        <v>4512</v>
      </c>
      <c r="D2192" s="85" t="s">
        <v>3009</v>
      </c>
      <c r="E2192" s="146">
        <v>42673</v>
      </c>
      <c r="G2192" t="s">
        <v>4510</v>
      </c>
      <c r="H2192" t="s">
        <v>1745</v>
      </c>
      <c r="I2192" t="s">
        <v>4511</v>
      </c>
      <c r="J2192" s="146">
        <v>42645</v>
      </c>
      <c r="K2192" t="s">
        <v>1397</v>
      </c>
      <c r="L2192" t="s">
        <v>2607</v>
      </c>
      <c r="M2192" t="s">
        <v>28</v>
      </c>
      <c r="N2192" t="s">
        <v>4513</v>
      </c>
    </row>
    <row r="2193" spans="1:14">
      <c r="A2193" t="s">
        <v>12</v>
      </c>
      <c r="B2193" t="s">
        <v>8525</v>
      </c>
      <c r="C2193" t="s">
        <v>4514</v>
      </c>
      <c r="D2193" s="85" t="s">
        <v>3009</v>
      </c>
      <c r="E2193" s="146">
        <v>42671</v>
      </c>
      <c r="G2193" t="s">
        <v>4510</v>
      </c>
      <c r="H2193" t="s">
        <v>1745</v>
      </c>
      <c r="I2193" t="s">
        <v>4511</v>
      </c>
      <c r="J2193" s="146">
        <v>42645</v>
      </c>
      <c r="K2193" t="s">
        <v>1397</v>
      </c>
      <c r="L2193" t="s">
        <v>4205</v>
      </c>
      <c r="M2193" t="s">
        <v>28</v>
      </c>
      <c r="N2193" t="s">
        <v>4440</v>
      </c>
    </row>
    <row r="2194" spans="1:14">
      <c r="A2194" t="s">
        <v>12</v>
      </c>
      <c r="B2194" t="s">
        <v>8526</v>
      </c>
      <c r="C2194" t="s">
        <v>4515</v>
      </c>
      <c r="D2194" s="85" t="s">
        <v>3009</v>
      </c>
      <c r="E2194" s="146">
        <v>42670</v>
      </c>
      <c r="G2194" t="s">
        <v>4510</v>
      </c>
      <c r="H2194" t="s">
        <v>1745</v>
      </c>
      <c r="I2194" t="s">
        <v>4511</v>
      </c>
      <c r="J2194" s="146">
        <v>42645</v>
      </c>
      <c r="K2194" t="s">
        <v>3059</v>
      </c>
      <c r="L2194" t="s">
        <v>4516</v>
      </c>
      <c r="M2194" t="s">
        <v>28</v>
      </c>
      <c r="N2194" t="s">
        <v>242</v>
      </c>
    </row>
    <row r="2195" spans="1:14">
      <c r="A2195" t="s">
        <v>12</v>
      </c>
      <c r="B2195" t="s">
        <v>8527</v>
      </c>
      <c r="C2195" t="s">
        <v>4517</v>
      </c>
      <c r="D2195" s="85" t="s">
        <v>3009</v>
      </c>
      <c r="E2195" s="146">
        <v>42669</v>
      </c>
      <c r="G2195" t="s">
        <v>4510</v>
      </c>
      <c r="H2195" t="s">
        <v>1745</v>
      </c>
      <c r="I2195" t="s">
        <v>4511</v>
      </c>
      <c r="J2195" s="146">
        <v>42645</v>
      </c>
      <c r="K2195" t="s">
        <v>1397</v>
      </c>
      <c r="L2195" t="s">
        <v>4518</v>
      </c>
      <c r="M2195" t="s">
        <v>28</v>
      </c>
      <c r="N2195" t="s">
        <v>645</v>
      </c>
    </row>
    <row r="2196" spans="1:14">
      <c r="A2196" t="s">
        <v>12</v>
      </c>
      <c r="B2196" t="s">
        <v>8528</v>
      </c>
      <c r="C2196" t="s">
        <v>4519</v>
      </c>
      <c r="D2196" s="85" t="s">
        <v>3009</v>
      </c>
      <c r="E2196" s="146">
        <v>42658</v>
      </c>
      <c r="G2196" t="s">
        <v>4510</v>
      </c>
      <c r="H2196" t="s">
        <v>1745</v>
      </c>
      <c r="I2196" t="s">
        <v>4511</v>
      </c>
      <c r="J2196" s="146">
        <v>42645</v>
      </c>
      <c r="K2196" t="s">
        <v>3059</v>
      </c>
      <c r="L2196" t="s">
        <v>4520</v>
      </c>
      <c r="M2196" t="s">
        <v>28</v>
      </c>
      <c r="N2196" t="s">
        <v>232</v>
      </c>
    </row>
    <row r="2197" spans="1:14">
      <c r="A2197" t="s">
        <v>12</v>
      </c>
      <c r="B2197" t="s">
        <v>8529</v>
      </c>
      <c r="C2197" t="s">
        <v>4521</v>
      </c>
      <c r="D2197" s="85" t="s">
        <v>3009</v>
      </c>
      <c r="E2197" s="146">
        <v>42657</v>
      </c>
      <c r="G2197" t="s">
        <v>4510</v>
      </c>
      <c r="H2197" t="s">
        <v>1745</v>
      </c>
      <c r="I2197" t="s">
        <v>4511</v>
      </c>
      <c r="J2197" s="146">
        <v>42645</v>
      </c>
      <c r="K2197" t="s">
        <v>3059</v>
      </c>
      <c r="L2197" t="s">
        <v>1748</v>
      </c>
      <c r="M2197" t="s">
        <v>28</v>
      </c>
      <c r="N2197" t="s">
        <v>1902</v>
      </c>
    </row>
    <row r="2198" spans="1:14">
      <c r="A2198" t="s">
        <v>12</v>
      </c>
      <c r="B2198" t="s">
        <v>8530</v>
      </c>
      <c r="C2198" t="s">
        <v>4522</v>
      </c>
      <c r="D2198" s="85" t="s">
        <v>3009</v>
      </c>
      <c r="E2198" s="146">
        <v>42656</v>
      </c>
      <c r="G2198" t="s">
        <v>4510</v>
      </c>
      <c r="H2198" t="s">
        <v>1745</v>
      </c>
      <c r="I2198" t="s">
        <v>4511</v>
      </c>
      <c r="J2198" s="146">
        <v>42645</v>
      </c>
      <c r="K2198" t="s">
        <v>3059</v>
      </c>
      <c r="L2198" t="s">
        <v>690</v>
      </c>
      <c r="M2198" t="s">
        <v>28</v>
      </c>
      <c r="N2198" t="s">
        <v>4523</v>
      </c>
    </row>
    <row r="2199" spans="1:14">
      <c r="A2199" t="s">
        <v>12</v>
      </c>
      <c r="B2199" t="s">
        <v>8531</v>
      </c>
      <c r="C2199" t="s">
        <v>4524</v>
      </c>
      <c r="D2199" s="85" t="s">
        <v>3009</v>
      </c>
      <c r="E2199" s="146">
        <v>42655</v>
      </c>
      <c r="G2199" t="s">
        <v>4510</v>
      </c>
      <c r="H2199" t="s">
        <v>1745</v>
      </c>
      <c r="I2199" t="s">
        <v>4511</v>
      </c>
      <c r="J2199" s="146">
        <v>42645</v>
      </c>
      <c r="K2199" t="s">
        <v>1397</v>
      </c>
      <c r="L2199" t="s">
        <v>4525</v>
      </c>
      <c r="M2199" t="s">
        <v>28</v>
      </c>
      <c r="N2199" t="s">
        <v>4526</v>
      </c>
    </row>
    <row r="2200" spans="1:14">
      <c r="A2200" t="s">
        <v>12</v>
      </c>
      <c r="B2200" t="s">
        <v>8532</v>
      </c>
      <c r="C2200" t="s">
        <v>4527</v>
      </c>
      <c r="D2200" s="85" t="s">
        <v>3009</v>
      </c>
      <c r="E2200" s="146">
        <v>42653</v>
      </c>
      <c r="G2200" t="s">
        <v>4510</v>
      </c>
      <c r="H2200" t="s">
        <v>1745</v>
      </c>
      <c r="I2200" t="s">
        <v>4511</v>
      </c>
      <c r="J2200" s="146">
        <v>42645</v>
      </c>
      <c r="K2200" t="s">
        <v>1397</v>
      </c>
      <c r="L2200" t="s">
        <v>4528</v>
      </c>
      <c r="M2200" t="s">
        <v>28</v>
      </c>
      <c r="N2200" t="s">
        <v>498</v>
      </c>
    </row>
    <row r="2201" spans="1:14">
      <c r="A2201" t="s">
        <v>12</v>
      </c>
      <c r="B2201" t="s">
        <v>8533</v>
      </c>
      <c r="C2201" t="s">
        <v>4529</v>
      </c>
      <c r="D2201" s="85" t="s">
        <v>3009</v>
      </c>
      <c r="E2201" s="146">
        <v>42651</v>
      </c>
      <c r="G2201" t="s">
        <v>4510</v>
      </c>
      <c r="H2201" t="s">
        <v>1745</v>
      </c>
      <c r="I2201" t="s">
        <v>4511</v>
      </c>
      <c r="J2201" s="146">
        <v>42645</v>
      </c>
      <c r="K2201" t="s">
        <v>1397</v>
      </c>
      <c r="L2201" t="s">
        <v>959</v>
      </c>
      <c r="M2201" t="s">
        <v>28</v>
      </c>
      <c r="N2201" t="s">
        <v>100</v>
      </c>
    </row>
    <row r="2202" spans="1:14">
      <c r="A2202" t="s">
        <v>12</v>
      </c>
      <c r="B2202" t="s">
        <v>8534</v>
      </c>
      <c r="C2202" t="s">
        <v>4530</v>
      </c>
      <c r="D2202" s="85" t="s">
        <v>3009</v>
      </c>
      <c r="E2202" s="146">
        <v>42640</v>
      </c>
      <c r="F2202" t="s">
        <v>838</v>
      </c>
      <c r="G2202" t="s">
        <v>558</v>
      </c>
      <c r="H2202" t="s">
        <v>148</v>
      </c>
      <c r="I2202" t="s">
        <v>2812</v>
      </c>
      <c r="J2202" s="146">
        <v>42617</v>
      </c>
      <c r="K2202" t="s">
        <v>1397</v>
      </c>
      <c r="L2202" t="s">
        <v>2758</v>
      </c>
      <c r="M2202" t="s">
        <v>28</v>
      </c>
      <c r="N2202" t="s">
        <v>611</v>
      </c>
    </row>
    <row r="2203" spans="1:14">
      <c r="A2203" t="s">
        <v>12</v>
      </c>
      <c r="B2203" t="s">
        <v>8535</v>
      </c>
      <c r="C2203" t="s">
        <v>4531</v>
      </c>
      <c r="D2203" s="85" t="s">
        <v>3009</v>
      </c>
      <c r="E2203" s="146">
        <v>42640</v>
      </c>
      <c r="F2203" t="s">
        <v>757</v>
      </c>
      <c r="G2203" t="s">
        <v>558</v>
      </c>
      <c r="H2203" t="s">
        <v>148</v>
      </c>
      <c r="I2203" t="s">
        <v>2812</v>
      </c>
      <c r="J2203" s="146">
        <v>42617</v>
      </c>
      <c r="K2203" t="s">
        <v>1397</v>
      </c>
      <c r="L2203" t="s">
        <v>418</v>
      </c>
      <c r="M2203" t="s">
        <v>28</v>
      </c>
      <c r="N2203" t="s">
        <v>106</v>
      </c>
    </row>
    <row r="2204" spans="1:14">
      <c r="A2204" t="s">
        <v>12</v>
      </c>
      <c r="B2204" t="s">
        <v>8536</v>
      </c>
      <c r="C2204" t="s">
        <v>4532</v>
      </c>
      <c r="D2204" s="85" t="s">
        <v>3009</v>
      </c>
      <c r="E2204" s="146">
        <v>42640</v>
      </c>
      <c r="F2204" t="s">
        <v>891</v>
      </c>
      <c r="G2204" t="s">
        <v>558</v>
      </c>
      <c r="H2204" t="s">
        <v>148</v>
      </c>
      <c r="I2204" t="s">
        <v>2812</v>
      </c>
      <c r="J2204" s="146">
        <v>42617</v>
      </c>
      <c r="K2204" t="s">
        <v>1397</v>
      </c>
      <c r="L2204" t="s">
        <v>157</v>
      </c>
      <c r="M2204" t="s">
        <v>28</v>
      </c>
      <c r="N2204" t="s">
        <v>178</v>
      </c>
    </row>
    <row r="2205" spans="1:14">
      <c r="A2205" t="s">
        <v>12</v>
      </c>
      <c r="B2205" t="s">
        <v>8537</v>
      </c>
      <c r="C2205" t="s">
        <v>4533</v>
      </c>
      <c r="D2205" s="85" t="s">
        <v>3009</v>
      </c>
      <c r="E2205" s="146">
        <v>42640</v>
      </c>
      <c r="G2205" t="s">
        <v>558</v>
      </c>
      <c r="H2205" t="s">
        <v>148</v>
      </c>
      <c r="I2205" t="s">
        <v>2812</v>
      </c>
      <c r="J2205" s="146">
        <v>42617</v>
      </c>
      <c r="K2205" t="s">
        <v>1397</v>
      </c>
      <c r="L2205" t="s">
        <v>150</v>
      </c>
      <c r="M2205" t="s">
        <v>28</v>
      </c>
      <c r="N2205" t="s">
        <v>232</v>
      </c>
    </row>
    <row r="2206" spans="1:14">
      <c r="A2206" t="s">
        <v>12</v>
      </c>
      <c r="B2206" t="s">
        <v>8538</v>
      </c>
      <c r="C2206" t="s">
        <v>4534</v>
      </c>
      <c r="D2206" s="85" t="s">
        <v>3009</v>
      </c>
      <c r="E2206" s="146">
        <v>42639</v>
      </c>
      <c r="G2206" t="s">
        <v>558</v>
      </c>
      <c r="H2206" t="s">
        <v>148</v>
      </c>
      <c r="I2206" t="s">
        <v>2812</v>
      </c>
      <c r="J2206" s="146">
        <v>42617</v>
      </c>
      <c r="K2206" t="s">
        <v>1397</v>
      </c>
      <c r="L2206" t="s">
        <v>231</v>
      </c>
      <c r="M2206" t="s">
        <v>28</v>
      </c>
    </row>
    <row r="2207" spans="1:14">
      <c r="A2207" t="s">
        <v>12</v>
      </c>
      <c r="B2207" t="s">
        <v>8539</v>
      </c>
      <c r="C2207" t="s">
        <v>4535</v>
      </c>
      <c r="D2207" s="85" t="s">
        <v>3009</v>
      </c>
      <c r="E2207" s="146">
        <v>42639</v>
      </c>
      <c r="G2207" t="s">
        <v>558</v>
      </c>
      <c r="H2207" t="s">
        <v>148</v>
      </c>
      <c r="I2207" t="s">
        <v>2812</v>
      </c>
      <c r="J2207" s="146">
        <v>42617</v>
      </c>
      <c r="K2207" t="s">
        <v>1397</v>
      </c>
      <c r="L2207" t="s">
        <v>73</v>
      </c>
      <c r="M2207" t="s">
        <v>28</v>
      </c>
      <c r="N2207" t="s">
        <v>1256</v>
      </c>
    </row>
    <row r="2208" spans="1:14">
      <c r="A2208" t="s">
        <v>12</v>
      </c>
      <c r="B2208" t="s">
        <v>8540</v>
      </c>
      <c r="C2208" t="s">
        <v>4536</v>
      </c>
      <c r="D2208" s="85" t="s">
        <v>3009</v>
      </c>
      <c r="E2208" s="146">
        <v>42639</v>
      </c>
      <c r="G2208" t="s">
        <v>558</v>
      </c>
      <c r="H2208" t="s">
        <v>148</v>
      </c>
      <c r="I2208" t="s">
        <v>2812</v>
      </c>
      <c r="J2208" s="146">
        <v>42617</v>
      </c>
      <c r="K2208" t="s">
        <v>1397</v>
      </c>
      <c r="L2208" t="s">
        <v>151</v>
      </c>
      <c r="M2208" t="s">
        <v>28</v>
      </c>
      <c r="N2208" t="s">
        <v>312</v>
      </c>
    </row>
    <row r="2209" spans="1:14">
      <c r="A2209" t="s">
        <v>12</v>
      </c>
      <c r="B2209" t="s">
        <v>8541</v>
      </c>
      <c r="C2209" t="s">
        <v>4537</v>
      </c>
      <c r="D2209" s="85" t="s">
        <v>3009</v>
      </c>
      <c r="E2209" s="146">
        <v>42636</v>
      </c>
      <c r="F2209" t="s">
        <v>3895</v>
      </c>
      <c r="G2209" t="s">
        <v>4507</v>
      </c>
      <c r="H2209" t="s">
        <v>3055</v>
      </c>
      <c r="I2209" t="s">
        <v>4538</v>
      </c>
      <c r="J2209" s="146">
        <v>42603</v>
      </c>
      <c r="K2209" t="s">
        <v>1397</v>
      </c>
      <c r="L2209" t="s">
        <v>4539</v>
      </c>
      <c r="M2209" t="s">
        <v>28</v>
      </c>
      <c r="N2209" t="s">
        <v>108</v>
      </c>
    </row>
    <row r="2210" spans="1:14">
      <c r="A2210" t="s">
        <v>12</v>
      </c>
      <c r="B2210" t="s">
        <v>8542</v>
      </c>
      <c r="C2210" t="s">
        <v>4540</v>
      </c>
      <c r="D2210" s="85" t="s">
        <v>3009</v>
      </c>
      <c r="E2210" s="146">
        <v>42636</v>
      </c>
      <c r="F2210" t="s">
        <v>757</v>
      </c>
      <c r="G2210" t="s">
        <v>4507</v>
      </c>
      <c r="H2210" t="s">
        <v>3055</v>
      </c>
      <c r="I2210" t="s">
        <v>4538</v>
      </c>
      <c r="J2210" s="146">
        <v>42603</v>
      </c>
      <c r="K2210" t="s">
        <v>1397</v>
      </c>
      <c r="L2210" t="s">
        <v>157</v>
      </c>
      <c r="M2210" t="s">
        <v>28</v>
      </c>
      <c r="N2210" t="s">
        <v>1871</v>
      </c>
    </row>
    <row r="2211" spans="1:14">
      <c r="A2211" t="s">
        <v>12</v>
      </c>
      <c r="B2211" t="s">
        <v>8543</v>
      </c>
      <c r="C2211" t="s">
        <v>4541</v>
      </c>
      <c r="D2211" s="85" t="s">
        <v>3009</v>
      </c>
      <c r="E2211" s="146">
        <v>42636</v>
      </c>
      <c r="G2211" t="s">
        <v>4507</v>
      </c>
      <c r="H2211" t="s">
        <v>3055</v>
      </c>
      <c r="I2211" t="s">
        <v>4538</v>
      </c>
      <c r="J2211" s="146">
        <v>42603</v>
      </c>
      <c r="K2211" t="s">
        <v>1397</v>
      </c>
      <c r="L2211" t="s">
        <v>4542</v>
      </c>
      <c r="M2211" t="s">
        <v>28</v>
      </c>
      <c r="N2211" t="s">
        <v>285</v>
      </c>
    </row>
    <row r="2212" spans="1:14">
      <c r="A2212" t="s">
        <v>12</v>
      </c>
      <c r="B2212" t="s">
        <v>8544</v>
      </c>
      <c r="C2212" t="s">
        <v>4543</v>
      </c>
      <c r="D2212" s="85" t="s">
        <v>3009</v>
      </c>
      <c r="E2212" s="146">
        <v>42636</v>
      </c>
      <c r="G2212" t="s">
        <v>4507</v>
      </c>
      <c r="H2212" t="s">
        <v>3055</v>
      </c>
      <c r="I2212" t="s">
        <v>4538</v>
      </c>
      <c r="J2212" s="146">
        <v>42603</v>
      </c>
      <c r="K2212" t="s">
        <v>1397</v>
      </c>
      <c r="L2212" t="s">
        <v>94</v>
      </c>
      <c r="M2212" t="s">
        <v>28</v>
      </c>
      <c r="N2212" t="s">
        <v>34</v>
      </c>
    </row>
    <row r="2213" spans="1:14">
      <c r="A2213" t="s">
        <v>12</v>
      </c>
      <c r="B2213" t="s">
        <v>8545</v>
      </c>
      <c r="C2213" t="s">
        <v>4544</v>
      </c>
      <c r="D2213" s="85" t="s">
        <v>3009</v>
      </c>
      <c r="E2213" s="146">
        <v>42636</v>
      </c>
      <c r="G2213" t="s">
        <v>4507</v>
      </c>
      <c r="H2213" t="s">
        <v>3055</v>
      </c>
      <c r="I2213" t="s">
        <v>4538</v>
      </c>
      <c r="J2213" s="146">
        <v>42603</v>
      </c>
      <c r="K2213" t="s">
        <v>1397</v>
      </c>
      <c r="L2213" t="s">
        <v>157</v>
      </c>
      <c r="M2213" t="s">
        <v>28</v>
      </c>
      <c r="N2213" t="s">
        <v>862</v>
      </c>
    </row>
    <row r="2214" spans="1:14">
      <c r="A2214" t="s">
        <v>12</v>
      </c>
      <c r="B2214" t="s">
        <v>8546</v>
      </c>
      <c r="C2214" t="s">
        <v>4545</v>
      </c>
      <c r="D2214" s="85" t="s">
        <v>3009</v>
      </c>
      <c r="E2214" s="146">
        <v>42636</v>
      </c>
      <c r="G2214" t="s">
        <v>4507</v>
      </c>
      <c r="H2214" t="s">
        <v>3055</v>
      </c>
      <c r="I2214" t="s">
        <v>4538</v>
      </c>
      <c r="J2214" s="146">
        <v>42603</v>
      </c>
      <c r="K2214" t="s">
        <v>1397</v>
      </c>
      <c r="L2214" t="s">
        <v>4546</v>
      </c>
      <c r="M2214" t="s">
        <v>28</v>
      </c>
      <c r="N2214" t="s">
        <v>4547</v>
      </c>
    </row>
    <row r="2215" spans="1:14">
      <c r="A2215" t="s">
        <v>12</v>
      </c>
      <c r="B2215" t="s">
        <v>8547</v>
      </c>
      <c r="C2215" t="s">
        <v>4548</v>
      </c>
      <c r="D2215" s="85" t="s">
        <v>3009</v>
      </c>
      <c r="E2215" s="146">
        <v>42636</v>
      </c>
      <c r="G2215" t="s">
        <v>4507</v>
      </c>
      <c r="H2215" t="s">
        <v>3055</v>
      </c>
      <c r="I2215" t="s">
        <v>4538</v>
      </c>
      <c r="J2215" s="146">
        <v>42603</v>
      </c>
      <c r="K2215" t="s">
        <v>1397</v>
      </c>
      <c r="L2215" t="s">
        <v>1340</v>
      </c>
      <c r="M2215" t="s">
        <v>28</v>
      </c>
      <c r="N2215" t="s">
        <v>717</v>
      </c>
    </row>
    <row r="2216" spans="1:14">
      <c r="A2216" t="s">
        <v>12</v>
      </c>
      <c r="B2216" t="s">
        <v>8548</v>
      </c>
      <c r="C2216" t="s">
        <v>4549</v>
      </c>
      <c r="D2216" s="85" t="s">
        <v>3009</v>
      </c>
      <c r="E2216" s="146">
        <v>42613</v>
      </c>
      <c r="G2216" t="s">
        <v>4550</v>
      </c>
      <c r="H2216" t="s">
        <v>842</v>
      </c>
      <c r="I2216" t="s">
        <v>4551</v>
      </c>
      <c r="J2216" s="146">
        <v>42568</v>
      </c>
      <c r="K2216" t="s">
        <v>1397</v>
      </c>
      <c r="L2216" t="s">
        <v>1552</v>
      </c>
      <c r="M2216" t="s">
        <v>28</v>
      </c>
      <c r="N2216" t="s">
        <v>1851</v>
      </c>
    </row>
    <row r="2217" spans="1:14">
      <c r="A2217" t="s">
        <v>12</v>
      </c>
      <c r="B2217" t="s">
        <v>8549</v>
      </c>
      <c r="C2217" t="s">
        <v>4552</v>
      </c>
      <c r="D2217" s="85" t="s">
        <v>3009</v>
      </c>
      <c r="E2217" s="146">
        <v>42613</v>
      </c>
      <c r="G2217" t="s">
        <v>4550</v>
      </c>
      <c r="H2217" t="s">
        <v>842</v>
      </c>
      <c r="I2217" t="s">
        <v>4551</v>
      </c>
      <c r="J2217" s="146">
        <v>42568</v>
      </c>
      <c r="K2217" t="s">
        <v>1397</v>
      </c>
      <c r="L2217" t="s">
        <v>79</v>
      </c>
      <c r="M2217" t="s">
        <v>28</v>
      </c>
      <c r="N2217" t="s">
        <v>264</v>
      </c>
    </row>
    <row r="2218" spans="1:14">
      <c r="A2218" t="s">
        <v>12</v>
      </c>
      <c r="B2218" t="s">
        <v>8550</v>
      </c>
      <c r="C2218" t="s">
        <v>4553</v>
      </c>
      <c r="D2218" s="85" t="s">
        <v>3009</v>
      </c>
      <c r="E2218" s="146">
        <v>42613</v>
      </c>
      <c r="G2218" t="s">
        <v>4550</v>
      </c>
      <c r="H2218" t="s">
        <v>842</v>
      </c>
      <c r="I2218" t="s">
        <v>4551</v>
      </c>
      <c r="J2218" s="146">
        <v>42568</v>
      </c>
      <c r="K2218" t="s">
        <v>1397</v>
      </c>
      <c r="L2218" t="s">
        <v>702</v>
      </c>
      <c r="M2218" t="s">
        <v>28</v>
      </c>
      <c r="N2218" t="s">
        <v>185</v>
      </c>
    </row>
    <row r="2219" spans="1:14">
      <c r="A2219" t="s">
        <v>12</v>
      </c>
      <c r="B2219" t="s">
        <v>8551</v>
      </c>
      <c r="C2219" t="s">
        <v>4554</v>
      </c>
      <c r="D2219" s="85" t="s">
        <v>3009</v>
      </c>
      <c r="E2219" s="146">
        <v>42613</v>
      </c>
      <c r="G2219" t="s">
        <v>4550</v>
      </c>
      <c r="H2219" t="s">
        <v>842</v>
      </c>
      <c r="I2219" t="s">
        <v>4551</v>
      </c>
      <c r="J2219" s="146">
        <v>42568</v>
      </c>
      <c r="K2219" t="s">
        <v>1397</v>
      </c>
      <c r="L2219" t="s">
        <v>529</v>
      </c>
      <c r="M2219" t="s">
        <v>28</v>
      </c>
      <c r="N2219" t="s">
        <v>1262</v>
      </c>
    </row>
    <row r="2220" spans="1:14">
      <c r="A2220" t="s">
        <v>12</v>
      </c>
      <c r="B2220" t="s">
        <v>8552</v>
      </c>
      <c r="C2220" t="s">
        <v>4555</v>
      </c>
      <c r="D2220" s="85" t="s">
        <v>3009</v>
      </c>
      <c r="E2220" s="146">
        <v>42613</v>
      </c>
      <c r="G2220" t="s">
        <v>4550</v>
      </c>
      <c r="H2220" t="s">
        <v>842</v>
      </c>
      <c r="I2220" t="s">
        <v>4551</v>
      </c>
      <c r="J2220" s="146">
        <v>42568</v>
      </c>
      <c r="K2220" t="s">
        <v>1397</v>
      </c>
      <c r="L2220" t="s">
        <v>4556</v>
      </c>
      <c r="M2220" t="s">
        <v>28</v>
      </c>
      <c r="N2220" t="s">
        <v>495</v>
      </c>
    </row>
    <row r="2221" spans="1:14">
      <c r="A2221" t="s">
        <v>12</v>
      </c>
      <c r="B2221" t="s">
        <v>8553</v>
      </c>
      <c r="C2221" t="s">
        <v>4557</v>
      </c>
      <c r="D2221" s="85" t="s">
        <v>3009</v>
      </c>
      <c r="E2221" s="146">
        <v>42613</v>
      </c>
      <c r="F2221" t="s">
        <v>4558</v>
      </c>
      <c r="G2221" t="s">
        <v>4550</v>
      </c>
      <c r="H2221" t="s">
        <v>842</v>
      </c>
      <c r="I2221" t="s">
        <v>4551</v>
      </c>
      <c r="J2221" s="146">
        <v>42568</v>
      </c>
      <c r="K2221" t="s">
        <v>1397</v>
      </c>
      <c r="L2221" t="s">
        <v>418</v>
      </c>
      <c r="M2221" t="s">
        <v>28</v>
      </c>
      <c r="N2221" t="s">
        <v>769</v>
      </c>
    </row>
    <row r="2222" spans="1:14">
      <c r="A2222" t="s">
        <v>12</v>
      </c>
      <c r="B2222" t="s">
        <v>8554</v>
      </c>
      <c r="C2222" t="s">
        <v>4559</v>
      </c>
      <c r="D2222" s="85" t="s">
        <v>3009</v>
      </c>
      <c r="E2222" s="146">
        <v>42613</v>
      </c>
      <c r="F2222" t="s">
        <v>757</v>
      </c>
      <c r="G2222" t="s">
        <v>4550</v>
      </c>
      <c r="H2222" t="s">
        <v>842</v>
      </c>
      <c r="I2222" t="s">
        <v>4551</v>
      </c>
      <c r="J2222" s="146">
        <v>42568</v>
      </c>
      <c r="K2222" t="s">
        <v>1397</v>
      </c>
      <c r="L2222" t="s">
        <v>678</v>
      </c>
      <c r="M2222" t="s">
        <v>28</v>
      </c>
      <c r="N2222" t="s">
        <v>2885</v>
      </c>
    </row>
    <row r="2223" spans="1:14">
      <c r="A2223" t="s">
        <v>12</v>
      </c>
      <c r="B2223" t="s">
        <v>8555</v>
      </c>
      <c r="C2223" t="s">
        <v>4560</v>
      </c>
      <c r="D2223" s="85" t="s">
        <v>3009</v>
      </c>
      <c r="E2223" s="146">
        <v>42613</v>
      </c>
      <c r="F2223" t="s">
        <v>838</v>
      </c>
      <c r="G2223" t="s">
        <v>4550</v>
      </c>
      <c r="H2223" t="s">
        <v>842</v>
      </c>
      <c r="I2223" t="s">
        <v>4551</v>
      </c>
      <c r="J2223" s="146">
        <v>42568</v>
      </c>
      <c r="K2223" t="s">
        <v>1397</v>
      </c>
      <c r="L2223" t="s">
        <v>88</v>
      </c>
      <c r="M2223" t="s">
        <v>28</v>
      </c>
      <c r="N2223" t="s">
        <v>4561</v>
      </c>
    </row>
    <row r="2224" spans="1:14">
      <c r="A2224" t="s">
        <v>1189</v>
      </c>
      <c r="B2224" t="s">
        <v>8556</v>
      </c>
      <c r="C2224" t="s">
        <v>4562</v>
      </c>
      <c r="D2224" s="85" t="s">
        <v>3009</v>
      </c>
      <c r="E2224" s="146">
        <v>42563</v>
      </c>
    </row>
    <row r="2225" spans="1:14">
      <c r="A2225" t="s">
        <v>479</v>
      </c>
      <c r="B2225" t="s">
        <v>8557</v>
      </c>
      <c r="C2225" t="s">
        <v>4563</v>
      </c>
      <c r="D2225" s="85" t="s">
        <v>3009</v>
      </c>
      <c r="E2225" s="146">
        <v>42509</v>
      </c>
    </row>
    <row r="2226" spans="1:14">
      <c r="A2226" t="s">
        <v>12</v>
      </c>
      <c r="B2226" t="s">
        <v>8558</v>
      </c>
      <c r="C2226" t="s">
        <v>4564</v>
      </c>
      <c r="D2226" s="85" t="s">
        <v>3009</v>
      </c>
      <c r="E2226" s="146">
        <v>42263</v>
      </c>
      <c r="G2226" t="s">
        <v>203</v>
      </c>
      <c r="H2226" t="s">
        <v>204</v>
      </c>
      <c r="I2226" t="s">
        <v>205</v>
      </c>
      <c r="J2226" s="146">
        <v>42246</v>
      </c>
      <c r="K2226" t="s">
        <v>3061</v>
      </c>
      <c r="L2226" t="s">
        <v>1206</v>
      </c>
      <c r="M2226" t="s">
        <v>28</v>
      </c>
      <c r="N2226" t="s">
        <v>872</v>
      </c>
    </row>
    <row r="2227" spans="1:14">
      <c r="A2227" t="s">
        <v>12</v>
      </c>
      <c r="B2227" t="s">
        <v>8559</v>
      </c>
      <c r="C2227" t="s">
        <v>4565</v>
      </c>
      <c r="D2227" s="85" t="s">
        <v>3009</v>
      </c>
      <c r="E2227" s="146">
        <v>42262</v>
      </c>
      <c r="G2227" t="s">
        <v>203</v>
      </c>
      <c r="H2227" t="s">
        <v>204</v>
      </c>
      <c r="I2227" t="s">
        <v>205</v>
      </c>
      <c r="J2227" s="146">
        <v>42246</v>
      </c>
      <c r="K2227" t="s">
        <v>3059</v>
      </c>
      <c r="L2227" t="s">
        <v>434</v>
      </c>
      <c r="M2227" t="s">
        <v>28</v>
      </c>
      <c r="N2227" t="s">
        <v>4513</v>
      </c>
    </row>
    <row r="2228" spans="1:14">
      <c r="A2228" t="s">
        <v>12</v>
      </c>
      <c r="B2228" t="s">
        <v>8560</v>
      </c>
      <c r="C2228" t="s">
        <v>4566</v>
      </c>
      <c r="D2228" s="85" t="s">
        <v>3009</v>
      </c>
      <c r="E2228" s="146">
        <v>42262</v>
      </c>
      <c r="G2228" t="s">
        <v>203</v>
      </c>
      <c r="H2228" t="s">
        <v>204</v>
      </c>
      <c r="I2228" t="s">
        <v>205</v>
      </c>
      <c r="J2228" s="146">
        <v>42246</v>
      </c>
      <c r="K2228" t="s">
        <v>1397</v>
      </c>
      <c r="L2228" t="s">
        <v>529</v>
      </c>
      <c r="M2228" t="s">
        <v>28</v>
      </c>
      <c r="N2228" t="s">
        <v>130</v>
      </c>
    </row>
    <row r="2229" spans="1:14">
      <c r="A2229" t="s">
        <v>12</v>
      </c>
      <c r="B2229" t="s">
        <v>8561</v>
      </c>
      <c r="C2229" t="s">
        <v>4567</v>
      </c>
      <c r="D2229" s="85" t="s">
        <v>3009</v>
      </c>
      <c r="E2229" s="146">
        <v>42261</v>
      </c>
      <c r="G2229" t="s">
        <v>203</v>
      </c>
      <c r="H2229" t="s">
        <v>204</v>
      </c>
      <c r="I2229" t="s">
        <v>205</v>
      </c>
      <c r="J2229" s="146">
        <v>42246</v>
      </c>
      <c r="K2229" t="s">
        <v>1397</v>
      </c>
      <c r="L2229" t="s">
        <v>105</v>
      </c>
      <c r="M2229" t="s">
        <v>28</v>
      </c>
      <c r="N2229" t="s">
        <v>2412</v>
      </c>
    </row>
    <row r="2230" spans="1:14">
      <c r="A2230" t="s">
        <v>12</v>
      </c>
      <c r="B2230" t="s">
        <v>8562</v>
      </c>
      <c r="C2230" t="s">
        <v>4568</v>
      </c>
      <c r="D2230" s="85" t="s">
        <v>3009</v>
      </c>
      <c r="E2230" s="146">
        <v>42258</v>
      </c>
      <c r="G2230" t="s">
        <v>203</v>
      </c>
      <c r="H2230" t="s">
        <v>204</v>
      </c>
      <c r="I2230" t="s">
        <v>205</v>
      </c>
      <c r="J2230" s="146">
        <v>42246</v>
      </c>
      <c r="K2230" t="s">
        <v>1397</v>
      </c>
      <c r="L2230" t="s">
        <v>92</v>
      </c>
      <c r="M2230" t="s">
        <v>28</v>
      </c>
      <c r="N2230" t="s">
        <v>4130</v>
      </c>
    </row>
    <row r="2231" spans="1:14">
      <c r="A2231" t="s">
        <v>12</v>
      </c>
      <c r="B2231" t="s">
        <v>8563</v>
      </c>
      <c r="C2231" t="s">
        <v>4569</v>
      </c>
      <c r="D2231" s="85" t="s">
        <v>3009</v>
      </c>
      <c r="E2231" s="146">
        <v>42258</v>
      </c>
      <c r="G2231" t="s">
        <v>203</v>
      </c>
      <c r="H2231" t="s">
        <v>204</v>
      </c>
      <c r="I2231" t="s">
        <v>205</v>
      </c>
      <c r="J2231" s="146">
        <v>42246</v>
      </c>
      <c r="K2231" t="s">
        <v>1397</v>
      </c>
      <c r="L2231" t="s">
        <v>3875</v>
      </c>
      <c r="M2231" t="s">
        <v>28</v>
      </c>
      <c r="N2231" t="s">
        <v>264</v>
      </c>
    </row>
    <row r="2232" spans="1:14">
      <c r="A2232" t="s">
        <v>12</v>
      </c>
      <c r="B2232" t="s">
        <v>8564</v>
      </c>
      <c r="C2232" t="s">
        <v>4570</v>
      </c>
      <c r="D2232" s="85" t="s">
        <v>3009</v>
      </c>
      <c r="E2232" s="146">
        <v>42257</v>
      </c>
      <c r="G2232" t="s">
        <v>203</v>
      </c>
      <c r="H2232" t="s">
        <v>204</v>
      </c>
      <c r="I2232" t="s">
        <v>205</v>
      </c>
      <c r="J2232" s="146">
        <v>42246</v>
      </c>
      <c r="K2232" t="s">
        <v>1397</v>
      </c>
      <c r="L2232" t="s">
        <v>127</v>
      </c>
      <c r="M2232" t="s">
        <v>28</v>
      </c>
      <c r="N2232" t="s">
        <v>34</v>
      </c>
    </row>
    <row r="2233" spans="1:14">
      <c r="A2233" t="s">
        <v>12</v>
      </c>
      <c r="B2233" t="s">
        <v>8565</v>
      </c>
      <c r="C2233" t="s">
        <v>4571</v>
      </c>
      <c r="D2233" s="85" t="s">
        <v>3009</v>
      </c>
      <c r="E2233" s="146">
        <v>42255</v>
      </c>
      <c r="G2233" t="s">
        <v>203</v>
      </c>
      <c r="H2233" t="s">
        <v>204</v>
      </c>
      <c r="I2233" t="s">
        <v>205</v>
      </c>
      <c r="J2233" s="146">
        <v>42246</v>
      </c>
      <c r="K2233" t="s">
        <v>1397</v>
      </c>
      <c r="L2233" t="s">
        <v>79</v>
      </c>
      <c r="M2233" t="s">
        <v>28</v>
      </c>
      <c r="N2233" t="s">
        <v>2787</v>
      </c>
    </row>
    <row r="2234" spans="1:14">
      <c r="A2234" t="s">
        <v>12</v>
      </c>
      <c r="B2234" t="s">
        <v>8566</v>
      </c>
      <c r="C2234" t="s">
        <v>4572</v>
      </c>
      <c r="D2234" s="85" t="s">
        <v>4573</v>
      </c>
      <c r="E2234" s="146">
        <v>42690</v>
      </c>
      <c r="G2234" t="s">
        <v>4510</v>
      </c>
      <c r="H2234" t="s">
        <v>1745</v>
      </c>
      <c r="I2234" t="s">
        <v>4511</v>
      </c>
      <c r="J2234" s="146">
        <v>42645</v>
      </c>
      <c r="K2234" t="s">
        <v>4574</v>
      </c>
      <c r="L2234" t="s">
        <v>1690</v>
      </c>
      <c r="M2234" t="s">
        <v>28</v>
      </c>
    </row>
    <row r="2235" spans="1:14">
      <c r="A2235" t="s">
        <v>12</v>
      </c>
      <c r="B2235" t="s">
        <v>8567</v>
      </c>
      <c r="C2235" t="s">
        <v>4575</v>
      </c>
      <c r="D2235" s="85" t="s">
        <v>4573</v>
      </c>
      <c r="E2235" s="146">
        <v>42690</v>
      </c>
      <c r="G2235" t="s">
        <v>4510</v>
      </c>
      <c r="H2235" t="s">
        <v>1745</v>
      </c>
      <c r="I2235" t="s">
        <v>4511</v>
      </c>
      <c r="J2235" s="146">
        <v>42645</v>
      </c>
      <c r="K2235" t="s">
        <v>4574</v>
      </c>
      <c r="L2235" t="s">
        <v>4576</v>
      </c>
      <c r="M2235" t="s">
        <v>28</v>
      </c>
    </row>
    <row r="2236" spans="1:14">
      <c r="A2236" t="s">
        <v>12</v>
      </c>
      <c r="B2236" t="s">
        <v>8568</v>
      </c>
      <c r="C2236" t="s">
        <v>4577</v>
      </c>
      <c r="D2236" s="85" t="s">
        <v>4573</v>
      </c>
      <c r="E2236" s="146">
        <v>42689</v>
      </c>
      <c r="G2236" t="s">
        <v>4510</v>
      </c>
      <c r="H2236" t="s">
        <v>1745</v>
      </c>
      <c r="I2236" t="s">
        <v>4511</v>
      </c>
      <c r="J2236" s="146">
        <v>42645</v>
      </c>
      <c r="K2236" t="s">
        <v>4574</v>
      </c>
      <c r="L2236" t="s">
        <v>4578</v>
      </c>
      <c r="M2236" t="s">
        <v>28</v>
      </c>
    </row>
    <row r="2237" spans="1:14">
      <c r="A2237" t="s">
        <v>12</v>
      </c>
      <c r="B2237" t="s">
        <v>8569</v>
      </c>
      <c r="C2237" t="s">
        <v>4579</v>
      </c>
      <c r="D2237" s="85" t="s">
        <v>4573</v>
      </c>
      <c r="E2237" s="146">
        <v>42687</v>
      </c>
      <c r="G2237" t="s">
        <v>4510</v>
      </c>
      <c r="H2237" t="s">
        <v>1745</v>
      </c>
      <c r="I2237" t="s">
        <v>4511</v>
      </c>
      <c r="J2237" s="146">
        <v>42645</v>
      </c>
      <c r="K2237" t="s">
        <v>4574</v>
      </c>
      <c r="L2237" t="s">
        <v>4580</v>
      </c>
      <c r="M2237" t="s">
        <v>28</v>
      </c>
    </row>
    <row r="2238" spans="1:14">
      <c r="A2238" t="s">
        <v>12</v>
      </c>
      <c r="B2238" t="s">
        <v>8570</v>
      </c>
      <c r="C2238" t="s">
        <v>4581</v>
      </c>
      <c r="D2238" s="85" t="s">
        <v>4573</v>
      </c>
      <c r="E2238" s="146">
        <v>42687</v>
      </c>
      <c r="G2238" t="s">
        <v>4510</v>
      </c>
      <c r="H2238" t="s">
        <v>1745</v>
      </c>
      <c r="I2238" t="s">
        <v>4511</v>
      </c>
      <c r="J2238" s="146">
        <v>42645</v>
      </c>
      <c r="K2238" t="s">
        <v>4574</v>
      </c>
      <c r="L2238" t="s">
        <v>959</v>
      </c>
      <c r="M2238" t="s">
        <v>28</v>
      </c>
    </row>
    <row r="2239" spans="1:14">
      <c r="A2239" t="s">
        <v>12</v>
      </c>
      <c r="B2239" t="s">
        <v>8571</v>
      </c>
      <c r="C2239" t="s">
        <v>4582</v>
      </c>
      <c r="D2239" s="85" t="s">
        <v>4573</v>
      </c>
      <c r="E2239" s="146">
        <v>42687</v>
      </c>
      <c r="G2239" t="s">
        <v>4510</v>
      </c>
      <c r="H2239" t="s">
        <v>1745</v>
      </c>
      <c r="I2239" t="s">
        <v>4511</v>
      </c>
      <c r="J2239" s="146">
        <v>42645</v>
      </c>
      <c r="K2239" t="s">
        <v>4574</v>
      </c>
      <c r="L2239" t="s">
        <v>4140</v>
      </c>
      <c r="M2239" t="s">
        <v>28</v>
      </c>
    </row>
    <row r="2240" spans="1:14">
      <c r="A2240" t="s">
        <v>12</v>
      </c>
      <c r="B2240" t="s">
        <v>8572</v>
      </c>
      <c r="C2240" t="s">
        <v>4583</v>
      </c>
      <c r="D2240" s="85" t="s">
        <v>4573</v>
      </c>
      <c r="E2240" s="146">
        <v>42681</v>
      </c>
      <c r="G2240" t="s">
        <v>4510</v>
      </c>
      <c r="H2240" t="s">
        <v>1745</v>
      </c>
      <c r="I2240" t="s">
        <v>4511</v>
      </c>
      <c r="J2240" s="146">
        <v>42645</v>
      </c>
      <c r="K2240" t="s">
        <v>4574</v>
      </c>
      <c r="L2240" t="s">
        <v>2758</v>
      </c>
      <c r="M2240" t="s">
        <v>28</v>
      </c>
    </row>
    <row r="2241" spans="1:14">
      <c r="A2241" t="s">
        <v>12</v>
      </c>
      <c r="B2241" t="s">
        <v>8573</v>
      </c>
      <c r="C2241" t="s">
        <v>4584</v>
      </c>
      <c r="D2241" s="85" t="s">
        <v>4573</v>
      </c>
      <c r="E2241" s="146">
        <v>42681</v>
      </c>
      <c r="G2241" t="s">
        <v>4510</v>
      </c>
      <c r="H2241" t="s">
        <v>1745</v>
      </c>
      <c r="I2241" t="s">
        <v>4511</v>
      </c>
      <c r="J2241" s="146">
        <v>42645</v>
      </c>
      <c r="K2241" t="s">
        <v>4574</v>
      </c>
      <c r="L2241" t="s">
        <v>4585</v>
      </c>
      <c r="M2241" t="s">
        <v>28</v>
      </c>
    </row>
    <row r="2242" spans="1:14">
      <c r="A2242" t="s">
        <v>12</v>
      </c>
      <c r="B2242" t="s">
        <v>8574</v>
      </c>
      <c r="C2242" t="s">
        <v>4586</v>
      </c>
      <c r="D2242" s="85" t="s">
        <v>4573</v>
      </c>
      <c r="E2242" s="146">
        <v>42670</v>
      </c>
      <c r="G2242" t="s">
        <v>4510</v>
      </c>
      <c r="H2242" t="s">
        <v>1745</v>
      </c>
      <c r="I2242" t="s">
        <v>4511</v>
      </c>
      <c r="J2242" s="146">
        <v>42645</v>
      </c>
      <c r="K2242" t="s">
        <v>4574</v>
      </c>
      <c r="L2242" t="s">
        <v>4587</v>
      </c>
      <c r="M2242" t="s">
        <v>28</v>
      </c>
    </row>
    <row r="2243" spans="1:14">
      <c r="A2243" t="s">
        <v>12</v>
      </c>
      <c r="B2243" t="s">
        <v>8575</v>
      </c>
      <c r="C2243" t="s">
        <v>4588</v>
      </c>
      <c r="D2243" s="85" t="s">
        <v>4573</v>
      </c>
      <c r="E2243" s="146">
        <v>42670</v>
      </c>
      <c r="G2243" t="s">
        <v>4510</v>
      </c>
      <c r="H2243" t="s">
        <v>1745</v>
      </c>
      <c r="I2243" t="s">
        <v>4511</v>
      </c>
      <c r="J2243" s="146">
        <v>42645</v>
      </c>
      <c r="K2243" t="s">
        <v>4574</v>
      </c>
      <c r="L2243" t="s">
        <v>4589</v>
      </c>
      <c r="M2243" t="s">
        <v>28</v>
      </c>
    </row>
    <row r="2244" spans="1:14">
      <c r="A2244" t="s">
        <v>12</v>
      </c>
      <c r="B2244" t="s">
        <v>8576</v>
      </c>
      <c r="C2244" t="s">
        <v>4590</v>
      </c>
      <c r="D2244" s="85" t="s">
        <v>4573</v>
      </c>
      <c r="E2244" s="146">
        <v>42131</v>
      </c>
      <c r="G2244" t="s">
        <v>4591</v>
      </c>
      <c r="K2244" t="s">
        <v>1690</v>
      </c>
      <c r="L2244" t="s">
        <v>3929</v>
      </c>
      <c r="M2244" t="s">
        <v>28</v>
      </c>
      <c r="N2244" t="s">
        <v>4592</v>
      </c>
    </row>
    <row r="2245" spans="1:14">
      <c r="A2245" t="s">
        <v>12</v>
      </c>
      <c r="B2245" t="s">
        <v>8577</v>
      </c>
      <c r="C2245" t="s">
        <v>4593</v>
      </c>
      <c r="D2245" s="85" t="s">
        <v>4573</v>
      </c>
      <c r="E2245" s="146">
        <v>42131</v>
      </c>
      <c r="G2245" t="s">
        <v>4591</v>
      </c>
      <c r="K2245" t="s">
        <v>4197</v>
      </c>
      <c r="L2245" t="s">
        <v>4594</v>
      </c>
      <c r="M2245" t="s">
        <v>28</v>
      </c>
      <c r="N2245" t="s">
        <v>1871</v>
      </c>
    </row>
    <row r="2246" spans="1:14">
      <c r="A2246" t="s">
        <v>12</v>
      </c>
      <c r="B2246" t="s">
        <v>8578</v>
      </c>
      <c r="C2246" t="s">
        <v>4595</v>
      </c>
      <c r="D2246" s="85" t="s">
        <v>4573</v>
      </c>
      <c r="E2246" s="146">
        <v>42131</v>
      </c>
      <c r="G2246" t="s">
        <v>4591</v>
      </c>
      <c r="K2246" t="s">
        <v>4596</v>
      </c>
      <c r="L2246" t="s">
        <v>4597</v>
      </c>
      <c r="M2246" t="s">
        <v>28</v>
      </c>
      <c r="N2246" t="s">
        <v>374</v>
      </c>
    </row>
    <row r="2247" spans="1:14">
      <c r="A2247" t="s">
        <v>12</v>
      </c>
      <c r="B2247" t="s">
        <v>8579</v>
      </c>
      <c r="C2247" t="s">
        <v>4598</v>
      </c>
      <c r="D2247" s="85" t="s">
        <v>4573</v>
      </c>
      <c r="E2247" s="146">
        <v>42131</v>
      </c>
      <c r="G2247" t="s">
        <v>4591</v>
      </c>
      <c r="K2247" t="s">
        <v>4205</v>
      </c>
      <c r="L2247" t="s">
        <v>4594</v>
      </c>
      <c r="M2247" t="s">
        <v>28</v>
      </c>
      <c r="N2247" t="s">
        <v>2771</v>
      </c>
    </row>
    <row r="2248" spans="1:14">
      <c r="A2248" t="s">
        <v>12</v>
      </c>
      <c r="B2248" t="s">
        <v>8580</v>
      </c>
      <c r="C2248" t="s">
        <v>4599</v>
      </c>
      <c r="D2248" s="85" t="s">
        <v>4573</v>
      </c>
      <c r="E2248" s="146">
        <v>42131</v>
      </c>
      <c r="G2248" t="s">
        <v>4591</v>
      </c>
      <c r="K2248" t="s">
        <v>4580</v>
      </c>
      <c r="L2248" t="s">
        <v>4600</v>
      </c>
      <c r="M2248" t="s">
        <v>28</v>
      </c>
      <c r="N2248" t="s">
        <v>4601</v>
      </c>
    </row>
    <row r="2249" spans="1:14">
      <c r="A2249" t="s">
        <v>12</v>
      </c>
      <c r="B2249" t="s">
        <v>8581</v>
      </c>
      <c r="C2249" t="s">
        <v>4602</v>
      </c>
      <c r="D2249" s="85" t="s">
        <v>4573</v>
      </c>
      <c r="E2249" s="146">
        <v>42131</v>
      </c>
      <c r="G2249" t="s">
        <v>4591</v>
      </c>
      <c r="K2249" t="s">
        <v>4603</v>
      </c>
      <c r="L2249" t="s">
        <v>4580</v>
      </c>
      <c r="M2249" t="s">
        <v>28</v>
      </c>
      <c r="N2249" t="s">
        <v>1902</v>
      </c>
    </row>
    <row r="2250" spans="1:14">
      <c r="A2250" t="s">
        <v>12</v>
      </c>
      <c r="B2250" t="s">
        <v>8582</v>
      </c>
      <c r="C2250" s="143" t="s">
        <v>4604</v>
      </c>
      <c r="D2250" s="85" t="s">
        <v>9444</v>
      </c>
      <c r="E2250" s="146">
        <v>43915</v>
      </c>
      <c r="G2250" t="s">
        <v>4605</v>
      </c>
      <c r="K2250" t="s">
        <v>4168</v>
      </c>
      <c r="L2250" t="s">
        <v>4606</v>
      </c>
      <c r="M2250" t="s">
        <v>28</v>
      </c>
      <c r="N2250" t="s">
        <v>185</v>
      </c>
    </row>
    <row r="2251" spans="1:14">
      <c r="A2251" t="s">
        <v>12</v>
      </c>
      <c r="B2251" t="s">
        <v>8583</v>
      </c>
      <c r="C2251" t="s">
        <v>4607</v>
      </c>
      <c r="D2251" s="85" t="s">
        <v>9444</v>
      </c>
      <c r="E2251" s="146">
        <v>43915</v>
      </c>
      <c r="G2251" t="s">
        <v>4605</v>
      </c>
      <c r="K2251" t="s">
        <v>4608</v>
      </c>
      <c r="L2251" t="s">
        <v>4609</v>
      </c>
      <c r="M2251" t="s">
        <v>28</v>
      </c>
      <c r="N2251" t="s">
        <v>29</v>
      </c>
    </row>
    <row r="2252" spans="1:14">
      <c r="A2252" t="s">
        <v>12</v>
      </c>
      <c r="B2252" t="s">
        <v>8584</v>
      </c>
      <c r="C2252" t="s">
        <v>4610</v>
      </c>
      <c r="D2252" s="85" t="s">
        <v>9444</v>
      </c>
      <c r="E2252" s="146">
        <v>43915</v>
      </c>
      <c r="F2252" t="s">
        <v>891</v>
      </c>
      <c r="G2252" t="s">
        <v>4605</v>
      </c>
      <c r="K2252" t="s">
        <v>4153</v>
      </c>
      <c r="L2252" t="s">
        <v>2607</v>
      </c>
      <c r="M2252" t="s">
        <v>28</v>
      </c>
      <c r="N2252" t="s">
        <v>100</v>
      </c>
    </row>
    <row r="2253" spans="1:14">
      <c r="A2253" t="s">
        <v>12</v>
      </c>
      <c r="B2253" t="s">
        <v>8585</v>
      </c>
      <c r="C2253" t="s">
        <v>4611</v>
      </c>
      <c r="D2253" s="85" t="s">
        <v>9444</v>
      </c>
      <c r="E2253" s="146">
        <v>43915</v>
      </c>
      <c r="F2253" t="s">
        <v>891</v>
      </c>
      <c r="G2253" t="s">
        <v>4605</v>
      </c>
      <c r="K2253" t="s">
        <v>2825</v>
      </c>
      <c r="L2253" t="s">
        <v>4129</v>
      </c>
      <c r="M2253" t="s">
        <v>28</v>
      </c>
      <c r="N2253" t="s">
        <v>128</v>
      </c>
    </row>
    <row r="2254" spans="1:14">
      <c r="A2254" t="s">
        <v>12</v>
      </c>
      <c r="B2254" t="s">
        <v>8586</v>
      </c>
      <c r="C2254" t="s">
        <v>4612</v>
      </c>
      <c r="D2254" s="85" t="s">
        <v>9444</v>
      </c>
      <c r="E2254" s="146">
        <v>43915</v>
      </c>
      <c r="F2254" t="s">
        <v>757</v>
      </c>
      <c r="G2254" t="s">
        <v>4605</v>
      </c>
      <c r="K2254" t="s">
        <v>2758</v>
      </c>
      <c r="L2254" t="s">
        <v>2607</v>
      </c>
      <c r="M2254" t="s">
        <v>28</v>
      </c>
      <c r="N2254" t="s">
        <v>4366</v>
      </c>
    </row>
    <row r="2255" spans="1:14">
      <c r="A2255" t="s">
        <v>12</v>
      </c>
      <c r="B2255" t="s">
        <v>8587</v>
      </c>
      <c r="C2255" t="s">
        <v>4613</v>
      </c>
      <c r="D2255" s="85" t="s">
        <v>9444</v>
      </c>
      <c r="E2255" s="146">
        <v>43903</v>
      </c>
      <c r="G2255" t="s">
        <v>4605</v>
      </c>
      <c r="K2255" t="s">
        <v>4614</v>
      </c>
      <c r="L2255" t="s">
        <v>587</v>
      </c>
      <c r="M2255" t="s">
        <v>28</v>
      </c>
      <c r="N2255" t="s">
        <v>4615</v>
      </c>
    </row>
    <row r="2256" spans="1:14">
      <c r="A2256" t="s">
        <v>12</v>
      </c>
      <c r="B2256" t="s">
        <v>8588</v>
      </c>
      <c r="C2256" t="s">
        <v>4616</v>
      </c>
      <c r="D2256" s="85" t="s">
        <v>9444</v>
      </c>
      <c r="E2256" s="146">
        <v>43903</v>
      </c>
      <c r="G2256" t="s">
        <v>4605</v>
      </c>
      <c r="K2256" t="s">
        <v>4617</v>
      </c>
      <c r="L2256" t="s">
        <v>4618</v>
      </c>
      <c r="M2256" t="s">
        <v>28</v>
      </c>
      <c r="N2256" t="s">
        <v>1871</v>
      </c>
    </row>
    <row r="2257" spans="1:14">
      <c r="A2257" t="s">
        <v>12</v>
      </c>
      <c r="B2257" t="s">
        <v>8589</v>
      </c>
      <c r="C2257" t="s">
        <v>4619</v>
      </c>
      <c r="D2257" s="85" t="s">
        <v>9444</v>
      </c>
      <c r="E2257" s="146">
        <v>43903</v>
      </c>
      <c r="G2257" t="s">
        <v>4605</v>
      </c>
      <c r="K2257" t="s">
        <v>4518</v>
      </c>
      <c r="L2257" t="s">
        <v>4620</v>
      </c>
      <c r="M2257" t="s">
        <v>28</v>
      </c>
      <c r="N2257" t="s">
        <v>178</v>
      </c>
    </row>
    <row r="2258" spans="1:14">
      <c r="A2258" t="s">
        <v>12</v>
      </c>
      <c r="B2258" t="s">
        <v>8590</v>
      </c>
      <c r="C2258" t="s">
        <v>4621</v>
      </c>
      <c r="D2258" s="85" t="s">
        <v>9444</v>
      </c>
      <c r="E2258" s="146">
        <v>43903</v>
      </c>
      <c r="G2258" t="s">
        <v>4605</v>
      </c>
      <c r="K2258" t="s">
        <v>4622</v>
      </c>
      <c r="L2258" t="s">
        <v>4623</v>
      </c>
      <c r="M2258" t="s">
        <v>28</v>
      </c>
      <c r="N2258" t="s">
        <v>4624</v>
      </c>
    </row>
    <row r="2259" spans="1:14">
      <c r="A2259" t="s">
        <v>12</v>
      </c>
      <c r="B2259" t="s">
        <v>8591</v>
      </c>
      <c r="C2259" t="s">
        <v>4625</v>
      </c>
      <c r="D2259" s="85" t="s">
        <v>9444</v>
      </c>
      <c r="E2259" s="146">
        <v>43903</v>
      </c>
      <c r="G2259" t="s">
        <v>4605</v>
      </c>
      <c r="K2259" t="s">
        <v>4145</v>
      </c>
      <c r="L2259" t="s">
        <v>2607</v>
      </c>
      <c r="M2259" t="s">
        <v>28</v>
      </c>
      <c r="N2259" t="s">
        <v>29</v>
      </c>
    </row>
    <row r="2260" spans="1:14">
      <c r="A2260" t="s">
        <v>12</v>
      </c>
      <c r="B2260" t="s">
        <v>8592</v>
      </c>
      <c r="C2260" t="s">
        <v>4626</v>
      </c>
      <c r="D2260" s="85" t="s">
        <v>9444</v>
      </c>
      <c r="E2260" s="146">
        <v>43903</v>
      </c>
      <c r="G2260" t="s">
        <v>4605</v>
      </c>
      <c r="K2260" t="s">
        <v>2749</v>
      </c>
      <c r="L2260" t="s">
        <v>4153</v>
      </c>
      <c r="M2260" t="s">
        <v>28</v>
      </c>
      <c r="N2260" t="s">
        <v>178</v>
      </c>
    </row>
    <row r="2261" spans="1:14">
      <c r="A2261" t="s">
        <v>12</v>
      </c>
      <c r="B2261" t="s">
        <v>8593</v>
      </c>
      <c r="C2261" t="s">
        <v>4627</v>
      </c>
      <c r="D2261" s="85" t="s">
        <v>9444</v>
      </c>
      <c r="E2261" s="146">
        <v>43903</v>
      </c>
      <c r="G2261" t="s">
        <v>4605</v>
      </c>
      <c r="K2261" t="s">
        <v>4628</v>
      </c>
      <c r="L2261" t="s">
        <v>4629</v>
      </c>
      <c r="M2261" t="s">
        <v>28</v>
      </c>
      <c r="N2261" t="s">
        <v>2911</v>
      </c>
    </row>
    <row r="2262" spans="1:14">
      <c r="A2262" t="s">
        <v>12</v>
      </c>
      <c r="B2262" t="s">
        <v>8594</v>
      </c>
      <c r="C2262" t="s">
        <v>4630</v>
      </c>
      <c r="D2262" s="85" t="s">
        <v>9444</v>
      </c>
      <c r="E2262" s="146">
        <v>43903</v>
      </c>
      <c r="F2262" t="s">
        <v>838</v>
      </c>
      <c r="G2262" t="s">
        <v>4605</v>
      </c>
      <c r="K2262" t="s">
        <v>4145</v>
      </c>
      <c r="L2262" t="s">
        <v>2758</v>
      </c>
      <c r="M2262" t="s">
        <v>28</v>
      </c>
      <c r="N2262" t="s">
        <v>645</v>
      </c>
    </row>
    <row r="2263" spans="1:14">
      <c r="A2263" t="s">
        <v>12</v>
      </c>
      <c r="B2263" t="s">
        <v>8595</v>
      </c>
      <c r="C2263" t="s">
        <v>4631</v>
      </c>
      <c r="D2263" s="85" t="s">
        <v>9444</v>
      </c>
      <c r="E2263" s="146">
        <v>43556</v>
      </c>
      <c r="F2263" t="s">
        <v>838</v>
      </c>
      <c r="G2263" t="s">
        <v>4632</v>
      </c>
      <c r="H2263" t="s">
        <v>4201</v>
      </c>
      <c r="J2263" s="146">
        <v>43520</v>
      </c>
      <c r="K2263" t="s">
        <v>2607</v>
      </c>
      <c r="L2263" t="s">
        <v>4145</v>
      </c>
      <c r="M2263" t="s">
        <v>28</v>
      </c>
      <c r="N2263" t="s">
        <v>4135</v>
      </c>
    </row>
    <row r="2264" spans="1:14">
      <c r="A2264" t="s">
        <v>12</v>
      </c>
      <c r="B2264" t="s">
        <v>8596</v>
      </c>
      <c r="C2264" t="s">
        <v>4633</v>
      </c>
      <c r="D2264" s="85" t="s">
        <v>9444</v>
      </c>
      <c r="E2264" s="146">
        <v>43556</v>
      </c>
      <c r="G2264" t="s">
        <v>4632</v>
      </c>
      <c r="H2264" t="s">
        <v>4201</v>
      </c>
      <c r="J2264" s="146">
        <v>43520</v>
      </c>
      <c r="K2264" t="s">
        <v>2749</v>
      </c>
      <c r="L2264" t="s">
        <v>2607</v>
      </c>
      <c r="M2264" t="s">
        <v>28</v>
      </c>
      <c r="N2264" t="s">
        <v>4634</v>
      </c>
    </row>
    <row r="2265" spans="1:14">
      <c r="A2265" t="s">
        <v>12</v>
      </c>
      <c r="B2265" t="s">
        <v>8597</v>
      </c>
      <c r="C2265" t="s">
        <v>4635</v>
      </c>
      <c r="D2265" s="85" t="s">
        <v>9444</v>
      </c>
      <c r="E2265" s="146">
        <v>43556</v>
      </c>
      <c r="G2265" t="s">
        <v>4632</v>
      </c>
      <c r="H2265" t="s">
        <v>4201</v>
      </c>
      <c r="J2265" s="146">
        <v>43520</v>
      </c>
      <c r="K2265" t="s">
        <v>4129</v>
      </c>
      <c r="L2265" t="s">
        <v>4145</v>
      </c>
      <c r="M2265" t="s">
        <v>28</v>
      </c>
      <c r="N2265" t="s">
        <v>2168</v>
      </c>
    </row>
    <row r="2266" spans="1:14">
      <c r="A2266" t="s">
        <v>12</v>
      </c>
      <c r="B2266" t="s">
        <v>8598</v>
      </c>
      <c r="C2266" t="s">
        <v>4636</v>
      </c>
      <c r="D2266" s="85" t="s">
        <v>9444</v>
      </c>
      <c r="E2266" s="146">
        <v>43556</v>
      </c>
      <c r="G2266" t="s">
        <v>4632</v>
      </c>
      <c r="H2266" t="s">
        <v>4201</v>
      </c>
      <c r="J2266" s="146">
        <v>43520</v>
      </c>
      <c r="K2266" t="s">
        <v>4637</v>
      </c>
      <c r="L2266" t="s">
        <v>4608</v>
      </c>
      <c r="M2266" t="s">
        <v>28</v>
      </c>
      <c r="N2266" t="s">
        <v>4166</v>
      </c>
    </row>
    <row r="2267" spans="1:14">
      <c r="A2267" t="s">
        <v>12</v>
      </c>
      <c r="B2267" t="s">
        <v>8599</v>
      </c>
      <c r="C2267" t="s">
        <v>4638</v>
      </c>
      <c r="D2267" s="85" t="s">
        <v>9444</v>
      </c>
      <c r="E2267" s="146">
        <v>43556</v>
      </c>
      <c r="G2267" t="s">
        <v>4632</v>
      </c>
      <c r="H2267" t="s">
        <v>4201</v>
      </c>
      <c r="J2267" s="146">
        <v>43520</v>
      </c>
      <c r="K2267" t="s">
        <v>4639</v>
      </c>
      <c r="L2267" t="s">
        <v>4215</v>
      </c>
      <c r="M2267" t="s">
        <v>28</v>
      </c>
      <c r="N2267" t="s">
        <v>4442</v>
      </c>
    </row>
    <row r="2268" spans="1:14">
      <c r="A2268" t="s">
        <v>12</v>
      </c>
      <c r="B2268" t="s">
        <v>8600</v>
      </c>
      <c r="C2268" t="s">
        <v>4640</v>
      </c>
      <c r="D2268" s="85" t="s">
        <v>9444</v>
      </c>
      <c r="E2268" s="146">
        <v>43556</v>
      </c>
      <c r="G2268" t="s">
        <v>4632</v>
      </c>
      <c r="H2268" t="s">
        <v>4201</v>
      </c>
      <c r="J2268" s="146">
        <v>43520</v>
      </c>
      <c r="K2268" t="s">
        <v>2758</v>
      </c>
      <c r="L2268" t="s">
        <v>4215</v>
      </c>
      <c r="M2268" t="s">
        <v>28</v>
      </c>
      <c r="N2268" t="s">
        <v>100</v>
      </c>
    </row>
    <row r="2269" spans="1:14">
      <c r="A2269" t="s">
        <v>12</v>
      </c>
      <c r="B2269" t="s">
        <v>8601</v>
      </c>
      <c r="C2269" t="s">
        <v>4641</v>
      </c>
      <c r="D2269" s="85" t="s">
        <v>9444</v>
      </c>
      <c r="E2269" s="146">
        <v>43556</v>
      </c>
      <c r="G2269" t="s">
        <v>4632</v>
      </c>
      <c r="H2269" t="s">
        <v>4201</v>
      </c>
      <c r="J2269" s="146">
        <v>43520</v>
      </c>
      <c r="K2269" t="s">
        <v>2758</v>
      </c>
      <c r="L2269" t="s">
        <v>4129</v>
      </c>
      <c r="M2269" t="s">
        <v>28</v>
      </c>
      <c r="N2269" t="s">
        <v>294</v>
      </c>
    </row>
    <row r="2270" spans="1:14">
      <c r="A2270" t="s">
        <v>12</v>
      </c>
      <c r="B2270" t="s">
        <v>8602</v>
      </c>
      <c r="C2270" t="s">
        <v>4642</v>
      </c>
      <c r="D2270" s="85" t="s">
        <v>9444</v>
      </c>
      <c r="E2270" s="146">
        <v>43556</v>
      </c>
      <c r="G2270" t="s">
        <v>4632</v>
      </c>
      <c r="H2270" t="s">
        <v>4201</v>
      </c>
      <c r="J2270" s="146">
        <v>43520</v>
      </c>
      <c r="K2270" t="s">
        <v>2607</v>
      </c>
      <c r="L2270" t="s">
        <v>4153</v>
      </c>
      <c r="M2270" t="s">
        <v>28</v>
      </c>
      <c r="N2270" t="s">
        <v>381</v>
      </c>
    </row>
    <row r="2271" spans="1:14">
      <c r="A2271" t="s">
        <v>12</v>
      </c>
      <c r="B2271" t="s">
        <v>8603</v>
      </c>
      <c r="C2271" t="s">
        <v>4643</v>
      </c>
      <c r="D2271" s="85" t="s">
        <v>9444</v>
      </c>
      <c r="E2271" s="146">
        <v>43556</v>
      </c>
      <c r="G2271" t="s">
        <v>4632</v>
      </c>
      <c r="H2271" t="s">
        <v>4201</v>
      </c>
      <c r="J2271" s="146">
        <v>43520</v>
      </c>
      <c r="K2271" t="s">
        <v>4637</v>
      </c>
      <c r="L2271" t="s">
        <v>4165</v>
      </c>
      <c r="M2271" t="s">
        <v>28</v>
      </c>
      <c r="N2271" t="s">
        <v>1864</v>
      </c>
    </row>
    <row r="2272" spans="1:14">
      <c r="A2272" t="s">
        <v>12</v>
      </c>
      <c r="B2272" t="s">
        <v>8604</v>
      </c>
      <c r="C2272" t="s">
        <v>4644</v>
      </c>
      <c r="D2272" s="85" t="s">
        <v>9444</v>
      </c>
      <c r="E2272" s="146">
        <v>43556</v>
      </c>
      <c r="G2272" t="s">
        <v>4632</v>
      </c>
      <c r="H2272" t="s">
        <v>4201</v>
      </c>
      <c r="J2272" s="146">
        <v>43520</v>
      </c>
      <c r="K2272" t="s">
        <v>587</v>
      </c>
      <c r="L2272" t="s">
        <v>4608</v>
      </c>
      <c r="M2272" t="s">
        <v>28</v>
      </c>
      <c r="N2272" t="s">
        <v>657</v>
      </c>
    </row>
    <row r="2273" spans="1:14">
      <c r="A2273" t="s">
        <v>12</v>
      </c>
      <c r="B2273" t="s">
        <v>8605</v>
      </c>
      <c r="C2273" t="s">
        <v>4645</v>
      </c>
      <c r="D2273" s="85" t="s">
        <v>9444</v>
      </c>
      <c r="E2273" s="146">
        <v>43556</v>
      </c>
      <c r="G2273" t="s">
        <v>4632</v>
      </c>
      <c r="H2273" t="s">
        <v>4201</v>
      </c>
      <c r="J2273" s="146">
        <v>43520</v>
      </c>
      <c r="K2273" t="s">
        <v>4518</v>
      </c>
      <c r="L2273" t="s">
        <v>4140</v>
      </c>
      <c r="M2273" t="s">
        <v>28</v>
      </c>
      <c r="N2273" t="s">
        <v>4601</v>
      </c>
    </row>
    <row r="2274" spans="1:14">
      <c r="A2274" t="s">
        <v>12</v>
      </c>
      <c r="B2274" t="s">
        <v>8606</v>
      </c>
      <c r="C2274" t="s">
        <v>4646</v>
      </c>
      <c r="D2274" s="85" t="s">
        <v>9444</v>
      </c>
      <c r="E2274" s="146">
        <v>43556</v>
      </c>
      <c r="G2274" t="s">
        <v>4632</v>
      </c>
      <c r="H2274" t="s">
        <v>4201</v>
      </c>
      <c r="J2274" s="146">
        <v>43520</v>
      </c>
      <c r="K2274" t="s">
        <v>4647</v>
      </c>
      <c r="L2274" t="s">
        <v>4648</v>
      </c>
      <c r="M2274" t="s">
        <v>28</v>
      </c>
    </row>
    <row r="2275" spans="1:14">
      <c r="A2275" t="s">
        <v>12</v>
      </c>
      <c r="B2275" t="s">
        <v>8607</v>
      </c>
      <c r="C2275" t="s">
        <v>4649</v>
      </c>
      <c r="D2275" s="85" t="s">
        <v>9444</v>
      </c>
      <c r="E2275" s="146">
        <v>43556</v>
      </c>
      <c r="G2275" t="s">
        <v>4632</v>
      </c>
      <c r="H2275" t="s">
        <v>4201</v>
      </c>
      <c r="J2275" s="146">
        <v>43520</v>
      </c>
      <c r="K2275" t="s">
        <v>4165</v>
      </c>
      <c r="L2275" t="s">
        <v>2607</v>
      </c>
      <c r="M2275" t="s">
        <v>28</v>
      </c>
      <c r="N2275" t="s">
        <v>4650</v>
      </c>
    </row>
    <row r="2276" spans="1:14">
      <c r="A2276" t="s">
        <v>12</v>
      </c>
      <c r="B2276" t="s">
        <v>8608</v>
      </c>
      <c r="C2276" t="s">
        <v>4651</v>
      </c>
      <c r="D2276" s="85" t="s">
        <v>9444</v>
      </c>
      <c r="E2276" s="146">
        <v>43556</v>
      </c>
      <c r="G2276" t="s">
        <v>4632</v>
      </c>
      <c r="H2276" t="s">
        <v>4201</v>
      </c>
      <c r="J2276" s="146">
        <v>43520</v>
      </c>
      <c r="K2276" t="s">
        <v>4145</v>
      </c>
      <c r="L2276" t="s">
        <v>4129</v>
      </c>
      <c r="M2276" t="s">
        <v>28</v>
      </c>
      <c r="N2276" t="s">
        <v>324</v>
      </c>
    </row>
    <row r="2277" spans="1:14">
      <c r="A2277" t="s">
        <v>12</v>
      </c>
      <c r="B2277" t="s">
        <v>8609</v>
      </c>
      <c r="C2277" t="s">
        <v>4652</v>
      </c>
      <c r="D2277" s="85" t="s">
        <v>9444</v>
      </c>
      <c r="E2277" s="146">
        <v>43556</v>
      </c>
      <c r="G2277" t="s">
        <v>4632</v>
      </c>
      <c r="H2277" t="s">
        <v>4201</v>
      </c>
      <c r="J2277" s="146">
        <v>43520</v>
      </c>
      <c r="K2277" t="s">
        <v>4145</v>
      </c>
      <c r="L2277" t="s">
        <v>2758</v>
      </c>
      <c r="M2277" t="s">
        <v>28</v>
      </c>
      <c r="N2277" t="s">
        <v>86</v>
      </c>
    </row>
    <row r="2278" spans="1:14">
      <c r="A2278" t="s">
        <v>12</v>
      </c>
      <c r="B2278" t="s">
        <v>8610</v>
      </c>
      <c r="C2278" t="s">
        <v>4653</v>
      </c>
      <c r="D2278" s="85" t="s">
        <v>9444</v>
      </c>
      <c r="E2278" s="146">
        <v>43556</v>
      </c>
      <c r="G2278" t="s">
        <v>4632</v>
      </c>
      <c r="H2278" t="s">
        <v>4201</v>
      </c>
      <c r="J2278" s="146">
        <v>43520</v>
      </c>
      <c r="K2278" t="s">
        <v>2758</v>
      </c>
      <c r="L2278" t="s">
        <v>2749</v>
      </c>
      <c r="M2278" t="s">
        <v>28</v>
      </c>
    </row>
    <row r="2279" spans="1:14">
      <c r="A2279" t="s">
        <v>12</v>
      </c>
      <c r="B2279" t="s">
        <v>8611</v>
      </c>
      <c r="C2279" t="s">
        <v>4654</v>
      </c>
      <c r="D2279" s="85" t="s">
        <v>9444</v>
      </c>
      <c r="E2279" s="146">
        <v>43540</v>
      </c>
      <c r="G2279" t="s">
        <v>4632</v>
      </c>
      <c r="H2279" t="s">
        <v>4201</v>
      </c>
      <c r="J2279" s="146">
        <v>43520</v>
      </c>
      <c r="K2279" t="s">
        <v>4145</v>
      </c>
      <c r="L2279" t="s">
        <v>4655</v>
      </c>
      <c r="M2279" t="s">
        <v>28</v>
      </c>
      <c r="N2279" t="s">
        <v>851</v>
      </c>
    </row>
    <row r="2280" spans="1:14">
      <c r="A2280" t="s">
        <v>12</v>
      </c>
      <c r="B2280" t="s">
        <v>8612</v>
      </c>
      <c r="C2280" t="s">
        <v>4656</v>
      </c>
      <c r="D2280" s="85" t="s">
        <v>9444</v>
      </c>
      <c r="E2280" s="146">
        <v>43540</v>
      </c>
      <c r="G2280" t="s">
        <v>4632</v>
      </c>
      <c r="H2280" t="s">
        <v>4201</v>
      </c>
      <c r="J2280" s="146">
        <v>43520</v>
      </c>
      <c r="K2280" t="s">
        <v>2825</v>
      </c>
      <c r="L2280" t="s">
        <v>2607</v>
      </c>
      <c r="M2280" t="s">
        <v>28</v>
      </c>
    </row>
    <row r="2281" spans="1:14">
      <c r="A2281" t="s">
        <v>12</v>
      </c>
      <c r="B2281" t="s">
        <v>8613</v>
      </c>
      <c r="C2281" t="s">
        <v>4657</v>
      </c>
      <c r="D2281" s="85" t="s">
        <v>9444</v>
      </c>
      <c r="E2281" s="146">
        <v>43540</v>
      </c>
      <c r="G2281" t="s">
        <v>4632</v>
      </c>
      <c r="H2281" t="s">
        <v>4201</v>
      </c>
      <c r="J2281" s="146">
        <v>43520</v>
      </c>
      <c r="K2281" t="s">
        <v>2825</v>
      </c>
      <c r="L2281" t="s">
        <v>4614</v>
      </c>
      <c r="M2281" t="s">
        <v>28</v>
      </c>
    </row>
    <row r="2282" spans="1:14">
      <c r="A2282" t="s">
        <v>12</v>
      </c>
      <c r="B2282" t="s">
        <v>8614</v>
      </c>
      <c r="C2282" t="s">
        <v>4658</v>
      </c>
      <c r="D2282" s="85" t="s">
        <v>9444</v>
      </c>
      <c r="E2282" s="146">
        <v>43540</v>
      </c>
      <c r="G2282" t="s">
        <v>4632</v>
      </c>
      <c r="H2282" t="s">
        <v>4201</v>
      </c>
      <c r="J2282" s="146">
        <v>43520</v>
      </c>
      <c r="K2282" t="s">
        <v>2825</v>
      </c>
      <c r="L2282" t="s">
        <v>4578</v>
      </c>
      <c r="M2282" t="s">
        <v>28</v>
      </c>
    </row>
    <row r="2283" spans="1:14">
      <c r="A2283" t="s">
        <v>12</v>
      </c>
      <c r="B2283" t="s">
        <v>8615</v>
      </c>
      <c r="C2283" t="s">
        <v>4659</v>
      </c>
      <c r="D2283" s="85" t="s">
        <v>9444</v>
      </c>
      <c r="E2283" s="146">
        <v>43540</v>
      </c>
      <c r="G2283" t="s">
        <v>4632</v>
      </c>
      <c r="H2283" t="s">
        <v>4201</v>
      </c>
      <c r="J2283" s="146">
        <v>43520</v>
      </c>
      <c r="K2283" t="s">
        <v>2825</v>
      </c>
      <c r="L2283" t="s">
        <v>4574</v>
      </c>
      <c r="M2283" t="s">
        <v>28</v>
      </c>
    </row>
    <row r="2284" spans="1:14">
      <c r="A2284" t="s">
        <v>12</v>
      </c>
      <c r="B2284" t="s">
        <v>8616</v>
      </c>
      <c r="C2284" t="s">
        <v>4660</v>
      </c>
      <c r="D2284" s="85" t="s">
        <v>9444</v>
      </c>
      <c r="E2284" s="146">
        <v>43540</v>
      </c>
      <c r="G2284" t="s">
        <v>4632</v>
      </c>
      <c r="H2284" t="s">
        <v>4201</v>
      </c>
      <c r="J2284" s="146">
        <v>43520</v>
      </c>
      <c r="K2284" t="s">
        <v>2607</v>
      </c>
      <c r="L2284" t="s">
        <v>4574</v>
      </c>
      <c r="M2284" t="s">
        <v>28</v>
      </c>
    </row>
    <row r="2285" spans="1:14">
      <c r="A2285" t="s">
        <v>12</v>
      </c>
      <c r="B2285" t="s">
        <v>8617</v>
      </c>
      <c r="C2285" t="s">
        <v>4661</v>
      </c>
      <c r="D2285" s="85" t="s">
        <v>9444</v>
      </c>
      <c r="E2285" s="146">
        <v>43540</v>
      </c>
      <c r="G2285" t="s">
        <v>4632</v>
      </c>
      <c r="H2285" t="s">
        <v>4201</v>
      </c>
      <c r="J2285" s="146">
        <v>43520</v>
      </c>
      <c r="K2285" t="s">
        <v>4639</v>
      </c>
      <c r="L2285" t="s">
        <v>4662</v>
      </c>
      <c r="M2285" t="s">
        <v>28</v>
      </c>
    </row>
    <row r="2286" spans="1:14">
      <c r="A2286" t="s">
        <v>12</v>
      </c>
      <c r="B2286" t="s">
        <v>8618</v>
      </c>
      <c r="C2286" t="s">
        <v>4663</v>
      </c>
      <c r="D2286" s="85" t="s">
        <v>9444</v>
      </c>
      <c r="E2286" s="146">
        <v>43540</v>
      </c>
      <c r="G2286" t="s">
        <v>4632</v>
      </c>
      <c r="H2286" t="s">
        <v>4201</v>
      </c>
      <c r="J2286" s="146">
        <v>43520</v>
      </c>
      <c r="K2286" t="s">
        <v>2749</v>
      </c>
      <c r="L2286" t="s">
        <v>4574</v>
      </c>
      <c r="M2286" t="s">
        <v>28</v>
      </c>
    </row>
    <row r="2287" spans="1:14">
      <c r="A2287" t="s">
        <v>12</v>
      </c>
      <c r="B2287" t="s">
        <v>8619</v>
      </c>
      <c r="C2287" t="s">
        <v>4664</v>
      </c>
      <c r="D2287" s="85" t="s">
        <v>9444</v>
      </c>
      <c r="E2287" s="146">
        <v>43540</v>
      </c>
      <c r="G2287" t="s">
        <v>4632</v>
      </c>
      <c r="H2287" t="s">
        <v>4201</v>
      </c>
      <c r="J2287" s="146">
        <v>43520</v>
      </c>
      <c r="K2287" t="s">
        <v>4518</v>
      </c>
      <c r="L2287" t="s">
        <v>4145</v>
      </c>
      <c r="M2287" t="s">
        <v>28</v>
      </c>
    </row>
    <row r="2288" spans="1:14">
      <c r="A2288" t="s">
        <v>12</v>
      </c>
      <c r="B2288" t="s">
        <v>8620</v>
      </c>
      <c r="C2288" t="s">
        <v>4665</v>
      </c>
      <c r="D2288" s="85" t="s">
        <v>9444</v>
      </c>
      <c r="E2288" s="146">
        <v>43540</v>
      </c>
      <c r="G2288" t="s">
        <v>4632</v>
      </c>
      <c r="H2288" t="s">
        <v>4201</v>
      </c>
      <c r="J2288" s="146">
        <v>43520</v>
      </c>
      <c r="K2288" t="s">
        <v>4153</v>
      </c>
      <c r="L2288" t="s">
        <v>4129</v>
      </c>
      <c r="M2288" t="s">
        <v>28</v>
      </c>
    </row>
    <row r="2289" spans="1:14">
      <c r="A2289" t="s">
        <v>12</v>
      </c>
      <c r="B2289" t="s">
        <v>8621</v>
      </c>
      <c r="C2289" t="s">
        <v>4666</v>
      </c>
      <c r="D2289" s="85" t="s">
        <v>9444</v>
      </c>
      <c r="E2289" s="146">
        <v>43540</v>
      </c>
      <c r="G2289" t="s">
        <v>4632</v>
      </c>
      <c r="H2289" t="s">
        <v>4201</v>
      </c>
      <c r="J2289" s="146">
        <v>43520</v>
      </c>
      <c r="K2289" t="s">
        <v>4153</v>
      </c>
      <c r="L2289" t="s">
        <v>2825</v>
      </c>
      <c r="M2289" t="s">
        <v>28</v>
      </c>
    </row>
    <row r="2290" spans="1:14">
      <c r="A2290" t="s">
        <v>12</v>
      </c>
      <c r="B2290" t="s">
        <v>8622</v>
      </c>
      <c r="C2290" t="s">
        <v>4667</v>
      </c>
      <c r="D2290" s="85" t="s">
        <v>9444</v>
      </c>
      <c r="E2290" s="146">
        <v>43540</v>
      </c>
      <c r="G2290" t="s">
        <v>4632</v>
      </c>
      <c r="H2290" t="s">
        <v>4201</v>
      </c>
      <c r="J2290" s="146">
        <v>43520</v>
      </c>
      <c r="K2290" t="s">
        <v>4153</v>
      </c>
      <c r="L2290" t="s">
        <v>4614</v>
      </c>
      <c r="M2290" t="s">
        <v>28</v>
      </c>
    </row>
    <row r="2291" spans="1:14">
      <c r="A2291" t="s">
        <v>12</v>
      </c>
      <c r="B2291" t="s">
        <v>8623</v>
      </c>
      <c r="C2291" t="s">
        <v>4668</v>
      </c>
      <c r="D2291" s="85" t="s">
        <v>9444</v>
      </c>
      <c r="E2291" s="146">
        <v>43540</v>
      </c>
      <c r="G2291" t="s">
        <v>4632</v>
      </c>
      <c r="H2291" t="s">
        <v>4201</v>
      </c>
      <c r="J2291" s="146">
        <v>43520</v>
      </c>
      <c r="K2291" t="s">
        <v>4669</v>
      </c>
      <c r="L2291" t="s">
        <v>4168</v>
      </c>
      <c r="M2291" t="s">
        <v>28</v>
      </c>
    </row>
    <row r="2292" spans="1:14">
      <c r="A2292" t="s">
        <v>12</v>
      </c>
      <c r="B2292" t="s">
        <v>8624</v>
      </c>
      <c r="C2292" t="s">
        <v>4670</v>
      </c>
      <c r="D2292" s="85" t="s">
        <v>9444</v>
      </c>
      <c r="E2292" s="146">
        <v>43540</v>
      </c>
      <c r="G2292" t="s">
        <v>4632</v>
      </c>
      <c r="H2292" t="s">
        <v>4201</v>
      </c>
      <c r="J2292" s="146">
        <v>43520</v>
      </c>
      <c r="K2292" t="s">
        <v>4671</v>
      </c>
      <c r="L2292" t="s">
        <v>4623</v>
      </c>
      <c r="M2292" t="s">
        <v>28</v>
      </c>
    </row>
    <row r="2293" spans="1:14">
      <c r="A2293" t="s">
        <v>12</v>
      </c>
      <c r="B2293" t="s">
        <v>8625</v>
      </c>
      <c r="C2293" t="s">
        <v>4672</v>
      </c>
      <c r="D2293" s="85" t="s">
        <v>9444</v>
      </c>
      <c r="E2293" s="146">
        <v>43540</v>
      </c>
      <c r="G2293" t="s">
        <v>4632</v>
      </c>
      <c r="H2293" t="s">
        <v>4201</v>
      </c>
      <c r="J2293" s="146">
        <v>43520</v>
      </c>
      <c r="K2293" t="s">
        <v>4673</v>
      </c>
      <c r="L2293" t="s">
        <v>4639</v>
      </c>
      <c r="M2293" t="s">
        <v>28</v>
      </c>
    </row>
    <row r="2294" spans="1:14">
      <c r="A2294" t="s">
        <v>12</v>
      </c>
      <c r="B2294" t="s">
        <v>8626</v>
      </c>
      <c r="C2294" t="s">
        <v>4674</v>
      </c>
      <c r="D2294" s="85" t="s">
        <v>9444</v>
      </c>
      <c r="E2294" s="146">
        <v>43540</v>
      </c>
      <c r="G2294" t="s">
        <v>4632</v>
      </c>
      <c r="H2294" t="s">
        <v>4201</v>
      </c>
      <c r="J2294" s="146">
        <v>43520</v>
      </c>
      <c r="K2294" t="s">
        <v>4675</v>
      </c>
      <c r="L2294" t="s">
        <v>4671</v>
      </c>
      <c r="M2294" t="s">
        <v>28</v>
      </c>
    </row>
    <row r="2295" spans="1:14">
      <c r="A2295" t="s">
        <v>12</v>
      </c>
      <c r="B2295" t="s">
        <v>8627</v>
      </c>
      <c r="C2295" t="s">
        <v>4676</v>
      </c>
      <c r="D2295" s="85" t="s">
        <v>9444</v>
      </c>
      <c r="E2295" s="146">
        <v>43540</v>
      </c>
      <c r="G2295" t="s">
        <v>4632</v>
      </c>
      <c r="H2295" t="s">
        <v>4201</v>
      </c>
      <c r="J2295" s="146">
        <v>43520</v>
      </c>
      <c r="K2295" t="s">
        <v>4677</v>
      </c>
      <c r="L2295" t="s">
        <v>4168</v>
      </c>
      <c r="M2295" t="s">
        <v>28</v>
      </c>
      <c r="N2295" t="s">
        <v>4634</v>
      </c>
    </row>
    <row r="2296" spans="1:14">
      <c r="A2296" t="s">
        <v>12</v>
      </c>
      <c r="B2296" t="s">
        <v>8628</v>
      </c>
      <c r="C2296" t="s">
        <v>4678</v>
      </c>
      <c r="D2296" s="85" t="s">
        <v>9444</v>
      </c>
      <c r="E2296" s="146">
        <v>43160</v>
      </c>
      <c r="G2296" t="s">
        <v>4679</v>
      </c>
      <c r="H2296" t="s">
        <v>4201</v>
      </c>
      <c r="J2296" s="146">
        <v>43101</v>
      </c>
      <c r="K2296" t="s">
        <v>1748</v>
      </c>
      <c r="L2296" t="s">
        <v>2749</v>
      </c>
      <c r="M2296" t="s">
        <v>28</v>
      </c>
      <c r="N2296" t="s">
        <v>168</v>
      </c>
    </row>
    <row r="2297" spans="1:14">
      <c r="A2297" t="s">
        <v>12</v>
      </c>
      <c r="B2297" t="s">
        <v>8629</v>
      </c>
      <c r="C2297" t="s">
        <v>4680</v>
      </c>
      <c r="D2297" s="85" t="s">
        <v>9444</v>
      </c>
      <c r="E2297" s="146">
        <v>43160</v>
      </c>
      <c r="G2297" t="s">
        <v>4679</v>
      </c>
      <c r="H2297" t="s">
        <v>4201</v>
      </c>
      <c r="J2297" s="146">
        <v>43101</v>
      </c>
      <c r="K2297" t="s">
        <v>1748</v>
      </c>
      <c r="L2297" t="s">
        <v>4133</v>
      </c>
      <c r="M2297" t="s">
        <v>28</v>
      </c>
      <c r="N2297" t="s">
        <v>1600</v>
      </c>
    </row>
    <row r="2298" spans="1:14">
      <c r="A2298" t="s">
        <v>12</v>
      </c>
      <c r="B2298" t="s">
        <v>8630</v>
      </c>
      <c r="C2298" t="s">
        <v>4681</v>
      </c>
      <c r="D2298" s="85" t="s">
        <v>9444</v>
      </c>
      <c r="E2298" s="146">
        <v>43014</v>
      </c>
      <c r="G2298" t="s">
        <v>1744</v>
      </c>
      <c r="H2298" t="s">
        <v>1745</v>
      </c>
      <c r="I2298" t="s">
        <v>1746</v>
      </c>
      <c r="J2298" s="146">
        <v>43008</v>
      </c>
      <c r="K2298" t="s">
        <v>92</v>
      </c>
      <c r="L2298" t="s">
        <v>2749</v>
      </c>
      <c r="M2298" t="s">
        <v>28</v>
      </c>
    </row>
    <row r="2299" spans="1:14">
      <c r="A2299" t="s">
        <v>12</v>
      </c>
      <c r="B2299" t="s">
        <v>8631</v>
      </c>
      <c r="C2299" t="s">
        <v>4682</v>
      </c>
      <c r="D2299" s="85" t="s">
        <v>9444</v>
      </c>
      <c r="E2299" s="146">
        <v>42685</v>
      </c>
      <c r="G2299" t="s">
        <v>4683</v>
      </c>
      <c r="J2299" s="146">
        <v>42370</v>
      </c>
      <c r="K2299" t="s">
        <v>4145</v>
      </c>
      <c r="L2299" t="s">
        <v>4574</v>
      </c>
      <c r="M2299" t="s">
        <v>28</v>
      </c>
    </row>
    <row r="2300" spans="1:14">
      <c r="A2300" t="s">
        <v>12</v>
      </c>
      <c r="B2300" t="s">
        <v>8632</v>
      </c>
      <c r="C2300" t="s">
        <v>4684</v>
      </c>
      <c r="D2300" s="85" t="s">
        <v>9444</v>
      </c>
      <c r="E2300" s="146">
        <v>42685</v>
      </c>
      <c r="G2300" t="s">
        <v>4683</v>
      </c>
      <c r="J2300" s="146">
        <v>42370</v>
      </c>
      <c r="K2300" t="s">
        <v>2758</v>
      </c>
      <c r="L2300" t="s">
        <v>4596</v>
      </c>
      <c r="M2300" t="s">
        <v>28</v>
      </c>
      <c r="N2300" t="s">
        <v>294</v>
      </c>
    </row>
    <row r="2301" spans="1:14">
      <c r="A2301" t="s">
        <v>12</v>
      </c>
      <c r="B2301" t="s">
        <v>8633</v>
      </c>
      <c r="C2301" t="s">
        <v>4685</v>
      </c>
      <c r="D2301" s="85" t="s">
        <v>9444</v>
      </c>
      <c r="E2301" s="146">
        <v>42685</v>
      </c>
      <c r="G2301" t="s">
        <v>4683</v>
      </c>
      <c r="J2301" s="146">
        <v>42370</v>
      </c>
      <c r="K2301" t="s">
        <v>4145</v>
      </c>
      <c r="L2301" t="s">
        <v>4596</v>
      </c>
      <c r="M2301" t="s">
        <v>28</v>
      </c>
    </row>
    <row r="2302" spans="1:14">
      <c r="A2302" t="s">
        <v>12</v>
      </c>
      <c r="B2302" t="s">
        <v>8634</v>
      </c>
      <c r="C2302" t="s">
        <v>4686</v>
      </c>
      <c r="D2302" s="85" t="s">
        <v>9444</v>
      </c>
      <c r="E2302" s="146">
        <v>42685</v>
      </c>
      <c r="G2302" t="s">
        <v>4683</v>
      </c>
      <c r="J2302" s="146">
        <v>42370</v>
      </c>
      <c r="K2302" t="s">
        <v>2758</v>
      </c>
      <c r="L2302" t="s">
        <v>4576</v>
      </c>
      <c r="M2302" t="s">
        <v>28</v>
      </c>
      <c r="N2302" t="s">
        <v>4130</v>
      </c>
    </row>
    <row r="2303" spans="1:14">
      <c r="A2303" t="s">
        <v>12</v>
      </c>
      <c r="B2303" t="s">
        <v>8635</v>
      </c>
      <c r="C2303" t="s">
        <v>4687</v>
      </c>
      <c r="D2303" s="85" t="s">
        <v>9444</v>
      </c>
      <c r="E2303" s="146">
        <v>42685</v>
      </c>
      <c r="G2303" t="s">
        <v>4683</v>
      </c>
      <c r="J2303" s="146">
        <v>42370</v>
      </c>
      <c r="K2303" t="s">
        <v>2758</v>
      </c>
      <c r="L2303" t="s">
        <v>4578</v>
      </c>
      <c r="M2303" t="s">
        <v>28</v>
      </c>
      <c r="N2303" t="s">
        <v>239</v>
      </c>
    </row>
    <row r="2304" spans="1:14">
      <c r="A2304" t="s">
        <v>12</v>
      </c>
      <c r="B2304" t="s">
        <v>8636</v>
      </c>
      <c r="C2304" t="s">
        <v>4688</v>
      </c>
      <c r="D2304" s="85" t="s">
        <v>9444</v>
      </c>
      <c r="E2304" s="146">
        <v>42685</v>
      </c>
      <c r="G2304" t="s">
        <v>4683</v>
      </c>
      <c r="J2304" s="146">
        <v>42370</v>
      </c>
      <c r="K2304" t="s">
        <v>4371</v>
      </c>
      <c r="L2304" t="s">
        <v>4578</v>
      </c>
      <c r="M2304" t="s">
        <v>28</v>
      </c>
      <c r="N2304" t="s">
        <v>362</v>
      </c>
    </row>
    <row r="2305" spans="1:14">
      <c r="A2305" t="s">
        <v>12</v>
      </c>
      <c r="B2305" t="s">
        <v>8637</v>
      </c>
      <c r="C2305" t="s">
        <v>4689</v>
      </c>
      <c r="D2305" s="85" t="s">
        <v>9444</v>
      </c>
      <c r="E2305" s="146">
        <v>42679</v>
      </c>
      <c r="G2305" t="s">
        <v>4683</v>
      </c>
      <c r="J2305" s="146">
        <v>42370</v>
      </c>
      <c r="K2305" t="s">
        <v>1748</v>
      </c>
      <c r="L2305" t="s">
        <v>2825</v>
      </c>
      <c r="M2305" t="s">
        <v>28</v>
      </c>
      <c r="N2305" t="s">
        <v>4690</v>
      </c>
    </row>
    <row r="2306" spans="1:14">
      <c r="A2306" t="s">
        <v>12</v>
      </c>
      <c r="B2306" t="s">
        <v>8638</v>
      </c>
      <c r="C2306" t="s">
        <v>4691</v>
      </c>
      <c r="D2306" s="85" t="s">
        <v>9444</v>
      </c>
      <c r="E2306" s="146">
        <v>42679</v>
      </c>
      <c r="G2306" t="s">
        <v>4683</v>
      </c>
      <c r="J2306" s="146">
        <v>42370</v>
      </c>
      <c r="K2306" t="s">
        <v>4371</v>
      </c>
      <c r="L2306" t="s">
        <v>2825</v>
      </c>
      <c r="M2306" t="s">
        <v>28</v>
      </c>
      <c r="N2306" t="s">
        <v>1455</v>
      </c>
    </row>
    <row r="2307" spans="1:14">
      <c r="A2307" t="s">
        <v>12</v>
      </c>
      <c r="B2307" t="s">
        <v>8639</v>
      </c>
      <c r="C2307" t="s">
        <v>4692</v>
      </c>
      <c r="D2307" s="85" t="s">
        <v>9444</v>
      </c>
      <c r="E2307" s="146">
        <v>42679</v>
      </c>
      <c r="G2307" t="s">
        <v>4683</v>
      </c>
      <c r="J2307" s="146">
        <v>42370</v>
      </c>
      <c r="K2307" t="s">
        <v>4145</v>
      </c>
      <c r="L2307" t="s">
        <v>4576</v>
      </c>
      <c r="M2307" t="s">
        <v>28</v>
      </c>
      <c r="N2307" t="s">
        <v>213</v>
      </c>
    </row>
    <row r="2308" spans="1:14">
      <c r="A2308" t="s">
        <v>12</v>
      </c>
      <c r="B2308" t="s">
        <v>8640</v>
      </c>
      <c r="C2308" t="s">
        <v>4693</v>
      </c>
      <c r="D2308" s="85" t="s">
        <v>9444</v>
      </c>
      <c r="E2308" s="146">
        <v>42679</v>
      </c>
      <c r="G2308" t="s">
        <v>4683</v>
      </c>
      <c r="J2308" s="146">
        <v>42370</v>
      </c>
      <c r="K2308" t="s">
        <v>4371</v>
      </c>
      <c r="L2308" t="s">
        <v>4574</v>
      </c>
      <c r="M2308" t="s">
        <v>28</v>
      </c>
      <c r="N2308" t="s">
        <v>175</v>
      </c>
    </row>
    <row r="2309" spans="1:14">
      <c r="A2309" t="s">
        <v>12</v>
      </c>
      <c r="B2309" t="s">
        <v>8641</v>
      </c>
      <c r="C2309" t="s">
        <v>4694</v>
      </c>
      <c r="D2309" s="85" t="s">
        <v>9444</v>
      </c>
      <c r="E2309" s="146">
        <v>42674</v>
      </c>
      <c r="F2309" t="s">
        <v>757</v>
      </c>
      <c r="G2309" t="s">
        <v>4683</v>
      </c>
      <c r="J2309" s="146">
        <v>42370</v>
      </c>
      <c r="K2309" t="s">
        <v>4145</v>
      </c>
      <c r="L2309" t="s">
        <v>2825</v>
      </c>
      <c r="M2309" t="s">
        <v>28</v>
      </c>
      <c r="N2309" t="s">
        <v>693</v>
      </c>
    </row>
    <row r="2310" spans="1:14">
      <c r="A2310" t="s">
        <v>12</v>
      </c>
      <c r="B2310" t="s">
        <v>8642</v>
      </c>
      <c r="C2310" t="s">
        <v>4695</v>
      </c>
      <c r="D2310" s="85" t="s">
        <v>9444</v>
      </c>
      <c r="E2310" s="146">
        <v>41210</v>
      </c>
      <c r="G2310" t="s">
        <v>4696</v>
      </c>
      <c r="H2310" t="s">
        <v>4201</v>
      </c>
      <c r="K2310" t="s">
        <v>2758</v>
      </c>
      <c r="L2310" t="s">
        <v>4697</v>
      </c>
      <c r="M2310" t="s">
        <v>28</v>
      </c>
    </row>
    <row r="2311" spans="1:14">
      <c r="A2311" t="s">
        <v>12</v>
      </c>
      <c r="B2311" t="s">
        <v>8643</v>
      </c>
      <c r="C2311" t="s">
        <v>4698</v>
      </c>
      <c r="D2311" s="85" t="s">
        <v>9444</v>
      </c>
      <c r="E2311" s="146">
        <v>41211</v>
      </c>
      <c r="G2311" t="s">
        <v>4696</v>
      </c>
      <c r="H2311" t="s">
        <v>4201</v>
      </c>
      <c r="K2311" t="s">
        <v>4205</v>
      </c>
      <c r="L2311" t="s">
        <v>2825</v>
      </c>
      <c r="M2311" t="s">
        <v>28</v>
      </c>
    </row>
    <row r="2312" spans="1:14">
      <c r="A2312" t="s">
        <v>12</v>
      </c>
      <c r="B2312" t="s">
        <v>8644</v>
      </c>
      <c r="C2312" t="s">
        <v>4699</v>
      </c>
      <c r="D2312" s="85" t="s">
        <v>9444</v>
      </c>
      <c r="E2312" s="146">
        <v>41217</v>
      </c>
      <c r="G2312" t="s">
        <v>4696</v>
      </c>
      <c r="H2312" t="s">
        <v>4201</v>
      </c>
      <c r="K2312" t="s">
        <v>4205</v>
      </c>
      <c r="L2312" t="s">
        <v>2758</v>
      </c>
      <c r="M2312" t="s">
        <v>28</v>
      </c>
    </row>
    <row r="2313" spans="1:14">
      <c r="A2313" t="s">
        <v>12</v>
      </c>
      <c r="B2313" t="s">
        <v>8645</v>
      </c>
      <c r="C2313" t="s">
        <v>4700</v>
      </c>
      <c r="D2313" s="85" t="s">
        <v>9444</v>
      </c>
      <c r="E2313" s="146">
        <v>41217</v>
      </c>
      <c r="G2313" t="s">
        <v>4696</v>
      </c>
      <c r="H2313" t="s">
        <v>4201</v>
      </c>
      <c r="K2313" t="s">
        <v>4187</v>
      </c>
      <c r="L2313" t="s">
        <v>4697</v>
      </c>
      <c r="M2313" t="s">
        <v>28</v>
      </c>
    </row>
    <row r="2314" spans="1:14">
      <c r="A2314" t="s">
        <v>12</v>
      </c>
      <c r="B2314" t="s">
        <v>8646</v>
      </c>
      <c r="C2314" t="s">
        <v>4701</v>
      </c>
      <c r="D2314" s="85" t="s">
        <v>9444</v>
      </c>
      <c r="E2314" s="146">
        <v>41225</v>
      </c>
      <c r="G2314" t="s">
        <v>4702</v>
      </c>
      <c r="H2314" t="s">
        <v>1745</v>
      </c>
      <c r="K2314" t="s">
        <v>4703</v>
      </c>
      <c r="L2314" t="s">
        <v>4240</v>
      </c>
      <c r="M2314" t="s">
        <v>28</v>
      </c>
    </row>
    <row r="2315" spans="1:14">
      <c r="A2315" t="s">
        <v>12</v>
      </c>
      <c r="B2315" t="s">
        <v>8647</v>
      </c>
      <c r="C2315" t="s">
        <v>4704</v>
      </c>
      <c r="D2315" s="85" t="s">
        <v>9444</v>
      </c>
      <c r="E2315" s="146">
        <v>41225</v>
      </c>
      <c r="G2315" t="s">
        <v>4702</v>
      </c>
      <c r="H2315" t="s">
        <v>1745</v>
      </c>
      <c r="K2315" t="s">
        <v>2607</v>
      </c>
      <c r="L2315" t="s">
        <v>4697</v>
      </c>
      <c r="M2315" t="s">
        <v>28</v>
      </c>
    </row>
    <row r="2316" spans="1:14">
      <c r="A2316" t="s">
        <v>12</v>
      </c>
      <c r="B2316" t="s">
        <v>8648</v>
      </c>
      <c r="C2316" t="s">
        <v>4705</v>
      </c>
      <c r="D2316" s="85" t="s">
        <v>9444</v>
      </c>
      <c r="E2316" s="146">
        <v>41225</v>
      </c>
      <c r="F2316" t="s">
        <v>838</v>
      </c>
      <c r="G2316" t="s">
        <v>4702</v>
      </c>
      <c r="H2316" t="s">
        <v>1745</v>
      </c>
      <c r="K2316" t="s">
        <v>4145</v>
      </c>
      <c r="L2316" t="s">
        <v>4240</v>
      </c>
      <c r="M2316" t="s">
        <v>28</v>
      </c>
    </row>
    <row r="2317" spans="1:14">
      <c r="A2317" t="s">
        <v>12</v>
      </c>
      <c r="B2317" t="s">
        <v>8649</v>
      </c>
      <c r="C2317" t="s">
        <v>4706</v>
      </c>
      <c r="D2317" s="85" t="s">
        <v>9444</v>
      </c>
      <c r="E2317" s="146">
        <v>41225</v>
      </c>
      <c r="G2317" t="s">
        <v>4702</v>
      </c>
      <c r="H2317" t="s">
        <v>1745</v>
      </c>
      <c r="K2317" t="s">
        <v>4145</v>
      </c>
      <c r="L2317" t="s">
        <v>1690</v>
      </c>
      <c r="M2317" t="s">
        <v>28</v>
      </c>
    </row>
    <row r="2318" spans="1:14">
      <c r="A2318" t="s">
        <v>12</v>
      </c>
      <c r="B2318" t="s">
        <v>8650</v>
      </c>
      <c r="C2318" t="s">
        <v>4707</v>
      </c>
      <c r="D2318" s="85" t="s">
        <v>9444</v>
      </c>
      <c r="E2318" s="146">
        <v>41225</v>
      </c>
      <c r="G2318" t="s">
        <v>4702</v>
      </c>
      <c r="H2318" t="s">
        <v>1745</v>
      </c>
      <c r="K2318" t="s">
        <v>2758</v>
      </c>
      <c r="L2318" t="s">
        <v>3931</v>
      </c>
      <c r="M2318" t="s">
        <v>28</v>
      </c>
    </row>
    <row r="2319" spans="1:14">
      <c r="A2319" t="s">
        <v>12</v>
      </c>
      <c r="B2319" t="s">
        <v>8651</v>
      </c>
      <c r="C2319" t="s">
        <v>4708</v>
      </c>
      <c r="D2319" s="85" t="s">
        <v>9444</v>
      </c>
      <c r="E2319" s="146">
        <v>41226</v>
      </c>
      <c r="G2319" t="s">
        <v>4702</v>
      </c>
      <c r="H2319" t="s">
        <v>1745</v>
      </c>
      <c r="K2319" t="s">
        <v>2607</v>
      </c>
      <c r="L2319" t="s">
        <v>1690</v>
      </c>
      <c r="M2319" t="s">
        <v>28</v>
      </c>
    </row>
    <row r="2320" spans="1:14">
      <c r="A2320" t="s">
        <v>12</v>
      </c>
      <c r="B2320" t="s">
        <v>8652</v>
      </c>
      <c r="C2320" t="s">
        <v>4709</v>
      </c>
      <c r="D2320" s="85" t="s">
        <v>9444</v>
      </c>
      <c r="E2320" s="146">
        <v>41226</v>
      </c>
      <c r="F2320" t="s">
        <v>757</v>
      </c>
      <c r="G2320" t="s">
        <v>4702</v>
      </c>
      <c r="H2320" t="s">
        <v>1745</v>
      </c>
      <c r="K2320" t="s">
        <v>4145</v>
      </c>
      <c r="L2320" t="s">
        <v>2758</v>
      </c>
      <c r="M2320" t="s">
        <v>28</v>
      </c>
    </row>
    <row r="2321" spans="1:13">
      <c r="A2321" t="s">
        <v>12</v>
      </c>
      <c r="B2321" t="s">
        <v>8653</v>
      </c>
      <c r="C2321" t="s">
        <v>4710</v>
      </c>
      <c r="D2321" s="85" t="s">
        <v>9444</v>
      </c>
      <c r="E2321" s="146">
        <v>41238</v>
      </c>
      <c r="G2321" t="s">
        <v>4696</v>
      </c>
      <c r="H2321" t="s">
        <v>4201</v>
      </c>
      <c r="K2321" t="s">
        <v>4711</v>
      </c>
      <c r="L2321" t="s">
        <v>2825</v>
      </c>
      <c r="M2321" t="s">
        <v>28</v>
      </c>
    </row>
    <row r="2322" spans="1:13">
      <c r="A2322" t="s">
        <v>12</v>
      </c>
      <c r="B2322" t="s">
        <v>8654</v>
      </c>
      <c r="C2322" t="s">
        <v>4712</v>
      </c>
      <c r="D2322" s="85" t="s">
        <v>9444</v>
      </c>
      <c r="E2322" s="146">
        <v>41246</v>
      </c>
      <c r="G2322" t="s">
        <v>4696</v>
      </c>
      <c r="H2322" t="s">
        <v>4201</v>
      </c>
      <c r="K2322" t="s">
        <v>4145</v>
      </c>
      <c r="L2322" t="s">
        <v>2758</v>
      </c>
      <c r="M2322" t="s">
        <v>28</v>
      </c>
    </row>
    <row r="2323" spans="1:13">
      <c r="A2323" t="s">
        <v>12</v>
      </c>
      <c r="B2323" t="s">
        <v>8655</v>
      </c>
      <c r="C2323" t="s">
        <v>4713</v>
      </c>
      <c r="D2323" s="85" t="s">
        <v>9444</v>
      </c>
      <c r="E2323" s="146">
        <v>41247</v>
      </c>
      <c r="G2323" t="s">
        <v>4696</v>
      </c>
      <c r="H2323" t="s">
        <v>4201</v>
      </c>
      <c r="K2323" t="s">
        <v>4714</v>
      </c>
      <c r="L2323" t="s">
        <v>2825</v>
      </c>
      <c r="M2323" t="s">
        <v>28</v>
      </c>
    </row>
    <row r="2324" spans="1:13">
      <c r="A2324" t="s">
        <v>12</v>
      </c>
      <c r="B2324" t="s">
        <v>8656</v>
      </c>
      <c r="C2324" t="s">
        <v>4715</v>
      </c>
      <c r="D2324" s="85" t="s">
        <v>9444</v>
      </c>
      <c r="E2324" s="146">
        <v>41293</v>
      </c>
      <c r="G2324" t="s">
        <v>4696</v>
      </c>
      <c r="H2324" t="s">
        <v>4201</v>
      </c>
      <c r="K2324" t="s">
        <v>4205</v>
      </c>
      <c r="L2324" t="s">
        <v>4714</v>
      </c>
      <c r="M2324" t="s">
        <v>28</v>
      </c>
    </row>
    <row r="2325" spans="1:13">
      <c r="A2325" t="s">
        <v>12</v>
      </c>
      <c r="B2325" t="s">
        <v>8657</v>
      </c>
      <c r="C2325" t="s">
        <v>4716</v>
      </c>
      <c r="D2325" s="85" t="s">
        <v>9444</v>
      </c>
      <c r="E2325" s="146">
        <v>41294</v>
      </c>
      <c r="G2325" t="s">
        <v>4696</v>
      </c>
      <c r="H2325" t="s">
        <v>4201</v>
      </c>
      <c r="K2325" t="s">
        <v>4711</v>
      </c>
      <c r="L2325" t="s">
        <v>2758</v>
      </c>
      <c r="M2325" t="s">
        <v>28</v>
      </c>
    </row>
    <row r="2326" spans="1:13">
      <c r="A2326" t="s">
        <v>12</v>
      </c>
      <c r="B2326" t="s">
        <v>8658</v>
      </c>
      <c r="C2326" t="s">
        <v>4717</v>
      </c>
      <c r="D2326" s="85" t="s">
        <v>9444</v>
      </c>
      <c r="E2326" s="146">
        <v>41308</v>
      </c>
      <c r="G2326" t="s">
        <v>4696</v>
      </c>
      <c r="H2326" t="s">
        <v>4201</v>
      </c>
      <c r="K2326" t="s">
        <v>2758</v>
      </c>
      <c r="L2326" t="s">
        <v>4714</v>
      </c>
      <c r="M2326" t="s">
        <v>28</v>
      </c>
    </row>
    <row r="2327" spans="1:13">
      <c r="A2327" t="s">
        <v>12</v>
      </c>
      <c r="B2327" t="s">
        <v>8659</v>
      </c>
      <c r="C2327" t="s">
        <v>4718</v>
      </c>
      <c r="D2327" s="85" t="s">
        <v>9444</v>
      </c>
      <c r="E2327" s="146">
        <v>41316</v>
      </c>
      <c r="G2327" t="s">
        <v>4719</v>
      </c>
      <c r="H2327" t="s">
        <v>4201</v>
      </c>
      <c r="K2327" t="s">
        <v>2758</v>
      </c>
      <c r="L2327" t="s">
        <v>4229</v>
      </c>
      <c r="M2327" t="s">
        <v>28</v>
      </c>
    </row>
    <row r="2328" spans="1:13">
      <c r="A2328" t="s">
        <v>12</v>
      </c>
      <c r="B2328" t="s">
        <v>8660</v>
      </c>
      <c r="C2328" t="s">
        <v>4720</v>
      </c>
      <c r="D2328" s="85" t="s">
        <v>9444</v>
      </c>
      <c r="E2328" s="146">
        <v>41316</v>
      </c>
      <c r="G2328" t="s">
        <v>4719</v>
      </c>
      <c r="H2328" t="s">
        <v>4201</v>
      </c>
      <c r="K2328" t="s">
        <v>4371</v>
      </c>
      <c r="L2328" t="s">
        <v>4721</v>
      </c>
      <c r="M2328" t="s">
        <v>28</v>
      </c>
    </row>
    <row r="2329" spans="1:13">
      <c r="A2329" t="s">
        <v>12</v>
      </c>
      <c r="B2329" t="s">
        <v>8661</v>
      </c>
      <c r="C2329" t="s">
        <v>4722</v>
      </c>
      <c r="D2329" s="85" t="s">
        <v>9444</v>
      </c>
      <c r="E2329" s="146">
        <v>41316</v>
      </c>
      <c r="G2329" t="s">
        <v>4719</v>
      </c>
      <c r="H2329" t="s">
        <v>4201</v>
      </c>
      <c r="K2329" t="s">
        <v>2607</v>
      </c>
      <c r="L2329" t="s">
        <v>4229</v>
      </c>
      <c r="M2329" t="s">
        <v>28</v>
      </c>
    </row>
    <row r="2330" spans="1:13">
      <c r="A2330" t="s">
        <v>12</v>
      </c>
      <c r="B2330" t="s">
        <v>8662</v>
      </c>
      <c r="C2330" t="s">
        <v>4723</v>
      </c>
      <c r="D2330" s="85" t="s">
        <v>9444</v>
      </c>
      <c r="E2330" s="146">
        <v>41317</v>
      </c>
      <c r="G2330" t="s">
        <v>4719</v>
      </c>
      <c r="H2330" t="s">
        <v>4201</v>
      </c>
      <c r="K2330" t="s">
        <v>4145</v>
      </c>
      <c r="L2330" t="s">
        <v>4714</v>
      </c>
      <c r="M2330" t="s">
        <v>28</v>
      </c>
    </row>
    <row r="2331" spans="1:13">
      <c r="A2331" t="s">
        <v>12</v>
      </c>
      <c r="B2331" t="s">
        <v>8663</v>
      </c>
      <c r="C2331" t="s">
        <v>4724</v>
      </c>
      <c r="D2331" s="85" t="s">
        <v>9444</v>
      </c>
      <c r="E2331" s="146">
        <v>41317</v>
      </c>
      <c r="G2331" t="s">
        <v>4719</v>
      </c>
      <c r="H2331" t="s">
        <v>4201</v>
      </c>
      <c r="K2331" t="s">
        <v>4711</v>
      </c>
      <c r="L2331" t="s">
        <v>4721</v>
      </c>
      <c r="M2331" t="s">
        <v>28</v>
      </c>
    </row>
    <row r="2332" spans="1:13">
      <c r="A2332" t="s">
        <v>12</v>
      </c>
      <c r="B2332" t="s">
        <v>8664</v>
      </c>
      <c r="C2332" t="s">
        <v>4725</v>
      </c>
      <c r="D2332" s="85" t="s">
        <v>9444</v>
      </c>
      <c r="E2332" s="146">
        <v>41317</v>
      </c>
      <c r="F2332" t="s">
        <v>891</v>
      </c>
      <c r="G2332" t="s">
        <v>4719</v>
      </c>
      <c r="H2332" t="s">
        <v>4201</v>
      </c>
      <c r="K2332" t="s">
        <v>4371</v>
      </c>
      <c r="L2332" t="s">
        <v>4714</v>
      </c>
      <c r="M2332" t="s">
        <v>28</v>
      </c>
    </row>
    <row r="2333" spans="1:13">
      <c r="A2333" t="s">
        <v>12</v>
      </c>
      <c r="B2333" t="s">
        <v>8665</v>
      </c>
      <c r="C2333" t="s">
        <v>4726</v>
      </c>
      <c r="D2333" s="85" t="s">
        <v>9444</v>
      </c>
      <c r="E2333" s="146">
        <v>41317</v>
      </c>
      <c r="F2333" t="s">
        <v>891</v>
      </c>
      <c r="G2333" t="s">
        <v>4719</v>
      </c>
      <c r="H2333" t="s">
        <v>4201</v>
      </c>
      <c r="K2333" t="s">
        <v>4145</v>
      </c>
      <c r="L2333" t="s">
        <v>4721</v>
      </c>
      <c r="M2333" t="s">
        <v>28</v>
      </c>
    </row>
    <row r="2334" spans="1:13">
      <c r="A2334" t="s">
        <v>12</v>
      </c>
      <c r="B2334" t="s">
        <v>8666</v>
      </c>
      <c r="C2334" t="s">
        <v>4727</v>
      </c>
      <c r="D2334" s="85" t="s">
        <v>9444</v>
      </c>
      <c r="E2334" s="146">
        <v>41319</v>
      </c>
      <c r="F2334" t="s">
        <v>757</v>
      </c>
      <c r="G2334" t="s">
        <v>4719</v>
      </c>
      <c r="H2334" t="s">
        <v>4201</v>
      </c>
      <c r="K2334" t="s">
        <v>2607</v>
      </c>
      <c r="L2334" t="s">
        <v>4371</v>
      </c>
      <c r="M2334" t="s">
        <v>28</v>
      </c>
    </row>
    <row r="2335" spans="1:13">
      <c r="A2335" t="s">
        <v>12</v>
      </c>
      <c r="B2335" t="s">
        <v>8667</v>
      </c>
      <c r="C2335" t="s">
        <v>4728</v>
      </c>
      <c r="D2335" s="85" t="s">
        <v>9444</v>
      </c>
      <c r="E2335" s="146">
        <v>41320</v>
      </c>
      <c r="G2335" t="s">
        <v>4719</v>
      </c>
      <c r="H2335" t="s">
        <v>4201</v>
      </c>
      <c r="K2335" t="s">
        <v>4371</v>
      </c>
      <c r="L2335" t="s">
        <v>4729</v>
      </c>
      <c r="M2335" t="s">
        <v>28</v>
      </c>
    </row>
    <row r="2336" spans="1:13">
      <c r="A2336" t="s">
        <v>12</v>
      </c>
      <c r="B2336" t="s">
        <v>8668</v>
      </c>
      <c r="C2336" t="s">
        <v>4730</v>
      </c>
      <c r="D2336" s="85" t="s">
        <v>9444</v>
      </c>
      <c r="E2336" s="146">
        <v>41320</v>
      </c>
      <c r="F2336" t="s">
        <v>838</v>
      </c>
      <c r="G2336" t="s">
        <v>4719</v>
      </c>
      <c r="H2336" t="s">
        <v>4201</v>
      </c>
      <c r="K2336" t="s">
        <v>4145</v>
      </c>
      <c r="L2336" t="s">
        <v>2607</v>
      </c>
      <c r="M2336" t="s">
        <v>28</v>
      </c>
    </row>
    <row r="2337" spans="1:13">
      <c r="A2337" t="s">
        <v>12</v>
      </c>
      <c r="B2337" t="s">
        <v>8669</v>
      </c>
      <c r="C2337" t="s">
        <v>4731</v>
      </c>
      <c r="D2337" s="85" t="s">
        <v>9444</v>
      </c>
      <c r="E2337" s="146">
        <v>41351</v>
      </c>
      <c r="G2337" t="s">
        <v>4696</v>
      </c>
      <c r="H2337" t="s">
        <v>4201</v>
      </c>
      <c r="K2337" t="s">
        <v>2758</v>
      </c>
      <c r="L2337" t="s">
        <v>4371</v>
      </c>
      <c r="M2337" t="s">
        <v>28</v>
      </c>
    </row>
    <row r="2338" spans="1:13">
      <c r="A2338" t="s">
        <v>12</v>
      </c>
      <c r="B2338" t="s">
        <v>8670</v>
      </c>
      <c r="C2338" t="s">
        <v>4732</v>
      </c>
      <c r="D2338" s="85" t="s">
        <v>9444</v>
      </c>
      <c r="E2338" s="146">
        <v>41351</v>
      </c>
      <c r="G2338" t="s">
        <v>4696</v>
      </c>
      <c r="H2338" t="s">
        <v>4201</v>
      </c>
      <c r="K2338" t="s">
        <v>4145</v>
      </c>
      <c r="L2338" t="s">
        <v>4714</v>
      </c>
      <c r="M2338" t="s">
        <v>28</v>
      </c>
    </row>
    <row r="2339" spans="1:13">
      <c r="A2339" t="s">
        <v>12</v>
      </c>
      <c r="B2339" t="s">
        <v>8671</v>
      </c>
      <c r="C2339" t="s">
        <v>4733</v>
      </c>
      <c r="D2339" s="85" t="s">
        <v>9444</v>
      </c>
      <c r="E2339" s="146">
        <v>41351</v>
      </c>
      <c r="G2339" t="s">
        <v>4696</v>
      </c>
      <c r="H2339" t="s">
        <v>4201</v>
      </c>
      <c r="K2339" t="s">
        <v>2758</v>
      </c>
      <c r="L2339" t="s">
        <v>4187</v>
      </c>
      <c r="M2339" t="s">
        <v>28</v>
      </c>
    </row>
    <row r="2340" spans="1:13">
      <c r="A2340" t="s">
        <v>12</v>
      </c>
      <c r="B2340" t="s">
        <v>8672</v>
      </c>
      <c r="C2340" t="s">
        <v>4734</v>
      </c>
      <c r="D2340" s="85" t="s">
        <v>9444</v>
      </c>
      <c r="E2340" s="146">
        <v>41361</v>
      </c>
      <c r="F2340" t="s">
        <v>891</v>
      </c>
      <c r="G2340" t="s">
        <v>4735</v>
      </c>
      <c r="H2340" t="s">
        <v>4201</v>
      </c>
      <c r="K2340" t="s">
        <v>4145</v>
      </c>
      <c r="L2340" t="s">
        <v>4371</v>
      </c>
      <c r="M2340" t="s">
        <v>28</v>
      </c>
    </row>
    <row r="2341" spans="1:13">
      <c r="A2341" t="s">
        <v>12</v>
      </c>
      <c r="B2341" t="s">
        <v>8673</v>
      </c>
      <c r="C2341" t="s">
        <v>4736</v>
      </c>
      <c r="D2341" s="85" t="s">
        <v>9444</v>
      </c>
      <c r="E2341" s="146">
        <v>41361</v>
      </c>
      <c r="F2341" t="s">
        <v>891</v>
      </c>
      <c r="G2341" t="s">
        <v>4735</v>
      </c>
      <c r="H2341" t="s">
        <v>4201</v>
      </c>
      <c r="K2341" t="s">
        <v>2758</v>
      </c>
      <c r="L2341" t="s">
        <v>4737</v>
      </c>
      <c r="M2341" t="s">
        <v>28</v>
      </c>
    </row>
    <row r="2342" spans="1:13">
      <c r="A2342" t="s">
        <v>12</v>
      </c>
      <c r="B2342" t="s">
        <v>8674</v>
      </c>
      <c r="C2342" t="s">
        <v>4738</v>
      </c>
      <c r="D2342" s="85" t="s">
        <v>9444</v>
      </c>
      <c r="E2342" s="146">
        <v>41362</v>
      </c>
      <c r="F2342" t="s">
        <v>757</v>
      </c>
      <c r="G2342" t="s">
        <v>4735</v>
      </c>
      <c r="H2342" t="s">
        <v>4201</v>
      </c>
      <c r="K2342" t="s">
        <v>4145</v>
      </c>
      <c r="L2342" t="s">
        <v>4187</v>
      </c>
      <c r="M2342" t="s">
        <v>28</v>
      </c>
    </row>
    <row r="2343" spans="1:13">
      <c r="A2343" t="s">
        <v>12</v>
      </c>
      <c r="B2343" t="s">
        <v>8675</v>
      </c>
      <c r="C2343" t="s">
        <v>4739</v>
      </c>
      <c r="D2343" s="85" t="s">
        <v>9444</v>
      </c>
      <c r="E2343" s="146">
        <v>41362</v>
      </c>
      <c r="F2343" t="s">
        <v>757</v>
      </c>
      <c r="G2343" t="s">
        <v>4735</v>
      </c>
      <c r="H2343" t="s">
        <v>4201</v>
      </c>
      <c r="K2343" t="s">
        <v>2758</v>
      </c>
      <c r="L2343" t="s">
        <v>2825</v>
      </c>
      <c r="M2343" t="s">
        <v>28</v>
      </c>
    </row>
    <row r="2344" spans="1:13">
      <c r="A2344" t="s">
        <v>12</v>
      </c>
      <c r="B2344" t="s">
        <v>8676</v>
      </c>
      <c r="C2344" t="s">
        <v>4740</v>
      </c>
      <c r="D2344" s="85" t="s">
        <v>9444</v>
      </c>
      <c r="E2344" s="146">
        <v>41368</v>
      </c>
      <c r="F2344" t="s">
        <v>757</v>
      </c>
      <c r="G2344" t="s">
        <v>4735</v>
      </c>
      <c r="H2344" t="s">
        <v>4201</v>
      </c>
      <c r="K2344" t="s">
        <v>4145</v>
      </c>
      <c r="L2344" t="s">
        <v>2758</v>
      </c>
      <c r="M2344" t="s">
        <v>28</v>
      </c>
    </row>
    <row r="2345" spans="1:13">
      <c r="A2345" t="s">
        <v>12</v>
      </c>
      <c r="B2345" t="s">
        <v>8677</v>
      </c>
      <c r="C2345" t="s">
        <v>4741</v>
      </c>
      <c r="D2345" s="85" t="s">
        <v>9444</v>
      </c>
      <c r="E2345" s="146">
        <v>41400</v>
      </c>
      <c r="G2345" t="s">
        <v>4696</v>
      </c>
      <c r="H2345" t="s">
        <v>4201</v>
      </c>
      <c r="K2345" t="s">
        <v>2758</v>
      </c>
      <c r="L2345" t="s">
        <v>2825</v>
      </c>
      <c r="M2345" t="s">
        <v>28</v>
      </c>
    </row>
    <row r="2346" spans="1:13">
      <c r="A2346" t="s">
        <v>12</v>
      </c>
      <c r="B2346" t="s">
        <v>8678</v>
      </c>
      <c r="C2346" t="s">
        <v>4742</v>
      </c>
      <c r="D2346" s="85" t="s">
        <v>9444</v>
      </c>
      <c r="E2346" s="146">
        <v>41401</v>
      </c>
      <c r="G2346" t="s">
        <v>4696</v>
      </c>
      <c r="H2346" t="s">
        <v>4201</v>
      </c>
      <c r="K2346" t="s">
        <v>4743</v>
      </c>
      <c r="L2346" t="s">
        <v>4744</v>
      </c>
      <c r="M2346" t="s">
        <v>28</v>
      </c>
    </row>
    <row r="2347" spans="1:13">
      <c r="A2347" t="s">
        <v>12</v>
      </c>
      <c r="B2347" t="s">
        <v>8679</v>
      </c>
      <c r="C2347" t="s">
        <v>4745</v>
      </c>
      <c r="D2347" s="85" t="s">
        <v>9444</v>
      </c>
      <c r="E2347" s="146">
        <v>41405</v>
      </c>
      <c r="G2347" t="s">
        <v>4696</v>
      </c>
      <c r="H2347" t="s">
        <v>4201</v>
      </c>
      <c r="K2347" t="s">
        <v>4371</v>
      </c>
      <c r="L2347" t="s">
        <v>2825</v>
      </c>
      <c r="M2347" t="s">
        <v>28</v>
      </c>
    </row>
    <row r="2348" spans="1:13">
      <c r="A2348" t="s">
        <v>12</v>
      </c>
      <c r="B2348" t="s">
        <v>8680</v>
      </c>
      <c r="C2348" t="s">
        <v>4746</v>
      </c>
      <c r="D2348" s="85" t="s">
        <v>9444</v>
      </c>
      <c r="E2348" s="146">
        <v>41448</v>
      </c>
      <c r="G2348" t="s">
        <v>4747</v>
      </c>
      <c r="H2348" t="s">
        <v>4201</v>
      </c>
      <c r="K2348" t="s">
        <v>4145</v>
      </c>
      <c r="L2348" t="s">
        <v>2825</v>
      </c>
      <c r="M2348" t="s">
        <v>28</v>
      </c>
    </row>
    <row r="2349" spans="1:13">
      <c r="A2349" t="s">
        <v>12</v>
      </c>
      <c r="B2349" t="s">
        <v>8681</v>
      </c>
      <c r="C2349" t="s">
        <v>4748</v>
      </c>
      <c r="D2349" s="85" t="s">
        <v>9444</v>
      </c>
      <c r="E2349" s="146">
        <v>41448</v>
      </c>
      <c r="G2349" t="s">
        <v>4747</v>
      </c>
      <c r="H2349" t="s">
        <v>4201</v>
      </c>
      <c r="K2349" t="s">
        <v>2758</v>
      </c>
      <c r="L2349" t="s">
        <v>2749</v>
      </c>
      <c r="M2349" t="s">
        <v>28</v>
      </c>
    </row>
    <row r="2350" spans="1:13">
      <c r="A2350" t="s">
        <v>12</v>
      </c>
      <c r="B2350" t="s">
        <v>8682</v>
      </c>
      <c r="C2350" t="s">
        <v>4749</v>
      </c>
      <c r="D2350" s="85" t="s">
        <v>9444</v>
      </c>
      <c r="E2350" s="146">
        <v>41448</v>
      </c>
      <c r="G2350" t="s">
        <v>4747</v>
      </c>
      <c r="H2350" t="s">
        <v>4201</v>
      </c>
      <c r="K2350" t="s">
        <v>2758</v>
      </c>
      <c r="L2350" t="s">
        <v>4371</v>
      </c>
      <c r="M2350" t="s">
        <v>28</v>
      </c>
    </row>
    <row r="2351" spans="1:13">
      <c r="A2351" t="s">
        <v>12</v>
      </c>
      <c r="B2351" t="s">
        <v>8683</v>
      </c>
      <c r="C2351" t="s">
        <v>4750</v>
      </c>
      <c r="D2351" s="85" t="s">
        <v>9444</v>
      </c>
      <c r="E2351" s="146">
        <v>41449</v>
      </c>
      <c r="G2351" t="s">
        <v>4747</v>
      </c>
      <c r="H2351" t="s">
        <v>4201</v>
      </c>
      <c r="K2351" t="s">
        <v>4145</v>
      </c>
      <c r="L2351" t="s">
        <v>4628</v>
      </c>
      <c r="M2351" t="s">
        <v>28</v>
      </c>
    </row>
    <row r="2352" spans="1:13">
      <c r="A2352" t="s">
        <v>12</v>
      </c>
      <c r="B2352" t="s">
        <v>8684</v>
      </c>
      <c r="C2352" t="s">
        <v>4751</v>
      </c>
      <c r="D2352" s="85" t="s">
        <v>9444</v>
      </c>
      <c r="E2352" s="146">
        <v>41449</v>
      </c>
      <c r="G2352" t="s">
        <v>4747</v>
      </c>
      <c r="H2352" t="s">
        <v>4201</v>
      </c>
      <c r="K2352" t="s">
        <v>4371</v>
      </c>
      <c r="L2352" t="s">
        <v>4628</v>
      </c>
      <c r="M2352" t="s">
        <v>28</v>
      </c>
    </row>
    <row r="2353" spans="1:13">
      <c r="A2353" t="s">
        <v>12</v>
      </c>
      <c r="B2353" t="s">
        <v>8685</v>
      </c>
      <c r="C2353" t="s">
        <v>4752</v>
      </c>
      <c r="D2353" s="85" t="s">
        <v>9444</v>
      </c>
      <c r="E2353" s="146">
        <v>41449</v>
      </c>
      <c r="F2353" t="s">
        <v>838</v>
      </c>
      <c r="G2353" t="s">
        <v>4747</v>
      </c>
      <c r="H2353" t="s">
        <v>4201</v>
      </c>
      <c r="K2353" t="s">
        <v>4145</v>
      </c>
      <c r="L2353" t="s">
        <v>2758</v>
      </c>
      <c r="M2353" t="s">
        <v>28</v>
      </c>
    </row>
    <row r="2354" spans="1:13">
      <c r="A2354" t="s">
        <v>12</v>
      </c>
      <c r="B2354" t="s">
        <v>8686</v>
      </c>
      <c r="C2354" t="s">
        <v>4753</v>
      </c>
      <c r="D2354" s="85" t="s">
        <v>9444</v>
      </c>
      <c r="E2354" s="146">
        <v>41541</v>
      </c>
      <c r="G2354" t="s">
        <v>3304</v>
      </c>
      <c r="H2354" t="s">
        <v>204</v>
      </c>
      <c r="I2354" t="s">
        <v>3305</v>
      </c>
      <c r="J2354" s="146">
        <v>41538</v>
      </c>
      <c r="K2354" t="s">
        <v>502</v>
      </c>
      <c r="L2354" t="s">
        <v>699</v>
      </c>
      <c r="M2354" t="s">
        <v>28</v>
      </c>
    </row>
    <row r="2355" spans="1:13">
      <c r="A2355" t="s">
        <v>12</v>
      </c>
      <c r="B2355" t="s">
        <v>8687</v>
      </c>
      <c r="C2355" t="s">
        <v>4754</v>
      </c>
      <c r="D2355" s="85" t="s">
        <v>9444</v>
      </c>
      <c r="E2355" s="146">
        <v>41541</v>
      </c>
      <c r="G2355" t="s">
        <v>3304</v>
      </c>
      <c r="H2355" t="s">
        <v>204</v>
      </c>
      <c r="I2355" t="s">
        <v>3305</v>
      </c>
      <c r="J2355" s="146">
        <v>41538</v>
      </c>
      <c r="K2355" t="s">
        <v>502</v>
      </c>
      <c r="L2355" t="s">
        <v>699</v>
      </c>
      <c r="M2355" t="s">
        <v>28</v>
      </c>
    </row>
    <row r="2356" spans="1:13">
      <c r="A2356" t="s">
        <v>12</v>
      </c>
      <c r="B2356" t="s">
        <v>8688</v>
      </c>
      <c r="C2356" t="s">
        <v>4755</v>
      </c>
      <c r="D2356" s="85" t="s">
        <v>9444</v>
      </c>
      <c r="E2356" s="146">
        <v>41542</v>
      </c>
      <c r="G2356" t="s">
        <v>3304</v>
      </c>
      <c r="H2356" t="s">
        <v>204</v>
      </c>
      <c r="I2356" t="s">
        <v>3305</v>
      </c>
      <c r="J2356" s="146">
        <v>41538</v>
      </c>
      <c r="K2356" t="s">
        <v>79</v>
      </c>
      <c r="L2356" t="s">
        <v>699</v>
      </c>
      <c r="M2356" t="s">
        <v>28</v>
      </c>
    </row>
    <row r="2357" spans="1:13">
      <c r="A2357" t="s">
        <v>12</v>
      </c>
      <c r="B2357" t="s">
        <v>8689</v>
      </c>
      <c r="C2357" t="s">
        <v>4756</v>
      </c>
      <c r="D2357" s="85" t="s">
        <v>9444</v>
      </c>
      <c r="E2357" s="146">
        <v>41542</v>
      </c>
      <c r="G2357" t="s">
        <v>3304</v>
      </c>
      <c r="H2357" t="s">
        <v>204</v>
      </c>
      <c r="I2357" t="s">
        <v>3305</v>
      </c>
      <c r="J2357" s="146">
        <v>41538</v>
      </c>
      <c r="K2357" t="s">
        <v>79</v>
      </c>
      <c r="L2357" t="s">
        <v>699</v>
      </c>
      <c r="M2357" t="s">
        <v>28</v>
      </c>
    </row>
    <row r="2358" spans="1:13">
      <c r="A2358" t="s">
        <v>12</v>
      </c>
      <c r="B2358" t="s">
        <v>8690</v>
      </c>
      <c r="C2358" t="s">
        <v>4757</v>
      </c>
      <c r="D2358" s="85" t="s">
        <v>9444</v>
      </c>
      <c r="E2358" s="146">
        <v>41545</v>
      </c>
      <c r="G2358" t="s">
        <v>3304</v>
      </c>
      <c r="H2358" t="s">
        <v>204</v>
      </c>
      <c r="I2358" t="s">
        <v>3305</v>
      </c>
      <c r="J2358" s="146">
        <v>41538</v>
      </c>
      <c r="K2358" t="s">
        <v>105</v>
      </c>
      <c r="L2358" t="s">
        <v>699</v>
      </c>
      <c r="M2358" t="s">
        <v>28</v>
      </c>
    </row>
    <row r="2359" spans="1:13">
      <c r="A2359" t="s">
        <v>12</v>
      </c>
      <c r="B2359" t="s">
        <v>8691</v>
      </c>
      <c r="C2359" t="s">
        <v>4758</v>
      </c>
      <c r="D2359" s="85" t="s">
        <v>9444</v>
      </c>
      <c r="E2359" s="146">
        <v>41545</v>
      </c>
      <c r="G2359" t="s">
        <v>3304</v>
      </c>
      <c r="H2359" t="s">
        <v>204</v>
      </c>
      <c r="I2359" t="s">
        <v>3305</v>
      </c>
      <c r="J2359" s="146">
        <v>41538</v>
      </c>
      <c r="K2359" t="s">
        <v>105</v>
      </c>
      <c r="L2359" t="s">
        <v>699</v>
      </c>
      <c r="M2359" t="s">
        <v>28</v>
      </c>
    </row>
    <row r="2360" spans="1:13">
      <c r="A2360" t="s">
        <v>12</v>
      </c>
      <c r="B2360" t="s">
        <v>8692</v>
      </c>
      <c r="C2360" t="s">
        <v>4759</v>
      </c>
      <c r="D2360" s="85" t="s">
        <v>9444</v>
      </c>
      <c r="E2360" s="146">
        <v>41547</v>
      </c>
      <c r="G2360" t="s">
        <v>3304</v>
      </c>
      <c r="H2360" t="s">
        <v>204</v>
      </c>
      <c r="I2360" t="s">
        <v>3305</v>
      </c>
      <c r="J2360" s="146">
        <v>41538</v>
      </c>
      <c r="K2360" t="s">
        <v>508</v>
      </c>
      <c r="L2360" t="s">
        <v>699</v>
      </c>
      <c r="M2360" t="s">
        <v>28</v>
      </c>
    </row>
    <row r="2361" spans="1:13">
      <c r="A2361" t="s">
        <v>12</v>
      </c>
      <c r="B2361" t="s">
        <v>8693</v>
      </c>
      <c r="C2361" t="s">
        <v>4760</v>
      </c>
      <c r="D2361" s="85" t="s">
        <v>9444</v>
      </c>
      <c r="E2361" s="146">
        <v>41547</v>
      </c>
      <c r="G2361" t="s">
        <v>3304</v>
      </c>
      <c r="H2361" t="s">
        <v>204</v>
      </c>
      <c r="I2361" t="s">
        <v>3305</v>
      </c>
      <c r="J2361" s="146">
        <v>41538</v>
      </c>
      <c r="K2361" t="s">
        <v>508</v>
      </c>
      <c r="L2361" t="s">
        <v>699</v>
      </c>
      <c r="M2361" t="s">
        <v>28</v>
      </c>
    </row>
    <row r="2362" spans="1:13">
      <c r="A2362" t="s">
        <v>12</v>
      </c>
      <c r="B2362" t="s">
        <v>8694</v>
      </c>
      <c r="C2362" t="s">
        <v>4761</v>
      </c>
      <c r="D2362" s="85" t="s">
        <v>9444</v>
      </c>
      <c r="E2362" s="146">
        <v>41558</v>
      </c>
      <c r="G2362" t="s">
        <v>3304</v>
      </c>
      <c r="H2362" t="s">
        <v>204</v>
      </c>
      <c r="I2362" t="s">
        <v>3305</v>
      </c>
      <c r="J2362" s="146">
        <v>41538</v>
      </c>
      <c r="K2362" t="s">
        <v>1397</v>
      </c>
      <c r="L2362" t="s">
        <v>699</v>
      </c>
      <c r="M2362" t="s">
        <v>28</v>
      </c>
    </row>
    <row r="2363" spans="1:13">
      <c r="A2363" t="s">
        <v>12</v>
      </c>
      <c r="B2363" t="s">
        <v>8695</v>
      </c>
      <c r="C2363" t="s">
        <v>4762</v>
      </c>
      <c r="D2363" s="85" t="s">
        <v>9444</v>
      </c>
      <c r="E2363" s="146">
        <v>41558</v>
      </c>
      <c r="G2363" t="s">
        <v>3304</v>
      </c>
      <c r="H2363" t="s">
        <v>204</v>
      </c>
      <c r="I2363" t="s">
        <v>3305</v>
      </c>
      <c r="J2363" s="146">
        <v>41538</v>
      </c>
      <c r="K2363" t="s">
        <v>1397</v>
      </c>
      <c r="L2363" t="s">
        <v>699</v>
      </c>
      <c r="M2363" t="s">
        <v>28</v>
      </c>
    </row>
    <row r="2364" spans="1:13">
      <c r="A2364" t="s">
        <v>12</v>
      </c>
      <c r="B2364" t="s">
        <v>8696</v>
      </c>
      <c r="C2364" t="s">
        <v>4763</v>
      </c>
      <c r="D2364" s="85" t="s">
        <v>9444</v>
      </c>
      <c r="E2364" s="146">
        <v>41579</v>
      </c>
      <c r="F2364" t="s">
        <v>891</v>
      </c>
      <c r="G2364" t="s">
        <v>3304</v>
      </c>
      <c r="H2364" t="s">
        <v>204</v>
      </c>
      <c r="I2364" t="s">
        <v>3305</v>
      </c>
      <c r="J2364" s="146">
        <v>41539</v>
      </c>
      <c r="K2364" t="s">
        <v>3751</v>
      </c>
      <c r="L2364" t="s">
        <v>699</v>
      </c>
      <c r="M2364" t="s">
        <v>28</v>
      </c>
    </row>
    <row r="2365" spans="1:13">
      <c r="A2365" t="s">
        <v>12</v>
      </c>
      <c r="B2365" t="s">
        <v>8697</v>
      </c>
      <c r="C2365" t="s">
        <v>4764</v>
      </c>
      <c r="D2365" s="85" t="s">
        <v>9444</v>
      </c>
      <c r="E2365" s="146">
        <v>41579</v>
      </c>
      <c r="F2365" t="s">
        <v>891</v>
      </c>
      <c r="G2365" t="s">
        <v>3304</v>
      </c>
      <c r="H2365" t="s">
        <v>204</v>
      </c>
      <c r="I2365" t="s">
        <v>3305</v>
      </c>
      <c r="J2365" s="146">
        <v>41539</v>
      </c>
      <c r="K2365" t="s">
        <v>3751</v>
      </c>
      <c r="L2365" t="s">
        <v>699</v>
      </c>
      <c r="M2365" t="s">
        <v>28</v>
      </c>
    </row>
    <row r="2366" spans="1:13">
      <c r="A2366" t="s">
        <v>12</v>
      </c>
      <c r="B2366" t="s">
        <v>8698</v>
      </c>
      <c r="C2366" t="s">
        <v>4765</v>
      </c>
      <c r="D2366" s="85" t="s">
        <v>9444</v>
      </c>
      <c r="E2366" s="146">
        <v>41583</v>
      </c>
      <c r="F2366" t="s">
        <v>757</v>
      </c>
      <c r="G2366" t="s">
        <v>3304</v>
      </c>
      <c r="H2366" t="s">
        <v>204</v>
      </c>
      <c r="I2366" t="s">
        <v>3305</v>
      </c>
      <c r="J2366" s="146">
        <v>41539</v>
      </c>
      <c r="K2366" t="s">
        <v>678</v>
      </c>
      <c r="L2366" t="s">
        <v>699</v>
      </c>
      <c r="M2366" t="s">
        <v>28</v>
      </c>
    </row>
    <row r="2367" spans="1:13">
      <c r="A2367" t="s">
        <v>12</v>
      </c>
      <c r="B2367" t="s">
        <v>8699</v>
      </c>
      <c r="C2367" t="s">
        <v>4766</v>
      </c>
      <c r="D2367" s="85" t="s">
        <v>9444</v>
      </c>
      <c r="E2367" s="146">
        <v>41583</v>
      </c>
      <c r="F2367" t="s">
        <v>757</v>
      </c>
      <c r="G2367" t="s">
        <v>3304</v>
      </c>
      <c r="H2367" t="s">
        <v>204</v>
      </c>
      <c r="I2367" t="s">
        <v>3305</v>
      </c>
      <c r="J2367" s="146">
        <v>41539</v>
      </c>
      <c r="K2367" t="s">
        <v>678</v>
      </c>
      <c r="L2367" t="s">
        <v>699</v>
      </c>
      <c r="M2367" t="s">
        <v>28</v>
      </c>
    </row>
    <row r="2368" spans="1:13">
      <c r="A2368" t="s">
        <v>12</v>
      </c>
      <c r="B2368" t="s">
        <v>8700</v>
      </c>
      <c r="C2368" t="s">
        <v>4767</v>
      </c>
      <c r="D2368" s="85" t="s">
        <v>9444</v>
      </c>
      <c r="E2368" s="146">
        <v>41596</v>
      </c>
      <c r="F2368" t="s">
        <v>838</v>
      </c>
      <c r="G2368" t="s">
        <v>3304</v>
      </c>
      <c r="H2368" t="s">
        <v>204</v>
      </c>
      <c r="I2368" t="s">
        <v>3305</v>
      </c>
      <c r="J2368" s="146">
        <v>41539</v>
      </c>
      <c r="K2368" t="s">
        <v>502</v>
      </c>
      <c r="L2368" t="s">
        <v>699</v>
      </c>
      <c r="M2368" t="s">
        <v>28</v>
      </c>
    </row>
    <row r="2369" spans="1:14">
      <c r="A2369" t="s">
        <v>4768</v>
      </c>
      <c r="B2369" t="s">
        <v>8701</v>
      </c>
      <c r="C2369" t="s">
        <v>4769</v>
      </c>
      <c r="D2369" s="85" t="s">
        <v>4770</v>
      </c>
      <c r="E2369" s="146">
        <v>43605</v>
      </c>
    </row>
    <row r="2370" spans="1:14">
      <c r="A2370" t="s">
        <v>7</v>
      </c>
      <c r="B2370" t="s">
        <v>8702</v>
      </c>
      <c r="C2370" t="s">
        <v>4771</v>
      </c>
      <c r="D2370" s="85" t="s">
        <v>4770</v>
      </c>
      <c r="E2370" s="146">
        <v>43712</v>
      </c>
    </row>
    <row r="2371" spans="1:14">
      <c r="A2371" t="s">
        <v>479</v>
      </c>
      <c r="B2371" t="s">
        <v>8703</v>
      </c>
      <c r="C2371" t="s">
        <v>4772</v>
      </c>
      <c r="D2371" s="85" t="s">
        <v>4770</v>
      </c>
      <c r="E2371" s="146">
        <v>43731</v>
      </c>
    </row>
    <row r="2372" spans="1:14">
      <c r="A2372" t="s">
        <v>12</v>
      </c>
      <c r="B2372" t="s">
        <v>8704</v>
      </c>
      <c r="C2372" t="s">
        <v>4773</v>
      </c>
      <c r="D2372" s="85" t="s">
        <v>1973</v>
      </c>
      <c r="E2372" s="146">
        <v>44386</v>
      </c>
      <c r="G2372" t="s">
        <v>4774</v>
      </c>
      <c r="H2372" t="s">
        <v>1978</v>
      </c>
      <c r="I2372" t="s">
        <v>4775</v>
      </c>
      <c r="J2372" s="146">
        <v>44380</v>
      </c>
      <c r="K2372" t="s">
        <v>36</v>
      </c>
      <c r="L2372" t="s">
        <v>2129</v>
      </c>
      <c r="M2372" t="s">
        <v>45</v>
      </c>
      <c r="N2372" t="s">
        <v>4776</v>
      </c>
    </row>
    <row r="2373" spans="1:14">
      <c r="A2373" t="s">
        <v>12</v>
      </c>
      <c r="B2373" t="s">
        <v>8705</v>
      </c>
      <c r="C2373" t="s">
        <v>4777</v>
      </c>
      <c r="D2373" s="85" t="s">
        <v>1973</v>
      </c>
      <c r="E2373" s="146">
        <v>44389</v>
      </c>
      <c r="F2373" t="s">
        <v>4778</v>
      </c>
      <c r="G2373" t="s">
        <v>4774</v>
      </c>
      <c r="H2373" t="s">
        <v>1978</v>
      </c>
      <c r="I2373" t="s">
        <v>4775</v>
      </c>
      <c r="J2373" s="146">
        <v>44380</v>
      </c>
      <c r="K2373" t="s">
        <v>36</v>
      </c>
      <c r="L2373" t="s">
        <v>73</v>
      </c>
      <c r="M2373" t="s">
        <v>45</v>
      </c>
      <c r="N2373" t="s">
        <v>4779</v>
      </c>
    </row>
    <row r="2374" spans="1:14">
      <c r="A2374" t="s">
        <v>12</v>
      </c>
      <c r="B2374" t="s">
        <v>8706</v>
      </c>
      <c r="C2374" t="s">
        <v>4780</v>
      </c>
      <c r="D2374" s="85" t="s">
        <v>1973</v>
      </c>
      <c r="E2374" s="146">
        <v>44393</v>
      </c>
      <c r="G2374" t="s">
        <v>4774</v>
      </c>
      <c r="H2374" t="s">
        <v>1978</v>
      </c>
      <c r="I2374" t="s">
        <v>4775</v>
      </c>
      <c r="J2374" s="146">
        <v>44380</v>
      </c>
      <c r="K2374" t="s">
        <v>945</v>
      </c>
      <c r="L2374" t="s">
        <v>58</v>
      </c>
      <c r="M2374" t="s">
        <v>45</v>
      </c>
      <c r="N2374" t="s">
        <v>4781</v>
      </c>
    </row>
    <row r="2375" spans="1:14">
      <c r="A2375" t="s">
        <v>12</v>
      </c>
      <c r="B2375" t="s">
        <v>8707</v>
      </c>
      <c r="C2375" t="s">
        <v>4782</v>
      </c>
      <c r="D2375" s="85" t="s">
        <v>1973</v>
      </c>
      <c r="E2375" s="146">
        <v>44391</v>
      </c>
      <c r="G2375" t="s">
        <v>4774</v>
      </c>
      <c r="H2375" t="s">
        <v>1978</v>
      </c>
      <c r="I2375" t="s">
        <v>4775</v>
      </c>
      <c r="J2375" s="146">
        <v>44380</v>
      </c>
      <c r="K2375" t="s">
        <v>1031</v>
      </c>
      <c r="L2375" t="s">
        <v>4783</v>
      </c>
      <c r="M2375" t="s">
        <v>45</v>
      </c>
      <c r="N2375" t="s">
        <v>4784</v>
      </c>
    </row>
    <row r="2376" spans="1:14">
      <c r="A2376" t="s">
        <v>12</v>
      </c>
      <c r="B2376" t="s">
        <v>8708</v>
      </c>
      <c r="C2376" t="s">
        <v>4785</v>
      </c>
      <c r="D2376" s="85" t="s">
        <v>1973</v>
      </c>
      <c r="E2376" s="146">
        <v>44396</v>
      </c>
      <c r="F2376" t="s">
        <v>809</v>
      </c>
      <c r="G2376" t="s">
        <v>4774</v>
      </c>
      <c r="H2376" t="s">
        <v>1978</v>
      </c>
      <c r="I2376" t="s">
        <v>4775</v>
      </c>
      <c r="J2376" s="146">
        <v>44380</v>
      </c>
      <c r="K2376" t="s">
        <v>224</v>
      </c>
      <c r="L2376" t="s">
        <v>4786</v>
      </c>
      <c r="M2376" t="s">
        <v>45</v>
      </c>
    </row>
    <row r="2377" spans="1:14">
      <c r="A2377" t="s">
        <v>12</v>
      </c>
      <c r="B2377" t="s">
        <v>8709</v>
      </c>
      <c r="C2377" t="s">
        <v>4787</v>
      </c>
      <c r="D2377" s="85" t="s">
        <v>1973</v>
      </c>
      <c r="E2377" s="146">
        <v>44398</v>
      </c>
      <c r="G2377" t="s">
        <v>4774</v>
      </c>
      <c r="H2377" t="s">
        <v>1978</v>
      </c>
      <c r="I2377" t="s">
        <v>4775</v>
      </c>
      <c r="J2377" s="146">
        <v>44380</v>
      </c>
      <c r="K2377" t="s">
        <v>945</v>
      </c>
      <c r="L2377" t="s">
        <v>2164</v>
      </c>
      <c r="M2377" t="s">
        <v>45</v>
      </c>
      <c r="N2377" t="s">
        <v>4788</v>
      </c>
    </row>
    <row r="2378" spans="1:14">
      <c r="A2378" t="s">
        <v>12</v>
      </c>
      <c r="B2378" t="s">
        <v>8710</v>
      </c>
      <c r="C2378" t="s">
        <v>4789</v>
      </c>
      <c r="D2378" s="85" t="s">
        <v>1973</v>
      </c>
      <c r="E2378" s="146">
        <v>44400</v>
      </c>
      <c r="F2378" t="s">
        <v>838</v>
      </c>
      <c r="G2378" t="s">
        <v>4774</v>
      </c>
      <c r="H2378" t="s">
        <v>1978</v>
      </c>
      <c r="I2378" t="s">
        <v>4775</v>
      </c>
      <c r="J2378" s="146">
        <v>44380</v>
      </c>
      <c r="K2378" t="s">
        <v>1031</v>
      </c>
      <c r="L2378" t="s">
        <v>73</v>
      </c>
      <c r="M2378" t="s">
        <v>45</v>
      </c>
      <c r="N2378" t="s">
        <v>4790</v>
      </c>
    </row>
    <row r="2379" spans="1:14">
      <c r="A2379" t="s">
        <v>12</v>
      </c>
      <c r="B2379" t="s">
        <v>8711</v>
      </c>
      <c r="C2379" t="s">
        <v>4791</v>
      </c>
      <c r="D2379" s="85" t="s">
        <v>1973</v>
      </c>
      <c r="E2379" s="146">
        <v>44403</v>
      </c>
      <c r="G2379" t="s">
        <v>4792</v>
      </c>
      <c r="H2379" t="s">
        <v>138</v>
      </c>
      <c r="J2379" s="146">
        <v>44387</v>
      </c>
      <c r="K2379" t="s">
        <v>36</v>
      </c>
      <c r="L2379" t="s">
        <v>1444</v>
      </c>
      <c r="M2379" t="s">
        <v>28</v>
      </c>
      <c r="N2379" t="s">
        <v>4650</v>
      </c>
    </row>
    <row r="2380" spans="1:14">
      <c r="A2380" t="s">
        <v>12</v>
      </c>
      <c r="B2380" t="s">
        <v>8712</v>
      </c>
      <c r="C2380" t="s">
        <v>4793</v>
      </c>
      <c r="D2380" s="85" t="s">
        <v>1973</v>
      </c>
      <c r="E2380" s="146">
        <v>44405</v>
      </c>
      <c r="F2380" t="s">
        <v>809</v>
      </c>
      <c r="G2380" t="s">
        <v>4774</v>
      </c>
      <c r="H2380" t="s">
        <v>1978</v>
      </c>
      <c r="I2380" t="s">
        <v>4775</v>
      </c>
      <c r="J2380" s="146">
        <v>44380</v>
      </c>
      <c r="K2380" t="s">
        <v>4794</v>
      </c>
      <c r="L2380" t="s">
        <v>2129</v>
      </c>
      <c r="M2380" t="s">
        <v>45</v>
      </c>
    </row>
    <row r="2381" spans="1:14">
      <c r="A2381" t="s">
        <v>12</v>
      </c>
      <c r="B2381" t="s">
        <v>8713</v>
      </c>
      <c r="C2381" t="s">
        <v>4795</v>
      </c>
      <c r="D2381" s="85" t="s">
        <v>1973</v>
      </c>
      <c r="E2381" s="146">
        <v>44407</v>
      </c>
      <c r="F2381" t="s">
        <v>4796</v>
      </c>
      <c r="G2381" t="s">
        <v>4774</v>
      </c>
      <c r="H2381" t="s">
        <v>1978</v>
      </c>
      <c r="I2381" t="s">
        <v>4775</v>
      </c>
      <c r="J2381" s="146">
        <v>44380</v>
      </c>
      <c r="K2381" t="s">
        <v>36</v>
      </c>
      <c r="L2381" t="s">
        <v>224</v>
      </c>
      <c r="M2381" t="s">
        <v>45</v>
      </c>
      <c r="N2381" t="s">
        <v>46</v>
      </c>
    </row>
    <row r="2382" spans="1:14">
      <c r="A2382" t="s">
        <v>12</v>
      </c>
      <c r="B2382" t="s">
        <v>8714</v>
      </c>
      <c r="C2382" t="s">
        <v>4797</v>
      </c>
      <c r="D2382" s="85" t="s">
        <v>1973</v>
      </c>
      <c r="E2382" s="146">
        <v>44410</v>
      </c>
      <c r="F2382" t="s">
        <v>809</v>
      </c>
      <c r="G2382" t="s">
        <v>4774</v>
      </c>
      <c r="H2382" t="s">
        <v>1978</v>
      </c>
      <c r="I2382" t="s">
        <v>4775</v>
      </c>
      <c r="J2382" s="146">
        <v>44380</v>
      </c>
      <c r="K2382" t="s">
        <v>2066</v>
      </c>
      <c r="L2382" t="s">
        <v>224</v>
      </c>
      <c r="M2382" t="s">
        <v>45</v>
      </c>
    </row>
    <row r="2383" spans="1:14">
      <c r="A2383" t="s">
        <v>12</v>
      </c>
      <c r="B2383" t="s">
        <v>8715</v>
      </c>
      <c r="C2383" t="s">
        <v>4798</v>
      </c>
      <c r="D2383" s="85" t="s">
        <v>1973</v>
      </c>
      <c r="E2383" s="146">
        <v>44412</v>
      </c>
      <c r="G2383" t="s">
        <v>4792</v>
      </c>
      <c r="H2383" t="s">
        <v>138</v>
      </c>
      <c r="J2383" s="146">
        <v>44387</v>
      </c>
      <c r="K2383" t="s">
        <v>36</v>
      </c>
      <c r="L2383" t="s">
        <v>118</v>
      </c>
      <c r="M2383" t="s">
        <v>28</v>
      </c>
      <c r="N2383" t="s">
        <v>495</v>
      </c>
    </row>
    <row r="2384" spans="1:14">
      <c r="A2384" t="s">
        <v>12</v>
      </c>
      <c r="B2384" t="s">
        <v>8716</v>
      </c>
      <c r="C2384" t="s">
        <v>4799</v>
      </c>
      <c r="D2384" s="85" t="s">
        <v>1973</v>
      </c>
      <c r="E2384" s="146">
        <v>44417</v>
      </c>
      <c r="F2384" t="s">
        <v>809</v>
      </c>
      <c r="G2384" t="s">
        <v>4774</v>
      </c>
      <c r="H2384" t="s">
        <v>1978</v>
      </c>
      <c r="I2384" t="s">
        <v>4775</v>
      </c>
      <c r="J2384" s="146">
        <v>44380</v>
      </c>
      <c r="K2384" t="s">
        <v>945</v>
      </c>
      <c r="L2384" t="s">
        <v>224</v>
      </c>
      <c r="M2384" t="s">
        <v>45</v>
      </c>
    </row>
    <row r="2385" spans="1:17">
      <c r="A2385" t="s">
        <v>12</v>
      </c>
      <c r="B2385" t="s">
        <v>8717</v>
      </c>
      <c r="C2385" t="s">
        <v>4800</v>
      </c>
      <c r="D2385" s="85" t="s">
        <v>1973</v>
      </c>
      <c r="E2385" s="146">
        <v>44414</v>
      </c>
      <c r="F2385" t="s">
        <v>3895</v>
      </c>
      <c r="G2385" t="s">
        <v>4774</v>
      </c>
      <c r="H2385" t="s">
        <v>1978</v>
      </c>
      <c r="I2385" t="s">
        <v>4775</v>
      </c>
      <c r="J2385" s="146">
        <v>44380</v>
      </c>
      <c r="K2385" t="s">
        <v>36</v>
      </c>
      <c r="L2385" t="s">
        <v>58</v>
      </c>
      <c r="M2385" t="s">
        <v>45</v>
      </c>
      <c r="N2385" t="s">
        <v>4801</v>
      </c>
    </row>
    <row r="2386" spans="1:17">
      <c r="A2386" t="s">
        <v>12</v>
      </c>
      <c r="B2386" t="s">
        <v>8718</v>
      </c>
      <c r="C2386" t="s">
        <v>4802</v>
      </c>
      <c r="D2386" s="85" t="s">
        <v>1973</v>
      </c>
      <c r="E2386" s="146">
        <v>44419</v>
      </c>
      <c r="F2386" t="s">
        <v>809</v>
      </c>
      <c r="G2386" t="s">
        <v>4774</v>
      </c>
      <c r="H2386" t="s">
        <v>1978</v>
      </c>
      <c r="I2386" t="s">
        <v>4775</v>
      </c>
      <c r="J2386" s="146">
        <v>44380</v>
      </c>
      <c r="K2386" t="s">
        <v>73</v>
      </c>
      <c r="L2386" t="s">
        <v>4786</v>
      </c>
      <c r="M2386" t="s">
        <v>45</v>
      </c>
    </row>
    <row r="2387" spans="1:17">
      <c r="A2387" t="s">
        <v>12</v>
      </c>
      <c r="B2387" t="s">
        <v>8719</v>
      </c>
      <c r="C2387" t="s">
        <v>4803</v>
      </c>
      <c r="D2387" s="85" t="s">
        <v>1259</v>
      </c>
      <c r="E2387" s="146">
        <v>44420</v>
      </c>
      <c r="G2387" t="s">
        <v>4804</v>
      </c>
      <c r="H2387" t="s">
        <v>190</v>
      </c>
      <c r="I2387" t="s">
        <v>4805</v>
      </c>
      <c r="J2387" s="146">
        <v>44416</v>
      </c>
      <c r="K2387" t="s">
        <v>1259</v>
      </c>
      <c r="L2387" t="s">
        <v>85</v>
      </c>
      <c r="M2387" t="s">
        <v>45</v>
      </c>
      <c r="N2387" t="s">
        <v>4806</v>
      </c>
    </row>
    <row r="2388" spans="1:17">
      <c r="A2388" t="s">
        <v>909</v>
      </c>
      <c r="B2388" t="s">
        <v>8720</v>
      </c>
      <c r="C2388" t="s">
        <v>4807</v>
      </c>
      <c r="D2388" s="85" t="s">
        <v>1259</v>
      </c>
      <c r="E2388" s="146">
        <v>44418</v>
      </c>
      <c r="P2388" t="s">
        <v>529</v>
      </c>
      <c r="Q2388" t="s">
        <v>4808</v>
      </c>
    </row>
    <row r="2389" spans="1:17">
      <c r="A2389" t="s">
        <v>12</v>
      </c>
      <c r="B2389" t="s">
        <v>8721</v>
      </c>
      <c r="C2389" t="s">
        <v>4809</v>
      </c>
      <c r="D2389" s="85" t="s">
        <v>1259</v>
      </c>
      <c r="E2389" s="146">
        <v>44422</v>
      </c>
      <c r="G2389" t="s">
        <v>4804</v>
      </c>
      <c r="H2389" t="s">
        <v>190</v>
      </c>
      <c r="I2389" t="s">
        <v>4805</v>
      </c>
      <c r="J2389" s="146">
        <v>44416</v>
      </c>
      <c r="K2389" t="s">
        <v>1259</v>
      </c>
      <c r="L2389" t="s">
        <v>1031</v>
      </c>
      <c r="M2389" t="s">
        <v>45</v>
      </c>
      <c r="N2389" t="s">
        <v>1534</v>
      </c>
    </row>
    <row r="2390" spans="1:17">
      <c r="A2390" t="s">
        <v>12</v>
      </c>
      <c r="B2390" t="s">
        <v>8722</v>
      </c>
      <c r="C2390" t="s">
        <v>4810</v>
      </c>
      <c r="D2390" s="85" t="s">
        <v>1973</v>
      </c>
      <c r="E2390" s="146">
        <v>44424</v>
      </c>
      <c r="G2390" t="s">
        <v>4792</v>
      </c>
      <c r="H2390" t="s">
        <v>138</v>
      </c>
      <c r="J2390" s="146">
        <v>44387</v>
      </c>
      <c r="K2390" t="s">
        <v>36</v>
      </c>
      <c r="L2390" t="s">
        <v>3694</v>
      </c>
      <c r="M2390" t="s">
        <v>28</v>
      </c>
      <c r="N2390" t="s">
        <v>1600</v>
      </c>
    </row>
    <row r="2391" spans="1:17">
      <c r="A2391" t="s">
        <v>12</v>
      </c>
      <c r="B2391" t="s">
        <v>8723</v>
      </c>
      <c r="C2391" t="s">
        <v>4811</v>
      </c>
      <c r="D2391" s="85" t="s">
        <v>1973</v>
      </c>
      <c r="E2391" s="146">
        <v>44419</v>
      </c>
      <c r="G2391" t="s">
        <v>4804</v>
      </c>
      <c r="H2391" t="s">
        <v>190</v>
      </c>
      <c r="I2391" t="s">
        <v>4805</v>
      </c>
      <c r="J2391" s="146">
        <v>44416</v>
      </c>
      <c r="K2391" t="s">
        <v>36</v>
      </c>
      <c r="L2391" t="s">
        <v>85</v>
      </c>
      <c r="M2391" t="s">
        <v>45</v>
      </c>
      <c r="N2391" t="s">
        <v>4404</v>
      </c>
    </row>
    <row r="2392" spans="1:17">
      <c r="A2392" t="s">
        <v>12</v>
      </c>
      <c r="B2392" t="s">
        <v>8724</v>
      </c>
      <c r="C2392" t="s">
        <v>4812</v>
      </c>
      <c r="D2392" s="85" t="s">
        <v>1973</v>
      </c>
      <c r="E2392" s="146">
        <v>44426</v>
      </c>
      <c r="G2392" t="s">
        <v>4804</v>
      </c>
      <c r="H2392" t="s">
        <v>190</v>
      </c>
      <c r="I2392" t="s">
        <v>4805</v>
      </c>
      <c r="J2392" s="146">
        <v>44416</v>
      </c>
      <c r="K2392" t="s">
        <v>36</v>
      </c>
      <c r="L2392" t="s">
        <v>1259</v>
      </c>
      <c r="M2392" t="s">
        <v>45</v>
      </c>
      <c r="N2392" t="s">
        <v>4813</v>
      </c>
    </row>
    <row r="2393" spans="1:17">
      <c r="A2393" t="s">
        <v>12</v>
      </c>
      <c r="B2393" t="s">
        <v>8725</v>
      </c>
      <c r="C2393" t="s">
        <v>4814</v>
      </c>
      <c r="D2393" s="85" t="s">
        <v>1973</v>
      </c>
      <c r="E2393" s="146">
        <v>44428</v>
      </c>
      <c r="G2393" t="s">
        <v>4774</v>
      </c>
      <c r="H2393" t="s">
        <v>1978</v>
      </c>
      <c r="I2393" t="s">
        <v>4775</v>
      </c>
      <c r="J2393" s="146">
        <v>44380</v>
      </c>
      <c r="K2393" t="s">
        <v>1031</v>
      </c>
      <c r="L2393" t="s">
        <v>2066</v>
      </c>
      <c r="M2393" t="s">
        <v>45</v>
      </c>
      <c r="N2393" t="s">
        <v>56</v>
      </c>
    </row>
    <row r="2394" spans="1:17">
      <c r="A2394" t="s">
        <v>12</v>
      </c>
      <c r="B2394" t="s">
        <v>8726</v>
      </c>
      <c r="C2394" t="s">
        <v>4815</v>
      </c>
      <c r="D2394" s="85" t="s">
        <v>1973</v>
      </c>
      <c r="E2394" s="146">
        <v>44431</v>
      </c>
      <c r="G2394" t="s">
        <v>4792</v>
      </c>
      <c r="H2394" t="s">
        <v>138</v>
      </c>
      <c r="J2394" s="146">
        <v>44387</v>
      </c>
      <c r="K2394" t="s">
        <v>36</v>
      </c>
      <c r="L2394" t="s">
        <v>224</v>
      </c>
      <c r="M2394" t="s">
        <v>28</v>
      </c>
      <c r="N2394" t="s">
        <v>218</v>
      </c>
    </row>
    <row r="2395" spans="1:17">
      <c r="A2395" t="s">
        <v>12</v>
      </c>
      <c r="B2395" t="s">
        <v>8727</v>
      </c>
      <c r="C2395" t="s">
        <v>4816</v>
      </c>
      <c r="D2395" s="85" t="s">
        <v>4817</v>
      </c>
      <c r="E2395" s="146">
        <v>44420</v>
      </c>
      <c r="G2395" t="s">
        <v>4804</v>
      </c>
      <c r="H2395" t="s">
        <v>190</v>
      </c>
      <c r="I2395" t="s">
        <v>4805</v>
      </c>
      <c r="J2395" s="146">
        <v>44415</v>
      </c>
      <c r="K2395" t="s">
        <v>4794</v>
      </c>
      <c r="L2395" t="s">
        <v>1206</v>
      </c>
      <c r="M2395" t="s">
        <v>45</v>
      </c>
      <c r="N2395" t="s">
        <v>2426</v>
      </c>
    </row>
    <row r="2396" spans="1:17">
      <c r="A2396" t="s">
        <v>12</v>
      </c>
      <c r="B2396" t="s">
        <v>8728</v>
      </c>
      <c r="C2396" t="s">
        <v>4818</v>
      </c>
      <c r="D2396" s="85" t="s">
        <v>4817</v>
      </c>
      <c r="E2396" s="146">
        <v>44420</v>
      </c>
      <c r="G2396" t="s">
        <v>4804</v>
      </c>
      <c r="H2396" t="s">
        <v>190</v>
      </c>
      <c r="I2396" t="s">
        <v>4805</v>
      </c>
      <c r="J2396" s="146">
        <v>44415</v>
      </c>
      <c r="K2396" t="s">
        <v>434</v>
      </c>
      <c r="L2396" t="s">
        <v>529</v>
      </c>
      <c r="M2396" t="s">
        <v>45</v>
      </c>
      <c r="N2396" t="s">
        <v>50</v>
      </c>
    </row>
    <row r="2397" spans="1:17">
      <c r="A2397" t="s">
        <v>12</v>
      </c>
      <c r="B2397" t="s">
        <v>8729</v>
      </c>
      <c r="C2397" t="s">
        <v>4819</v>
      </c>
      <c r="D2397" s="85" t="s">
        <v>4817</v>
      </c>
      <c r="E2397" s="146">
        <v>44425</v>
      </c>
      <c r="G2397" t="s">
        <v>4804</v>
      </c>
      <c r="H2397" t="s">
        <v>190</v>
      </c>
      <c r="I2397" t="s">
        <v>4805</v>
      </c>
      <c r="J2397" s="146">
        <v>44415</v>
      </c>
      <c r="K2397" t="s">
        <v>529</v>
      </c>
      <c r="L2397" t="s">
        <v>1206</v>
      </c>
      <c r="M2397" t="s">
        <v>45</v>
      </c>
      <c r="N2397" t="s">
        <v>3916</v>
      </c>
    </row>
    <row r="2398" spans="1:17">
      <c r="A2398" t="s">
        <v>12</v>
      </c>
      <c r="B2398" t="s">
        <v>8730</v>
      </c>
      <c r="C2398" t="s">
        <v>4820</v>
      </c>
      <c r="D2398" s="85" t="s">
        <v>1259</v>
      </c>
      <c r="E2398" s="146">
        <v>44427</v>
      </c>
      <c r="G2398" t="s">
        <v>4804</v>
      </c>
      <c r="H2398" t="s">
        <v>190</v>
      </c>
      <c r="I2398" t="s">
        <v>4805</v>
      </c>
      <c r="J2398" s="146">
        <v>44415</v>
      </c>
      <c r="K2398" t="s">
        <v>1031</v>
      </c>
      <c r="L2398" t="s">
        <v>27</v>
      </c>
      <c r="M2398" t="s">
        <v>45</v>
      </c>
      <c r="N2398" t="s">
        <v>4821</v>
      </c>
    </row>
    <row r="2399" spans="1:17">
      <c r="A2399" t="s">
        <v>12</v>
      </c>
      <c r="B2399" t="s">
        <v>8731</v>
      </c>
      <c r="C2399" t="s">
        <v>4822</v>
      </c>
      <c r="D2399" s="85" t="s">
        <v>1259</v>
      </c>
      <c r="E2399" s="146">
        <v>44427</v>
      </c>
      <c r="G2399" t="s">
        <v>4804</v>
      </c>
      <c r="H2399" t="s">
        <v>190</v>
      </c>
      <c r="I2399" t="s">
        <v>4823</v>
      </c>
      <c r="J2399" s="146">
        <v>44416</v>
      </c>
      <c r="K2399" t="s">
        <v>1259</v>
      </c>
      <c r="L2399" t="s">
        <v>36</v>
      </c>
      <c r="M2399" t="s">
        <v>45</v>
      </c>
      <c r="N2399" t="s">
        <v>1207</v>
      </c>
    </row>
    <row r="2400" spans="1:17">
      <c r="A2400" t="s">
        <v>12</v>
      </c>
      <c r="B2400" t="s">
        <v>8732</v>
      </c>
      <c r="C2400" t="s">
        <v>4824</v>
      </c>
      <c r="D2400" s="85" t="s">
        <v>4817</v>
      </c>
      <c r="E2400" s="146">
        <v>44442</v>
      </c>
      <c r="G2400" t="s">
        <v>4804</v>
      </c>
      <c r="H2400" t="s">
        <v>190</v>
      </c>
      <c r="I2400" t="s">
        <v>4805</v>
      </c>
      <c r="J2400" s="146">
        <v>44416</v>
      </c>
      <c r="K2400" t="s">
        <v>4794</v>
      </c>
      <c r="L2400" t="s">
        <v>529</v>
      </c>
      <c r="M2400" t="s">
        <v>45</v>
      </c>
      <c r="N2400" t="s">
        <v>4825</v>
      </c>
    </row>
    <row r="2401" spans="1:14">
      <c r="A2401" t="s">
        <v>12</v>
      </c>
      <c r="B2401" t="s">
        <v>8733</v>
      </c>
      <c r="C2401" t="s">
        <v>4826</v>
      </c>
      <c r="D2401" s="85" t="s">
        <v>4817</v>
      </c>
      <c r="E2401" s="146">
        <v>44428</v>
      </c>
      <c r="G2401" t="s">
        <v>4804</v>
      </c>
      <c r="H2401" t="s">
        <v>190</v>
      </c>
      <c r="I2401" t="s">
        <v>4805</v>
      </c>
      <c r="J2401" s="146">
        <v>44415</v>
      </c>
      <c r="K2401" t="s">
        <v>4794</v>
      </c>
      <c r="L2401" t="s">
        <v>434</v>
      </c>
      <c r="M2401" t="s">
        <v>45</v>
      </c>
      <c r="N2401" t="s">
        <v>4267</v>
      </c>
    </row>
    <row r="2402" spans="1:14">
      <c r="A2402" t="s">
        <v>12</v>
      </c>
      <c r="B2402" t="s">
        <v>8734</v>
      </c>
      <c r="C2402" t="s">
        <v>4827</v>
      </c>
      <c r="D2402" s="85" t="s">
        <v>4817</v>
      </c>
      <c r="E2402" s="146">
        <v>44434</v>
      </c>
      <c r="G2402" t="s">
        <v>4804</v>
      </c>
      <c r="H2402" t="s">
        <v>190</v>
      </c>
      <c r="I2402" t="s">
        <v>4805</v>
      </c>
      <c r="J2402" s="146">
        <v>44415</v>
      </c>
      <c r="K2402" t="s">
        <v>529</v>
      </c>
      <c r="L2402" t="s">
        <v>4794</v>
      </c>
      <c r="M2402" t="s">
        <v>45</v>
      </c>
      <c r="N2402" t="s">
        <v>4828</v>
      </c>
    </row>
    <row r="2403" spans="1:14">
      <c r="A2403" t="s">
        <v>12</v>
      </c>
      <c r="B2403" t="s">
        <v>8735</v>
      </c>
      <c r="C2403" t="s">
        <v>4829</v>
      </c>
      <c r="D2403" s="85" t="s">
        <v>4817</v>
      </c>
      <c r="E2403" s="146">
        <v>44435</v>
      </c>
      <c r="G2403" t="s">
        <v>4804</v>
      </c>
      <c r="H2403" t="s">
        <v>190</v>
      </c>
      <c r="I2403" t="s">
        <v>4805</v>
      </c>
      <c r="J2403" s="146">
        <v>44415</v>
      </c>
      <c r="K2403" t="s">
        <v>79</v>
      </c>
      <c r="L2403" t="s">
        <v>529</v>
      </c>
      <c r="M2403" t="s">
        <v>45</v>
      </c>
      <c r="N2403" t="s">
        <v>195</v>
      </c>
    </row>
    <row r="2404" spans="1:14">
      <c r="A2404" t="s">
        <v>12</v>
      </c>
      <c r="B2404" t="s">
        <v>8736</v>
      </c>
      <c r="C2404" t="s">
        <v>4830</v>
      </c>
      <c r="D2404" s="85" t="s">
        <v>1973</v>
      </c>
      <c r="E2404" s="146">
        <v>44433</v>
      </c>
      <c r="G2404" t="s">
        <v>4804</v>
      </c>
      <c r="H2404" t="s">
        <v>190</v>
      </c>
      <c r="I2404" t="s">
        <v>4805</v>
      </c>
      <c r="J2404" s="146">
        <v>44415</v>
      </c>
      <c r="K2404" t="s">
        <v>36</v>
      </c>
      <c r="L2404" t="s">
        <v>1031</v>
      </c>
      <c r="M2404" t="s">
        <v>45</v>
      </c>
      <c r="N2404" t="s">
        <v>2004</v>
      </c>
    </row>
    <row r="2405" spans="1:14">
      <c r="A2405" t="s">
        <v>12</v>
      </c>
      <c r="B2405" t="s">
        <v>8737</v>
      </c>
      <c r="C2405" t="s">
        <v>4831</v>
      </c>
      <c r="D2405" s="85" t="s">
        <v>1973</v>
      </c>
      <c r="E2405" s="146">
        <v>44435</v>
      </c>
      <c r="G2405" t="s">
        <v>4804</v>
      </c>
      <c r="H2405" t="s">
        <v>190</v>
      </c>
      <c r="I2405" t="s">
        <v>4805</v>
      </c>
      <c r="J2405" s="146">
        <v>44416</v>
      </c>
      <c r="K2405" t="s">
        <v>36</v>
      </c>
      <c r="L2405" t="s">
        <v>79</v>
      </c>
      <c r="M2405" t="s">
        <v>45</v>
      </c>
      <c r="N2405" t="s">
        <v>53</v>
      </c>
    </row>
    <row r="2406" spans="1:14">
      <c r="A2406" t="s">
        <v>12</v>
      </c>
      <c r="B2406" t="s">
        <v>8738</v>
      </c>
      <c r="C2406" t="s">
        <v>4832</v>
      </c>
      <c r="D2406" s="85" t="s">
        <v>1973</v>
      </c>
      <c r="E2406" s="146">
        <v>44438</v>
      </c>
      <c r="G2406" t="s">
        <v>4833</v>
      </c>
      <c r="H2406" t="s">
        <v>1978</v>
      </c>
      <c r="I2406" t="s">
        <v>4834</v>
      </c>
      <c r="J2406" s="146">
        <v>44429</v>
      </c>
      <c r="K2406" t="s">
        <v>36</v>
      </c>
      <c r="L2406" t="s">
        <v>1340</v>
      </c>
      <c r="M2406" t="s">
        <v>45</v>
      </c>
      <c r="N2406" t="s">
        <v>1207</v>
      </c>
    </row>
    <row r="2407" spans="1:14">
      <c r="A2407" t="s">
        <v>12</v>
      </c>
      <c r="B2407" t="s">
        <v>8739</v>
      </c>
      <c r="C2407" t="s">
        <v>4835</v>
      </c>
      <c r="D2407" s="85" t="s">
        <v>1973</v>
      </c>
      <c r="E2407" s="146">
        <v>44440</v>
      </c>
      <c r="G2407" t="s">
        <v>4804</v>
      </c>
      <c r="H2407" t="s">
        <v>190</v>
      </c>
      <c r="I2407" t="s">
        <v>4805</v>
      </c>
      <c r="J2407" s="146">
        <v>44415</v>
      </c>
      <c r="K2407" t="s">
        <v>36</v>
      </c>
      <c r="L2407" t="s">
        <v>92</v>
      </c>
      <c r="M2407" t="s">
        <v>45</v>
      </c>
      <c r="N2407" t="s">
        <v>2004</v>
      </c>
    </row>
    <row r="2408" spans="1:14">
      <c r="A2408" t="s">
        <v>12</v>
      </c>
      <c r="B2408" t="s">
        <v>8740</v>
      </c>
      <c r="C2408" t="s">
        <v>4836</v>
      </c>
      <c r="D2408" s="85" t="s">
        <v>1973</v>
      </c>
      <c r="E2408" s="146">
        <v>44442</v>
      </c>
      <c r="G2408" t="s">
        <v>4804</v>
      </c>
      <c r="H2408" t="s">
        <v>190</v>
      </c>
      <c r="I2408" t="s">
        <v>4805</v>
      </c>
      <c r="J2408" s="146">
        <v>44415</v>
      </c>
      <c r="K2408" t="s">
        <v>36</v>
      </c>
      <c r="L2408" t="s">
        <v>434</v>
      </c>
      <c r="M2408" t="s">
        <v>45</v>
      </c>
      <c r="N2408" t="s">
        <v>4837</v>
      </c>
    </row>
    <row r="2409" spans="1:14">
      <c r="A2409" t="s">
        <v>12</v>
      </c>
      <c r="B2409" t="s">
        <v>8741</v>
      </c>
      <c r="C2409" t="s">
        <v>4838</v>
      </c>
      <c r="D2409" s="85" t="s">
        <v>1973</v>
      </c>
      <c r="E2409" s="146">
        <v>44445</v>
      </c>
      <c r="G2409" t="s">
        <v>4833</v>
      </c>
      <c r="H2409" t="s">
        <v>1978</v>
      </c>
      <c r="I2409" t="s">
        <v>4834</v>
      </c>
      <c r="J2409" s="146">
        <v>44429</v>
      </c>
      <c r="K2409" t="s">
        <v>36</v>
      </c>
      <c r="L2409" t="s">
        <v>27</v>
      </c>
      <c r="M2409" t="s">
        <v>45</v>
      </c>
      <c r="N2409" t="s">
        <v>53</v>
      </c>
    </row>
    <row r="2410" spans="1:14">
      <c r="A2410" t="s">
        <v>12</v>
      </c>
      <c r="B2410" t="s">
        <v>8742</v>
      </c>
      <c r="C2410" t="s">
        <v>4839</v>
      </c>
      <c r="D2410" s="85" t="s">
        <v>1973</v>
      </c>
      <c r="E2410" s="146">
        <v>44447</v>
      </c>
      <c r="G2410" t="s">
        <v>4804</v>
      </c>
      <c r="H2410" t="s">
        <v>190</v>
      </c>
      <c r="I2410" t="s">
        <v>4805</v>
      </c>
      <c r="J2410" s="146">
        <v>44415</v>
      </c>
      <c r="K2410" t="s">
        <v>36</v>
      </c>
      <c r="L2410" t="s">
        <v>224</v>
      </c>
      <c r="M2410" t="s">
        <v>45</v>
      </c>
      <c r="N2410" t="s">
        <v>50</v>
      </c>
    </row>
    <row r="2411" spans="1:14">
      <c r="A2411" t="s">
        <v>12</v>
      </c>
      <c r="B2411" t="s">
        <v>8743</v>
      </c>
      <c r="C2411" t="s">
        <v>4840</v>
      </c>
      <c r="D2411" s="85" t="s">
        <v>1973</v>
      </c>
      <c r="E2411" s="146">
        <v>44449</v>
      </c>
      <c r="G2411" t="s">
        <v>4804</v>
      </c>
      <c r="H2411" t="s">
        <v>190</v>
      </c>
      <c r="I2411" t="s">
        <v>4805</v>
      </c>
      <c r="J2411" s="146">
        <v>44415</v>
      </c>
      <c r="K2411" t="s">
        <v>1259</v>
      </c>
      <c r="L2411" t="s">
        <v>1031</v>
      </c>
      <c r="M2411" t="s">
        <v>45</v>
      </c>
      <c r="N2411" t="s">
        <v>4841</v>
      </c>
    </row>
    <row r="2412" spans="1:14">
      <c r="A2412" t="s">
        <v>12</v>
      </c>
      <c r="B2412" t="s">
        <v>8744</v>
      </c>
      <c r="C2412" t="s">
        <v>4842</v>
      </c>
      <c r="D2412" s="85" t="s">
        <v>1973</v>
      </c>
      <c r="E2412" s="146">
        <v>44452</v>
      </c>
      <c r="G2412" t="s">
        <v>4833</v>
      </c>
      <c r="H2412" t="s">
        <v>1978</v>
      </c>
      <c r="I2412" t="s">
        <v>4834</v>
      </c>
      <c r="J2412" s="146">
        <v>44430</v>
      </c>
      <c r="K2412" t="s">
        <v>36</v>
      </c>
      <c r="L2412" t="s">
        <v>88</v>
      </c>
      <c r="M2412" t="s">
        <v>45</v>
      </c>
      <c r="N2412" t="s">
        <v>4843</v>
      </c>
    </row>
    <row r="2413" spans="1:14">
      <c r="A2413" t="s">
        <v>12</v>
      </c>
      <c r="B2413" t="s">
        <v>8745</v>
      </c>
      <c r="C2413" t="s">
        <v>4844</v>
      </c>
      <c r="D2413" s="85" t="s">
        <v>1973</v>
      </c>
      <c r="E2413" s="146">
        <v>44454</v>
      </c>
      <c r="G2413" t="s">
        <v>4833</v>
      </c>
      <c r="H2413" t="s">
        <v>1978</v>
      </c>
      <c r="I2413" t="s">
        <v>4834</v>
      </c>
      <c r="J2413" s="146">
        <v>44430</v>
      </c>
      <c r="K2413" t="s">
        <v>36</v>
      </c>
      <c r="L2413" t="s">
        <v>73</v>
      </c>
      <c r="M2413" t="s">
        <v>45</v>
      </c>
      <c r="N2413" t="s">
        <v>4845</v>
      </c>
    </row>
    <row r="2414" spans="1:14">
      <c r="A2414" t="s">
        <v>12</v>
      </c>
      <c r="B2414" t="s">
        <v>8746</v>
      </c>
      <c r="C2414" t="s">
        <v>4846</v>
      </c>
      <c r="D2414" s="85" t="s">
        <v>1973</v>
      </c>
      <c r="E2414" s="146">
        <v>44456</v>
      </c>
      <c r="G2414" t="s">
        <v>4833</v>
      </c>
      <c r="H2414" t="s">
        <v>1978</v>
      </c>
      <c r="I2414" t="s">
        <v>4834</v>
      </c>
      <c r="J2414" s="146">
        <v>44429</v>
      </c>
      <c r="K2414" t="s">
        <v>1340</v>
      </c>
      <c r="L2414" t="s">
        <v>4847</v>
      </c>
      <c r="M2414" t="s">
        <v>45</v>
      </c>
      <c r="N2414" t="s">
        <v>4848</v>
      </c>
    </row>
    <row r="2415" spans="1:14">
      <c r="A2415" t="s">
        <v>12</v>
      </c>
      <c r="B2415" t="s">
        <v>8747</v>
      </c>
      <c r="C2415" t="s">
        <v>4849</v>
      </c>
      <c r="D2415" s="85" t="s">
        <v>1259</v>
      </c>
      <c r="E2415" s="146">
        <v>44433</v>
      </c>
      <c r="G2415" t="s">
        <v>4804</v>
      </c>
      <c r="H2415" t="s">
        <v>190</v>
      </c>
      <c r="I2415" t="s">
        <v>4805</v>
      </c>
      <c r="J2415" s="146">
        <v>44416</v>
      </c>
      <c r="K2415" t="s">
        <v>85</v>
      </c>
      <c r="L2415" t="s">
        <v>1405</v>
      </c>
      <c r="M2415" t="s">
        <v>45</v>
      </c>
      <c r="N2415" t="s">
        <v>769</v>
      </c>
    </row>
    <row r="2416" spans="1:14">
      <c r="A2416" t="s">
        <v>12</v>
      </c>
      <c r="B2416" t="s">
        <v>8748</v>
      </c>
      <c r="C2416" t="s">
        <v>4850</v>
      </c>
      <c r="D2416" s="85" t="s">
        <v>1259</v>
      </c>
      <c r="E2416" s="146">
        <v>44440</v>
      </c>
      <c r="G2416" t="s">
        <v>4804</v>
      </c>
      <c r="H2416" t="s">
        <v>190</v>
      </c>
      <c r="I2416" t="s">
        <v>4805</v>
      </c>
      <c r="J2416" s="146">
        <v>44416</v>
      </c>
      <c r="K2416" t="s">
        <v>1259</v>
      </c>
      <c r="L2416" t="s">
        <v>4851</v>
      </c>
      <c r="M2416" t="s">
        <v>45</v>
      </c>
      <c r="N2416" t="s">
        <v>1281</v>
      </c>
    </row>
    <row r="2417" spans="1:14">
      <c r="A2417" t="s">
        <v>12</v>
      </c>
      <c r="B2417" t="s">
        <v>8749</v>
      </c>
      <c r="C2417" t="s">
        <v>4852</v>
      </c>
      <c r="D2417" s="85" t="s">
        <v>1259</v>
      </c>
      <c r="E2417" s="146">
        <v>44456</v>
      </c>
      <c r="G2417" t="s">
        <v>4804</v>
      </c>
      <c r="H2417" t="s">
        <v>190</v>
      </c>
      <c r="I2417" t="s">
        <v>4805</v>
      </c>
      <c r="J2417" s="146">
        <v>44416</v>
      </c>
      <c r="K2417" t="s">
        <v>1259</v>
      </c>
      <c r="L2417" t="s">
        <v>434</v>
      </c>
      <c r="M2417" t="s">
        <v>45</v>
      </c>
      <c r="N2417" t="s">
        <v>769</v>
      </c>
    </row>
    <row r="2418" spans="1:14">
      <c r="A2418" t="s">
        <v>12</v>
      </c>
      <c r="B2418" t="s">
        <v>8750</v>
      </c>
      <c r="C2418" t="s">
        <v>4853</v>
      </c>
      <c r="D2418" s="85" t="s">
        <v>1259</v>
      </c>
      <c r="E2418" s="146">
        <v>44437</v>
      </c>
      <c r="G2418" t="s">
        <v>4833</v>
      </c>
      <c r="H2418" t="s">
        <v>1978</v>
      </c>
      <c r="I2418" t="s">
        <v>4834</v>
      </c>
      <c r="J2418" s="146">
        <v>44429</v>
      </c>
      <c r="K2418" t="s">
        <v>88</v>
      </c>
      <c r="L2418" t="s">
        <v>92</v>
      </c>
      <c r="M2418" t="s">
        <v>45</v>
      </c>
      <c r="N2418" t="s">
        <v>2213</v>
      </c>
    </row>
    <row r="2419" spans="1:14">
      <c r="A2419" t="s">
        <v>12</v>
      </c>
      <c r="B2419" t="s">
        <v>8751</v>
      </c>
      <c r="C2419" t="s">
        <v>4854</v>
      </c>
      <c r="D2419" s="85" t="s">
        <v>1259</v>
      </c>
      <c r="E2419" s="146">
        <v>44439</v>
      </c>
      <c r="G2419" t="s">
        <v>4833</v>
      </c>
      <c r="H2419" t="s">
        <v>1978</v>
      </c>
      <c r="I2419" t="s">
        <v>4834</v>
      </c>
      <c r="J2419" s="146">
        <v>44429</v>
      </c>
      <c r="K2419" t="s">
        <v>92</v>
      </c>
      <c r="L2419" t="s">
        <v>1206</v>
      </c>
      <c r="M2419" t="s">
        <v>45</v>
      </c>
      <c r="N2419" t="s">
        <v>46</v>
      </c>
    </row>
    <row r="2420" spans="1:14">
      <c r="A2420" t="s">
        <v>12</v>
      </c>
      <c r="B2420" t="s">
        <v>8752</v>
      </c>
      <c r="C2420" t="s">
        <v>4855</v>
      </c>
      <c r="D2420" s="85" t="s">
        <v>1259</v>
      </c>
      <c r="E2420" s="146">
        <v>44448</v>
      </c>
      <c r="G2420" t="s">
        <v>4833</v>
      </c>
      <c r="H2420" t="s">
        <v>1978</v>
      </c>
      <c r="I2420" t="s">
        <v>4834</v>
      </c>
      <c r="J2420" s="146">
        <v>44429</v>
      </c>
      <c r="K2420" t="s">
        <v>424</v>
      </c>
      <c r="L2420" t="s">
        <v>151</v>
      </c>
      <c r="M2420" t="s">
        <v>45</v>
      </c>
      <c r="N2420" t="s">
        <v>1673</v>
      </c>
    </row>
    <row r="2421" spans="1:14">
      <c r="A2421" t="s">
        <v>12</v>
      </c>
      <c r="B2421" t="s">
        <v>8753</v>
      </c>
      <c r="C2421" t="s">
        <v>4856</v>
      </c>
      <c r="D2421" s="85" t="s">
        <v>1259</v>
      </c>
      <c r="E2421" s="146">
        <v>44449</v>
      </c>
      <c r="G2421" t="s">
        <v>4833</v>
      </c>
      <c r="H2421" t="s">
        <v>1978</v>
      </c>
      <c r="I2421" t="s">
        <v>4834</v>
      </c>
      <c r="J2421" s="146">
        <v>44429</v>
      </c>
      <c r="K2421" t="s">
        <v>1206</v>
      </c>
      <c r="L2421" t="s">
        <v>424</v>
      </c>
      <c r="M2421" t="s">
        <v>45</v>
      </c>
      <c r="N2421" t="s">
        <v>4857</v>
      </c>
    </row>
    <row r="2422" spans="1:14">
      <c r="A2422" t="s">
        <v>12</v>
      </c>
      <c r="B2422" t="s">
        <v>8754</v>
      </c>
      <c r="C2422" t="s">
        <v>4858</v>
      </c>
      <c r="D2422" s="85" t="s">
        <v>1259</v>
      </c>
      <c r="E2422" s="146">
        <v>44453</v>
      </c>
      <c r="G2422" t="s">
        <v>4859</v>
      </c>
      <c r="H2422" t="s">
        <v>204</v>
      </c>
      <c r="I2422" t="s">
        <v>4860</v>
      </c>
      <c r="J2422" s="146">
        <v>44443</v>
      </c>
      <c r="K2422" t="s">
        <v>1259</v>
      </c>
      <c r="L2422" t="s">
        <v>4861</v>
      </c>
      <c r="M2422" t="s">
        <v>45</v>
      </c>
      <c r="N2422" t="s">
        <v>185</v>
      </c>
    </row>
    <row r="2423" spans="1:14">
      <c r="A2423" t="s">
        <v>7</v>
      </c>
      <c r="B2423" t="s">
        <v>8755</v>
      </c>
      <c r="C2423" t="s">
        <v>4862</v>
      </c>
      <c r="D2423" s="85" t="s">
        <v>1259</v>
      </c>
      <c r="E2423" s="146">
        <v>44442</v>
      </c>
    </row>
    <row r="2424" spans="1:14">
      <c r="A2424" t="s">
        <v>12</v>
      </c>
      <c r="B2424" t="s">
        <v>8756</v>
      </c>
      <c r="C2424" t="s">
        <v>4863</v>
      </c>
      <c r="D2424" s="85" t="s">
        <v>1259</v>
      </c>
      <c r="E2424" s="146">
        <v>44458</v>
      </c>
      <c r="G2424" t="s">
        <v>4859</v>
      </c>
      <c r="H2424" t="s">
        <v>204</v>
      </c>
      <c r="I2424" t="s">
        <v>4860</v>
      </c>
      <c r="J2424" s="146">
        <v>44443</v>
      </c>
      <c r="K2424" t="s">
        <v>1259</v>
      </c>
      <c r="L2424" t="s">
        <v>1206</v>
      </c>
      <c r="M2424" t="s">
        <v>45</v>
      </c>
      <c r="N2424" t="s">
        <v>207</v>
      </c>
    </row>
    <row r="2425" spans="1:14">
      <c r="A2425" t="s">
        <v>12</v>
      </c>
      <c r="B2425" t="s">
        <v>8757</v>
      </c>
      <c r="C2425" t="s">
        <v>4864</v>
      </c>
      <c r="D2425" s="85" t="s">
        <v>1259</v>
      </c>
      <c r="E2425" s="146">
        <v>44467</v>
      </c>
      <c r="G2425" t="s">
        <v>4859</v>
      </c>
      <c r="H2425" t="s">
        <v>204</v>
      </c>
      <c r="I2425" t="s">
        <v>4860</v>
      </c>
      <c r="J2425" s="146">
        <v>44443</v>
      </c>
      <c r="K2425" t="s">
        <v>1259</v>
      </c>
      <c r="L2425" t="s">
        <v>490</v>
      </c>
      <c r="M2425" t="s">
        <v>45</v>
      </c>
      <c r="N2425" t="s">
        <v>1281</v>
      </c>
    </row>
    <row r="2426" spans="1:14">
      <c r="A2426" t="s">
        <v>12</v>
      </c>
      <c r="B2426" t="s">
        <v>8758</v>
      </c>
      <c r="C2426" t="s">
        <v>4865</v>
      </c>
      <c r="D2426" s="85" t="s">
        <v>1259</v>
      </c>
      <c r="E2426" s="146">
        <v>44461</v>
      </c>
      <c r="G2426" t="s">
        <v>4859</v>
      </c>
      <c r="H2426" t="s">
        <v>204</v>
      </c>
      <c r="I2426" t="s">
        <v>4860</v>
      </c>
      <c r="J2426" s="146">
        <v>44443</v>
      </c>
      <c r="K2426" t="s">
        <v>1259</v>
      </c>
      <c r="L2426" t="s">
        <v>702</v>
      </c>
      <c r="M2426" t="s">
        <v>45</v>
      </c>
      <c r="N2426" t="s">
        <v>1281</v>
      </c>
    </row>
    <row r="2427" spans="1:14">
      <c r="A2427" t="s">
        <v>12</v>
      </c>
      <c r="B2427" t="s">
        <v>8759</v>
      </c>
      <c r="C2427" t="s">
        <v>4866</v>
      </c>
      <c r="D2427" s="85" t="s">
        <v>1259</v>
      </c>
      <c r="E2427" s="146">
        <v>44460</v>
      </c>
      <c r="G2427" t="s">
        <v>4833</v>
      </c>
      <c r="H2427" t="s">
        <v>1978</v>
      </c>
      <c r="I2427" t="s">
        <v>4834</v>
      </c>
      <c r="J2427" s="146">
        <v>44429</v>
      </c>
      <c r="K2427" t="s">
        <v>151</v>
      </c>
      <c r="L2427" t="s">
        <v>88</v>
      </c>
      <c r="M2427" t="s">
        <v>45</v>
      </c>
      <c r="N2427" t="s">
        <v>4867</v>
      </c>
    </row>
    <row r="2428" spans="1:14">
      <c r="A2428" t="s">
        <v>12</v>
      </c>
      <c r="B2428" t="s">
        <v>8760</v>
      </c>
      <c r="C2428" t="s">
        <v>4868</v>
      </c>
      <c r="D2428" s="85" t="s">
        <v>1259</v>
      </c>
      <c r="E2428" s="146">
        <v>44477</v>
      </c>
      <c r="G2428" t="s">
        <v>4833</v>
      </c>
      <c r="H2428" t="s">
        <v>1978</v>
      </c>
      <c r="I2428" t="s">
        <v>4834</v>
      </c>
      <c r="J2428" s="146">
        <v>44429</v>
      </c>
      <c r="K2428" t="s">
        <v>27</v>
      </c>
      <c r="L2428" t="s">
        <v>1206</v>
      </c>
      <c r="M2428" t="s">
        <v>45</v>
      </c>
      <c r="N2428" t="s">
        <v>2323</v>
      </c>
    </row>
    <row r="2429" spans="1:14">
      <c r="A2429" t="s">
        <v>12</v>
      </c>
      <c r="B2429" t="s">
        <v>8761</v>
      </c>
      <c r="C2429" t="s">
        <v>4869</v>
      </c>
      <c r="D2429" s="85" t="s">
        <v>1259</v>
      </c>
      <c r="E2429" s="146">
        <v>44469</v>
      </c>
      <c r="G2429" t="s">
        <v>4833</v>
      </c>
      <c r="H2429" t="s">
        <v>1978</v>
      </c>
      <c r="I2429" t="s">
        <v>4834</v>
      </c>
      <c r="J2429" s="146">
        <v>44429</v>
      </c>
      <c r="K2429" t="s">
        <v>27</v>
      </c>
      <c r="L2429" t="s">
        <v>88</v>
      </c>
      <c r="M2429" t="s">
        <v>45</v>
      </c>
      <c r="N2429" t="s">
        <v>1986</v>
      </c>
    </row>
    <row r="2430" spans="1:14">
      <c r="A2430" t="s">
        <v>12</v>
      </c>
      <c r="B2430" t="s">
        <v>8762</v>
      </c>
      <c r="C2430" t="s">
        <v>4870</v>
      </c>
      <c r="D2430" s="85" t="s">
        <v>1259</v>
      </c>
      <c r="E2430" s="146">
        <v>44476</v>
      </c>
      <c r="G2430" t="s">
        <v>4833</v>
      </c>
      <c r="H2430" t="s">
        <v>1978</v>
      </c>
      <c r="I2430" t="s">
        <v>4834</v>
      </c>
      <c r="J2430" s="146">
        <v>44429</v>
      </c>
      <c r="K2430" t="s">
        <v>1206</v>
      </c>
      <c r="L2430" t="s">
        <v>88</v>
      </c>
      <c r="M2430" t="s">
        <v>45</v>
      </c>
      <c r="N2430" t="s">
        <v>4871</v>
      </c>
    </row>
    <row r="2431" spans="1:14">
      <c r="A2431" t="s">
        <v>12</v>
      </c>
      <c r="B2431" t="s">
        <v>8763</v>
      </c>
      <c r="C2431" t="s">
        <v>4872</v>
      </c>
      <c r="D2431" s="85" t="s">
        <v>1259</v>
      </c>
      <c r="E2431" s="146">
        <v>44475</v>
      </c>
      <c r="G2431" t="s">
        <v>4833</v>
      </c>
      <c r="H2431" t="s">
        <v>1978</v>
      </c>
      <c r="I2431" t="s">
        <v>4834</v>
      </c>
      <c r="J2431" s="146">
        <v>44429</v>
      </c>
      <c r="K2431" t="s">
        <v>2066</v>
      </c>
      <c r="L2431" t="s">
        <v>151</v>
      </c>
      <c r="M2431" t="s">
        <v>45</v>
      </c>
      <c r="N2431" t="s">
        <v>1928</v>
      </c>
    </row>
    <row r="2432" spans="1:14">
      <c r="A2432" t="s">
        <v>12</v>
      </c>
      <c r="B2432" t="s">
        <v>8764</v>
      </c>
      <c r="C2432" t="s">
        <v>4873</v>
      </c>
      <c r="D2432" s="85" t="s">
        <v>1973</v>
      </c>
      <c r="E2432" s="146">
        <v>44459</v>
      </c>
      <c r="F2432" t="s">
        <v>757</v>
      </c>
      <c r="G2432" t="s">
        <v>4859</v>
      </c>
      <c r="H2432" t="s">
        <v>204</v>
      </c>
      <c r="I2432" t="s">
        <v>4860</v>
      </c>
      <c r="J2432" s="146">
        <v>44444</v>
      </c>
      <c r="K2432" t="s">
        <v>36</v>
      </c>
      <c r="L2432" t="s">
        <v>1259</v>
      </c>
      <c r="M2432" t="s">
        <v>45</v>
      </c>
      <c r="N2432" t="s">
        <v>4874</v>
      </c>
    </row>
    <row r="2433" spans="1:14">
      <c r="A2433" t="s">
        <v>12</v>
      </c>
      <c r="B2433" t="s">
        <v>8765</v>
      </c>
      <c r="C2433" t="s">
        <v>4875</v>
      </c>
      <c r="D2433" s="85" t="s">
        <v>1973</v>
      </c>
      <c r="E2433" s="146">
        <v>44460</v>
      </c>
      <c r="G2433" t="s">
        <v>4859</v>
      </c>
      <c r="H2433" t="s">
        <v>204</v>
      </c>
      <c r="I2433" t="s">
        <v>4860</v>
      </c>
      <c r="J2433" s="146">
        <v>44443</v>
      </c>
      <c r="K2433" t="s">
        <v>36</v>
      </c>
      <c r="L2433" t="s">
        <v>1552</v>
      </c>
      <c r="M2433" t="s">
        <v>45</v>
      </c>
      <c r="N2433" t="s">
        <v>4592</v>
      </c>
    </row>
    <row r="2434" spans="1:14">
      <c r="A2434" t="s">
        <v>12</v>
      </c>
      <c r="B2434" t="s">
        <v>8766</v>
      </c>
      <c r="C2434" t="s">
        <v>4876</v>
      </c>
      <c r="D2434" s="85" t="s">
        <v>1973</v>
      </c>
      <c r="E2434" s="146">
        <v>44461</v>
      </c>
      <c r="G2434" t="s">
        <v>4859</v>
      </c>
      <c r="H2434" t="s">
        <v>204</v>
      </c>
      <c r="I2434" t="s">
        <v>4860</v>
      </c>
      <c r="J2434" s="146">
        <v>44443</v>
      </c>
      <c r="K2434" t="s">
        <v>36</v>
      </c>
      <c r="L2434" t="s">
        <v>1225</v>
      </c>
      <c r="M2434" t="s">
        <v>45</v>
      </c>
      <c r="N2434" t="s">
        <v>362</v>
      </c>
    </row>
    <row r="2435" spans="1:14">
      <c r="A2435" t="s">
        <v>12</v>
      </c>
      <c r="B2435" t="s">
        <v>8767</v>
      </c>
      <c r="C2435" t="s">
        <v>4877</v>
      </c>
      <c r="D2435" s="85" t="s">
        <v>1973</v>
      </c>
      <c r="E2435" s="146">
        <v>44462</v>
      </c>
      <c r="G2435" t="s">
        <v>4859</v>
      </c>
      <c r="H2435" t="s">
        <v>204</v>
      </c>
      <c r="I2435" t="s">
        <v>4860</v>
      </c>
      <c r="J2435" s="146">
        <v>44443</v>
      </c>
      <c r="K2435" t="s">
        <v>36</v>
      </c>
      <c r="L2435" t="s">
        <v>92</v>
      </c>
      <c r="M2435" t="s">
        <v>45</v>
      </c>
      <c r="N2435" t="s">
        <v>703</v>
      </c>
    </row>
    <row r="2436" spans="1:14">
      <c r="A2436" t="s">
        <v>12</v>
      </c>
      <c r="B2436" t="s">
        <v>8768</v>
      </c>
      <c r="C2436" t="s">
        <v>4878</v>
      </c>
      <c r="D2436" s="85" t="s">
        <v>1973</v>
      </c>
      <c r="E2436" s="146">
        <v>44463</v>
      </c>
      <c r="G2436" t="s">
        <v>4859</v>
      </c>
      <c r="H2436" t="s">
        <v>204</v>
      </c>
      <c r="I2436" t="s">
        <v>4860</v>
      </c>
      <c r="J2436" s="146">
        <v>44443</v>
      </c>
      <c r="K2436" t="s">
        <v>36</v>
      </c>
      <c r="L2436" t="s">
        <v>529</v>
      </c>
      <c r="M2436" t="s">
        <v>45</v>
      </c>
      <c r="N2436" t="s">
        <v>22</v>
      </c>
    </row>
    <row r="2437" spans="1:14">
      <c r="A2437" t="s">
        <v>12</v>
      </c>
      <c r="B2437" t="s">
        <v>8769</v>
      </c>
      <c r="C2437" t="s">
        <v>4879</v>
      </c>
      <c r="D2437" s="85" t="s">
        <v>1973</v>
      </c>
      <c r="E2437" s="146">
        <v>44466</v>
      </c>
      <c r="G2437" t="s">
        <v>4804</v>
      </c>
      <c r="H2437" t="s">
        <v>190</v>
      </c>
      <c r="I2437" t="s">
        <v>4805</v>
      </c>
      <c r="J2437" s="146">
        <v>44415</v>
      </c>
      <c r="K2437" t="s">
        <v>36</v>
      </c>
      <c r="L2437" t="s">
        <v>4794</v>
      </c>
      <c r="M2437" t="s">
        <v>45</v>
      </c>
      <c r="N2437" t="s">
        <v>769</v>
      </c>
    </row>
    <row r="2438" spans="1:14">
      <c r="A2438" t="s">
        <v>12</v>
      </c>
      <c r="B2438" t="s">
        <v>8770</v>
      </c>
      <c r="C2438" t="s">
        <v>4880</v>
      </c>
      <c r="D2438" s="85" t="s">
        <v>1973</v>
      </c>
      <c r="E2438" s="146">
        <v>44469</v>
      </c>
      <c r="F2438" t="s">
        <v>757</v>
      </c>
      <c r="G2438" t="s">
        <v>4881</v>
      </c>
      <c r="H2438" t="s">
        <v>1486</v>
      </c>
      <c r="I2438" t="s">
        <v>4882</v>
      </c>
      <c r="J2438" s="146">
        <v>44451</v>
      </c>
      <c r="K2438" t="s">
        <v>36</v>
      </c>
      <c r="L2438" t="s">
        <v>92</v>
      </c>
      <c r="M2438" t="s">
        <v>45</v>
      </c>
      <c r="N2438" t="s">
        <v>4883</v>
      </c>
    </row>
    <row r="2439" spans="1:14">
      <c r="A2439" t="s">
        <v>12</v>
      </c>
      <c r="B2439" t="s">
        <v>8771</v>
      </c>
      <c r="C2439" t="s">
        <v>4884</v>
      </c>
      <c r="D2439" s="85" t="s">
        <v>1196</v>
      </c>
      <c r="E2439" s="146">
        <v>44449</v>
      </c>
      <c r="G2439" t="s">
        <v>4859</v>
      </c>
      <c r="H2439" t="s">
        <v>204</v>
      </c>
      <c r="I2439" t="s">
        <v>4860</v>
      </c>
      <c r="J2439" s="146">
        <v>44443</v>
      </c>
      <c r="K2439" t="s">
        <v>418</v>
      </c>
      <c r="L2439" t="s">
        <v>1031</v>
      </c>
      <c r="M2439" t="s">
        <v>45</v>
      </c>
      <c r="N2439" t="s">
        <v>4366</v>
      </c>
    </row>
    <row r="2440" spans="1:14">
      <c r="A2440" t="s">
        <v>12</v>
      </c>
      <c r="B2440" t="s">
        <v>8772</v>
      </c>
      <c r="C2440" t="s">
        <v>4885</v>
      </c>
      <c r="D2440" s="85" t="s">
        <v>1196</v>
      </c>
      <c r="E2440" s="146">
        <v>44451</v>
      </c>
      <c r="G2440" t="s">
        <v>4859</v>
      </c>
      <c r="H2440" t="s">
        <v>204</v>
      </c>
      <c r="I2440" t="s">
        <v>4860</v>
      </c>
      <c r="J2440" s="146">
        <v>44443</v>
      </c>
      <c r="K2440" t="s">
        <v>418</v>
      </c>
      <c r="L2440" t="s">
        <v>702</v>
      </c>
      <c r="M2440" t="s">
        <v>45</v>
      </c>
      <c r="N2440" t="s">
        <v>22</v>
      </c>
    </row>
    <row r="2441" spans="1:14">
      <c r="A2441" t="s">
        <v>12</v>
      </c>
      <c r="B2441" t="s">
        <v>8773</v>
      </c>
      <c r="C2441" t="s">
        <v>4886</v>
      </c>
      <c r="D2441" s="85" t="s">
        <v>1196</v>
      </c>
      <c r="E2441" s="146">
        <v>44452</v>
      </c>
      <c r="G2441" t="s">
        <v>4859</v>
      </c>
      <c r="H2441" t="s">
        <v>204</v>
      </c>
      <c r="I2441" t="s">
        <v>4860</v>
      </c>
      <c r="J2441" s="146">
        <v>44443</v>
      </c>
      <c r="K2441" t="s">
        <v>1259</v>
      </c>
      <c r="L2441" t="s">
        <v>88</v>
      </c>
      <c r="M2441" t="s">
        <v>45</v>
      </c>
      <c r="N2441" t="s">
        <v>242</v>
      </c>
    </row>
    <row r="2442" spans="1:14">
      <c r="A2442" t="s">
        <v>12</v>
      </c>
      <c r="B2442" t="s">
        <v>8774</v>
      </c>
      <c r="C2442" t="s">
        <v>4887</v>
      </c>
      <c r="D2442" s="85" t="s">
        <v>1196</v>
      </c>
      <c r="E2442" s="146">
        <v>44454</v>
      </c>
      <c r="G2442" t="s">
        <v>4859</v>
      </c>
      <c r="H2442" t="s">
        <v>204</v>
      </c>
      <c r="I2442" t="s">
        <v>4860</v>
      </c>
      <c r="J2442" s="146">
        <v>44443</v>
      </c>
      <c r="K2442" t="s">
        <v>88</v>
      </c>
      <c r="L2442" t="s">
        <v>418</v>
      </c>
      <c r="M2442" t="s">
        <v>45</v>
      </c>
      <c r="N2442" t="s">
        <v>355</v>
      </c>
    </row>
    <row r="2443" spans="1:14">
      <c r="A2443" t="s">
        <v>12</v>
      </c>
      <c r="B2443" t="s">
        <v>8775</v>
      </c>
      <c r="C2443" t="s">
        <v>4888</v>
      </c>
      <c r="D2443" s="85" t="s">
        <v>1196</v>
      </c>
      <c r="E2443" s="146">
        <v>44455</v>
      </c>
      <c r="G2443" t="s">
        <v>4859</v>
      </c>
      <c r="H2443" t="s">
        <v>204</v>
      </c>
      <c r="I2443" t="s">
        <v>4860</v>
      </c>
      <c r="J2443" s="146">
        <v>44443</v>
      </c>
      <c r="K2443" t="s">
        <v>210</v>
      </c>
      <c r="L2443" t="s">
        <v>418</v>
      </c>
      <c r="M2443" t="s">
        <v>45</v>
      </c>
      <c r="N2443" t="s">
        <v>1260</v>
      </c>
    </row>
    <row r="2444" spans="1:14">
      <c r="A2444" t="s">
        <v>12</v>
      </c>
      <c r="B2444" t="s">
        <v>8776</v>
      </c>
      <c r="C2444" t="s">
        <v>4889</v>
      </c>
      <c r="D2444" s="85" t="s">
        <v>1196</v>
      </c>
      <c r="E2444" s="146">
        <v>44457</v>
      </c>
      <c r="G2444" t="s">
        <v>4881</v>
      </c>
      <c r="H2444" t="s">
        <v>1486</v>
      </c>
      <c r="I2444" t="s">
        <v>4882</v>
      </c>
      <c r="J2444" s="146">
        <v>44450</v>
      </c>
      <c r="K2444" t="s">
        <v>79</v>
      </c>
      <c r="L2444" t="s">
        <v>85</v>
      </c>
      <c r="M2444" t="s">
        <v>28</v>
      </c>
      <c r="N2444" t="s">
        <v>106</v>
      </c>
    </row>
    <row r="2445" spans="1:14">
      <c r="A2445" t="s">
        <v>12</v>
      </c>
      <c r="B2445" t="s">
        <v>8777</v>
      </c>
      <c r="C2445" t="s">
        <v>4890</v>
      </c>
      <c r="D2445" s="85" t="s">
        <v>1196</v>
      </c>
      <c r="E2445" s="146">
        <v>44479</v>
      </c>
      <c r="G2445" t="s">
        <v>4881</v>
      </c>
      <c r="H2445" t="s">
        <v>1486</v>
      </c>
      <c r="I2445" t="s">
        <v>4882</v>
      </c>
      <c r="J2445" s="146">
        <v>44450</v>
      </c>
      <c r="K2445" t="s">
        <v>79</v>
      </c>
      <c r="L2445" t="s">
        <v>92</v>
      </c>
      <c r="M2445" t="s">
        <v>28</v>
      </c>
      <c r="N2445" t="s">
        <v>4650</v>
      </c>
    </row>
    <row r="2446" spans="1:14">
      <c r="A2446" t="s">
        <v>12</v>
      </c>
      <c r="B2446" t="s">
        <v>8778</v>
      </c>
      <c r="C2446" t="s">
        <v>4891</v>
      </c>
      <c r="D2446" s="85" t="s">
        <v>1973</v>
      </c>
      <c r="E2446" s="146">
        <v>44480</v>
      </c>
      <c r="G2446" t="s">
        <v>3376</v>
      </c>
      <c r="H2446" t="s">
        <v>204</v>
      </c>
      <c r="I2446" t="s">
        <v>4892</v>
      </c>
      <c r="J2446" s="146">
        <v>44464</v>
      </c>
      <c r="K2446" t="s">
        <v>36</v>
      </c>
      <c r="L2446" t="s">
        <v>1225</v>
      </c>
      <c r="M2446" t="s">
        <v>45</v>
      </c>
      <c r="N2446" t="s">
        <v>4893</v>
      </c>
    </row>
    <row r="2447" spans="1:14">
      <c r="A2447" t="s">
        <v>12</v>
      </c>
      <c r="B2447" t="s">
        <v>8779</v>
      </c>
      <c r="C2447" t="s">
        <v>4894</v>
      </c>
      <c r="D2447" s="85" t="s">
        <v>1973</v>
      </c>
      <c r="E2447" s="146">
        <v>44482</v>
      </c>
      <c r="G2447" t="s">
        <v>4859</v>
      </c>
      <c r="H2447" t="s">
        <v>204</v>
      </c>
      <c r="I2447" t="s">
        <v>4860</v>
      </c>
      <c r="J2447" s="146">
        <v>44443</v>
      </c>
      <c r="K2447" t="s">
        <v>36</v>
      </c>
      <c r="L2447" t="s">
        <v>4861</v>
      </c>
      <c r="M2447" t="s">
        <v>45</v>
      </c>
      <c r="N2447" t="s">
        <v>1244</v>
      </c>
    </row>
    <row r="2448" spans="1:14">
      <c r="A2448" t="s">
        <v>12</v>
      </c>
      <c r="B2448" t="s">
        <v>8780</v>
      </c>
      <c r="C2448" t="s">
        <v>4895</v>
      </c>
      <c r="D2448" s="85" t="s">
        <v>1973</v>
      </c>
      <c r="E2448" s="146">
        <v>44484</v>
      </c>
      <c r="G2448" t="s">
        <v>4859</v>
      </c>
      <c r="H2448" t="s">
        <v>204</v>
      </c>
      <c r="I2448" t="s">
        <v>4860</v>
      </c>
      <c r="J2448" s="146">
        <v>44443</v>
      </c>
      <c r="K2448" t="s">
        <v>36</v>
      </c>
      <c r="L2448" t="s">
        <v>1031</v>
      </c>
      <c r="M2448" t="s">
        <v>45</v>
      </c>
      <c r="N2448" t="s">
        <v>713</v>
      </c>
    </row>
    <row r="2449" spans="1:14">
      <c r="A2449" t="s">
        <v>12</v>
      </c>
      <c r="B2449" t="s">
        <v>8781</v>
      </c>
      <c r="C2449" t="s">
        <v>4896</v>
      </c>
      <c r="D2449" s="85" t="s">
        <v>1973</v>
      </c>
      <c r="E2449" s="146">
        <v>44487</v>
      </c>
      <c r="F2449" t="s">
        <v>891</v>
      </c>
      <c r="G2449" t="s">
        <v>4881</v>
      </c>
      <c r="H2449" t="s">
        <v>1486</v>
      </c>
      <c r="I2449" t="s">
        <v>4882</v>
      </c>
      <c r="J2449" s="146">
        <v>44451</v>
      </c>
      <c r="K2449" t="s">
        <v>36</v>
      </c>
      <c r="L2449" t="s">
        <v>85</v>
      </c>
      <c r="M2449" t="s">
        <v>45</v>
      </c>
      <c r="N2449" t="s">
        <v>2010</v>
      </c>
    </row>
    <row r="2450" spans="1:14">
      <c r="A2450" t="s">
        <v>12</v>
      </c>
      <c r="B2450" t="s">
        <v>8782</v>
      </c>
      <c r="C2450" t="s">
        <v>4897</v>
      </c>
      <c r="D2450" s="85" t="s">
        <v>1973</v>
      </c>
      <c r="E2450" s="146">
        <v>44489</v>
      </c>
      <c r="G2450" t="s">
        <v>4859</v>
      </c>
      <c r="H2450" t="s">
        <v>204</v>
      </c>
      <c r="I2450" t="s">
        <v>4860</v>
      </c>
      <c r="J2450" s="146">
        <v>44443</v>
      </c>
      <c r="K2450" t="s">
        <v>36</v>
      </c>
      <c r="L2450" t="s">
        <v>1206</v>
      </c>
      <c r="M2450" t="s">
        <v>45</v>
      </c>
      <c r="N2450" t="s">
        <v>435</v>
      </c>
    </row>
    <row r="2451" spans="1:14">
      <c r="A2451" t="s">
        <v>12</v>
      </c>
      <c r="B2451" t="s">
        <v>8783</v>
      </c>
      <c r="C2451" t="s">
        <v>4898</v>
      </c>
      <c r="D2451" s="85" t="s">
        <v>1973</v>
      </c>
      <c r="E2451" s="146">
        <v>44491</v>
      </c>
      <c r="G2451" t="s">
        <v>4881</v>
      </c>
      <c r="H2451" t="s">
        <v>1486</v>
      </c>
      <c r="I2451" t="s">
        <v>4882</v>
      </c>
      <c r="J2451" s="146">
        <v>44450</v>
      </c>
      <c r="K2451" t="s">
        <v>36</v>
      </c>
      <c r="L2451" t="s">
        <v>79</v>
      </c>
      <c r="M2451" t="s">
        <v>28</v>
      </c>
      <c r="N2451" t="s">
        <v>22</v>
      </c>
    </row>
    <row r="2452" spans="1:14">
      <c r="A2452" t="s">
        <v>12</v>
      </c>
      <c r="B2452" t="s">
        <v>8784</v>
      </c>
      <c r="C2452" t="s">
        <v>4899</v>
      </c>
      <c r="D2452" s="85" t="s">
        <v>1973</v>
      </c>
      <c r="E2452" s="146">
        <v>44494</v>
      </c>
      <c r="G2452" t="s">
        <v>4833</v>
      </c>
      <c r="H2452" t="s">
        <v>1978</v>
      </c>
      <c r="I2452" t="s">
        <v>4834</v>
      </c>
      <c r="J2452" s="146">
        <v>44429</v>
      </c>
      <c r="K2452" t="s">
        <v>36</v>
      </c>
      <c r="L2452" t="s">
        <v>151</v>
      </c>
      <c r="M2452" t="s">
        <v>45</v>
      </c>
      <c r="N2452" t="s">
        <v>4148</v>
      </c>
    </row>
    <row r="2453" spans="1:14">
      <c r="A2453" t="s">
        <v>12</v>
      </c>
      <c r="B2453" t="s">
        <v>8785</v>
      </c>
      <c r="C2453" t="s">
        <v>4900</v>
      </c>
      <c r="D2453" s="85" t="s">
        <v>1973</v>
      </c>
      <c r="E2453" s="146">
        <v>44496</v>
      </c>
      <c r="G2453" t="s">
        <v>3376</v>
      </c>
      <c r="H2453" t="s">
        <v>204</v>
      </c>
      <c r="I2453" t="s">
        <v>4892</v>
      </c>
      <c r="J2453" s="146">
        <v>44464</v>
      </c>
      <c r="K2453" t="s">
        <v>36</v>
      </c>
      <c r="L2453" t="s">
        <v>3174</v>
      </c>
      <c r="M2453" t="s">
        <v>45</v>
      </c>
      <c r="N2453" t="s">
        <v>201</v>
      </c>
    </row>
    <row r="2454" spans="1:14">
      <c r="A2454" t="s">
        <v>12</v>
      </c>
      <c r="B2454" t="s">
        <v>8786</v>
      </c>
      <c r="C2454" t="s">
        <v>4901</v>
      </c>
      <c r="D2454" s="85" t="s">
        <v>1973</v>
      </c>
      <c r="E2454" s="146">
        <v>44498</v>
      </c>
      <c r="G2454" t="s">
        <v>4833</v>
      </c>
      <c r="H2454" t="s">
        <v>1978</v>
      </c>
      <c r="I2454" t="s">
        <v>4834</v>
      </c>
      <c r="J2454" s="146">
        <v>44429</v>
      </c>
      <c r="K2454" t="s">
        <v>36</v>
      </c>
      <c r="L2454" t="s">
        <v>4794</v>
      </c>
      <c r="M2454" t="s">
        <v>45</v>
      </c>
      <c r="N2454" t="s">
        <v>4902</v>
      </c>
    </row>
    <row r="2455" spans="1:14">
      <c r="A2455" t="s">
        <v>12</v>
      </c>
      <c r="B2455" t="s">
        <v>8762</v>
      </c>
      <c r="C2455" t="s">
        <v>4870</v>
      </c>
      <c r="D2455" s="85" t="s">
        <v>1259</v>
      </c>
      <c r="E2455" s="146">
        <v>44476</v>
      </c>
      <c r="G2455" t="s">
        <v>4833</v>
      </c>
      <c r="H2455" t="s">
        <v>1978</v>
      </c>
      <c r="I2455" t="s">
        <v>4834</v>
      </c>
      <c r="J2455" s="146">
        <v>44429</v>
      </c>
      <c r="K2455" t="s">
        <v>1206</v>
      </c>
      <c r="L2455" t="s">
        <v>88</v>
      </c>
      <c r="M2455" t="s">
        <v>45</v>
      </c>
      <c r="N2455" t="s">
        <v>4871</v>
      </c>
    </row>
    <row r="2456" spans="1:14">
      <c r="A2456" t="s">
        <v>12</v>
      </c>
      <c r="B2456" t="s">
        <v>8787</v>
      </c>
      <c r="C2456" t="s">
        <v>4868</v>
      </c>
      <c r="D2456" s="85" t="s">
        <v>1259</v>
      </c>
      <c r="E2456" s="146">
        <v>44480</v>
      </c>
      <c r="G2456" t="s">
        <v>4833</v>
      </c>
      <c r="H2456" t="s">
        <v>1978</v>
      </c>
      <c r="I2456" t="s">
        <v>4834</v>
      </c>
      <c r="J2456" s="146">
        <v>44429</v>
      </c>
      <c r="K2456" t="s">
        <v>1206</v>
      </c>
      <c r="L2456" t="s">
        <v>27</v>
      </c>
      <c r="M2456" t="s">
        <v>45</v>
      </c>
      <c r="N2456" t="s">
        <v>1673</v>
      </c>
    </row>
    <row r="2457" spans="1:14">
      <c r="A2457" t="s">
        <v>12</v>
      </c>
      <c r="B2457" t="s">
        <v>8788</v>
      </c>
      <c r="C2457" t="s">
        <v>4903</v>
      </c>
      <c r="D2457" s="85" t="s">
        <v>1259</v>
      </c>
      <c r="E2457" s="146">
        <v>44481</v>
      </c>
      <c r="G2457" t="s">
        <v>4833</v>
      </c>
      <c r="H2457" t="s">
        <v>1978</v>
      </c>
      <c r="I2457" t="s">
        <v>4834</v>
      </c>
      <c r="J2457" s="146">
        <v>44429</v>
      </c>
      <c r="K2457" t="s">
        <v>27</v>
      </c>
      <c r="L2457" t="s">
        <v>92</v>
      </c>
      <c r="M2457" t="s">
        <v>45</v>
      </c>
      <c r="N2457" t="s">
        <v>1928</v>
      </c>
    </row>
    <row r="2458" spans="1:14">
      <c r="A2458" t="s">
        <v>12</v>
      </c>
      <c r="B2458" t="s">
        <v>8789</v>
      </c>
      <c r="C2458" t="s">
        <v>4904</v>
      </c>
      <c r="D2458" s="85" t="s">
        <v>1259</v>
      </c>
      <c r="E2458" s="146">
        <v>44485</v>
      </c>
      <c r="G2458" t="s">
        <v>4859</v>
      </c>
      <c r="H2458" t="s">
        <v>204</v>
      </c>
      <c r="I2458" t="s">
        <v>4860</v>
      </c>
      <c r="J2458" s="146">
        <v>44443</v>
      </c>
      <c r="K2458" t="s">
        <v>1255</v>
      </c>
      <c r="L2458" t="s">
        <v>1259</v>
      </c>
      <c r="M2458" t="s">
        <v>45</v>
      </c>
      <c r="N2458" t="s">
        <v>239</v>
      </c>
    </row>
    <row r="2459" spans="1:14">
      <c r="A2459" t="s">
        <v>12</v>
      </c>
      <c r="B2459" t="s">
        <v>8790</v>
      </c>
      <c r="C2459" t="s">
        <v>4905</v>
      </c>
      <c r="D2459" s="85" t="s">
        <v>1259</v>
      </c>
      <c r="E2459" s="146">
        <v>44488</v>
      </c>
      <c r="G2459" t="s">
        <v>4859</v>
      </c>
      <c r="H2459" t="s">
        <v>204</v>
      </c>
      <c r="I2459" t="s">
        <v>4860</v>
      </c>
      <c r="J2459" s="146">
        <v>44443</v>
      </c>
      <c r="K2459" t="s">
        <v>88</v>
      </c>
      <c r="L2459" t="s">
        <v>92</v>
      </c>
      <c r="M2459" t="s">
        <v>45</v>
      </c>
      <c r="N2459" t="s">
        <v>4148</v>
      </c>
    </row>
    <row r="2460" spans="1:14">
      <c r="A2460" t="s">
        <v>12</v>
      </c>
      <c r="B2460" t="s">
        <v>8791</v>
      </c>
      <c r="C2460" t="s">
        <v>4906</v>
      </c>
      <c r="D2460" s="85" t="s">
        <v>1259</v>
      </c>
      <c r="E2460" s="146">
        <v>44489</v>
      </c>
      <c r="G2460" t="s">
        <v>4859</v>
      </c>
      <c r="H2460" t="s">
        <v>204</v>
      </c>
      <c r="I2460" t="s">
        <v>4860</v>
      </c>
      <c r="J2460" s="146">
        <v>44443</v>
      </c>
      <c r="K2460" t="s">
        <v>1255</v>
      </c>
      <c r="L2460" t="s">
        <v>73</v>
      </c>
      <c r="M2460" t="s">
        <v>45</v>
      </c>
      <c r="N2460" t="s">
        <v>1999</v>
      </c>
    </row>
    <row r="2461" spans="1:14">
      <c r="A2461" t="s">
        <v>12</v>
      </c>
      <c r="B2461" t="s">
        <v>8792</v>
      </c>
      <c r="C2461" t="s">
        <v>4907</v>
      </c>
      <c r="D2461" s="85" t="s">
        <v>1259</v>
      </c>
      <c r="E2461" s="146">
        <v>44496</v>
      </c>
      <c r="G2461" t="s">
        <v>4859</v>
      </c>
      <c r="H2461" t="s">
        <v>204</v>
      </c>
      <c r="I2461" t="s">
        <v>4860</v>
      </c>
      <c r="J2461" s="146">
        <v>44443</v>
      </c>
      <c r="K2461" t="s">
        <v>490</v>
      </c>
      <c r="L2461" t="s">
        <v>702</v>
      </c>
      <c r="M2461" t="s">
        <v>45</v>
      </c>
      <c r="N2461" t="s">
        <v>1260</v>
      </c>
    </row>
    <row r="2462" spans="1:14">
      <c r="A2462" t="s">
        <v>12</v>
      </c>
      <c r="B2462" t="s">
        <v>8793</v>
      </c>
      <c r="C2462" t="s">
        <v>4908</v>
      </c>
      <c r="D2462" s="85" t="s">
        <v>1259</v>
      </c>
      <c r="E2462" s="146">
        <v>44499</v>
      </c>
      <c r="G2462" t="s">
        <v>4859</v>
      </c>
      <c r="H2462" t="s">
        <v>204</v>
      </c>
      <c r="I2462" t="s">
        <v>4860</v>
      </c>
      <c r="J2462" s="146">
        <v>44443</v>
      </c>
      <c r="K2462" t="s">
        <v>4861</v>
      </c>
      <c r="L2462" t="s">
        <v>1206</v>
      </c>
      <c r="M2462" t="s">
        <v>45</v>
      </c>
      <c r="N2462" t="s">
        <v>1260</v>
      </c>
    </row>
    <row r="2463" spans="1:14">
      <c r="A2463" t="s">
        <v>12</v>
      </c>
      <c r="B2463" t="s">
        <v>8794</v>
      </c>
      <c r="C2463" t="s">
        <v>4909</v>
      </c>
      <c r="D2463" s="85" t="s">
        <v>1973</v>
      </c>
      <c r="E2463" s="146">
        <v>44501</v>
      </c>
      <c r="G2463" t="s">
        <v>4833</v>
      </c>
      <c r="H2463" t="s">
        <v>1978</v>
      </c>
      <c r="I2463" t="s">
        <v>4834</v>
      </c>
      <c r="J2463" s="146">
        <v>44429</v>
      </c>
      <c r="K2463" t="s">
        <v>945</v>
      </c>
      <c r="L2463" t="s">
        <v>4847</v>
      </c>
      <c r="M2463" t="s">
        <v>45</v>
      </c>
      <c r="N2463" t="s">
        <v>1207</v>
      </c>
    </row>
    <row r="2464" spans="1:14">
      <c r="A2464" t="s">
        <v>12</v>
      </c>
      <c r="B2464" t="s">
        <v>8795</v>
      </c>
      <c r="C2464" t="s">
        <v>4910</v>
      </c>
      <c r="D2464" s="85" t="s">
        <v>1973</v>
      </c>
      <c r="E2464" s="146">
        <v>44503</v>
      </c>
      <c r="G2464" t="s">
        <v>3376</v>
      </c>
      <c r="H2464" t="s">
        <v>204</v>
      </c>
      <c r="I2464" t="s">
        <v>4892</v>
      </c>
      <c r="J2464" s="146">
        <v>44464</v>
      </c>
      <c r="K2464" t="s">
        <v>36</v>
      </c>
      <c r="L2464" t="s">
        <v>79</v>
      </c>
      <c r="M2464" t="s">
        <v>45</v>
      </c>
      <c r="N2464" t="s">
        <v>4911</v>
      </c>
    </row>
    <row r="2465" spans="1:14">
      <c r="A2465" t="s">
        <v>12</v>
      </c>
      <c r="B2465" t="s">
        <v>8796</v>
      </c>
      <c r="C2465" t="s">
        <v>4912</v>
      </c>
      <c r="D2465" s="85" t="s">
        <v>1973</v>
      </c>
      <c r="E2465" s="146">
        <v>44505</v>
      </c>
      <c r="G2465" t="s">
        <v>3376</v>
      </c>
      <c r="H2465" t="s">
        <v>204</v>
      </c>
      <c r="I2465" t="s">
        <v>4892</v>
      </c>
      <c r="J2465" s="146">
        <v>44464</v>
      </c>
      <c r="K2465" t="s">
        <v>36</v>
      </c>
      <c r="L2465" t="s">
        <v>73</v>
      </c>
      <c r="M2465" t="s">
        <v>45</v>
      </c>
      <c r="N2465" t="s">
        <v>4913</v>
      </c>
    </row>
    <row r="2466" spans="1:14">
      <c r="A2466" t="s">
        <v>12</v>
      </c>
      <c r="B2466" t="s">
        <v>8797</v>
      </c>
      <c r="C2466" t="s">
        <v>4914</v>
      </c>
      <c r="D2466" s="85" t="s">
        <v>14</v>
      </c>
      <c r="E2466" s="146">
        <v>44460</v>
      </c>
      <c r="G2466" t="s">
        <v>4881</v>
      </c>
      <c r="H2466" t="s">
        <v>1486</v>
      </c>
      <c r="I2466" t="s">
        <v>4882</v>
      </c>
      <c r="J2466" s="146">
        <v>44451</v>
      </c>
      <c r="K2466" t="s">
        <v>79</v>
      </c>
      <c r="L2466" t="s">
        <v>20</v>
      </c>
      <c r="M2466" t="s">
        <v>45</v>
      </c>
      <c r="N2466" t="s">
        <v>949</v>
      </c>
    </row>
    <row r="2467" spans="1:14">
      <c r="A2467" t="s">
        <v>12</v>
      </c>
      <c r="B2467" t="s">
        <v>8798</v>
      </c>
      <c r="C2467" t="s">
        <v>4915</v>
      </c>
      <c r="D2467" s="85" t="s">
        <v>4916</v>
      </c>
      <c r="E2467" s="146">
        <v>44427</v>
      </c>
      <c r="G2467" t="s">
        <v>4804</v>
      </c>
      <c r="H2467" t="s">
        <v>190</v>
      </c>
      <c r="I2467" t="s">
        <v>4805</v>
      </c>
      <c r="J2467" s="146">
        <v>44416</v>
      </c>
      <c r="K2467" t="s">
        <v>210</v>
      </c>
      <c r="L2467" t="s">
        <v>27</v>
      </c>
      <c r="M2467" t="s">
        <v>45</v>
      </c>
      <c r="N2467" t="s">
        <v>435</v>
      </c>
    </row>
    <row r="2468" spans="1:14">
      <c r="A2468" t="s">
        <v>12</v>
      </c>
      <c r="B2468" t="s">
        <v>8799</v>
      </c>
      <c r="C2468" t="s">
        <v>4917</v>
      </c>
      <c r="D2468" s="85" t="s">
        <v>4916</v>
      </c>
      <c r="E2468" s="146">
        <v>44428</v>
      </c>
      <c r="G2468" t="s">
        <v>4804</v>
      </c>
      <c r="H2468" t="s">
        <v>190</v>
      </c>
      <c r="I2468" t="s">
        <v>4805</v>
      </c>
      <c r="J2468" s="146">
        <v>44416</v>
      </c>
      <c r="K2468" t="s">
        <v>4851</v>
      </c>
      <c r="L2468" t="s">
        <v>27</v>
      </c>
      <c r="M2468" t="s">
        <v>45</v>
      </c>
      <c r="N2468" t="s">
        <v>2213</v>
      </c>
    </row>
    <row r="2469" spans="1:14">
      <c r="A2469" t="s">
        <v>12</v>
      </c>
      <c r="B2469" t="s">
        <v>8800</v>
      </c>
      <c r="C2469" t="s">
        <v>4918</v>
      </c>
      <c r="D2469" s="85" t="s">
        <v>4916</v>
      </c>
      <c r="E2469" s="146">
        <v>44430</v>
      </c>
      <c r="G2469" t="s">
        <v>4804</v>
      </c>
      <c r="H2469" t="s">
        <v>190</v>
      </c>
      <c r="I2469" t="s">
        <v>4805</v>
      </c>
      <c r="J2469" s="146">
        <v>44416</v>
      </c>
      <c r="K2469" t="s">
        <v>1405</v>
      </c>
      <c r="L2469" t="s">
        <v>27</v>
      </c>
      <c r="M2469" t="s">
        <v>45</v>
      </c>
      <c r="N2469" t="s">
        <v>1207</v>
      </c>
    </row>
    <row r="2470" spans="1:14">
      <c r="A2470" t="s">
        <v>12</v>
      </c>
      <c r="B2470" t="s">
        <v>8801</v>
      </c>
      <c r="C2470" t="s">
        <v>4919</v>
      </c>
      <c r="D2470" s="85" t="s">
        <v>4916</v>
      </c>
      <c r="E2470" s="146">
        <v>44430</v>
      </c>
      <c r="G2470" t="s">
        <v>4804</v>
      </c>
      <c r="H2470" t="s">
        <v>190</v>
      </c>
      <c r="I2470" t="s">
        <v>4805</v>
      </c>
      <c r="J2470" s="146">
        <v>44416</v>
      </c>
      <c r="K2470" t="s">
        <v>210</v>
      </c>
      <c r="L2470" t="s">
        <v>4851</v>
      </c>
      <c r="M2470" t="s">
        <v>45</v>
      </c>
      <c r="N2470" t="s">
        <v>53</v>
      </c>
    </row>
    <row r="2471" spans="1:14">
      <c r="A2471" t="s">
        <v>12</v>
      </c>
      <c r="B2471" t="s">
        <v>8802</v>
      </c>
      <c r="C2471" t="s">
        <v>4920</v>
      </c>
      <c r="D2471" s="85" t="s">
        <v>4916</v>
      </c>
      <c r="E2471" s="146">
        <v>44431</v>
      </c>
      <c r="G2471" t="s">
        <v>4804</v>
      </c>
      <c r="H2471" t="s">
        <v>190</v>
      </c>
      <c r="I2471" t="s">
        <v>4805</v>
      </c>
      <c r="J2471" s="146">
        <v>44416</v>
      </c>
      <c r="K2471" t="s">
        <v>210</v>
      </c>
      <c r="L2471" t="s">
        <v>1405</v>
      </c>
      <c r="M2471" t="s">
        <v>45</v>
      </c>
      <c r="N2471" t="s">
        <v>4921</v>
      </c>
    </row>
    <row r="2472" spans="1:14">
      <c r="A2472" t="s">
        <v>12</v>
      </c>
      <c r="B2472" t="s">
        <v>8803</v>
      </c>
      <c r="C2472" t="s">
        <v>4922</v>
      </c>
      <c r="D2472" s="85" t="s">
        <v>4916</v>
      </c>
      <c r="E2472" s="146">
        <v>44432</v>
      </c>
      <c r="G2472" t="s">
        <v>4804</v>
      </c>
      <c r="H2472" t="s">
        <v>190</v>
      </c>
      <c r="I2472" t="s">
        <v>4805</v>
      </c>
      <c r="J2472" s="146">
        <v>44416</v>
      </c>
      <c r="K2472" t="s">
        <v>210</v>
      </c>
      <c r="L2472" t="s">
        <v>529</v>
      </c>
      <c r="M2472" t="s">
        <v>45</v>
      </c>
      <c r="N2472" t="s">
        <v>185</v>
      </c>
    </row>
    <row r="2473" spans="1:14">
      <c r="A2473" t="s">
        <v>12</v>
      </c>
      <c r="B2473" t="s">
        <v>8804</v>
      </c>
      <c r="C2473" t="s">
        <v>4923</v>
      </c>
      <c r="D2473" s="85" t="s">
        <v>4916</v>
      </c>
      <c r="E2473" s="146">
        <v>44434</v>
      </c>
      <c r="G2473" t="s">
        <v>4804</v>
      </c>
      <c r="H2473" t="s">
        <v>190</v>
      </c>
      <c r="I2473" t="s">
        <v>4805</v>
      </c>
      <c r="J2473" s="146">
        <v>44416</v>
      </c>
      <c r="K2473" t="s">
        <v>210</v>
      </c>
      <c r="L2473" t="s">
        <v>79</v>
      </c>
      <c r="M2473" t="s">
        <v>45</v>
      </c>
      <c r="N2473" t="s">
        <v>195</v>
      </c>
    </row>
    <row r="2474" spans="1:14">
      <c r="A2474" t="s">
        <v>12</v>
      </c>
      <c r="B2474" t="s">
        <v>8805</v>
      </c>
      <c r="C2474" t="s">
        <v>4924</v>
      </c>
      <c r="D2474" s="85" t="s">
        <v>4916</v>
      </c>
      <c r="E2474" s="146">
        <v>44436</v>
      </c>
      <c r="G2474" t="s">
        <v>4804</v>
      </c>
      <c r="H2474" t="s">
        <v>190</v>
      </c>
      <c r="I2474" t="s">
        <v>4805</v>
      </c>
      <c r="J2474" s="146">
        <v>44416</v>
      </c>
      <c r="K2474" t="s">
        <v>210</v>
      </c>
      <c r="L2474" t="s">
        <v>92</v>
      </c>
      <c r="M2474" t="s">
        <v>45</v>
      </c>
      <c r="N2474" t="s">
        <v>1938</v>
      </c>
    </row>
    <row r="2475" spans="1:14">
      <c r="A2475" t="s">
        <v>12</v>
      </c>
      <c r="B2475" t="s">
        <v>8806</v>
      </c>
      <c r="C2475" t="s">
        <v>4925</v>
      </c>
      <c r="D2475" s="85" t="s">
        <v>4916</v>
      </c>
      <c r="E2475" s="146">
        <v>44436</v>
      </c>
      <c r="F2475" t="s">
        <v>4926</v>
      </c>
      <c r="G2475" t="s">
        <v>4804</v>
      </c>
      <c r="H2475" t="s">
        <v>190</v>
      </c>
      <c r="I2475" t="s">
        <v>4805</v>
      </c>
      <c r="J2475" s="146">
        <v>44416</v>
      </c>
      <c r="K2475" t="s">
        <v>210</v>
      </c>
      <c r="L2475" t="s">
        <v>1405</v>
      </c>
      <c r="M2475" t="s">
        <v>45</v>
      </c>
      <c r="N2475" t="s">
        <v>4927</v>
      </c>
    </row>
    <row r="2476" spans="1:14">
      <c r="A2476" t="s">
        <v>12</v>
      </c>
      <c r="B2476" t="s">
        <v>8807</v>
      </c>
      <c r="C2476" t="s">
        <v>4928</v>
      </c>
      <c r="D2476" s="85" t="s">
        <v>4916</v>
      </c>
      <c r="E2476" s="146">
        <v>44438</v>
      </c>
      <c r="G2476" t="s">
        <v>4804</v>
      </c>
      <c r="H2476" t="s">
        <v>190</v>
      </c>
      <c r="I2476" t="s">
        <v>4805</v>
      </c>
      <c r="J2476" s="146">
        <v>44416</v>
      </c>
      <c r="K2476" t="s">
        <v>210</v>
      </c>
      <c r="L2476" t="s">
        <v>85</v>
      </c>
      <c r="M2476" t="s">
        <v>45</v>
      </c>
      <c r="N2476" t="s">
        <v>4272</v>
      </c>
    </row>
    <row r="2477" spans="1:14">
      <c r="A2477" t="s">
        <v>12</v>
      </c>
      <c r="B2477" t="s">
        <v>8808</v>
      </c>
      <c r="C2477" t="s">
        <v>4929</v>
      </c>
      <c r="D2477" s="85" t="s">
        <v>4916</v>
      </c>
      <c r="E2477" s="146">
        <v>44438</v>
      </c>
      <c r="G2477" t="s">
        <v>4804</v>
      </c>
      <c r="H2477" t="s">
        <v>190</v>
      </c>
      <c r="I2477" t="s">
        <v>4805</v>
      </c>
      <c r="J2477" s="146">
        <v>44416</v>
      </c>
      <c r="K2477" t="s">
        <v>434</v>
      </c>
      <c r="L2477" t="s">
        <v>224</v>
      </c>
      <c r="M2477" t="s">
        <v>45</v>
      </c>
      <c r="N2477" t="s">
        <v>1989</v>
      </c>
    </row>
    <row r="2478" spans="1:14">
      <c r="A2478" t="s">
        <v>12</v>
      </c>
      <c r="B2478" t="s">
        <v>8809</v>
      </c>
      <c r="C2478" t="s">
        <v>4930</v>
      </c>
      <c r="D2478" s="85" t="s">
        <v>4916</v>
      </c>
      <c r="E2478" s="146">
        <v>44450</v>
      </c>
      <c r="G2478" t="s">
        <v>4804</v>
      </c>
      <c r="H2478" t="s">
        <v>190</v>
      </c>
      <c r="I2478" t="s">
        <v>4805</v>
      </c>
      <c r="J2478" s="146">
        <v>44416</v>
      </c>
      <c r="K2478" t="s">
        <v>79</v>
      </c>
      <c r="L2478" t="s">
        <v>1031</v>
      </c>
      <c r="M2478" t="s">
        <v>45</v>
      </c>
    </row>
    <row r="2479" spans="1:14">
      <c r="A2479" t="s">
        <v>12</v>
      </c>
      <c r="B2479" t="s">
        <v>8810</v>
      </c>
      <c r="C2479" t="s">
        <v>4931</v>
      </c>
      <c r="D2479" s="85" t="s">
        <v>4916</v>
      </c>
      <c r="E2479" s="146">
        <v>44478</v>
      </c>
      <c r="F2479" t="s">
        <v>757</v>
      </c>
      <c r="G2479" t="s">
        <v>3376</v>
      </c>
      <c r="H2479" t="s">
        <v>204</v>
      </c>
      <c r="I2479" t="s">
        <v>4892</v>
      </c>
      <c r="J2479" s="146">
        <v>44465</v>
      </c>
      <c r="K2479" t="s">
        <v>85</v>
      </c>
      <c r="L2479" t="s">
        <v>2568</v>
      </c>
      <c r="M2479" t="s">
        <v>45</v>
      </c>
      <c r="N2479" t="s">
        <v>2426</v>
      </c>
    </row>
    <row r="2480" spans="1:14">
      <c r="A2480" t="s">
        <v>12</v>
      </c>
      <c r="B2480" t="s">
        <v>8811</v>
      </c>
      <c r="C2480" t="s">
        <v>4932</v>
      </c>
      <c r="D2480" s="85" t="s">
        <v>4916</v>
      </c>
      <c r="E2480" s="146">
        <v>44502</v>
      </c>
      <c r="G2480" t="s">
        <v>3376</v>
      </c>
      <c r="H2480" t="s">
        <v>204</v>
      </c>
      <c r="I2480" t="s">
        <v>4892</v>
      </c>
      <c r="J2480" s="146">
        <v>44464</v>
      </c>
      <c r="K2480" t="s">
        <v>48</v>
      </c>
      <c r="L2480" t="s">
        <v>210</v>
      </c>
      <c r="M2480" t="s">
        <v>45</v>
      </c>
      <c r="N2480" t="s">
        <v>4933</v>
      </c>
    </row>
    <row r="2481" spans="1:14">
      <c r="A2481" t="s">
        <v>12</v>
      </c>
      <c r="B2481" t="s">
        <v>8812</v>
      </c>
      <c r="C2481" t="s">
        <v>4934</v>
      </c>
      <c r="D2481" s="85" t="s">
        <v>4916</v>
      </c>
      <c r="E2481" s="146">
        <v>44504</v>
      </c>
      <c r="G2481" t="s">
        <v>3376</v>
      </c>
      <c r="H2481" t="s">
        <v>204</v>
      </c>
      <c r="I2481" t="s">
        <v>4892</v>
      </c>
      <c r="J2481" s="146">
        <v>44463</v>
      </c>
      <c r="K2481" t="s">
        <v>210</v>
      </c>
      <c r="L2481" t="s">
        <v>4293</v>
      </c>
      <c r="M2481" t="s">
        <v>45</v>
      </c>
      <c r="N2481" t="s">
        <v>4935</v>
      </c>
    </row>
    <row r="2482" spans="1:14">
      <c r="A2482" t="s">
        <v>12</v>
      </c>
      <c r="B2482" t="s">
        <v>8813</v>
      </c>
      <c r="C2482" t="s">
        <v>4936</v>
      </c>
      <c r="D2482" s="85" t="s">
        <v>4916</v>
      </c>
      <c r="E2482" s="146">
        <v>44509</v>
      </c>
      <c r="G2482" t="s">
        <v>3376</v>
      </c>
      <c r="H2482" t="s">
        <v>204</v>
      </c>
      <c r="I2482" t="s">
        <v>4892</v>
      </c>
      <c r="J2482" s="146">
        <v>44463</v>
      </c>
      <c r="K2482" t="s">
        <v>210</v>
      </c>
      <c r="L2482" t="s">
        <v>20</v>
      </c>
      <c r="M2482" t="s">
        <v>45</v>
      </c>
      <c r="N2482" t="s">
        <v>201</v>
      </c>
    </row>
    <row r="2483" spans="1:14">
      <c r="A2483" t="s">
        <v>12</v>
      </c>
      <c r="B2483" t="s">
        <v>8814</v>
      </c>
      <c r="C2483" t="s">
        <v>4937</v>
      </c>
      <c r="D2483" s="85" t="s">
        <v>4916</v>
      </c>
      <c r="E2483" s="146">
        <v>44511</v>
      </c>
      <c r="G2483" t="s">
        <v>3376</v>
      </c>
      <c r="H2483" t="s">
        <v>204</v>
      </c>
      <c r="I2483" t="s">
        <v>4892</v>
      </c>
      <c r="J2483" s="146">
        <v>44463</v>
      </c>
      <c r="K2483" t="s">
        <v>3174</v>
      </c>
      <c r="L2483" t="s">
        <v>1080</v>
      </c>
      <c r="M2483" t="s">
        <v>45</v>
      </c>
      <c r="N2483" t="s">
        <v>2010</v>
      </c>
    </row>
    <row r="2484" spans="1:14">
      <c r="A2484" t="s">
        <v>12</v>
      </c>
      <c r="B2484" t="s">
        <v>8815</v>
      </c>
      <c r="C2484" t="s">
        <v>4938</v>
      </c>
      <c r="D2484" s="85" t="s">
        <v>4916</v>
      </c>
      <c r="E2484" s="146">
        <v>44516</v>
      </c>
      <c r="G2484" t="s">
        <v>3376</v>
      </c>
      <c r="H2484" t="s">
        <v>204</v>
      </c>
      <c r="I2484" t="s">
        <v>4892</v>
      </c>
      <c r="J2484" s="146">
        <v>44464</v>
      </c>
      <c r="K2484" t="s">
        <v>3174</v>
      </c>
      <c r="L2484" t="s">
        <v>431</v>
      </c>
      <c r="M2484" t="s">
        <v>45</v>
      </c>
      <c r="N2484" t="s">
        <v>1240</v>
      </c>
    </row>
    <row r="2485" spans="1:14">
      <c r="A2485" t="s">
        <v>12</v>
      </c>
      <c r="B2485" t="s">
        <v>8816</v>
      </c>
      <c r="C2485" t="s">
        <v>4939</v>
      </c>
      <c r="D2485" s="85" t="s">
        <v>4916</v>
      </c>
      <c r="E2485" s="146">
        <v>44558</v>
      </c>
      <c r="G2485" t="s">
        <v>3376</v>
      </c>
      <c r="H2485" t="s">
        <v>204</v>
      </c>
      <c r="I2485" t="s">
        <v>4892</v>
      </c>
      <c r="J2485" s="146">
        <v>44464</v>
      </c>
      <c r="K2485" t="s">
        <v>92</v>
      </c>
      <c r="L2485" t="s">
        <v>48</v>
      </c>
      <c r="M2485" t="s">
        <v>45</v>
      </c>
      <c r="N2485" t="s">
        <v>56</v>
      </c>
    </row>
    <row r="2486" spans="1:14">
      <c r="A2486" t="s">
        <v>12</v>
      </c>
      <c r="B2486" t="s">
        <v>8817</v>
      </c>
      <c r="C2486" t="s">
        <v>4940</v>
      </c>
      <c r="D2486" s="85" t="s">
        <v>4916</v>
      </c>
      <c r="E2486" s="146">
        <v>44518</v>
      </c>
      <c r="G2486" t="s">
        <v>3376</v>
      </c>
      <c r="H2486" t="s">
        <v>204</v>
      </c>
      <c r="I2486" t="s">
        <v>4892</v>
      </c>
      <c r="J2486" s="146">
        <v>44465</v>
      </c>
      <c r="K2486" t="s">
        <v>1163</v>
      </c>
      <c r="L2486" t="s">
        <v>2164</v>
      </c>
      <c r="M2486" t="s">
        <v>45</v>
      </c>
      <c r="N2486" t="s">
        <v>4941</v>
      </c>
    </row>
    <row r="2487" spans="1:14">
      <c r="A2487" t="s">
        <v>12</v>
      </c>
      <c r="B2487" t="s">
        <v>8818</v>
      </c>
      <c r="C2487" t="s">
        <v>4942</v>
      </c>
      <c r="D2487" s="85" t="s">
        <v>4916</v>
      </c>
      <c r="E2487" s="146">
        <v>44553</v>
      </c>
      <c r="F2487" t="s">
        <v>757</v>
      </c>
      <c r="G2487" t="s">
        <v>3376</v>
      </c>
      <c r="H2487" t="s">
        <v>204</v>
      </c>
      <c r="I2487" t="s">
        <v>4892</v>
      </c>
      <c r="J2487" s="146">
        <v>44465</v>
      </c>
      <c r="K2487" t="s">
        <v>92</v>
      </c>
      <c r="L2487" t="s">
        <v>88</v>
      </c>
      <c r="M2487" t="s">
        <v>45</v>
      </c>
      <c r="N2487" t="s">
        <v>2213</v>
      </c>
    </row>
    <row r="2488" spans="1:14">
      <c r="A2488" t="s">
        <v>12</v>
      </c>
      <c r="B2488" t="s">
        <v>8819</v>
      </c>
      <c r="C2488" t="s">
        <v>4943</v>
      </c>
      <c r="D2488" s="85" t="s">
        <v>1973</v>
      </c>
      <c r="E2488" s="146">
        <v>44508</v>
      </c>
      <c r="F2488" t="s">
        <v>757</v>
      </c>
      <c r="G2488" t="s">
        <v>4774</v>
      </c>
      <c r="H2488" t="s">
        <v>1978</v>
      </c>
      <c r="I2488" t="s">
        <v>4775</v>
      </c>
      <c r="J2488" s="146">
        <v>44380</v>
      </c>
      <c r="K2488" t="s">
        <v>58</v>
      </c>
      <c r="L2488" t="s">
        <v>1031</v>
      </c>
      <c r="M2488" t="s">
        <v>45</v>
      </c>
      <c r="N2488" t="s">
        <v>4871</v>
      </c>
    </row>
    <row r="2489" spans="1:14">
      <c r="A2489" t="s">
        <v>12</v>
      </c>
      <c r="B2489" t="s">
        <v>8820</v>
      </c>
      <c r="C2489" t="s">
        <v>4944</v>
      </c>
      <c r="D2489" s="85" t="s">
        <v>1973</v>
      </c>
      <c r="E2489" s="146">
        <v>44510</v>
      </c>
      <c r="F2489" t="s">
        <v>4945</v>
      </c>
      <c r="G2489" t="s">
        <v>4859</v>
      </c>
      <c r="H2489" t="s">
        <v>204</v>
      </c>
      <c r="I2489" t="s">
        <v>4860</v>
      </c>
      <c r="J2489" s="146">
        <v>44444</v>
      </c>
      <c r="K2489" t="s">
        <v>36</v>
      </c>
      <c r="L2489" t="s">
        <v>1031</v>
      </c>
      <c r="M2489" t="s">
        <v>45</v>
      </c>
      <c r="N2489" t="s">
        <v>1980</v>
      </c>
    </row>
    <row r="2490" spans="1:14">
      <c r="A2490" t="s">
        <v>12</v>
      </c>
      <c r="B2490" t="s">
        <v>8821</v>
      </c>
      <c r="C2490" t="s">
        <v>4946</v>
      </c>
      <c r="D2490" s="85" t="s">
        <v>1973</v>
      </c>
      <c r="E2490" s="146">
        <v>44512</v>
      </c>
      <c r="G2490" t="s">
        <v>3376</v>
      </c>
      <c r="H2490" t="s">
        <v>204</v>
      </c>
      <c r="I2490" t="s">
        <v>4892</v>
      </c>
      <c r="J2490" s="146">
        <v>44465</v>
      </c>
      <c r="K2490" t="s">
        <v>36</v>
      </c>
      <c r="L2490" t="s">
        <v>1444</v>
      </c>
      <c r="M2490" t="s">
        <v>45</v>
      </c>
      <c r="N2490" t="s">
        <v>4947</v>
      </c>
    </row>
    <row r="2491" spans="1:14">
      <c r="A2491" t="s">
        <v>12</v>
      </c>
      <c r="B2491" t="s">
        <v>8822</v>
      </c>
      <c r="C2491" t="s">
        <v>4948</v>
      </c>
      <c r="D2491" s="85" t="s">
        <v>1259</v>
      </c>
      <c r="E2491" s="146">
        <v>43663</v>
      </c>
      <c r="G2491" t="s">
        <v>2376</v>
      </c>
      <c r="H2491" t="s">
        <v>310</v>
      </c>
      <c r="I2491" t="s">
        <v>2377</v>
      </c>
      <c r="J2491" s="146">
        <v>43659</v>
      </c>
      <c r="K2491" t="s">
        <v>1259</v>
      </c>
      <c r="L2491" t="s">
        <v>1206</v>
      </c>
      <c r="M2491" t="s">
        <v>45</v>
      </c>
      <c r="N2491" t="s">
        <v>1542</v>
      </c>
    </row>
    <row r="2492" spans="1:14">
      <c r="A2492" t="s">
        <v>12</v>
      </c>
      <c r="B2492" t="s">
        <v>8823</v>
      </c>
      <c r="C2492" t="s">
        <v>4949</v>
      </c>
      <c r="D2492" s="85" t="s">
        <v>1259</v>
      </c>
      <c r="E2492" s="146">
        <v>44511</v>
      </c>
      <c r="G2492" t="s">
        <v>4859</v>
      </c>
      <c r="H2492" t="s">
        <v>204</v>
      </c>
      <c r="I2492" t="s">
        <v>4892</v>
      </c>
      <c r="J2492" s="146">
        <v>44444</v>
      </c>
      <c r="K2492" t="s">
        <v>1340</v>
      </c>
      <c r="L2492" t="s">
        <v>490</v>
      </c>
      <c r="M2492" t="s">
        <v>45</v>
      </c>
      <c r="N2492" t="s">
        <v>362</v>
      </c>
    </row>
    <row r="2493" spans="1:14">
      <c r="A2493" t="s">
        <v>12</v>
      </c>
      <c r="B2493" t="s">
        <v>8824</v>
      </c>
      <c r="C2493" t="s">
        <v>4950</v>
      </c>
      <c r="D2493" s="85" t="s">
        <v>1259</v>
      </c>
      <c r="E2493" s="146">
        <v>44514</v>
      </c>
      <c r="G2493" t="s">
        <v>4859</v>
      </c>
      <c r="H2493" t="s">
        <v>204</v>
      </c>
      <c r="I2493" t="s">
        <v>4892</v>
      </c>
      <c r="J2493" s="146">
        <v>44444</v>
      </c>
      <c r="K2493" t="s">
        <v>702</v>
      </c>
      <c r="L2493" t="s">
        <v>4861</v>
      </c>
      <c r="M2493" t="s">
        <v>45</v>
      </c>
      <c r="N2493" t="s">
        <v>1864</v>
      </c>
    </row>
    <row r="2494" spans="1:14">
      <c r="A2494" t="s">
        <v>12</v>
      </c>
      <c r="B2494" t="s">
        <v>8825</v>
      </c>
      <c r="C2494" t="s">
        <v>4951</v>
      </c>
      <c r="D2494" s="85" t="s">
        <v>1973</v>
      </c>
      <c r="E2494" s="146">
        <v>44515</v>
      </c>
      <c r="G2494" t="s">
        <v>4833</v>
      </c>
      <c r="H2494" t="s">
        <v>1978</v>
      </c>
      <c r="I2494" t="s">
        <v>4834</v>
      </c>
      <c r="J2494" s="146">
        <v>44429</v>
      </c>
      <c r="K2494" t="s">
        <v>58</v>
      </c>
      <c r="L2494" t="s">
        <v>27</v>
      </c>
      <c r="M2494" t="s">
        <v>45</v>
      </c>
      <c r="N2494" t="s">
        <v>4952</v>
      </c>
    </row>
    <row r="2495" spans="1:14">
      <c r="A2495" t="s">
        <v>12</v>
      </c>
      <c r="B2495" t="s">
        <v>8826</v>
      </c>
      <c r="C2495" t="s">
        <v>4953</v>
      </c>
      <c r="D2495" s="85" t="s">
        <v>1973</v>
      </c>
      <c r="E2495" s="146">
        <v>44517</v>
      </c>
      <c r="G2495" t="s">
        <v>3376</v>
      </c>
      <c r="H2495" t="s">
        <v>204</v>
      </c>
      <c r="I2495" t="s">
        <v>4892</v>
      </c>
      <c r="J2495" s="146">
        <v>44465</v>
      </c>
      <c r="K2495" t="s">
        <v>36</v>
      </c>
      <c r="L2495" t="s">
        <v>418</v>
      </c>
      <c r="M2495" t="s">
        <v>45</v>
      </c>
      <c r="N2495" t="s">
        <v>4954</v>
      </c>
    </row>
    <row r="2496" spans="1:14">
      <c r="A2496" t="s">
        <v>12</v>
      </c>
      <c r="B2496" t="s">
        <v>8827</v>
      </c>
      <c r="C2496" t="s">
        <v>4955</v>
      </c>
      <c r="D2496" s="85" t="s">
        <v>1973</v>
      </c>
      <c r="E2496" s="146">
        <v>44519</v>
      </c>
      <c r="G2496" t="s">
        <v>4792</v>
      </c>
      <c r="H2496" t="s">
        <v>138</v>
      </c>
      <c r="J2496" s="146">
        <v>44387</v>
      </c>
      <c r="K2496" t="s">
        <v>36</v>
      </c>
      <c r="L2496" t="s">
        <v>4794</v>
      </c>
      <c r="M2496" t="s">
        <v>45</v>
      </c>
      <c r="N2496" t="s">
        <v>4956</v>
      </c>
    </row>
    <row r="2497" spans="1:14">
      <c r="A2497" t="s">
        <v>12</v>
      </c>
      <c r="B2497" t="s">
        <v>8828</v>
      </c>
      <c r="C2497" t="s">
        <v>4957</v>
      </c>
      <c r="D2497" s="85" t="s">
        <v>1973</v>
      </c>
      <c r="E2497" s="146">
        <v>44522</v>
      </c>
      <c r="G2497" t="s">
        <v>4833</v>
      </c>
      <c r="H2497" t="s">
        <v>1978</v>
      </c>
      <c r="I2497" t="s">
        <v>4834</v>
      </c>
      <c r="J2497" s="146">
        <v>44429</v>
      </c>
      <c r="K2497" t="s">
        <v>1340</v>
      </c>
      <c r="L2497" t="s">
        <v>945</v>
      </c>
      <c r="M2497" t="s">
        <v>45</v>
      </c>
      <c r="N2497" t="s">
        <v>1928</v>
      </c>
    </row>
    <row r="2498" spans="1:14">
      <c r="A2498" t="s">
        <v>12</v>
      </c>
      <c r="B2498" t="s">
        <v>8829</v>
      </c>
      <c r="C2498" t="s">
        <v>4958</v>
      </c>
      <c r="D2498" s="85" t="s">
        <v>1973</v>
      </c>
      <c r="E2498" s="146">
        <v>44524</v>
      </c>
      <c r="G2498" t="s">
        <v>3376</v>
      </c>
      <c r="H2498" t="s">
        <v>204</v>
      </c>
      <c r="I2498" t="s">
        <v>4892</v>
      </c>
      <c r="J2498" s="146">
        <v>44464</v>
      </c>
      <c r="K2498" t="s">
        <v>36</v>
      </c>
      <c r="L2498" t="s">
        <v>151</v>
      </c>
      <c r="M2498" t="s">
        <v>45</v>
      </c>
      <c r="N2498" t="s">
        <v>4959</v>
      </c>
    </row>
    <row r="2499" spans="1:14">
      <c r="A2499" t="s">
        <v>12</v>
      </c>
      <c r="B2499" t="s">
        <v>8830</v>
      </c>
      <c r="C2499" t="s">
        <v>4960</v>
      </c>
      <c r="D2499" s="85" t="s">
        <v>1973</v>
      </c>
      <c r="E2499" s="146">
        <v>44526</v>
      </c>
      <c r="G2499" t="s">
        <v>4833</v>
      </c>
      <c r="H2499" t="s">
        <v>1978</v>
      </c>
      <c r="I2499" t="s">
        <v>4834</v>
      </c>
      <c r="J2499" s="146">
        <v>44429</v>
      </c>
      <c r="K2499" t="s">
        <v>945</v>
      </c>
      <c r="L2499" t="s">
        <v>1206</v>
      </c>
      <c r="M2499" t="s">
        <v>45</v>
      </c>
      <c r="N2499" t="s">
        <v>1999</v>
      </c>
    </row>
    <row r="2500" spans="1:14">
      <c r="A2500" t="s">
        <v>12</v>
      </c>
      <c r="B2500" t="s">
        <v>8831</v>
      </c>
      <c r="C2500" t="s">
        <v>4961</v>
      </c>
      <c r="D2500" s="85" t="s">
        <v>1973</v>
      </c>
      <c r="E2500" s="146">
        <v>44529</v>
      </c>
      <c r="G2500" t="s">
        <v>4833</v>
      </c>
      <c r="H2500" t="s">
        <v>1978</v>
      </c>
      <c r="I2500" t="s">
        <v>4834</v>
      </c>
      <c r="J2500" s="146">
        <v>44429</v>
      </c>
      <c r="K2500" t="s">
        <v>36</v>
      </c>
      <c r="L2500" t="s">
        <v>1031</v>
      </c>
      <c r="M2500" t="s">
        <v>45</v>
      </c>
      <c r="N2500" t="s">
        <v>1673</v>
      </c>
    </row>
    <row r="2501" spans="1:14">
      <c r="A2501" t="s">
        <v>12</v>
      </c>
      <c r="B2501" t="s">
        <v>8832</v>
      </c>
      <c r="C2501" t="s">
        <v>4962</v>
      </c>
      <c r="D2501" s="85" t="s">
        <v>4916</v>
      </c>
      <c r="E2501" s="146">
        <v>44432</v>
      </c>
      <c r="G2501" t="s">
        <v>1435</v>
      </c>
      <c r="H2501" t="s">
        <v>204</v>
      </c>
      <c r="J2501" s="146">
        <v>44087</v>
      </c>
      <c r="K2501" t="s">
        <v>210</v>
      </c>
      <c r="L2501" t="s">
        <v>79</v>
      </c>
      <c r="M2501" t="s">
        <v>45</v>
      </c>
    </row>
    <row r="2502" spans="1:14">
      <c r="A2502" t="s">
        <v>12</v>
      </c>
      <c r="B2502" t="s">
        <v>8833</v>
      </c>
      <c r="C2502" t="s">
        <v>4963</v>
      </c>
      <c r="D2502" s="85" t="s">
        <v>4916</v>
      </c>
      <c r="E2502" s="146">
        <v>44481</v>
      </c>
      <c r="G2502" t="s">
        <v>1435</v>
      </c>
      <c r="H2502" t="s">
        <v>204</v>
      </c>
      <c r="J2502" s="146">
        <v>44087</v>
      </c>
      <c r="K2502" t="s">
        <v>210</v>
      </c>
      <c r="L2502" t="s">
        <v>577</v>
      </c>
      <c r="M2502" t="s">
        <v>45</v>
      </c>
    </row>
    <row r="2503" spans="1:14">
      <c r="A2503" t="s">
        <v>12</v>
      </c>
      <c r="B2503" t="s">
        <v>8834</v>
      </c>
      <c r="C2503" t="s">
        <v>4964</v>
      </c>
      <c r="D2503" s="85" t="s">
        <v>4916</v>
      </c>
      <c r="E2503" s="146">
        <v>44432</v>
      </c>
      <c r="G2503" t="s">
        <v>4965</v>
      </c>
      <c r="H2503" t="s">
        <v>204</v>
      </c>
      <c r="I2503" t="s">
        <v>4966</v>
      </c>
      <c r="J2503" s="146">
        <v>44367</v>
      </c>
      <c r="K2503" t="s">
        <v>210</v>
      </c>
      <c r="L2503" t="s">
        <v>88</v>
      </c>
      <c r="M2503" t="s">
        <v>45</v>
      </c>
      <c r="N2503" t="s">
        <v>4821</v>
      </c>
    </row>
    <row r="2504" spans="1:14">
      <c r="A2504" t="s">
        <v>12</v>
      </c>
      <c r="B2504" t="s">
        <v>8835</v>
      </c>
      <c r="C2504" t="s">
        <v>4967</v>
      </c>
      <c r="D2504" s="85" t="s">
        <v>4916</v>
      </c>
      <c r="E2504" s="146">
        <v>44432</v>
      </c>
      <c r="G2504" t="s">
        <v>4965</v>
      </c>
      <c r="H2504" t="s">
        <v>204</v>
      </c>
      <c r="I2504" t="s">
        <v>4966</v>
      </c>
      <c r="J2504" s="146">
        <v>44367</v>
      </c>
      <c r="K2504" t="s">
        <v>210</v>
      </c>
      <c r="L2504" t="s">
        <v>1225</v>
      </c>
      <c r="M2504" t="s">
        <v>45</v>
      </c>
      <c r="N2504" t="s">
        <v>835</v>
      </c>
    </row>
    <row r="2505" spans="1:14">
      <c r="A2505" t="s">
        <v>12</v>
      </c>
      <c r="B2505" t="s">
        <v>8836</v>
      </c>
      <c r="C2505" t="s">
        <v>4968</v>
      </c>
      <c r="D2505" s="85" t="s">
        <v>4916</v>
      </c>
      <c r="E2505" s="146">
        <v>44441</v>
      </c>
      <c r="G2505" t="s">
        <v>4965</v>
      </c>
      <c r="H2505" t="s">
        <v>204</v>
      </c>
      <c r="I2505" t="s">
        <v>4966</v>
      </c>
      <c r="J2505" s="146">
        <v>44367</v>
      </c>
      <c r="K2505" t="s">
        <v>92</v>
      </c>
      <c r="L2505" t="s">
        <v>502</v>
      </c>
      <c r="M2505" t="s">
        <v>45</v>
      </c>
      <c r="N2505" t="s">
        <v>1281</v>
      </c>
    </row>
    <row r="2506" spans="1:14">
      <c r="A2506" t="s">
        <v>12</v>
      </c>
      <c r="B2506" t="s">
        <v>8837</v>
      </c>
      <c r="C2506" t="s">
        <v>4969</v>
      </c>
      <c r="D2506" s="85" t="s">
        <v>4916</v>
      </c>
      <c r="E2506" s="146">
        <v>44442</v>
      </c>
      <c r="G2506" t="s">
        <v>4965</v>
      </c>
      <c r="H2506" t="s">
        <v>204</v>
      </c>
      <c r="I2506" t="s">
        <v>4966</v>
      </c>
      <c r="J2506" s="146">
        <v>44367</v>
      </c>
      <c r="K2506" t="s">
        <v>88</v>
      </c>
      <c r="L2506" t="s">
        <v>79</v>
      </c>
      <c r="M2506" t="s">
        <v>45</v>
      </c>
      <c r="N2506" t="s">
        <v>693</v>
      </c>
    </row>
    <row r="2507" spans="1:14">
      <c r="A2507" t="s">
        <v>12</v>
      </c>
      <c r="B2507" t="s">
        <v>8838</v>
      </c>
      <c r="C2507" t="s">
        <v>4970</v>
      </c>
      <c r="D2507" s="85" t="s">
        <v>4916</v>
      </c>
      <c r="E2507" s="146">
        <v>44443</v>
      </c>
      <c r="G2507" t="s">
        <v>4965</v>
      </c>
      <c r="H2507" t="s">
        <v>204</v>
      </c>
      <c r="I2507" t="s">
        <v>4966</v>
      </c>
      <c r="J2507" s="146">
        <v>44367</v>
      </c>
      <c r="K2507" t="s">
        <v>92</v>
      </c>
      <c r="L2507" t="s">
        <v>88</v>
      </c>
      <c r="M2507" t="s">
        <v>45</v>
      </c>
    </row>
    <row r="2508" spans="1:14">
      <c r="A2508" t="s">
        <v>12</v>
      </c>
      <c r="B2508" t="s">
        <v>8839</v>
      </c>
      <c r="C2508" t="s">
        <v>4971</v>
      </c>
      <c r="D2508" s="85" t="s">
        <v>4916</v>
      </c>
      <c r="E2508" s="146">
        <v>44444</v>
      </c>
      <c r="G2508" t="s">
        <v>4965</v>
      </c>
      <c r="H2508" t="s">
        <v>204</v>
      </c>
      <c r="I2508" t="s">
        <v>4966</v>
      </c>
      <c r="J2508" s="146">
        <v>44367</v>
      </c>
      <c r="K2508" t="s">
        <v>418</v>
      </c>
      <c r="L2508" t="s">
        <v>92</v>
      </c>
      <c r="M2508" t="s">
        <v>45</v>
      </c>
      <c r="N2508" t="s">
        <v>4821</v>
      </c>
    </row>
    <row r="2509" spans="1:14">
      <c r="A2509" t="s">
        <v>12</v>
      </c>
      <c r="B2509" t="s">
        <v>8840</v>
      </c>
      <c r="C2509" t="s">
        <v>4972</v>
      </c>
      <c r="D2509" s="85" t="s">
        <v>4916</v>
      </c>
      <c r="E2509" s="146">
        <v>44444</v>
      </c>
      <c r="G2509" t="s">
        <v>4965</v>
      </c>
      <c r="H2509" t="s">
        <v>204</v>
      </c>
      <c r="I2509" t="s">
        <v>4966</v>
      </c>
      <c r="J2509" s="146">
        <v>44367</v>
      </c>
      <c r="K2509" t="s">
        <v>502</v>
      </c>
      <c r="L2509" t="s">
        <v>1225</v>
      </c>
      <c r="M2509" t="s">
        <v>45</v>
      </c>
      <c r="N2509" t="s">
        <v>2157</v>
      </c>
    </row>
    <row r="2510" spans="1:14">
      <c r="A2510" t="s">
        <v>12</v>
      </c>
      <c r="B2510" t="s">
        <v>8841</v>
      </c>
      <c r="C2510" t="s">
        <v>4973</v>
      </c>
      <c r="D2510" s="85" t="s">
        <v>4916</v>
      </c>
      <c r="E2510" s="146">
        <v>44445</v>
      </c>
      <c r="G2510" t="s">
        <v>4965</v>
      </c>
      <c r="H2510" t="s">
        <v>204</v>
      </c>
      <c r="I2510" t="s">
        <v>4966</v>
      </c>
      <c r="J2510" s="146">
        <v>44367</v>
      </c>
      <c r="K2510" t="s">
        <v>92</v>
      </c>
      <c r="L2510" t="s">
        <v>210</v>
      </c>
      <c r="M2510" t="s">
        <v>45</v>
      </c>
      <c r="N2510" t="s">
        <v>693</v>
      </c>
    </row>
    <row r="2511" spans="1:14">
      <c r="A2511" t="s">
        <v>12</v>
      </c>
      <c r="B2511" t="s">
        <v>8842</v>
      </c>
      <c r="C2511" t="s">
        <v>4974</v>
      </c>
      <c r="D2511" s="85" t="s">
        <v>4916</v>
      </c>
      <c r="E2511" s="146">
        <v>44446</v>
      </c>
      <c r="G2511" t="s">
        <v>4965</v>
      </c>
      <c r="H2511" t="s">
        <v>204</v>
      </c>
      <c r="I2511" t="s">
        <v>4966</v>
      </c>
      <c r="J2511" s="146">
        <v>44367</v>
      </c>
      <c r="K2511" t="s">
        <v>502</v>
      </c>
      <c r="L2511" t="s">
        <v>210</v>
      </c>
      <c r="M2511" t="s">
        <v>45</v>
      </c>
      <c r="N2511" t="s">
        <v>4975</v>
      </c>
    </row>
    <row r="2512" spans="1:14">
      <c r="A2512" t="s">
        <v>12</v>
      </c>
      <c r="B2512" t="s">
        <v>8843</v>
      </c>
      <c r="C2512" t="s">
        <v>4976</v>
      </c>
      <c r="D2512" s="85" t="s">
        <v>4916</v>
      </c>
      <c r="E2512" s="146">
        <v>44447</v>
      </c>
      <c r="G2512" t="s">
        <v>4965</v>
      </c>
      <c r="H2512" t="s">
        <v>204</v>
      </c>
      <c r="I2512" t="s">
        <v>4966</v>
      </c>
      <c r="J2512" s="146">
        <v>44367</v>
      </c>
      <c r="K2512" t="s">
        <v>418</v>
      </c>
      <c r="L2512" t="s">
        <v>210</v>
      </c>
      <c r="M2512" t="s">
        <v>45</v>
      </c>
      <c r="N2512" t="s">
        <v>1260</v>
      </c>
    </row>
    <row r="2513" spans="1:14">
      <c r="A2513" t="s">
        <v>12</v>
      </c>
      <c r="B2513" t="s">
        <v>8844</v>
      </c>
      <c r="C2513" t="s">
        <v>4977</v>
      </c>
      <c r="D2513" s="85" t="s">
        <v>4916</v>
      </c>
      <c r="E2513" s="146">
        <v>44452</v>
      </c>
      <c r="G2513" t="s">
        <v>4881</v>
      </c>
      <c r="H2513" t="s">
        <v>1486</v>
      </c>
      <c r="I2513" t="s">
        <v>4882</v>
      </c>
      <c r="J2513" s="146">
        <v>44450</v>
      </c>
      <c r="K2513" t="s">
        <v>92</v>
      </c>
      <c r="L2513" t="s">
        <v>36</v>
      </c>
      <c r="M2513" t="s">
        <v>28</v>
      </c>
      <c r="N2513" t="s">
        <v>2911</v>
      </c>
    </row>
    <row r="2514" spans="1:14">
      <c r="A2514" t="s">
        <v>12</v>
      </c>
      <c r="B2514" t="s">
        <v>8845</v>
      </c>
      <c r="C2514" t="s">
        <v>4978</v>
      </c>
      <c r="D2514" s="85" t="s">
        <v>4916</v>
      </c>
      <c r="E2514" s="146">
        <v>44455</v>
      </c>
      <c r="G2514" t="s">
        <v>4881</v>
      </c>
      <c r="H2514" t="s">
        <v>1486</v>
      </c>
      <c r="I2514" t="s">
        <v>4882</v>
      </c>
      <c r="J2514" s="146">
        <v>44450</v>
      </c>
      <c r="K2514" t="s">
        <v>210</v>
      </c>
      <c r="L2514" t="s">
        <v>20</v>
      </c>
      <c r="M2514" t="s">
        <v>28</v>
      </c>
      <c r="N2514" t="s">
        <v>466</v>
      </c>
    </row>
    <row r="2515" spans="1:14">
      <c r="A2515" t="s">
        <v>12</v>
      </c>
      <c r="B2515" t="s">
        <v>8846</v>
      </c>
      <c r="C2515" t="s">
        <v>4979</v>
      </c>
      <c r="D2515" s="85" t="s">
        <v>4916</v>
      </c>
      <c r="E2515" s="146">
        <v>44457</v>
      </c>
      <c r="G2515" t="s">
        <v>4881</v>
      </c>
      <c r="H2515" t="s">
        <v>1486</v>
      </c>
      <c r="I2515" t="s">
        <v>4882</v>
      </c>
      <c r="J2515" s="146">
        <v>44450</v>
      </c>
      <c r="K2515" t="s">
        <v>210</v>
      </c>
      <c r="L2515" t="s">
        <v>4794</v>
      </c>
      <c r="M2515" t="s">
        <v>28</v>
      </c>
      <c r="N2515" t="s">
        <v>119</v>
      </c>
    </row>
    <row r="2516" spans="1:14">
      <c r="A2516" t="s">
        <v>12</v>
      </c>
      <c r="B2516" t="s">
        <v>8847</v>
      </c>
      <c r="C2516" t="s">
        <v>4980</v>
      </c>
      <c r="D2516" s="85" t="s">
        <v>4916</v>
      </c>
      <c r="E2516" s="146">
        <v>44460</v>
      </c>
      <c r="G2516" t="s">
        <v>4881</v>
      </c>
      <c r="H2516" t="s">
        <v>1486</v>
      </c>
      <c r="I2516" t="s">
        <v>4882</v>
      </c>
      <c r="J2516" s="146">
        <v>44450</v>
      </c>
      <c r="K2516" t="s">
        <v>210</v>
      </c>
      <c r="L2516" t="s">
        <v>70</v>
      </c>
      <c r="M2516" t="s">
        <v>28</v>
      </c>
      <c r="N2516" t="s">
        <v>110</v>
      </c>
    </row>
    <row r="2517" spans="1:14">
      <c r="A2517" t="s">
        <v>12</v>
      </c>
      <c r="B2517" t="s">
        <v>8848</v>
      </c>
      <c r="C2517" t="s">
        <v>4981</v>
      </c>
      <c r="D2517" s="85" t="s">
        <v>4916</v>
      </c>
      <c r="E2517" s="146">
        <v>44462</v>
      </c>
      <c r="F2517" t="s">
        <v>891</v>
      </c>
      <c r="G2517" t="s">
        <v>4881</v>
      </c>
      <c r="H2517" t="s">
        <v>1486</v>
      </c>
      <c r="I2517" t="s">
        <v>4882</v>
      </c>
      <c r="J2517" s="146">
        <v>44451</v>
      </c>
      <c r="K2517" t="s">
        <v>210</v>
      </c>
      <c r="L2517" t="s">
        <v>70</v>
      </c>
      <c r="M2517" t="s">
        <v>45</v>
      </c>
      <c r="N2517" t="s">
        <v>1479</v>
      </c>
    </row>
    <row r="2518" spans="1:14">
      <c r="A2518" t="s">
        <v>12</v>
      </c>
      <c r="B2518" t="s">
        <v>8849</v>
      </c>
      <c r="C2518" t="s">
        <v>4982</v>
      </c>
      <c r="D2518" s="85" t="s">
        <v>4916</v>
      </c>
      <c r="E2518" s="146">
        <v>44468</v>
      </c>
      <c r="G2518" t="s">
        <v>4881</v>
      </c>
      <c r="H2518" t="s">
        <v>1486</v>
      </c>
      <c r="I2518" t="s">
        <v>4882</v>
      </c>
      <c r="J2518" s="146">
        <v>44450</v>
      </c>
      <c r="K2518" t="s">
        <v>210</v>
      </c>
      <c r="L2518" t="s">
        <v>73</v>
      </c>
      <c r="M2518" t="s">
        <v>28</v>
      </c>
      <c r="N2518" t="s">
        <v>672</v>
      </c>
    </row>
    <row r="2519" spans="1:14">
      <c r="A2519" t="s">
        <v>12</v>
      </c>
      <c r="B2519" t="s">
        <v>8850</v>
      </c>
      <c r="C2519" t="s">
        <v>4983</v>
      </c>
      <c r="D2519" s="85" t="s">
        <v>4916</v>
      </c>
      <c r="E2519" s="146">
        <v>44468</v>
      </c>
      <c r="F2519" t="s">
        <v>757</v>
      </c>
      <c r="G2519" t="s">
        <v>4881</v>
      </c>
      <c r="H2519" t="s">
        <v>1486</v>
      </c>
      <c r="I2519" t="s">
        <v>4882</v>
      </c>
      <c r="J2519" s="146">
        <v>44451</v>
      </c>
      <c r="K2519" t="s">
        <v>210</v>
      </c>
      <c r="L2519" t="s">
        <v>73</v>
      </c>
      <c r="M2519" t="s">
        <v>45</v>
      </c>
      <c r="N2519" t="s">
        <v>4779</v>
      </c>
    </row>
    <row r="2520" spans="1:14">
      <c r="A2520" t="s">
        <v>12</v>
      </c>
      <c r="B2520" t="s">
        <v>8851</v>
      </c>
      <c r="C2520" t="s">
        <v>4984</v>
      </c>
      <c r="D2520" s="85" t="s">
        <v>4916</v>
      </c>
      <c r="E2520" s="146">
        <v>44471</v>
      </c>
      <c r="F2520" t="s">
        <v>891</v>
      </c>
      <c r="G2520" t="s">
        <v>4881</v>
      </c>
      <c r="H2520" t="s">
        <v>1486</v>
      </c>
      <c r="I2520" t="s">
        <v>4882</v>
      </c>
      <c r="J2520" s="146">
        <v>44451</v>
      </c>
      <c r="K2520" t="s">
        <v>92</v>
      </c>
      <c r="L2520" t="s">
        <v>4794</v>
      </c>
      <c r="M2520" t="s">
        <v>45</v>
      </c>
      <c r="N2520" t="s">
        <v>1989</v>
      </c>
    </row>
    <row r="2521" spans="1:14">
      <c r="A2521" t="s">
        <v>12</v>
      </c>
      <c r="B2521" t="s">
        <v>8852</v>
      </c>
      <c r="C2521" t="s">
        <v>4985</v>
      </c>
      <c r="D2521" s="85" t="s">
        <v>4916</v>
      </c>
      <c r="E2521" s="146">
        <v>44474</v>
      </c>
      <c r="G2521" t="s">
        <v>4881</v>
      </c>
      <c r="H2521" t="s">
        <v>1486</v>
      </c>
      <c r="I2521" t="s">
        <v>4882</v>
      </c>
      <c r="J2521" s="146">
        <v>44450</v>
      </c>
      <c r="K2521" t="s">
        <v>73</v>
      </c>
      <c r="L2521" t="s">
        <v>4794</v>
      </c>
      <c r="M2521" t="s">
        <v>28</v>
      </c>
      <c r="N2521" t="s">
        <v>22</v>
      </c>
    </row>
    <row r="2522" spans="1:14">
      <c r="A2522" t="s">
        <v>12</v>
      </c>
      <c r="B2522" t="s">
        <v>8853</v>
      </c>
      <c r="C2522" t="s">
        <v>4986</v>
      </c>
      <c r="D2522" s="85" t="s">
        <v>4916</v>
      </c>
      <c r="E2522" s="146">
        <v>44484</v>
      </c>
      <c r="G2522" t="s">
        <v>4881</v>
      </c>
      <c r="H2522" t="s">
        <v>1486</v>
      </c>
      <c r="I2522" t="s">
        <v>4882</v>
      </c>
      <c r="J2522" s="146">
        <v>44451</v>
      </c>
      <c r="K2522" t="s">
        <v>85</v>
      </c>
      <c r="L2522" t="s">
        <v>4794</v>
      </c>
      <c r="M2522" t="s">
        <v>45</v>
      </c>
      <c r="N2522" t="s">
        <v>198</v>
      </c>
    </row>
    <row r="2523" spans="1:14">
      <c r="A2523" t="s">
        <v>12</v>
      </c>
      <c r="B2523" t="s">
        <v>8854</v>
      </c>
      <c r="C2523" t="s">
        <v>4987</v>
      </c>
      <c r="D2523" s="85" t="s">
        <v>4916</v>
      </c>
      <c r="E2523" s="146">
        <v>44485</v>
      </c>
      <c r="G2523" t="s">
        <v>4881</v>
      </c>
      <c r="H2523" t="s">
        <v>1486</v>
      </c>
      <c r="I2523" t="s">
        <v>4882</v>
      </c>
      <c r="J2523" s="146">
        <v>44451</v>
      </c>
      <c r="K2523" t="s">
        <v>4794</v>
      </c>
      <c r="L2523" t="s">
        <v>4783</v>
      </c>
      <c r="M2523" t="s">
        <v>45</v>
      </c>
      <c r="N2523" t="s">
        <v>4988</v>
      </c>
    </row>
    <row r="2524" spans="1:14">
      <c r="A2524" t="s">
        <v>12</v>
      </c>
      <c r="B2524" t="s">
        <v>8855</v>
      </c>
      <c r="C2524" t="s">
        <v>4989</v>
      </c>
      <c r="D2524" s="85" t="s">
        <v>4916</v>
      </c>
      <c r="E2524" s="146">
        <v>44488</v>
      </c>
      <c r="G2524" t="s">
        <v>4881</v>
      </c>
      <c r="H2524" t="s">
        <v>1486</v>
      </c>
      <c r="I2524" t="s">
        <v>4882</v>
      </c>
      <c r="J2524" s="146">
        <v>44451</v>
      </c>
      <c r="K2524" t="s">
        <v>85</v>
      </c>
      <c r="L2524" t="s">
        <v>282</v>
      </c>
      <c r="M2524" t="s">
        <v>45</v>
      </c>
    </row>
    <row r="2525" spans="1:14">
      <c r="A2525" t="s">
        <v>12</v>
      </c>
      <c r="B2525" t="s">
        <v>8856</v>
      </c>
      <c r="C2525" t="s">
        <v>4990</v>
      </c>
      <c r="D2525" s="85" t="s">
        <v>4916</v>
      </c>
      <c r="E2525" s="146">
        <v>44490</v>
      </c>
      <c r="F2525" t="s">
        <v>4945</v>
      </c>
      <c r="G2525" t="s">
        <v>4881</v>
      </c>
      <c r="H2525" t="s">
        <v>1486</v>
      </c>
      <c r="I2525" t="s">
        <v>4882</v>
      </c>
      <c r="J2525" s="146">
        <v>44451</v>
      </c>
      <c r="K2525" t="s">
        <v>36</v>
      </c>
      <c r="L2525" t="s">
        <v>73</v>
      </c>
      <c r="M2525" t="s">
        <v>45</v>
      </c>
      <c r="N2525" t="s">
        <v>509</v>
      </c>
    </row>
    <row r="2526" spans="1:14">
      <c r="A2526" t="s">
        <v>12</v>
      </c>
      <c r="B2526" t="s">
        <v>8857</v>
      </c>
      <c r="C2526" t="s">
        <v>4991</v>
      </c>
      <c r="D2526" s="85" t="s">
        <v>4916</v>
      </c>
      <c r="E2526" s="146">
        <v>44492</v>
      </c>
      <c r="G2526" t="s">
        <v>4792</v>
      </c>
      <c r="H2526" t="s">
        <v>138</v>
      </c>
      <c r="J2526" s="146">
        <v>44387</v>
      </c>
      <c r="K2526" t="s">
        <v>3694</v>
      </c>
      <c r="L2526" t="s">
        <v>118</v>
      </c>
      <c r="M2526" t="s">
        <v>28</v>
      </c>
      <c r="N2526" t="s">
        <v>22</v>
      </c>
    </row>
    <row r="2527" spans="1:14">
      <c r="A2527" t="s">
        <v>12</v>
      </c>
      <c r="B2527" t="s">
        <v>8858</v>
      </c>
      <c r="C2527" t="s">
        <v>4992</v>
      </c>
      <c r="D2527" s="85" t="s">
        <v>4916</v>
      </c>
      <c r="E2527" s="146">
        <v>44499</v>
      </c>
      <c r="G2527" t="s">
        <v>4859</v>
      </c>
      <c r="H2527" t="s">
        <v>204</v>
      </c>
      <c r="I2527" t="s">
        <v>4892</v>
      </c>
      <c r="J2527" s="146">
        <v>44444</v>
      </c>
      <c r="K2527" t="s">
        <v>210</v>
      </c>
      <c r="L2527" t="s">
        <v>1031</v>
      </c>
      <c r="M2527" t="s">
        <v>45</v>
      </c>
      <c r="N2527" t="s">
        <v>4993</v>
      </c>
    </row>
    <row r="2528" spans="1:14">
      <c r="A2528" t="s">
        <v>12</v>
      </c>
      <c r="B2528" t="s">
        <v>8859</v>
      </c>
      <c r="C2528" t="s">
        <v>4994</v>
      </c>
      <c r="D2528" s="85" t="s">
        <v>4916</v>
      </c>
      <c r="E2528" s="146">
        <v>44495</v>
      </c>
      <c r="G2528" t="s">
        <v>4804</v>
      </c>
      <c r="H2528" t="s">
        <v>190</v>
      </c>
      <c r="I2528" t="s">
        <v>4805</v>
      </c>
      <c r="J2528" s="146">
        <v>44416</v>
      </c>
      <c r="K2528" t="s">
        <v>434</v>
      </c>
      <c r="L2528" t="s">
        <v>1206</v>
      </c>
      <c r="M2528" t="s">
        <v>45</v>
      </c>
      <c r="N2528" t="s">
        <v>2213</v>
      </c>
    </row>
    <row r="2529" spans="1:14">
      <c r="A2529" t="s">
        <v>12</v>
      </c>
      <c r="B2529" t="s">
        <v>8860</v>
      </c>
      <c r="C2529" t="s">
        <v>4995</v>
      </c>
      <c r="D2529" s="85" t="s">
        <v>1196</v>
      </c>
      <c r="E2529" s="146">
        <v>44441</v>
      </c>
      <c r="G2529" t="s">
        <v>4965</v>
      </c>
      <c r="H2529" t="s">
        <v>204</v>
      </c>
      <c r="I2529" t="s">
        <v>4966</v>
      </c>
      <c r="J2529" s="146">
        <v>44367</v>
      </c>
      <c r="K2529" t="s">
        <v>85</v>
      </c>
      <c r="L2529" t="s">
        <v>1369</v>
      </c>
      <c r="M2529" t="s">
        <v>45</v>
      </c>
      <c r="N2529" t="s">
        <v>108</v>
      </c>
    </row>
    <row r="2530" spans="1:14">
      <c r="A2530" t="s">
        <v>12</v>
      </c>
      <c r="B2530" t="s">
        <v>8861</v>
      </c>
      <c r="C2530" t="s">
        <v>4996</v>
      </c>
      <c r="D2530" s="85" t="s">
        <v>1196</v>
      </c>
      <c r="E2530" s="146">
        <v>44441</v>
      </c>
      <c r="G2530" t="s">
        <v>4965</v>
      </c>
      <c r="H2530" t="s">
        <v>204</v>
      </c>
      <c r="I2530" t="s">
        <v>4966</v>
      </c>
      <c r="J2530" s="146">
        <v>44367</v>
      </c>
      <c r="K2530" t="s">
        <v>85</v>
      </c>
      <c r="L2530" t="s">
        <v>418</v>
      </c>
      <c r="M2530" t="s">
        <v>45</v>
      </c>
      <c r="N2530" t="s">
        <v>207</v>
      </c>
    </row>
    <row r="2531" spans="1:14">
      <c r="A2531" t="s">
        <v>12</v>
      </c>
      <c r="B2531" t="s">
        <v>8862</v>
      </c>
      <c r="C2531" t="s">
        <v>4997</v>
      </c>
      <c r="D2531" s="85" t="s">
        <v>1196</v>
      </c>
      <c r="E2531" s="146">
        <v>44441</v>
      </c>
      <c r="G2531" t="s">
        <v>4965</v>
      </c>
      <c r="H2531" t="s">
        <v>204</v>
      </c>
      <c r="I2531" t="s">
        <v>4966</v>
      </c>
      <c r="J2531" s="146">
        <v>44367</v>
      </c>
      <c r="K2531" t="s">
        <v>1369</v>
      </c>
      <c r="L2531" t="s">
        <v>418</v>
      </c>
      <c r="M2531" t="s">
        <v>45</v>
      </c>
      <c r="N2531" t="s">
        <v>4601</v>
      </c>
    </row>
    <row r="2532" spans="1:14">
      <c r="A2532" t="s">
        <v>12</v>
      </c>
      <c r="B2532" t="s">
        <v>8863</v>
      </c>
      <c r="C2532" t="s">
        <v>4998</v>
      </c>
      <c r="D2532" s="85" t="s">
        <v>1196</v>
      </c>
      <c r="E2532" s="146">
        <v>44441</v>
      </c>
      <c r="G2532" t="s">
        <v>4965</v>
      </c>
      <c r="H2532" t="s">
        <v>204</v>
      </c>
      <c r="I2532" t="s">
        <v>4966</v>
      </c>
      <c r="J2532" s="146">
        <v>44367</v>
      </c>
      <c r="K2532" t="s">
        <v>79</v>
      </c>
      <c r="L2532" t="s">
        <v>418</v>
      </c>
      <c r="M2532" t="s">
        <v>45</v>
      </c>
      <c r="N2532" t="s">
        <v>4999</v>
      </c>
    </row>
    <row r="2533" spans="1:14">
      <c r="A2533" t="s">
        <v>12</v>
      </c>
      <c r="B2533" t="s">
        <v>8864</v>
      </c>
      <c r="C2533" t="s">
        <v>5000</v>
      </c>
      <c r="D2533" s="85" t="s">
        <v>1196</v>
      </c>
      <c r="E2533" s="146">
        <v>44441</v>
      </c>
      <c r="G2533" t="s">
        <v>4965</v>
      </c>
      <c r="H2533" t="s">
        <v>204</v>
      </c>
      <c r="I2533" t="s">
        <v>4966</v>
      </c>
      <c r="J2533" s="146">
        <v>44367</v>
      </c>
      <c r="K2533" t="s">
        <v>79</v>
      </c>
      <c r="L2533" t="s">
        <v>1225</v>
      </c>
      <c r="M2533" t="s">
        <v>45</v>
      </c>
      <c r="N2533" t="s">
        <v>5001</v>
      </c>
    </row>
    <row r="2534" spans="1:14">
      <c r="A2534" t="s">
        <v>12</v>
      </c>
      <c r="B2534" t="s">
        <v>8865</v>
      </c>
      <c r="C2534" t="s">
        <v>5002</v>
      </c>
      <c r="D2534" s="85" t="s">
        <v>1196</v>
      </c>
      <c r="E2534" s="146">
        <v>44441</v>
      </c>
      <c r="G2534" t="s">
        <v>4965</v>
      </c>
      <c r="H2534" t="s">
        <v>204</v>
      </c>
      <c r="I2534" t="s">
        <v>4966</v>
      </c>
      <c r="J2534" s="146">
        <v>44367</v>
      </c>
      <c r="K2534" t="s">
        <v>1225</v>
      </c>
      <c r="L2534" t="s">
        <v>418</v>
      </c>
      <c r="M2534" t="s">
        <v>45</v>
      </c>
      <c r="N2534" t="s">
        <v>5003</v>
      </c>
    </row>
    <row r="2535" spans="1:14">
      <c r="A2535" t="s">
        <v>12</v>
      </c>
      <c r="B2535" t="s">
        <v>8866</v>
      </c>
      <c r="C2535" t="s">
        <v>5004</v>
      </c>
      <c r="D2535" s="85" t="s">
        <v>5005</v>
      </c>
      <c r="E2535" s="146">
        <v>44481</v>
      </c>
      <c r="G2535" t="s">
        <v>3376</v>
      </c>
      <c r="H2535" t="s">
        <v>204</v>
      </c>
      <c r="I2535" t="s">
        <v>4892</v>
      </c>
      <c r="J2535" s="146">
        <v>44464</v>
      </c>
      <c r="K2535" t="s">
        <v>1377</v>
      </c>
      <c r="L2535" t="s">
        <v>27</v>
      </c>
      <c r="M2535" t="s">
        <v>45</v>
      </c>
      <c r="N2535" t="s">
        <v>1980</v>
      </c>
    </row>
    <row r="2536" spans="1:14">
      <c r="A2536" t="s">
        <v>12</v>
      </c>
      <c r="B2536" t="s">
        <v>8867</v>
      </c>
      <c r="C2536" t="s">
        <v>5006</v>
      </c>
      <c r="D2536" s="85" t="s">
        <v>1973</v>
      </c>
      <c r="E2536" s="146">
        <v>44531</v>
      </c>
      <c r="F2536" t="s">
        <v>809</v>
      </c>
      <c r="G2536" t="s">
        <v>4859</v>
      </c>
      <c r="H2536" t="s">
        <v>204</v>
      </c>
      <c r="I2536" t="s">
        <v>4892</v>
      </c>
      <c r="J2536" s="146">
        <v>44443</v>
      </c>
      <c r="K2536" t="s">
        <v>79</v>
      </c>
      <c r="L2536" t="s">
        <v>85</v>
      </c>
      <c r="M2536" t="s">
        <v>45</v>
      </c>
      <c r="N2536" t="s">
        <v>4366</v>
      </c>
    </row>
    <row r="2537" spans="1:14">
      <c r="A2537" t="s">
        <v>12</v>
      </c>
      <c r="B2537" t="s">
        <v>8868</v>
      </c>
      <c r="C2537" t="s">
        <v>5007</v>
      </c>
      <c r="D2537" s="85" t="s">
        <v>1973</v>
      </c>
      <c r="E2537" s="146">
        <v>44533</v>
      </c>
      <c r="G2537" t="s">
        <v>5008</v>
      </c>
      <c r="H2537" t="s">
        <v>1978</v>
      </c>
      <c r="I2537" t="s">
        <v>5009</v>
      </c>
      <c r="J2537" s="146">
        <v>44471</v>
      </c>
      <c r="K2537" t="s">
        <v>36</v>
      </c>
      <c r="L2537" t="s">
        <v>27</v>
      </c>
      <c r="M2537" t="s">
        <v>45</v>
      </c>
      <c r="N2537" t="s">
        <v>1919</v>
      </c>
    </row>
    <row r="2538" spans="1:14">
      <c r="A2538" t="s">
        <v>12</v>
      </c>
      <c r="B2538" t="s">
        <v>8869</v>
      </c>
      <c r="C2538" t="s">
        <v>5010</v>
      </c>
      <c r="D2538" s="85" t="s">
        <v>1973</v>
      </c>
      <c r="E2538" s="146">
        <v>44536</v>
      </c>
      <c r="G2538" t="s">
        <v>3376</v>
      </c>
      <c r="H2538" t="s">
        <v>204</v>
      </c>
      <c r="I2538" t="s">
        <v>4892</v>
      </c>
      <c r="J2538" s="146">
        <v>44464</v>
      </c>
      <c r="K2538" t="s">
        <v>1552</v>
      </c>
      <c r="L2538" t="s">
        <v>151</v>
      </c>
      <c r="M2538" t="s">
        <v>45</v>
      </c>
      <c r="N2538" t="s">
        <v>2107</v>
      </c>
    </row>
    <row r="2539" spans="1:14">
      <c r="A2539" t="s">
        <v>12</v>
      </c>
      <c r="B2539" t="s">
        <v>8870</v>
      </c>
      <c r="C2539" t="s">
        <v>5011</v>
      </c>
      <c r="D2539" s="85" t="s">
        <v>1973</v>
      </c>
      <c r="E2539" s="146">
        <v>44538</v>
      </c>
      <c r="G2539" t="s">
        <v>4833</v>
      </c>
      <c r="H2539" t="s">
        <v>1978</v>
      </c>
      <c r="I2539" t="s">
        <v>4834</v>
      </c>
      <c r="J2539" s="146">
        <v>44429</v>
      </c>
      <c r="K2539" t="s">
        <v>945</v>
      </c>
      <c r="L2539" t="s">
        <v>424</v>
      </c>
      <c r="M2539" t="s">
        <v>45</v>
      </c>
      <c r="N2539" t="s">
        <v>4148</v>
      </c>
    </row>
    <row r="2540" spans="1:14">
      <c r="A2540" t="s">
        <v>12</v>
      </c>
      <c r="B2540" t="s">
        <v>8871</v>
      </c>
      <c r="C2540" t="s">
        <v>5012</v>
      </c>
      <c r="D2540" s="85" t="s">
        <v>1973</v>
      </c>
      <c r="E2540" s="146">
        <v>44540</v>
      </c>
      <c r="G2540" t="s">
        <v>4859</v>
      </c>
      <c r="H2540" t="s">
        <v>204</v>
      </c>
      <c r="I2540" t="s">
        <v>4892</v>
      </c>
      <c r="J2540" s="146">
        <v>44443</v>
      </c>
      <c r="K2540" t="s">
        <v>92</v>
      </c>
      <c r="L2540" t="s">
        <v>1225</v>
      </c>
      <c r="M2540" t="s">
        <v>45</v>
      </c>
      <c r="N2540" t="s">
        <v>365</v>
      </c>
    </row>
    <row r="2541" spans="1:14">
      <c r="A2541" t="s">
        <v>12</v>
      </c>
      <c r="B2541" t="s">
        <v>8872</v>
      </c>
      <c r="C2541" t="s">
        <v>5013</v>
      </c>
      <c r="D2541" s="85" t="s">
        <v>1973</v>
      </c>
      <c r="E2541" s="146">
        <v>44543</v>
      </c>
      <c r="G2541" t="s">
        <v>3376</v>
      </c>
      <c r="H2541" t="s">
        <v>204</v>
      </c>
      <c r="I2541" t="s">
        <v>4892</v>
      </c>
      <c r="J2541" s="146">
        <v>44464</v>
      </c>
      <c r="K2541" t="s">
        <v>73</v>
      </c>
      <c r="L2541" t="s">
        <v>1276</v>
      </c>
      <c r="M2541" t="s">
        <v>45</v>
      </c>
      <c r="N2541" t="s">
        <v>50</v>
      </c>
    </row>
    <row r="2542" spans="1:14">
      <c r="A2542" t="s">
        <v>12</v>
      </c>
      <c r="B2542" t="s">
        <v>8873</v>
      </c>
      <c r="C2542" t="s">
        <v>5014</v>
      </c>
      <c r="D2542" s="85" t="s">
        <v>1259</v>
      </c>
      <c r="E2542" s="146">
        <v>44534</v>
      </c>
      <c r="G2542" t="s">
        <v>3376</v>
      </c>
      <c r="H2542" t="s">
        <v>204</v>
      </c>
      <c r="I2542" t="s">
        <v>4892</v>
      </c>
      <c r="J2542" s="146">
        <v>44465</v>
      </c>
      <c r="K2542" t="s">
        <v>1259</v>
      </c>
      <c r="L2542" t="s">
        <v>85</v>
      </c>
      <c r="M2542" t="s">
        <v>45</v>
      </c>
      <c r="N2542" t="s">
        <v>5015</v>
      </c>
    </row>
    <row r="2543" spans="1:14">
      <c r="A2543" t="s">
        <v>12</v>
      </c>
      <c r="B2543" t="s">
        <v>8874</v>
      </c>
      <c r="C2543" t="s">
        <v>5016</v>
      </c>
      <c r="D2543" s="85" t="s">
        <v>1259</v>
      </c>
      <c r="E2543" s="146">
        <v>44540</v>
      </c>
      <c r="G2543" t="s">
        <v>3376</v>
      </c>
      <c r="H2543" t="s">
        <v>204</v>
      </c>
      <c r="I2543" t="s">
        <v>4892</v>
      </c>
      <c r="J2543" s="146">
        <v>44464</v>
      </c>
      <c r="K2543" t="s">
        <v>1259</v>
      </c>
      <c r="L2543" t="s">
        <v>88</v>
      </c>
      <c r="M2543" t="s">
        <v>45</v>
      </c>
      <c r="N2543" t="s">
        <v>2010</v>
      </c>
    </row>
    <row r="2544" spans="1:14">
      <c r="A2544" t="s">
        <v>12</v>
      </c>
      <c r="B2544" t="s">
        <v>8875</v>
      </c>
      <c r="C2544" t="s">
        <v>5017</v>
      </c>
      <c r="D2544" s="85" t="s">
        <v>1973</v>
      </c>
      <c r="E2544" s="146">
        <v>44545</v>
      </c>
      <c r="G2544" t="s">
        <v>4774</v>
      </c>
      <c r="H2544" t="s">
        <v>1978</v>
      </c>
      <c r="I2544" t="s">
        <v>4775</v>
      </c>
      <c r="J2544" s="146">
        <v>44380</v>
      </c>
      <c r="K2544" t="s">
        <v>4794</v>
      </c>
      <c r="L2544" t="s">
        <v>2164</v>
      </c>
      <c r="M2544" t="s">
        <v>45</v>
      </c>
      <c r="N2544" t="s">
        <v>5018</v>
      </c>
    </row>
    <row r="2545" spans="1:14">
      <c r="A2545" t="s">
        <v>12</v>
      </c>
      <c r="B2545" t="s">
        <v>8876</v>
      </c>
      <c r="C2545" t="s">
        <v>5019</v>
      </c>
      <c r="D2545" s="85" t="s">
        <v>1973</v>
      </c>
      <c r="E2545" s="146">
        <v>44547</v>
      </c>
      <c r="G2545" t="s">
        <v>4804</v>
      </c>
      <c r="H2545" t="s">
        <v>190</v>
      </c>
      <c r="I2545" t="s">
        <v>4805</v>
      </c>
      <c r="J2545" s="146">
        <v>44415</v>
      </c>
      <c r="K2545" t="s">
        <v>1031</v>
      </c>
      <c r="L2545" t="s">
        <v>92</v>
      </c>
      <c r="M2545" t="s">
        <v>45</v>
      </c>
      <c r="N2545" t="s">
        <v>1999</v>
      </c>
    </row>
    <row r="2546" spans="1:14">
      <c r="A2546" t="s">
        <v>12</v>
      </c>
      <c r="B2546" t="s">
        <v>8877</v>
      </c>
      <c r="C2546" t="s">
        <v>5020</v>
      </c>
      <c r="D2546" s="85" t="s">
        <v>1973</v>
      </c>
      <c r="E2546" s="146">
        <v>44550</v>
      </c>
      <c r="G2546" t="s">
        <v>4792</v>
      </c>
      <c r="H2546" t="s">
        <v>138</v>
      </c>
      <c r="J2546" s="146">
        <v>44387</v>
      </c>
      <c r="K2546" t="s">
        <v>36</v>
      </c>
      <c r="L2546" t="s">
        <v>2066</v>
      </c>
      <c r="M2546" t="s">
        <v>28</v>
      </c>
      <c r="N2546" t="s">
        <v>717</v>
      </c>
    </row>
    <row r="2547" spans="1:14">
      <c r="A2547" t="s">
        <v>12</v>
      </c>
      <c r="B2547" t="s">
        <v>8878</v>
      </c>
      <c r="C2547" t="s">
        <v>5021</v>
      </c>
      <c r="D2547" s="85" t="s">
        <v>1973</v>
      </c>
      <c r="E2547" s="146">
        <v>44552</v>
      </c>
      <c r="G2547" t="s">
        <v>5022</v>
      </c>
      <c r="H2547" t="s">
        <v>954</v>
      </c>
      <c r="I2547" t="s">
        <v>5023</v>
      </c>
      <c r="J2547" s="146">
        <v>44520</v>
      </c>
      <c r="K2547" t="s">
        <v>2050</v>
      </c>
      <c r="L2547" t="s">
        <v>224</v>
      </c>
      <c r="M2547" t="s">
        <v>21</v>
      </c>
      <c r="N2547" t="s">
        <v>645</v>
      </c>
    </row>
    <row r="2548" spans="1:14">
      <c r="A2548" t="s">
        <v>12</v>
      </c>
      <c r="B2548" t="s">
        <v>8879</v>
      </c>
      <c r="C2548" t="s">
        <v>5024</v>
      </c>
      <c r="D2548" s="85" t="s">
        <v>1973</v>
      </c>
      <c r="E2548" s="146">
        <v>44554</v>
      </c>
      <c r="G2548" t="s">
        <v>3376</v>
      </c>
      <c r="H2548" t="s">
        <v>204</v>
      </c>
      <c r="I2548" t="s">
        <v>4892</v>
      </c>
      <c r="J2548" s="146">
        <v>44464</v>
      </c>
      <c r="K2548" t="s">
        <v>36</v>
      </c>
      <c r="L2548" t="s">
        <v>1276</v>
      </c>
      <c r="M2548" t="s">
        <v>45</v>
      </c>
      <c r="N2548" t="s">
        <v>53</v>
      </c>
    </row>
    <row r="2549" spans="1:14">
      <c r="A2549" t="s">
        <v>12</v>
      </c>
      <c r="B2549" t="s">
        <v>8880</v>
      </c>
      <c r="C2549" t="s">
        <v>5025</v>
      </c>
      <c r="D2549" s="85" t="s">
        <v>1973</v>
      </c>
      <c r="E2549" s="146">
        <v>44555</v>
      </c>
      <c r="G2549" t="s">
        <v>5026</v>
      </c>
      <c r="H2549" t="s">
        <v>16</v>
      </c>
      <c r="I2549" t="s">
        <v>5027</v>
      </c>
      <c r="J2549" s="146">
        <v>44542</v>
      </c>
      <c r="K2549" t="s">
        <v>2050</v>
      </c>
      <c r="L2549" t="s">
        <v>424</v>
      </c>
      <c r="M2549" t="s">
        <v>45</v>
      </c>
      <c r="N2549" t="s">
        <v>835</v>
      </c>
    </row>
    <row r="2550" spans="1:14">
      <c r="A2550" t="s">
        <v>12</v>
      </c>
      <c r="B2550" t="s">
        <v>8881</v>
      </c>
      <c r="C2550" t="s">
        <v>5028</v>
      </c>
      <c r="D2550" s="85" t="s">
        <v>1973</v>
      </c>
      <c r="E2550" s="146">
        <v>44556</v>
      </c>
      <c r="G2550" t="s">
        <v>5026</v>
      </c>
      <c r="H2550" t="s">
        <v>16</v>
      </c>
      <c r="I2550" t="s">
        <v>5027</v>
      </c>
      <c r="J2550" s="146">
        <v>44542</v>
      </c>
      <c r="K2550" t="s">
        <v>2050</v>
      </c>
      <c r="L2550" t="s">
        <v>956</v>
      </c>
      <c r="M2550" t="s">
        <v>45</v>
      </c>
      <c r="N2550" t="s">
        <v>855</v>
      </c>
    </row>
    <row r="2551" spans="1:14">
      <c r="A2551" t="s">
        <v>12</v>
      </c>
      <c r="B2551" t="s">
        <v>8882</v>
      </c>
      <c r="C2551" t="s">
        <v>5029</v>
      </c>
      <c r="D2551" s="85" t="s">
        <v>1973</v>
      </c>
      <c r="E2551" s="146">
        <v>44557</v>
      </c>
      <c r="G2551" t="s">
        <v>3376</v>
      </c>
      <c r="H2551" t="s">
        <v>204</v>
      </c>
      <c r="I2551" t="s">
        <v>4892</v>
      </c>
      <c r="J2551" s="146">
        <v>44464</v>
      </c>
      <c r="K2551" t="s">
        <v>36</v>
      </c>
      <c r="L2551" t="s">
        <v>1206</v>
      </c>
      <c r="M2551" t="s">
        <v>45</v>
      </c>
      <c r="N2551" t="s">
        <v>5030</v>
      </c>
    </row>
    <row r="2552" spans="1:14">
      <c r="A2552" t="s">
        <v>12</v>
      </c>
      <c r="B2552" t="s">
        <v>8883</v>
      </c>
      <c r="C2552" t="s">
        <v>5031</v>
      </c>
      <c r="D2552" s="85" t="s">
        <v>1259</v>
      </c>
      <c r="E2552" s="146">
        <v>44552</v>
      </c>
      <c r="G2552" t="s">
        <v>3376</v>
      </c>
      <c r="H2552" t="s">
        <v>204</v>
      </c>
      <c r="I2552" t="s">
        <v>4892</v>
      </c>
      <c r="J2552" s="146">
        <v>44464</v>
      </c>
      <c r="K2552" t="s">
        <v>1259</v>
      </c>
      <c r="L2552" t="s">
        <v>70</v>
      </c>
      <c r="M2552" t="s">
        <v>45</v>
      </c>
      <c r="N2552" t="s">
        <v>5032</v>
      </c>
    </row>
    <row r="2553" spans="1:14">
      <c r="A2553" t="s">
        <v>12</v>
      </c>
      <c r="B2553" t="s">
        <v>8884</v>
      </c>
      <c r="C2553" t="s">
        <v>5033</v>
      </c>
      <c r="D2553" s="85" t="s">
        <v>1259</v>
      </c>
      <c r="E2553" s="146">
        <v>44555</v>
      </c>
      <c r="G2553" t="s">
        <v>3376</v>
      </c>
      <c r="H2553" t="s">
        <v>204</v>
      </c>
      <c r="I2553" t="s">
        <v>4892</v>
      </c>
      <c r="J2553" s="146">
        <v>44464</v>
      </c>
      <c r="K2553" t="s">
        <v>1259</v>
      </c>
      <c r="L2553" t="s">
        <v>2164</v>
      </c>
      <c r="M2553" t="s">
        <v>45</v>
      </c>
      <c r="N2553" t="s">
        <v>5034</v>
      </c>
    </row>
    <row r="2554" spans="1:14">
      <c r="A2554" t="s">
        <v>12</v>
      </c>
      <c r="B2554" t="s">
        <v>8885</v>
      </c>
      <c r="C2554" t="s">
        <v>5035</v>
      </c>
      <c r="D2554" s="85" t="s">
        <v>1259</v>
      </c>
      <c r="E2554" s="146">
        <v>44544</v>
      </c>
      <c r="G2554" t="s">
        <v>3376</v>
      </c>
      <c r="H2554" t="s">
        <v>204</v>
      </c>
      <c r="I2554" t="s">
        <v>4892</v>
      </c>
      <c r="J2554" s="146">
        <v>44464</v>
      </c>
      <c r="K2554" t="s">
        <v>1259</v>
      </c>
      <c r="L2554" t="s">
        <v>73</v>
      </c>
      <c r="M2554" t="s">
        <v>45</v>
      </c>
      <c r="N2554" t="s">
        <v>2410</v>
      </c>
    </row>
    <row r="2555" spans="1:14">
      <c r="A2555" t="s">
        <v>12</v>
      </c>
      <c r="B2555" t="s">
        <v>8886</v>
      </c>
      <c r="C2555" t="s">
        <v>5036</v>
      </c>
      <c r="D2555" s="85" t="s">
        <v>1259</v>
      </c>
      <c r="E2555" s="146">
        <v>44547</v>
      </c>
      <c r="G2555" t="s">
        <v>3376</v>
      </c>
      <c r="H2555" t="s">
        <v>204</v>
      </c>
      <c r="I2555" t="s">
        <v>4892</v>
      </c>
      <c r="J2555" s="146">
        <v>44464</v>
      </c>
      <c r="K2555" t="s">
        <v>1259</v>
      </c>
      <c r="L2555" t="s">
        <v>5037</v>
      </c>
      <c r="M2555" t="s">
        <v>45</v>
      </c>
      <c r="N2555" t="s">
        <v>50</v>
      </c>
    </row>
    <row r="2556" spans="1:14">
      <c r="A2556" t="s">
        <v>12</v>
      </c>
      <c r="B2556" t="s">
        <v>8887</v>
      </c>
      <c r="C2556" t="s">
        <v>5038</v>
      </c>
      <c r="D2556" s="85" t="s">
        <v>1973</v>
      </c>
      <c r="E2556" s="146">
        <v>44558</v>
      </c>
      <c r="G2556" t="s">
        <v>4881</v>
      </c>
      <c r="H2556" t="s">
        <v>1486</v>
      </c>
      <c r="I2556" t="s">
        <v>4882</v>
      </c>
      <c r="J2556" s="146">
        <v>44450</v>
      </c>
      <c r="K2556" t="s">
        <v>85</v>
      </c>
      <c r="L2556" t="s">
        <v>36</v>
      </c>
      <c r="M2556" t="s">
        <v>28</v>
      </c>
      <c r="N2556" t="s">
        <v>1591</v>
      </c>
    </row>
    <row r="2557" spans="1:14">
      <c r="A2557" t="s">
        <v>12</v>
      </c>
      <c r="B2557" t="s">
        <v>8888</v>
      </c>
      <c r="C2557" t="s">
        <v>5039</v>
      </c>
      <c r="D2557" s="85" t="s">
        <v>1973</v>
      </c>
      <c r="E2557" s="146">
        <v>44559</v>
      </c>
      <c r="G2557" t="s">
        <v>5026</v>
      </c>
      <c r="H2557" t="s">
        <v>16</v>
      </c>
      <c r="I2557" t="s">
        <v>5027</v>
      </c>
      <c r="J2557" s="146">
        <v>44542</v>
      </c>
      <c r="K2557" t="s">
        <v>2050</v>
      </c>
      <c r="L2557" t="s">
        <v>3381</v>
      </c>
      <c r="M2557" t="s">
        <v>21</v>
      </c>
      <c r="N2557" t="s">
        <v>185</v>
      </c>
    </row>
    <row r="2558" spans="1:14">
      <c r="A2558" t="s">
        <v>12</v>
      </c>
      <c r="B2558" t="s">
        <v>8889</v>
      </c>
      <c r="C2558" t="s">
        <v>5040</v>
      </c>
      <c r="D2558" s="85" t="s">
        <v>1973</v>
      </c>
      <c r="E2558" s="146">
        <v>44560</v>
      </c>
      <c r="F2558" t="s">
        <v>809</v>
      </c>
      <c r="G2558" t="s">
        <v>5008</v>
      </c>
      <c r="H2558" t="s">
        <v>1978</v>
      </c>
      <c r="I2558" t="s">
        <v>5009</v>
      </c>
      <c r="J2558" s="146">
        <v>44471</v>
      </c>
      <c r="K2558" t="s">
        <v>36</v>
      </c>
      <c r="L2558" t="s">
        <v>48</v>
      </c>
      <c r="M2558" t="s">
        <v>45</v>
      </c>
      <c r="N2558" t="s">
        <v>2122</v>
      </c>
    </row>
    <row r="2559" spans="1:14">
      <c r="A2559" t="s">
        <v>12</v>
      </c>
      <c r="B2559" t="s">
        <v>8890</v>
      </c>
      <c r="C2559" t="s">
        <v>5041</v>
      </c>
      <c r="D2559" s="85" t="s">
        <v>1973</v>
      </c>
      <c r="E2559" s="146">
        <v>44561</v>
      </c>
      <c r="F2559" t="s">
        <v>809</v>
      </c>
      <c r="G2559" t="s">
        <v>4833</v>
      </c>
      <c r="H2559" t="s">
        <v>1978</v>
      </c>
      <c r="I2559" t="s">
        <v>4834</v>
      </c>
      <c r="J2559" s="146">
        <v>44429</v>
      </c>
      <c r="K2559" t="s">
        <v>73</v>
      </c>
      <c r="L2559" t="s">
        <v>4847</v>
      </c>
      <c r="M2559" t="s">
        <v>45</v>
      </c>
      <c r="N2559" t="s">
        <v>2307</v>
      </c>
    </row>
    <row r="2560" spans="1:14">
      <c r="A2560" t="s">
        <v>12</v>
      </c>
      <c r="B2560" t="s">
        <v>8891</v>
      </c>
      <c r="C2560" t="s">
        <v>5042</v>
      </c>
      <c r="D2560" s="85" t="s">
        <v>1973</v>
      </c>
      <c r="E2560" s="146">
        <v>44564</v>
      </c>
      <c r="G2560" t="s">
        <v>3376</v>
      </c>
      <c r="H2560" t="s">
        <v>204</v>
      </c>
      <c r="I2560" t="s">
        <v>4892</v>
      </c>
      <c r="J2560" s="146">
        <v>44463</v>
      </c>
      <c r="K2560" t="s">
        <v>36</v>
      </c>
      <c r="L2560" t="s">
        <v>151</v>
      </c>
      <c r="M2560" t="s">
        <v>45</v>
      </c>
      <c r="N2560" t="s">
        <v>2861</v>
      </c>
    </row>
    <row r="2561" spans="1:14">
      <c r="A2561" t="s">
        <v>12</v>
      </c>
      <c r="B2561" t="s">
        <v>8892</v>
      </c>
      <c r="C2561" t="s">
        <v>5043</v>
      </c>
      <c r="D2561" s="85" t="s">
        <v>1973</v>
      </c>
      <c r="E2561" s="146">
        <v>44566</v>
      </c>
      <c r="G2561" t="s">
        <v>4859</v>
      </c>
      <c r="H2561" t="s">
        <v>204</v>
      </c>
      <c r="I2561" t="s">
        <v>4892</v>
      </c>
      <c r="J2561" s="146">
        <v>44443</v>
      </c>
      <c r="K2561" t="s">
        <v>85</v>
      </c>
      <c r="L2561" t="s">
        <v>1340</v>
      </c>
      <c r="M2561" t="s">
        <v>45</v>
      </c>
      <c r="N2561" t="s">
        <v>29</v>
      </c>
    </row>
    <row r="2562" spans="1:14">
      <c r="A2562" t="s">
        <v>12</v>
      </c>
      <c r="B2562" t="s">
        <v>8893</v>
      </c>
      <c r="C2562" t="s">
        <v>5044</v>
      </c>
      <c r="D2562" s="85" t="s">
        <v>1973</v>
      </c>
      <c r="E2562" s="146">
        <v>44568</v>
      </c>
      <c r="G2562" t="s">
        <v>5022</v>
      </c>
      <c r="H2562" t="s">
        <v>954</v>
      </c>
      <c r="I2562" t="s">
        <v>5023</v>
      </c>
      <c r="J2562" s="146">
        <v>44520</v>
      </c>
      <c r="K2562" t="s">
        <v>2050</v>
      </c>
      <c r="L2562" t="s">
        <v>27</v>
      </c>
      <c r="M2562" t="s">
        <v>21</v>
      </c>
      <c r="N2562" t="s">
        <v>645</v>
      </c>
    </row>
    <row r="2563" spans="1:14">
      <c r="A2563" t="s">
        <v>12</v>
      </c>
      <c r="B2563" t="s">
        <v>8894</v>
      </c>
      <c r="C2563" t="s">
        <v>5045</v>
      </c>
      <c r="D2563" s="85" t="s">
        <v>1973</v>
      </c>
      <c r="E2563" s="146">
        <v>44571</v>
      </c>
      <c r="G2563" t="s">
        <v>4859</v>
      </c>
      <c r="H2563" t="s">
        <v>204</v>
      </c>
      <c r="I2563" t="s">
        <v>4892</v>
      </c>
      <c r="J2563" s="146">
        <v>44443</v>
      </c>
      <c r="K2563" t="s">
        <v>85</v>
      </c>
      <c r="L2563" t="s">
        <v>73</v>
      </c>
      <c r="M2563" t="s">
        <v>45</v>
      </c>
      <c r="N2563" t="s">
        <v>618</v>
      </c>
    </row>
    <row r="2564" spans="1:14">
      <c r="A2564" t="s">
        <v>12</v>
      </c>
      <c r="B2564" t="s">
        <v>8895</v>
      </c>
      <c r="C2564" t="s">
        <v>5046</v>
      </c>
      <c r="D2564" s="85" t="s">
        <v>1973</v>
      </c>
      <c r="E2564" s="146">
        <v>44573</v>
      </c>
      <c r="G2564" t="s">
        <v>3376</v>
      </c>
      <c r="H2564" t="s">
        <v>204</v>
      </c>
      <c r="I2564" t="s">
        <v>4892</v>
      </c>
      <c r="J2564" s="146">
        <v>44465</v>
      </c>
      <c r="K2564" t="s">
        <v>36</v>
      </c>
      <c r="L2564" t="s">
        <v>577</v>
      </c>
      <c r="M2564" t="s">
        <v>45</v>
      </c>
      <c r="N2564" t="s">
        <v>2978</v>
      </c>
    </row>
    <row r="2565" spans="1:14">
      <c r="A2565" t="s">
        <v>12</v>
      </c>
      <c r="B2565" t="s">
        <v>8896</v>
      </c>
      <c r="C2565" t="s">
        <v>5047</v>
      </c>
      <c r="D2565" s="85" t="s">
        <v>952</v>
      </c>
      <c r="E2565" s="146">
        <v>44553</v>
      </c>
      <c r="G2565" t="s">
        <v>5026</v>
      </c>
      <c r="H2565" t="s">
        <v>16</v>
      </c>
      <c r="I2565" t="s">
        <v>5027</v>
      </c>
      <c r="J2565" s="146">
        <v>44542</v>
      </c>
      <c r="K2565" t="s">
        <v>27</v>
      </c>
      <c r="L2565" t="s">
        <v>956</v>
      </c>
      <c r="M2565" t="s">
        <v>21</v>
      </c>
      <c r="N2565" t="s">
        <v>855</v>
      </c>
    </row>
    <row r="2566" spans="1:14">
      <c r="A2566" t="s">
        <v>12</v>
      </c>
      <c r="B2566" t="s">
        <v>8897</v>
      </c>
      <c r="C2566" t="s">
        <v>5048</v>
      </c>
      <c r="D2566" s="85" t="s">
        <v>952</v>
      </c>
      <c r="E2566" s="146">
        <v>44565</v>
      </c>
      <c r="G2566" t="s">
        <v>5026</v>
      </c>
      <c r="H2566" t="s">
        <v>16</v>
      </c>
      <c r="I2566" t="s">
        <v>5027</v>
      </c>
      <c r="J2566" s="146">
        <v>44542</v>
      </c>
      <c r="K2566" t="s">
        <v>27</v>
      </c>
      <c r="L2566" t="s">
        <v>3381</v>
      </c>
      <c r="M2566" t="s">
        <v>21</v>
      </c>
      <c r="N2566" t="s">
        <v>769</v>
      </c>
    </row>
    <row r="2567" spans="1:14">
      <c r="A2567" t="s">
        <v>12</v>
      </c>
      <c r="B2567" t="s">
        <v>8898</v>
      </c>
      <c r="C2567" t="s">
        <v>5049</v>
      </c>
      <c r="D2567" s="85" t="s">
        <v>1973</v>
      </c>
      <c r="E2567" s="146">
        <v>44575</v>
      </c>
      <c r="G2567" t="s">
        <v>3376</v>
      </c>
      <c r="H2567" t="s">
        <v>204</v>
      </c>
      <c r="I2567" t="s">
        <v>4892</v>
      </c>
      <c r="J2567" s="146">
        <v>44464</v>
      </c>
      <c r="K2567" t="s">
        <v>36</v>
      </c>
      <c r="L2567" t="s">
        <v>5050</v>
      </c>
      <c r="M2567" t="s">
        <v>45</v>
      </c>
      <c r="N2567" t="s">
        <v>2410</v>
      </c>
    </row>
    <row r="2568" spans="1:14">
      <c r="A2568" t="s">
        <v>12</v>
      </c>
      <c r="B2568" t="s">
        <v>8899</v>
      </c>
      <c r="C2568" t="s">
        <v>5051</v>
      </c>
      <c r="D2568" s="85" t="s">
        <v>1973</v>
      </c>
      <c r="E2568" s="146">
        <v>44578</v>
      </c>
      <c r="G2568" t="s">
        <v>4774</v>
      </c>
      <c r="H2568" t="s">
        <v>1978</v>
      </c>
      <c r="I2568" t="s">
        <v>4775</v>
      </c>
      <c r="J2568" s="146">
        <v>44380</v>
      </c>
      <c r="K2568" t="s">
        <v>73</v>
      </c>
      <c r="L2568" t="s">
        <v>2164</v>
      </c>
      <c r="M2568" t="s">
        <v>45</v>
      </c>
      <c r="N2568" t="s">
        <v>1240</v>
      </c>
    </row>
    <row r="2569" spans="1:14">
      <c r="A2569" t="s">
        <v>12</v>
      </c>
      <c r="B2569" t="s">
        <v>8900</v>
      </c>
      <c r="C2569" t="s">
        <v>5052</v>
      </c>
      <c r="D2569" s="85" t="s">
        <v>1973</v>
      </c>
      <c r="E2569" s="146">
        <v>44580</v>
      </c>
      <c r="G2569" t="s">
        <v>4859</v>
      </c>
      <c r="H2569" t="s">
        <v>204</v>
      </c>
      <c r="I2569" t="s">
        <v>4892</v>
      </c>
      <c r="J2569" s="146">
        <v>44444</v>
      </c>
      <c r="K2569" t="s">
        <v>702</v>
      </c>
      <c r="L2569" t="s">
        <v>1552</v>
      </c>
      <c r="M2569" t="s">
        <v>45</v>
      </c>
      <c r="N2569" t="s">
        <v>5053</v>
      </c>
    </row>
    <row r="2570" spans="1:14">
      <c r="A2570" t="s">
        <v>12</v>
      </c>
      <c r="B2570" t="s">
        <v>8901</v>
      </c>
      <c r="C2570" t="s">
        <v>5054</v>
      </c>
      <c r="D2570" s="85" t="s">
        <v>1973</v>
      </c>
      <c r="E2570" s="146">
        <v>44582</v>
      </c>
      <c r="G2570" t="s">
        <v>4833</v>
      </c>
      <c r="H2570" t="s">
        <v>1978</v>
      </c>
      <c r="I2570" t="s">
        <v>4834</v>
      </c>
      <c r="J2570" s="146">
        <v>44429</v>
      </c>
      <c r="K2570" t="s">
        <v>1340</v>
      </c>
      <c r="L2570" t="s">
        <v>58</v>
      </c>
      <c r="M2570" t="s">
        <v>45</v>
      </c>
      <c r="N2570" t="s">
        <v>1673</v>
      </c>
    </row>
    <row r="2571" spans="1:14">
      <c r="A2571" t="s">
        <v>12</v>
      </c>
      <c r="B2571" t="s">
        <v>8902</v>
      </c>
      <c r="C2571" t="s">
        <v>5055</v>
      </c>
      <c r="D2571" s="85" t="s">
        <v>4916</v>
      </c>
      <c r="E2571" s="146">
        <v>44560</v>
      </c>
      <c r="G2571" t="s">
        <v>3376</v>
      </c>
      <c r="H2571" t="s">
        <v>204</v>
      </c>
      <c r="I2571" t="s">
        <v>4892</v>
      </c>
      <c r="J2571" s="146">
        <v>44463</v>
      </c>
      <c r="K2571" t="s">
        <v>20</v>
      </c>
      <c r="L2571" t="s">
        <v>3381</v>
      </c>
      <c r="M2571" t="s">
        <v>45</v>
      </c>
    </row>
    <row r="2572" spans="1:14">
      <c r="A2572" t="s">
        <v>12</v>
      </c>
      <c r="B2572" t="s">
        <v>8903</v>
      </c>
      <c r="C2572" t="s">
        <v>5056</v>
      </c>
      <c r="D2572" s="85" t="s">
        <v>4916</v>
      </c>
      <c r="E2572" s="146">
        <v>44551</v>
      </c>
      <c r="G2572" t="s">
        <v>4792</v>
      </c>
      <c r="H2572" t="s">
        <v>138</v>
      </c>
      <c r="J2572" s="146">
        <v>44387</v>
      </c>
      <c r="K2572" t="s">
        <v>2066</v>
      </c>
      <c r="L2572" t="s">
        <v>118</v>
      </c>
      <c r="M2572" t="s">
        <v>28</v>
      </c>
    </row>
    <row r="2573" spans="1:14">
      <c r="A2573" t="s">
        <v>12</v>
      </c>
      <c r="B2573" t="s">
        <v>8904</v>
      </c>
      <c r="C2573" t="s">
        <v>5057</v>
      </c>
      <c r="D2573" s="85" t="s">
        <v>4916</v>
      </c>
      <c r="E2573" s="146">
        <v>44548</v>
      </c>
      <c r="G2573" t="s">
        <v>1435</v>
      </c>
      <c r="H2573" t="s">
        <v>204</v>
      </c>
      <c r="J2573" s="146">
        <v>44087</v>
      </c>
      <c r="K2573" t="s">
        <v>210</v>
      </c>
      <c r="L2573" t="s">
        <v>1340</v>
      </c>
      <c r="M2573" t="s">
        <v>45</v>
      </c>
    </row>
    <row r="2574" spans="1:14">
      <c r="A2574" t="s">
        <v>12</v>
      </c>
      <c r="B2574" t="s">
        <v>8905</v>
      </c>
      <c r="C2574" t="s">
        <v>5058</v>
      </c>
      <c r="D2574" s="85" t="s">
        <v>4916</v>
      </c>
      <c r="E2574" s="146">
        <v>44546</v>
      </c>
      <c r="G2574" t="s">
        <v>1435</v>
      </c>
      <c r="H2574" t="s">
        <v>204</v>
      </c>
      <c r="J2574" s="146">
        <v>44087</v>
      </c>
      <c r="K2574" t="s">
        <v>210</v>
      </c>
      <c r="L2574" t="s">
        <v>1444</v>
      </c>
      <c r="M2574" t="s">
        <v>45</v>
      </c>
    </row>
    <row r="2575" spans="1:14">
      <c r="A2575" t="s">
        <v>12</v>
      </c>
      <c r="B2575" t="s">
        <v>8906</v>
      </c>
      <c r="C2575" t="s">
        <v>5059</v>
      </c>
      <c r="D2575" s="85" t="s">
        <v>4916</v>
      </c>
      <c r="E2575" s="146">
        <v>44544</v>
      </c>
      <c r="G2575" t="s">
        <v>1435</v>
      </c>
      <c r="H2575" t="s">
        <v>204</v>
      </c>
      <c r="J2575" s="146">
        <v>44087</v>
      </c>
      <c r="K2575" t="s">
        <v>210</v>
      </c>
      <c r="L2575" t="s">
        <v>1206</v>
      </c>
      <c r="M2575" t="s">
        <v>45</v>
      </c>
    </row>
    <row r="2576" spans="1:14">
      <c r="A2576" t="s">
        <v>12</v>
      </c>
      <c r="B2576" t="s">
        <v>8907</v>
      </c>
      <c r="C2576" t="s">
        <v>5060</v>
      </c>
      <c r="D2576" s="85" t="s">
        <v>4916</v>
      </c>
      <c r="E2576" s="146">
        <v>44541</v>
      </c>
      <c r="F2576" t="s">
        <v>891</v>
      </c>
      <c r="G2576" t="s">
        <v>4774</v>
      </c>
      <c r="H2576" t="s">
        <v>1978</v>
      </c>
      <c r="I2576" t="s">
        <v>4775</v>
      </c>
      <c r="J2576" s="146">
        <v>44380</v>
      </c>
      <c r="K2576" t="s">
        <v>1031</v>
      </c>
      <c r="L2576" t="s">
        <v>4794</v>
      </c>
      <c r="M2576" t="s">
        <v>45</v>
      </c>
      <c r="N2576" t="s">
        <v>1207</v>
      </c>
    </row>
    <row r="2577" spans="1:14">
      <c r="A2577" t="s">
        <v>12</v>
      </c>
      <c r="B2577" t="s">
        <v>8908</v>
      </c>
      <c r="C2577" t="s">
        <v>5061</v>
      </c>
      <c r="D2577" s="85" t="s">
        <v>4916</v>
      </c>
      <c r="E2577" s="146">
        <v>44539</v>
      </c>
      <c r="F2577" t="s">
        <v>891</v>
      </c>
      <c r="G2577" t="s">
        <v>4774</v>
      </c>
      <c r="H2577" t="s">
        <v>1978</v>
      </c>
      <c r="I2577" t="s">
        <v>4775</v>
      </c>
      <c r="J2577" s="146">
        <v>44380</v>
      </c>
      <c r="K2577" t="s">
        <v>2066</v>
      </c>
      <c r="L2577" t="s">
        <v>58</v>
      </c>
      <c r="M2577" t="s">
        <v>45</v>
      </c>
      <c r="N2577" t="s">
        <v>1928</v>
      </c>
    </row>
    <row r="2578" spans="1:14">
      <c r="A2578" t="s">
        <v>12</v>
      </c>
      <c r="B2578" t="s">
        <v>8909</v>
      </c>
      <c r="C2578" t="s">
        <v>5062</v>
      </c>
      <c r="D2578" s="85" t="s">
        <v>4916</v>
      </c>
      <c r="E2578" s="146">
        <v>44537</v>
      </c>
      <c r="G2578" t="s">
        <v>4774</v>
      </c>
      <c r="H2578" t="s">
        <v>1978</v>
      </c>
      <c r="I2578" t="s">
        <v>4775</v>
      </c>
      <c r="J2578" s="146">
        <v>44380</v>
      </c>
      <c r="K2578" t="s">
        <v>2066</v>
      </c>
      <c r="L2578" t="s">
        <v>2129</v>
      </c>
      <c r="M2578" t="s">
        <v>45</v>
      </c>
      <c r="N2578" t="s">
        <v>2741</v>
      </c>
    </row>
    <row r="2579" spans="1:14">
      <c r="A2579" t="s">
        <v>12</v>
      </c>
      <c r="B2579" t="s">
        <v>8910</v>
      </c>
      <c r="C2579" t="s">
        <v>5063</v>
      </c>
      <c r="D2579" s="85" t="s">
        <v>4916</v>
      </c>
      <c r="E2579" s="146">
        <v>44534</v>
      </c>
      <c r="G2579" t="s">
        <v>4774</v>
      </c>
      <c r="H2579" t="s">
        <v>1978</v>
      </c>
      <c r="I2579" t="s">
        <v>4775</v>
      </c>
      <c r="J2579" s="146">
        <v>44380</v>
      </c>
      <c r="K2579" t="s">
        <v>2164</v>
      </c>
      <c r="L2579" t="s">
        <v>224</v>
      </c>
      <c r="M2579" t="s">
        <v>45</v>
      </c>
      <c r="N2579" t="s">
        <v>435</v>
      </c>
    </row>
    <row r="2580" spans="1:14">
      <c r="A2580" t="s">
        <v>12</v>
      </c>
      <c r="B2580" t="s">
        <v>8911</v>
      </c>
      <c r="C2580" t="s">
        <v>5064</v>
      </c>
      <c r="D2580" s="85" t="s">
        <v>4916</v>
      </c>
      <c r="E2580" s="146">
        <v>44551</v>
      </c>
      <c r="G2580" t="s">
        <v>4792</v>
      </c>
      <c r="H2580" t="s">
        <v>138</v>
      </c>
      <c r="J2580" s="146">
        <v>44387</v>
      </c>
      <c r="K2580" t="s">
        <v>2066</v>
      </c>
      <c r="L2580" t="s">
        <v>1444</v>
      </c>
      <c r="M2580" t="s">
        <v>28</v>
      </c>
      <c r="N2580" t="s">
        <v>2080</v>
      </c>
    </row>
    <row r="2581" spans="1:14">
      <c r="A2581" t="s">
        <v>12</v>
      </c>
      <c r="B2581" t="s">
        <v>8912</v>
      </c>
      <c r="C2581" t="s">
        <v>5065</v>
      </c>
      <c r="D2581" s="85" t="s">
        <v>4916</v>
      </c>
      <c r="E2581" s="146">
        <v>44530</v>
      </c>
      <c r="G2581" t="s">
        <v>4774</v>
      </c>
      <c r="H2581" t="s">
        <v>1978</v>
      </c>
      <c r="I2581" t="s">
        <v>4775</v>
      </c>
      <c r="J2581" s="146">
        <v>44380</v>
      </c>
      <c r="K2581" t="s">
        <v>2164</v>
      </c>
      <c r="L2581" t="s">
        <v>4783</v>
      </c>
      <c r="M2581" t="s">
        <v>45</v>
      </c>
      <c r="N2581" t="s">
        <v>1919</v>
      </c>
    </row>
    <row r="2582" spans="1:14">
      <c r="A2582" t="s">
        <v>12</v>
      </c>
      <c r="B2582" t="s">
        <v>8913</v>
      </c>
      <c r="C2582" t="s">
        <v>5066</v>
      </c>
      <c r="D2582" s="85" t="s">
        <v>4916</v>
      </c>
      <c r="E2582" s="146">
        <v>44525</v>
      </c>
      <c r="G2582" t="s">
        <v>4792</v>
      </c>
      <c r="H2582" t="s">
        <v>138</v>
      </c>
      <c r="J2582" s="146">
        <v>44387</v>
      </c>
      <c r="K2582" t="s">
        <v>2066</v>
      </c>
      <c r="L2582" t="s">
        <v>224</v>
      </c>
      <c r="M2582" t="s">
        <v>28</v>
      </c>
      <c r="N2582" t="s">
        <v>5067</v>
      </c>
    </row>
    <row r="2583" spans="1:14">
      <c r="A2583" t="s">
        <v>12</v>
      </c>
      <c r="B2583" t="s">
        <v>8914</v>
      </c>
      <c r="C2583" t="s">
        <v>5068</v>
      </c>
      <c r="D2583" s="85" t="s">
        <v>1973</v>
      </c>
      <c r="E2583" s="146">
        <v>44573</v>
      </c>
      <c r="F2583" t="s">
        <v>809</v>
      </c>
      <c r="G2583" t="s">
        <v>1485</v>
      </c>
      <c r="H2583" t="s">
        <v>1486</v>
      </c>
      <c r="I2583" t="s">
        <v>5069</v>
      </c>
      <c r="J2583" s="146">
        <v>43323</v>
      </c>
      <c r="K2583" t="s">
        <v>36</v>
      </c>
      <c r="L2583" t="s">
        <v>5070</v>
      </c>
      <c r="M2583" t="s">
        <v>28</v>
      </c>
    </row>
    <row r="2584" spans="1:14">
      <c r="A2584" t="s">
        <v>12</v>
      </c>
      <c r="B2584" t="s">
        <v>8915</v>
      </c>
      <c r="C2584" t="s">
        <v>5071</v>
      </c>
      <c r="D2584" s="85" t="s">
        <v>1973</v>
      </c>
      <c r="E2584" s="146">
        <v>44573</v>
      </c>
      <c r="F2584" t="s">
        <v>809</v>
      </c>
      <c r="G2584" t="s">
        <v>1485</v>
      </c>
      <c r="H2584" t="s">
        <v>1486</v>
      </c>
      <c r="I2584" t="s">
        <v>5069</v>
      </c>
      <c r="J2584" s="146">
        <v>43323</v>
      </c>
      <c r="K2584" t="s">
        <v>36</v>
      </c>
      <c r="L2584" t="s">
        <v>70</v>
      </c>
      <c r="M2584" t="s">
        <v>28</v>
      </c>
    </row>
    <row r="2585" spans="1:14">
      <c r="A2585" t="s">
        <v>12</v>
      </c>
      <c r="B2585" t="s">
        <v>8916</v>
      </c>
      <c r="C2585" t="s">
        <v>5072</v>
      </c>
      <c r="D2585" s="85" t="s">
        <v>1973</v>
      </c>
      <c r="E2585" s="146">
        <v>44573</v>
      </c>
      <c r="F2585" t="s">
        <v>809</v>
      </c>
      <c r="G2585" t="s">
        <v>1485</v>
      </c>
      <c r="H2585" t="s">
        <v>1486</v>
      </c>
      <c r="I2585" t="s">
        <v>5069</v>
      </c>
      <c r="J2585" s="146">
        <v>43323</v>
      </c>
      <c r="K2585" t="s">
        <v>36</v>
      </c>
      <c r="L2585" t="s">
        <v>1166</v>
      </c>
      <c r="M2585" t="s">
        <v>28</v>
      </c>
    </row>
    <row r="2586" spans="1:14">
      <c r="A2586" t="s">
        <v>12</v>
      </c>
      <c r="B2586" t="s">
        <v>8917</v>
      </c>
      <c r="C2586" t="s">
        <v>5073</v>
      </c>
      <c r="D2586" s="85" t="s">
        <v>1973</v>
      </c>
      <c r="E2586" s="146">
        <v>44585</v>
      </c>
      <c r="G2586" t="s">
        <v>4774</v>
      </c>
      <c r="H2586" t="s">
        <v>1978</v>
      </c>
      <c r="I2586" t="s">
        <v>4775</v>
      </c>
      <c r="J2586" s="146">
        <v>44380</v>
      </c>
      <c r="K2586" t="s">
        <v>36</v>
      </c>
      <c r="L2586" t="s">
        <v>4794</v>
      </c>
      <c r="M2586" t="s">
        <v>45</v>
      </c>
      <c r="N2586" t="s">
        <v>2010</v>
      </c>
    </row>
    <row r="2587" spans="1:14">
      <c r="A2587" t="s">
        <v>12</v>
      </c>
      <c r="B2587" t="s">
        <v>8918</v>
      </c>
      <c r="C2587" t="s">
        <v>5074</v>
      </c>
      <c r="D2587" s="85" t="s">
        <v>1973</v>
      </c>
      <c r="E2587" s="146">
        <v>44586</v>
      </c>
      <c r="G2587" t="s">
        <v>4774</v>
      </c>
      <c r="H2587" t="s">
        <v>1978</v>
      </c>
      <c r="I2587" t="s">
        <v>4775</v>
      </c>
      <c r="J2587" s="146">
        <v>44380</v>
      </c>
      <c r="K2587" t="s">
        <v>4794</v>
      </c>
      <c r="L2587" t="s">
        <v>2066</v>
      </c>
      <c r="M2587" t="s">
        <v>45</v>
      </c>
      <c r="N2587" t="s">
        <v>2010</v>
      </c>
    </row>
    <row r="2588" spans="1:14">
      <c r="A2588" t="s">
        <v>12</v>
      </c>
      <c r="B2588" t="s">
        <v>8919</v>
      </c>
      <c r="C2588" t="s">
        <v>5075</v>
      </c>
      <c r="D2588" s="85" t="s">
        <v>1973</v>
      </c>
      <c r="E2588" s="146">
        <v>44587</v>
      </c>
      <c r="G2588" t="s">
        <v>4774</v>
      </c>
      <c r="H2588" t="s">
        <v>1978</v>
      </c>
      <c r="I2588" t="s">
        <v>4775</v>
      </c>
      <c r="J2588" s="146">
        <v>44380</v>
      </c>
      <c r="K2588" t="s">
        <v>4783</v>
      </c>
      <c r="L2588" t="s">
        <v>4786</v>
      </c>
      <c r="M2588" t="s">
        <v>45</v>
      </c>
      <c r="N2588" t="s">
        <v>2010</v>
      </c>
    </row>
    <row r="2589" spans="1:14">
      <c r="A2589" t="s">
        <v>12</v>
      </c>
      <c r="B2589" t="s">
        <v>8920</v>
      </c>
      <c r="C2589" t="s">
        <v>5076</v>
      </c>
      <c r="D2589" s="85" t="s">
        <v>1973</v>
      </c>
      <c r="E2589" s="146">
        <v>44588</v>
      </c>
      <c r="G2589" t="s">
        <v>4774</v>
      </c>
      <c r="H2589" t="s">
        <v>1978</v>
      </c>
      <c r="I2589" t="s">
        <v>4775</v>
      </c>
      <c r="J2589" s="146">
        <v>44380</v>
      </c>
      <c r="K2589" t="s">
        <v>4783</v>
      </c>
      <c r="L2589" t="s">
        <v>2066</v>
      </c>
      <c r="M2589" t="s">
        <v>45</v>
      </c>
      <c r="N2589" t="s">
        <v>1986</v>
      </c>
    </row>
    <row r="2590" spans="1:14">
      <c r="A2590" t="s">
        <v>12</v>
      </c>
      <c r="B2590" t="s">
        <v>8921</v>
      </c>
      <c r="C2590" t="s">
        <v>5077</v>
      </c>
      <c r="D2590" s="85" t="s">
        <v>1973</v>
      </c>
      <c r="E2590" s="146">
        <v>44589</v>
      </c>
      <c r="G2590" t="s">
        <v>4774</v>
      </c>
      <c r="H2590" t="s">
        <v>1978</v>
      </c>
      <c r="I2590" t="s">
        <v>4775</v>
      </c>
      <c r="J2590" s="146">
        <v>44380</v>
      </c>
      <c r="K2590" t="s">
        <v>4794</v>
      </c>
      <c r="L2590" t="s">
        <v>4786</v>
      </c>
      <c r="M2590" t="s">
        <v>45</v>
      </c>
      <c r="N2590" t="s">
        <v>435</v>
      </c>
    </row>
    <row r="2591" spans="1:14">
      <c r="A2591" t="s">
        <v>12</v>
      </c>
      <c r="B2591" t="s">
        <v>8922</v>
      </c>
      <c r="C2591" t="s">
        <v>5078</v>
      </c>
      <c r="D2591" s="85" t="s">
        <v>1973</v>
      </c>
      <c r="E2591" s="146">
        <v>44590</v>
      </c>
      <c r="G2591" t="s">
        <v>4774</v>
      </c>
      <c r="H2591" t="s">
        <v>1978</v>
      </c>
      <c r="I2591" t="s">
        <v>4775</v>
      </c>
      <c r="J2591" s="146">
        <v>44380</v>
      </c>
      <c r="K2591" t="s">
        <v>2164</v>
      </c>
      <c r="L2591" t="s">
        <v>58</v>
      </c>
      <c r="M2591" t="s">
        <v>45</v>
      </c>
      <c r="N2591" t="s">
        <v>5079</v>
      </c>
    </row>
    <row r="2592" spans="1:14">
      <c r="A2592" t="s">
        <v>12</v>
      </c>
      <c r="B2592" t="s">
        <v>8923</v>
      </c>
      <c r="C2592" t="s">
        <v>5080</v>
      </c>
      <c r="D2592" s="85" t="s">
        <v>920</v>
      </c>
      <c r="E2592" s="146">
        <v>44509</v>
      </c>
      <c r="G2592" t="s">
        <v>3371</v>
      </c>
      <c r="H2592" t="s">
        <v>138</v>
      </c>
      <c r="J2592" s="146">
        <v>44436</v>
      </c>
      <c r="K2592" t="s">
        <v>73</v>
      </c>
      <c r="L2592" t="s">
        <v>48</v>
      </c>
      <c r="M2592" t="s">
        <v>28</v>
      </c>
    </row>
    <row r="2593" spans="1:14">
      <c r="A2593" t="s">
        <v>12</v>
      </c>
      <c r="B2593" t="s">
        <v>8924</v>
      </c>
      <c r="C2593" t="s">
        <v>5081</v>
      </c>
      <c r="D2593" s="85" t="s">
        <v>920</v>
      </c>
      <c r="E2593" s="146">
        <v>44529</v>
      </c>
      <c r="G2593" t="s">
        <v>3371</v>
      </c>
      <c r="H2593" t="s">
        <v>138</v>
      </c>
      <c r="J2593" s="146">
        <v>44436</v>
      </c>
      <c r="K2593" t="s">
        <v>2164</v>
      </c>
      <c r="L2593" t="s">
        <v>48</v>
      </c>
      <c r="M2593" t="s">
        <v>28</v>
      </c>
    </row>
    <row r="2594" spans="1:14">
      <c r="A2594" t="s">
        <v>12</v>
      </c>
      <c r="B2594" t="s">
        <v>8925</v>
      </c>
      <c r="C2594" t="s">
        <v>5082</v>
      </c>
      <c r="D2594" s="85" t="s">
        <v>1196</v>
      </c>
      <c r="E2594" s="146">
        <v>44544</v>
      </c>
      <c r="G2594" t="s">
        <v>4881</v>
      </c>
      <c r="H2594" t="s">
        <v>1486</v>
      </c>
      <c r="I2594" t="s">
        <v>4882</v>
      </c>
      <c r="J2594" s="146">
        <v>44450</v>
      </c>
      <c r="K2594" t="s">
        <v>79</v>
      </c>
      <c r="L2594" t="s">
        <v>4783</v>
      </c>
      <c r="M2594" t="s">
        <v>28</v>
      </c>
    </row>
    <row r="2595" spans="1:14">
      <c r="A2595" t="s">
        <v>12</v>
      </c>
      <c r="B2595" t="s">
        <v>8926</v>
      </c>
      <c r="C2595" t="s">
        <v>5083</v>
      </c>
      <c r="D2595" s="85" t="s">
        <v>1196</v>
      </c>
      <c r="E2595" s="146">
        <v>44554</v>
      </c>
      <c r="G2595" t="s">
        <v>4881</v>
      </c>
      <c r="H2595" t="s">
        <v>1486</v>
      </c>
      <c r="I2595" t="s">
        <v>4882</v>
      </c>
      <c r="J2595" s="146">
        <v>44450</v>
      </c>
      <c r="K2595" t="s">
        <v>79</v>
      </c>
      <c r="L2595" t="s">
        <v>70</v>
      </c>
      <c r="M2595" t="s">
        <v>45</v>
      </c>
    </row>
    <row r="2596" spans="1:14">
      <c r="A2596" t="s">
        <v>12</v>
      </c>
      <c r="B2596" t="s">
        <v>8927</v>
      </c>
      <c r="C2596" t="s">
        <v>5084</v>
      </c>
      <c r="D2596" s="85" t="s">
        <v>1196</v>
      </c>
      <c r="E2596" s="146">
        <v>44554</v>
      </c>
      <c r="G2596" t="s">
        <v>4881</v>
      </c>
      <c r="H2596" t="s">
        <v>1486</v>
      </c>
      <c r="I2596" t="s">
        <v>4882</v>
      </c>
      <c r="J2596" s="146">
        <v>44450</v>
      </c>
      <c r="K2596" t="s">
        <v>92</v>
      </c>
      <c r="L2596" t="s">
        <v>85</v>
      </c>
      <c r="M2596" t="s">
        <v>28</v>
      </c>
    </row>
    <row r="2597" spans="1:14">
      <c r="A2597" t="s">
        <v>12</v>
      </c>
      <c r="B2597" t="s">
        <v>8928</v>
      </c>
      <c r="C2597" t="s">
        <v>5085</v>
      </c>
      <c r="D2597" s="85" t="s">
        <v>1973</v>
      </c>
      <c r="E2597" s="146">
        <v>44592</v>
      </c>
      <c r="G2597" t="s">
        <v>4833</v>
      </c>
      <c r="H2597" t="s">
        <v>1978</v>
      </c>
      <c r="I2597" t="s">
        <v>4834</v>
      </c>
      <c r="J2597" s="146">
        <v>44429</v>
      </c>
      <c r="K2597" t="s">
        <v>151</v>
      </c>
      <c r="L2597" t="s">
        <v>1031</v>
      </c>
      <c r="M2597" t="s">
        <v>45</v>
      </c>
      <c r="N2597" t="s">
        <v>5086</v>
      </c>
    </row>
    <row r="2598" spans="1:14">
      <c r="A2598" t="s">
        <v>12</v>
      </c>
      <c r="B2598" t="s">
        <v>8929</v>
      </c>
      <c r="C2598" t="s">
        <v>5087</v>
      </c>
      <c r="D2598" s="85" t="s">
        <v>1973</v>
      </c>
      <c r="E2598" s="146">
        <v>44594</v>
      </c>
      <c r="G2598" t="s">
        <v>5008</v>
      </c>
      <c r="H2598" t="s">
        <v>1978</v>
      </c>
      <c r="I2598" t="s">
        <v>5009</v>
      </c>
      <c r="J2598" s="146">
        <v>44471</v>
      </c>
      <c r="K2598" t="s">
        <v>27</v>
      </c>
      <c r="L2598" t="s">
        <v>48</v>
      </c>
      <c r="M2598" t="s">
        <v>45</v>
      </c>
      <c r="N2598" t="s">
        <v>5088</v>
      </c>
    </row>
    <row r="2599" spans="1:14">
      <c r="A2599" t="s">
        <v>12</v>
      </c>
      <c r="B2599" t="s">
        <v>8930</v>
      </c>
      <c r="C2599" t="s">
        <v>5089</v>
      </c>
      <c r="D2599" s="85" t="s">
        <v>1973</v>
      </c>
      <c r="E2599" s="146">
        <v>44596</v>
      </c>
      <c r="G2599" t="s">
        <v>4881</v>
      </c>
      <c r="H2599" t="s">
        <v>1486</v>
      </c>
      <c r="I2599" t="s">
        <v>4882</v>
      </c>
      <c r="J2599" s="146">
        <v>44450</v>
      </c>
      <c r="K2599" t="s">
        <v>36</v>
      </c>
      <c r="L2599" t="s">
        <v>73</v>
      </c>
      <c r="M2599" t="s">
        <v>45</v>
      </c>
      <c r="N2599" t="s">
        <v>1673</v>
      </c>
    </row>
    <row r="2600" spans="1:14">
      <c r="A2600" t="s">
        <v>12</v>
      </c>
      <c r="B2600" t="s">
        <v>8931</v>
      </c>
      <c r="C2600" t="s">
        <v>5090</v>
      </c>
      <c r="D2600" s="85" t="s">
        <v>1973</v>
      </c>
      <c r="E2600" s="146">
        <v>44599</v>
      </c>
      <c r="G2600" t="s">
        <v>5008</v>
      </c>
      <c r="H2600" t="s">
        <v>1978</v>
      </c>
      <c r="I2600" t="s">
        <v>5009</v>
      </c>
      <c r="J2600" s="146">
        <v>44471</v>
      </c>
      <c r="K2600" t="s">
        <v>4794</v>
      </c>
      <c r="L2600" t="s">
        <v>151</v>
      </c>
      <c r="M2600" t="s">
        <v>45</v>
      </c>
      <c r="N2600" t="s">
        <v>56</v>
      </c>
    </row>
    <row r="2601" spans="1:14">
      <c r="A2601" t="s">
        <v>12</v>
      </c>
      <c r="B2601" t="s">
        <v>8932</v>
      </c>
      <c r="C2601" t="s">
        <v>5091</v>
      </c>
      <c r="D2601" s="85" t="s">
        <v>1259</v>
      </c>
      <c r="E2601" s="146">
        <v>44558</v>
      </c>
      <c r="G2601" t="s">
        <v>3376</v>
      </c>
      <c r="H2601" t="s">
        <v>204</v>
      </c>
      <c r="I2601" t="s">
        <v>4892</v>
      </c>
      <c r="J2601" s="146">
        <v>44465</v>
      </c>
      <c r="K2601" t="s">
        <v>1259</v>
      </c>
      <c r="L2601" t="s">
        <v>1031</v>
      </c>
      <c r="M2601" t="s">
        <v>45</v>
      </c>
      <c r="N2601" t="s">
        <v>68</v>
      </c>
    </row>
    <row r="2602" spans="1:14">
      <c r="A2602" t="s">
        <v>12</v>
      </c>
      <c r="B2602" t="s">
        <v>8933</v>
      </c>
      <c r="C2602" t="s">
        <v>5092</v>
      </c>
      <c r="D2602" s="85" t="s">
        <v>1259</v>
      </c>
      <c r="E2602" s="146">
        <v>44570</v>
      </c>
      <c r="G2602" t="s">
        <v>3376</v>
      </c>
      <c r="H2602" t="s">
        <v>204</v>
      </c>
      <c r="I2602" t="s">
        <v>4892</v>
      </c>
      <c r="J2602" s="146">
        <v>44463</v>
      </c>
      <c r="K2602" t="s">
        <v>1259</v>
      </c>
      <c r="L2602" t="s">
        <v>4847</v>
      </c>
      <c r="M2602" t="s">
        <v>45</v>
      </c>
      <c r="N2602" t="s">
        <v>1207</v>
      </c>
    </row>
    <row r="2603" spans="1:14">
      <c r="A2603" t="s">
        <v>12</v>
      </c>
      <c r="B2603" t="s">
        <v>8934</v>
      </c>
      <c r="C2603" t="s">
        <v>5093</v>
      </c>
      <c r="D2603" s="85" t="s">
        <v>1259</v>
      </c>
      <c r="E2603" s="146">
        <v>44582</v>
      </c>
      <c r="G2603" t="s">
        <v>3376</v>
      </c>
      <c r="H2603" t="s">
        <v>204</v>
      </c>
      <c r="I2603" t="s">
        <v>4892</v>
      </c>
      <c r="J2603" s="146">
        <v>44463</v>
      </c>
      <c r="K2603" t="s">
        <v>1259</v>
      </c>
      <c r="L2603" t="s">
        <v>151</v>
      </c>
      <c r="M2603" t="s">
        <v>45</v>
      </c>
      <c r="N2603" t="s">
        <v>932</v>
      </c>
    </row>
    <row r="2604" spans="1:14">
      <c r="A2604" t="s">
        <v>12</v>
      </c>
      <c r="B2604" t="s">
        <v>8935</v>
      </c>
      <c r="C2604" t="s">
        <v>5094</v>
      </c>
      <c r="D2604" s="85" t="s">
        <v>1259</v>
      </c>
      <c r="E2604" s="146">
        <v>44583</v>
      </c>
      <c r="G2604" t="s">
        <v>5095</v>
      </c>
      <c r="H2604" t="s">
        <v>16</v>
      </c>
      <c r="I2604" t="s">
        <v>5096</v>
      </c>
      <c r="J2604" s="146">
        <v>44577</v>
      </c>
      <c r="K2604" t="s">
        <v>2283</v>
      </c>
      <c r="L2604" t="s">
        <v>5097</v>
      </c>
      <c r="M2604" t="s">
        <v>21</v>
      </c>
      <c r="N2604" t="s">
        <v>29</v>
      </c>
    </row>
    <row r="2605" spans="1:14">
      <c r="A2605" t="s">
        <v>12</v>
      </c>
      <c r="B2605" t="s">
        <v>8936</v>
      </c>
      <c r="C2605" t="s">
        <v>5098</v>
      </c>
      <c r="D2605" s="85" t="s">
        <v>1259</v>
      </c>
      <c r="E2605" s="146">
        <v>44584</v>
      </c>
      <c r="G2605" t="s">
        <v>5095</v>
      </c>
      <c r="H2605" t="s">
        <v>16</v>
      </c>
      <c r="I2605" t="s">
        <v>5096</v>
      </c>
      <c r="J2605" s="146">
        <v>44577</v>
      </c>
      <c r="K2605" t="s">
        <v>2283</v>
      </c>
      <c r="L2605" t="s">
        <v>438</v>
      </c>
      <c r="M2605" t="s">
        <v>21</v>
      </c>
      <c r="N2605" t="s">
        <v>1281</v>
      </c>
    </row>
    <row r="2606" spans="1:14">
      <c r="A2606" t="s">
        <v>12</v>
      </c>
      <c r="B2606" t="s">
        <v>8937</v>
      </c>
      <c r="C2606" t="s">
        <v>5099</v>
      </c>
      <c r="D2606" s="85" t="s">
        <v>1259</v>
      </c>
      <c r="E2606" s="146">
        <v>44585</v>
      </c>
      <c r="G2606" t="s">
        <v>5095</v>
      </c>
      <c r="H2606" t="s">
        <v>16</v>
      </c>
      <c r="I2606" t="s">
        <v>5096</v>
      </c>
      <c r="J2606" s="146">
        <v>44577</v>
      </c>
      <c r="K2606" t="s">
        <v>2283</v>
      </c>
      <c r="L2606" t="s">
        <v>956</v>
      </c>
      <c r="M2606" t="s">
        <v>21</v>
      </c>
      <c r="N2606" t="s">
        <v>769</v>
      </c>
    </row>
    <row r="2607" spans="1:14">
      <c r="A2607" t="s">
        <v>12</v>
      </c>
      <c r="B2607" t="s">
        <v>8938</v>
      </c>
      <c r="C2607" t="s">
        <v>5100</v>
      </c>
      <c r="D2607" s="85" t="s">
        <v>1259</v>
      </c>
      <c r="E2607" s="146">
        <v>44586</v>
      </c>
      <c r="G2607" t="s">
        <v>5095</v>
      </c>
      <c r="H2607" t="s">
        <v>16</v>
      </c>
      <c r="I2607" t="s">
        <v>5096</v>
      </c>
      <c r="J2607" s="146">
        <v>44577</v>
      </c>
      <c r="K2607" t="s">
        <v>2283</v>
      </c>
      <c r="L2607" t="s">
        <v>2007</v>
      </c>
      <c r="M2607" t="s">
        <v>21</v>
      </c>
    </row>
    <row r="2608" spans="1:14">
      <c r="A2608" t="s">
        <v>12</v>
      </c>
      <c r="B2608" t="s">
        <v>8939</v>
      </c>
      <c r="C2608" t="s">
        <v>5101</v>
      </c>
      <c r="D2608" s="85" t="s">
        <v>1259</v>
      </c>
      <c r="E2608" s="146">
        <v>44588</v>
      </c>
      <c r="G2608" t="s">
        <v>5095</v>
      </c>
      <c r="H2608" t="s">
        <v>16</v>
      </c>
      <c r="I2608" t="s">
        <v>5096</v>
      </c>
      <c r="J2608" s="146">
        <v>44577</v>
      </c>
      <c r="K2608" t="s">
        <v>993</v>
      </c>
      <c r="L2608" t="s">
        <v>438</v>
      </c>
      <c r="M2608" t="s">
        <v>21</v>
      </c>
      <c r="N2608" t="s">
        <v>29</v>
      </c>
    </row>
    <row r="2609" spans="1:14">
      <c r="A2609" t="s">
        <v>12</v>
      </c>
      <c r="B2609" t="s">
        <v>8940</v>
      </c>
      <c r="C2609" t="s">
        <v>5102</v>
      </c>
      <c r="D2609" s="85" t="s">
        <v>1259</v>
      </c>
      <c r="E2609" s="146">
        <v>44589</v>
      </c>
      <c r="G2609" t="s">
        <v>3376</v>
      </c>
      <c r="H2609" t="s">
        <v>204</v>
      </c>
      <c r="I2609" t="s">
        <v>4892</v>
      </c>
      <c r="J2609" s="146">
        <v>44463</v>
      </c>
      <c r="K2609" t="s">
        <v>1259</v>
      </c>
      <c r="L2609" t="s">
        <v>1276</v>
      </c>
      <c r="M2609" t="s">
        <v>45</v>
      </c>
      <c r="N2609" t="s">
        <v>56</v>
      </c>
    </row>
    <row r="2610" spans="1:14">
      <c r="A2610" t="s">
        <v>12</v>
      </c>
      <c r="B2610" t="s">
        <v>8941</v>
      </c>
      <c r="C2610" t="s">
        <v>5103</v>
      </c>
      <c r="D2610" s="85" t="s">
        <v>1259</v>
      </c>
      <c r="E2610" s="146">
        <v>44589</v>
      </c>
      <c r="G2610" t="s">
        <v>3376</v>
      </c>
      <c r="H2610" t="s">
        <v>204</v>
      </c>
      <c r="I2610" t="s">
        <v>4892</v>
      </c>
      <c r="J2610" s="146">
        <v>44463</v>
      </c>
      <c r="K2610" t="s">
        <v>1268</v>
      </c>
      <c r="L2610" t="s">
        <v>20</v>
      </c>
      <c r="M2610" t="s">
        <v>45</v>
      </c>
      <c r="N2610" t="s">
        <v>1928</v>
      </c>
    </row>
    <row r="2611" spans="1:14">
      <c r="A2611" t="s">
        <v>12</v>
      </c>
      <c r="B2611" t="s">
        <v>8942</v>
      </c>
      <c r="C2611" t="s">
        <v>5104</v>
      </c>
      <c r="D2611" s="85" t="s">
        <v>1259</v>
      </c>
      <c r="E2611" s="146">
        <v>44588</v>
      </c>
      <c r="G2611" t="s">
        <v>5095</v>
      </c>
      <c r="H2611" t="s">
        <v>16</v>
      </c>
      <c r="I2611" t="s">
        <v>5096</v>
      </c>
      <c r="J2611" s="146">
        <v>44577</v>
      </c>
      <c r="K2611" t="s">
        <v>5097</v>
      </c>
      <c r="L2611" t="s">
        <v>956</v>
      </c>
      <c r="M2611" t="s">
        <v>21</v>
      </c>
      <c r="N2611" t="s">
        <v>2157</v>
      </c>
    </row>
    <row r="2612" spans="1:14">
      <c r="A2612" t="s">
        <v>12</v>
      </c>
      <c r="B2612" t="s">
        <v>8943</v>
      </c>
      <c r="C2612" t="s">
        <v>5105</v>
      </c>
      <c r="D2612" s="85" t="s">
        <v>920</v>
      </c>
      <c r="E2612" s="146">
        <v>44517</v>
      </c>
      <c r="G2612" t="s">
        <v>3376</v>
      </c>
      <c r="H2612" t="s">
        <v>204</v>
      </c>
      <c r="I2612" t="s">
        <v>4892</v>
      </c>
      <c r="J2612" s="146">
        <v>44465</v>
      </c>
      <c r="K2612" t="s">
        <v>1444</v>
      </c>
      <c r="L2612" t="s">
        <v>48</v>
      </c>
      <c r="M2612" t="s">
        <v>45</v>
      </c>
      <c r="N2612" t="s">
        <v>5106</v>
      </c>
    </row>
    <row r="2613" spans="1:14">
      <c r="A2613" t="s">
        <v>12</v>
      </c>
      <c r="B2613" t="s">
        <v>8944</v>
      </c>
      <c r="C2613" t="s">
        <v>5107</v>
      </c>
      <c r="D2613" s="85" t="s">
        <v>920</v>
      </c>
      <c r="E2613" s="146">
        <v>44498</v>
      </c>
      <c r="G2613" t="s">
        <v>3376</v>
      </c>
      <c r="H2613" t="s">
        <v>204</v>
      </c>
      <c r="I2613" t="s">
        <v>4892</v>
      </c>
      <c r="J2613" s="146">
        <v>44465</v>
      </c>
      <c r="K2613" t="s">
        <v>1031</v>
      </c>
      <c r="L2613" t="s">
        <v>2568</v>
      </c>
      <c r="M2613" t="s">
        <v>45</v>
      </c>
      <c r="N2613" t="s">
        <v>5108</v>
      </c>
    </row>
    <row r="2614" spans="1:14">
      <c r="A2614" t="s">
        <v>12</v>
      </c>
      <c r="B2614" t="s">
        <v>8945</v>
      </c>
      <c r="C2614" t="s">
        <v>5109</v>
      </c>
      <c r="D2614" s="85" t="s">
        <v>920</v>
      </c>
      <c r="E2614" s="146">
        <v>44496</v>
      </c>
      <c r="G2614" t="s">
        <v>3376</v>
      </c>
      <c r="H2614" t="s">
        <v>204</v>
      </c>
      <c r="I2614" t="s">
        <v>4892</v>
      </c>
      <c r="J2614" s="146">
        <v>44463</v>
      </c>
      <c r="K2614" t="s">
        <v>48</v>
      </c>
      <c r="L2614" t="s">
        <v>5110</v>
      </c>
      <c r="M2614" t="s">
        <v>45</v>
      </c>
      <c r="N2614" t="s">
        <v>4867</v>
      </c>
    </row>
    <row r="2615" spans="1:14">
      <c r="A2615" t="s">
        <v>12</v>
      </c>
      <c r="B2615" t="s">
        <v>8946</v>
      </c>
      <c r="C2615" t="s">
        <v>5111</v>
      </c>
      <c r="D2615" s="85" t="s">
        <v>1973</v>
      </c>
      <c r="E2615" s="146">
        <v>44569</v>
      </c>
      <c r="G2615" t="s">
        <v>4792</v>
      </c>
      <c r="H2615" t="s">
        <v>138</v>
      </c>
      <c r="J2615" s="146">
        <v>44387</v>
      </c>
      <c r="K2615" t="s">
        <v>224</v>
      </c>
      <c r="L2615" t="s">
        <v>118</v>
      </c>
      <c r="M2615" t="s">
        <v>28</v>
      </c>
    </row>
    <row r="2616" spans="1:14">
      <c r="A2616" t="s">
        <v>12</v>
      </c>
      <c r="B2616" t="s">
        <v>8947</v>
      </c>
      <c r="C2616" t="s">
        <v>5112</v>
      </c>
      <c r="D2616" s="85" t="s">
        <v>1973</v>
      </c>
      <c r="E2616" s="146">
        <v>44601</v>
      </c>
      <c r="G2616" t="s">
        <v>4859</v>
      </c>
      <c r="H2616" t="s">
        <v>204</v>
      </c>
      <c r="I2616" t="s">
        <v>4892</v>
      </c>
      <c r="J2616" s="146">
        <v>44444</v>
      </c>
      <c r="K2616" t="s">
        <v>1031</v>
      </c>
      <c r="L2616" t="s">
        <v>1225</v>
      </c>
      <c r="M2616" t="s">
        <v>45</v>
      </c>
      <c r="N2616" t="s">
        <v>80</v>
      </c>
    </row>
    <row r="2617" spans="1:14">
      <c r="A2617" t="s">
        <v>12</v>
      </c>
      <c r="B2617" t="s">
        <v>8948</v>
      </c>
      <c r="C2617" t="s">
        <v>5113</v>
      </c>
      <c r="D2617" s="85" t="s">
        <v>1973</v>
      </c>
      <c r="E2617" s="146">
        <v>44603</v>
      </c>
      <c r="F2617" t="s">
        <v>5114</v>
      </c>
      <c r="G2617" t="s">
        <v>5022</v>
      </c>
      <c r="H2617" t="s">
        <v>954</v>
      </c>
      <c r="I2617" t="s">
        <v>5023</v>
      </c>
      <c r="J2617" s="146">
        <v>44520</v>
      </c>
      <c r="K2617" t="s">
        <v>3381</v>
      </c>
      <c r="L2617" t="s">
        <v>27</v>
      </c>
      <c r="M2617" t="s">
        <v>21</v>
      </c>
      <c r="N2617" t="s">
        <v>748</v>
      </c>
    </row>
    <row r="2618" spans="1:14">
      <c r="A2618" t="s">
        <v>12</v>
      </c>
      <c r="B2618" t="s">
        <v>8949</v>
      </c>
      <c r="C2618" t="s">
        <v>5115</v>
      </c>
      <c r="D2618" s="85" t="s">
        <v>1973</v>
      </c>
      <c r="E2618" s="146">
        <v>44606</v>
      </c>
      <c r="G2618" t="s">
        <v>5022</v>
      </c>
      <c r="H2618" t="s">
        <v>954</v>
      </c>
      <c r="I2618" t="s">
        <v>5023</v>
      </c>
      <c r="J2618" s="146">
        <v>44520</v>
      </c>
      <c r="K2618" t="s">
        <v>3381</v>
      </c>
      <c r="L2618" t="s">
        <v>2050</v>
      </c>
      <c r="M2618" t="s">
        <v>21</v>
      </c>
      <c r="N2618" t="s">
        <v>5116</v>
      </c>
    </row>
    <row r="2619" spans="1:14">
      <c r="A2619" t="s">
        <v>12</v>
      </c>
      <c r="B2619" t="s">
        <v>8950</v>
      </c>
      <c r="C2619" t="s">
        <v>5117</v>
      </c>
      <c r="D2619" s="85" t="s">
        <v>1973</v>
      </c>
      <c r="E2619" s="146">
        <v>44607</v>
      </c>
      <c r="G2619" t="s">
        <v>4833</v>
      </c>
      <c r="H2619" t="s">
        <v>1978</v>
      </c>
      <c r="I2619" t="s">
        <v>4834</v>
      </c>
      <c r="J2619" s="146">
        <v>44429</v>
      </c>
      <c r="K2619" t="s">
        <v>36</v>
      </c>
      <c r="L2619" t="s">
        <v>58</v>
      </c>
      <c r="M2619" t="s">
        <v>45</v>
      </c>
      <c r="N2619" t="s">
        <v>509</v>
      </c>
    </row>
    <row r="2620" spans="1:14">
      <c r="A2620" t="s">
        <v>12</v>
      </c>
      <c r="B2620" t="s">
        <v>8951</v>
      </c>
      <c r="C2620" t="s">
        <v>5118</v>
      </c>
      <c r="D2620" s="85" t="s">
        <v>1973</v>
      </c>
      <c r="E2620" s="146">
        <v>44608</v>
      </c>
      <c r="G2620" t="s">
        <v>4774</v>
      </c>
      <c r="H2620" t="s">
        <v>1978</v>
      </c>
      <c r="I2620" t="s">
        <v>4775</v>
      </c>
      <c r="J2620" s="146">
        <v>44380</v>
      </c>
      <c r="K2620" t="s">
        <v>945</v>
      </c>
      <c r="L2620" t="s">
        <v>2129</v>
      </c>
      <c r="M2620" t="s">
        <v>45</v>
      </c>
      <c r="N2620" t="s">
        <v>1673</v>
      </c>
    </row>
    <row r="2621" spans="1:14">
      <c r="A2621" t="s">
        <v>12</v>
      </c>
      <c r="B2621" t="s">
        <v>8952</v>
      </c>
      <c r="C2621" t="s">
        <v>5119</v>
      </c>
      <c r="D2621" s="85" t="s">
        <v>1973</v>
      </c>
      <c r="E2621" s="146">
        <v>44609</v>
      </c>
      <c r="G2621" t="s">
        <v>4833</v>
      </c>
      <c r="H2621" t="s">
        <v>1978</v>
      </c>
      <c r="I2621" t="s">
        <v>4834</v>
      </c>
      <c r="J2621" s="146">
        <v>44429</v>
      </c>
      <c r="K2621" t="s">
        <v>1340</v>
      </c>
      <c r="L2621" t="s">
        <v>27</v>
      </c>
      <c r="M2621" t="s">
        <v>45</v>
      </c>
      <c r="N2621" t="s">
        <v>4274</v>
      </c>
    </row>
    <row r="2622" spans="1:14">
      <c r="A2622" t="s">
        <v>12</v>
      </c>
      <c r="B2622" t="s">
        <v>8953</v>
      </c>
      <c r="C2622" t="s">
        <v>5120</v>
      </c>
      <c r="D2622" s="85" t="s">
        <v>1973</v>
      </c>
      <c r="E2622" s="146">
        <v>44610</v>
      </c>
      <c r="G2622" t="s">
        <v>5022</v>
      </c>
      <c r="H2622" t="s">
        <v>954</v>
      </c>
      <c r="I2622" t="s">
        <v>5023</v>
      </c>
      <c r="J2622" s="146">
        <v>44520</v>
      </c>
      <c r="K2622" t="s">
        <v>1031</v>
      </c>
      <c r="L2622" t="s">
        <v>2050</v>
      </c>
      <c r="M2622" t="s">
        <v>21</v>
      </c>
      <c r="N2622" t="s">
        <v>693</v>
      </c>
    </row>
    <row r="2623" spans="1:14">
      <c r="A2623" t="s">
        <v>12</v>
      </c>
      <c r="B2623" t="s">
        <v>8954</v>
      </c>
      <c r="C2623" t="s">
        <v>5121</v>
      </c>
      <c r="D2623" s="85" t="s">
        <v>14</v>
      </c>
      <c r="E2623" s="146">
        <v>44605</v>
      </c>
      <c r="G2623" t="s">
        <v>5008</v>
      </c>
      <c r="H2623" t="s">
        <v>1978</v>
      </c>
      <c r="I2623" t="s">
        <v>5009</v>
      </c>
      <c r="J2623" s="146">
        <v>44471</v>
      </c>
      <c r="K2623" t="s">
        <v>2164</v>
      </c>
      <c r="L2623" t="s">
        <v>36</v>
      </c>
      <c r="M2623" t="s">
        <v>45</v>
      </c>
      <c r="N2623" t="s">
        <v>548</v>
      </c>
    </row>
    <row r="2624" spans="1:14">
      <c r="A2624" t="s">
        <v>12</v>
      </c>
      <c r="B2624" t="s">
        <v>8955</v>
      </c>
      <c r="C2624" t="s">
        <v>5122</v>
      </c>
      <c r="D2624" s="85" t="s">
        <v>1973</v>
      </c>
      <c r="E2624" s="146">
        <v>44613</v>
      </c>
      <c r="G2624" t="s">
        <v>4881</v>
      </c>
      <c r="H2624" t="s">
        <v>1486</v>
      </c>
      <c r="I2624" t="s">
        <v>4882</v>
      </c>
      <c r="J2624" s="146">
        <v>44450</v>
      </c>
      <c r="K2624" t="s">
        <v>36</v>
      </c>
      <c r="L2624" t="s">
        <v>1451</v>
      </c>
      <c r="M2624" t="s">
        <v>28</v>
      </c>
      <c r="N2624" t="s">
        <v>1602</v>
      </c>
    </row>
    <row r="2625" spans="1:14">
      <c r="A2625" t="s">
        <v>12</v>
      </c>
      <c r="B2625" t="s">
        <v>8956</v>
      </c>
      <c r="C2625" t="s">
        <v>5123</v>
      </c>
      <c r="D2625" s="85" t="s">
        <v>1973</v>
      </c>
      <c r="E2625" s="146">
        <v>44615</v>
      </c>
      <c r="G2625" t="s">
        <v>3376</v>
      </c>
      <c r="H2625" t="s">
        <v>204</v>
      </c>
      <c r="I2625" t="s">
        <v>4892</v>
      </c>
      <c r="J2625" s="146">
        <v>44463</v>
      </c>
      <c r="K2625" t="s">
        <v>36</v>
      </c>
      <c r="L2625" t="s">
        <v>5124</v>
      </c>
      <c r="M2625" t="s">
        <v>45</v>
      </c>
      <c r="N2625" t="s">
        <v>1919</v>
      </c>
    </row>
    <row r="2626" spans="1:14">
      <c r="A2626" t="s">
        <v>12</v>
      </c>
      <c r="B2626" t="s">
        <v>8957</v>
      </c>
      <c r="C2626" t="s">
        <v>5125</v>
      </c>
      <c r="D2626" s="85" t="s">
        <v>1973</v>
      </c>
      <c r="E2626" s="146">
        <v>44617</v>
      </c>
      <c r="G2626" t="s">
        <v>5026</v>
      </c>
      <c r="H2626" t="s">
        <v>16</v>
      </c>
      <c r="I2626" t="s">
        <v>5027</v>
      </c>
      <c r="J2626" s="146">
        <v>44542</v>
      </c>
      <c r="K2626" t="s">
        <v>3381</v>
      </c>
      <c r="L2626" t="s">
        <v>424</v>
      </c>
      <c r="M2626" t="s">
        <v>21</v>
      </c>
      <c r="N2626" t="s">
        <v>1864</v>
      </c>
    </row>
    <row r="2627" spans="1:14">
      <c r="A2627" t="s">
        <v>12</v>
      </c>
      <c r="B2627" t="s">
        <v>8958</v>
      </c>
      <c r="C2627" t="s">
        <v>5126</v>
      </c>
      <c r="D2627" s="85" t="s">
        <v>952</v>
      </c>
      <c r="E2627" s="146">
        <v>44613</v>
      </c>
      <c r="G2627" t="s">
        <v>5127</v>
      </c>
      <c r="H2627" t="s">
        <v>16</v>
      </c>
      <c r="I2627" t="s">
        <v>5128</v>
      </c>
      <c r="J2627" s="146">
        <v>44612</v>
      </c>
      <c r="K2627" t="s">
        <v>27</v>
      </c>
      <c r="L2627" t="s">
        <v>424</v>
      </c>
      <c r="M2627" t="s">
        <v>21</v>
      </c>
      <c r="N2627" t="s">
        <v>855</v>
      </c>
    </row>
    <row r="2628" spans="1:14">
      <c r="A2628" t="s">
        <v>12</v>
      </c>
      <c r="B2628" t="s">
        <v>8959</v>
      </c>
      <c r="C2628" t="s">
        <v>5129</v>
      </c>
      <c r="D2628" s="85" t="s">
        <v>14</v>
      </c>
      <c r="E2628" s="146">
        <v>44612</v>
      </c>
      <c r="G2628" t="s">
        <v>5008</v>
      </c>
      <c r="H2628" t="s">
        <v>1978</v>
      </c>
      <c r="I2628" t="s">
        <v>5009</v>
      </c>
      <c r="J2628" s="146">
        <v>44471</v>
      </c>
      <c r="K2628" t="s">
        <v>20</v>
      </c>
      <c r="L2628" t="s">
        <v>70</v>
      </c>
      <c r="M2628" t="s">
        <v>45</v>
      </c>
      <c r="N2628" t="s">
        <v>4959</v>
      </c>
    </row>
    <row r="2629" spans="1:14">
      <c r="A2629" t="s">
        <v>12</v>
      </c>
      <c r="B2629" t="s">
        <v>8960</v>
      </c>
      <c r="C2629" t="s">
        <v>5130</v>
      </c>
      <c r="D2629" s="85" t="s">
        <v>14</v>
      </c>
      <c r="E2629" s="146">
        <v>44608</v>
      </c>
      <c r="G2629" t="s">
        <v>15</v>
      </c>
      <c r="H2629" t="s">
        <v>16</v>
      </c>
      <c r="I2629" t="s">
        <v>17</v>
      </c>
      <c r="J2629" s="146">
        <v>43870</v>
      </c>
      <c r="K2629" t="s">
        <v>20</v>
      </c>
      <c r="L2629" t="s">
        <v>2283</v>
      </c>
      <c r="M2629" t="s">
        <v>21</v>
      </c>
    </row>
    <row r="2630" spans="1:14">
      <c r="A2630" t="s">
        <v>12</v>
      </c>
      <c r="B2630" t="s">
        <v>8961</v>
      </c>
      <c r="C2630" t="s">
        <v>5131</v>
      </c>
      <c r="D2630" s="85" t="s">
        <v>952</v>
      </c>
      <c r="E2630" s="146">
        <v>44614</v>
      </c>
      <c r="G2630" t="s">
        <v>5127</v>
      </c>
      <c r="H2630" t="s">
        <v>16</v>
      </c>
      <c r="I2630" t="s">
        <v>5128</v>
      </c>
      <c r="J2630" s="146">
        <v>44612</v>
      </c>
      <c r="K2630" t="s">
        <v>27</v>
      </c>
      <c r="L2630" t="s">
        <v>1259</v>
      </c>
      <c r="M2630" t="s">
        <v>21</v>
      </c>
      <c r="N2630" t="s">
        <v>1938</v>
      </c>
    </row>
    <row r="2631" spans="1:14">
      <c r="A2631" t="s">
        <v>12</v>
      </c>
      <c r="B2631" t="s">
        <v>8962</v>
      </c>
      <c r="C2631" t="s">
        <v>5132</v>
      </c>
      <c r="D2631" s="85" t="s">
        <v>14</v>
      </c>
      <c r="E2631" s="146">
        <v>44615</v>
      </c>
      <c r="G2631" t="s">
        <v>15</v>
      </c>
      <c r="H2631" t="s">
        <v>16</v>
      </c>
      <c r="I2631" t="s">
        <v>17</v>
      </c>
      <c r="J2631" s="146">
        <v>43870</v>
      </c>
      <c r="K2631" t="s">
        <v>19</v>
      </c>
      <c r="L2631" t="s">
        <v>161</v>
      </c>
      <c r="M2631" t="s">
        <v>21</v>
      </c>
      <c r="N2631" t="s">
        <v>1281</v>
      </c>
    </row>
    <row r="2632" spans="1:14">
      <c r="A2632" t="s">
        <v>12</v>
      </c>
      <c r="B2632" t="s">
        <v>8963</v>
      </c>
      <c r="C2632" t="s">
        <v>5133</v>
      </c>
      <c r="D2632" s="85" t="s">
        <v>1973</v>
      </c>
      <c r="E2632" s="146">
        <v>44620</v>
      </c>
      <c r="G2632" t="s">
        <v>3376</v>
      </c>
      <c r="H2632" t="s">
        <v>204</v>
      </c>
      <c r="I2632" t="s">
        <v>4892</v>
      </c>
      <c r="J2632" s="146">
        <v>44464</v>
      </c>
      <c r="K2632" t="s">
        <v>1206</v>
      </c>
      <c r="L2632" t="s">
        <v>1225</v>
      </c>
      <c r="M2632" t="s">
        <v>45</v>
      </c>
      <c r="N2632" t="s">
        <v>949</v>
      </c>
    </row>
    <row r="2633" spans="1:14">
      <c r="A2633" t="s">
        <v>12</v>
      </c>
      <c r="B2633" t="s">
        <v>8964</v>
      </c>
      <c r="C2633" t="s">
        <v>5134</v>
      </c>
      <c r="D2633" s="85" t="s">
        <v>1973</v>
      </c>
      <c r="E2633" s="146">
        <v>44622</v>
      </c>
      <c r="G2633" t="s">
        <v>4774</v>
      </c>
      <c r="H2633" t="s">
        <v>1978</v>
      </c>
      <c r="I2633" t="s">
        <v>4775</v>
      </c>
      <c r="J2633" s="146">
        <v>44380</v>
      </c>
      <c r="K2633" t="s">
        <v>4783</v>
      </c>
      <c r="L2633" t="s">
        <v>2129</v>
      </c>
      <c r="M2633" t="s">
        <v>45</v>
      </c>
      <c r="N2633" t="s">
        <v>5135</v>
      </c>
    </row>
    <row r="2634" spans="1:14">
      <c r="A2634" t="s">
        <v>12</v>
      </c>
      <c r="B2634" t="s">
        <v>8965</v>
      </c>
      <c r="C2634" t="s">
        <v>5136</v>
      </c>
      <c r="D2634" s="85" t="s">
        <v>1973</v>
      </c>
      <c r="E2634" s="146">
        <v>44623</v>
      </c>
      <c r="G2634" t="s">
        <v>5022</v>
      </c>
      <c r="H2634" t="s">
        <v>954</v>
      </c>
      <c r="I2634" t="s">
        <v>5023</v>
      </c>
      <c r="J2634" s="146">
        <v>44520</v>
      </c>
      <c r="K2634" t="s">
        <v>1080</v>
      </c>
      <c r="L2634" t="s">
        <v>224</v>
      </c>
      <c r="M2634" t="s">
        <v>21</v>
      </c>
      <c r="N2634" t="s">
        <v>2157</v>
      </c>
    </row>
    <row r="2635" spans="1:14">
      <c r="A2635" t="s">
        <v>12</v>
      </c>
      <c r="B2635" t="s">
        <v>8966</v>
      </c>
      <c r="C2635" t="s">
        <v>5137</v>
      </c>
      <c r="D2635" s="85" t="s">
        <v>1973</v>
      </c>
      <c r="E2635" s="146">
        <v>44624</v>
      </c>
      <c r="G2635" t="s">
        <v>4792</v>
      </c>
      <c r="H2635" t="s">
        <v>138</v>
      </c>
      <c r="J2635" s="146">
        <v>44387</v>
      </c>
      <c r="K2635" t="s">
        <v>224</v>
      </c>
      <c r="L2635" t="s">
        <v>1444</v>
      </c>
      <c r="M2635" t="s">
        <v>28</v>
      </c>
    </row>
    <row r="2636" spans="1:14">
      <c r="A2636" t="s">
        <v>12</v>
      </c>
      <c r="B2636" t="s">
        <v>8967</v>
      </c>
      <c r="C2636" t="s">
        <v>5138</v>
      </c>
      <c r="D2636" s="85" t="s">
        <v>1973</v>
      </c>
      <c r="E2636" s="146">
        <v>44629</v>
      </c>
      <c r="G2636" t="s">
        <v>4859</v>
      </c>
      <c r="H2636" t="s">
        <v>204</v>
      </c>
      <c r="I2636" t="s">
        <v>4892</v>
      </c>
      <c r="J2636" s="146">
        <v>44443</v>
      </c>
      <c r="K2636" t="s">
        <v>73</v>
      </c>
      <c r="L2636" t="s">
        <v>92</v>
      </c>
      <c r="M2636" t="s">
        <v>45</v>
      </c>
      <c r="N2636" t="s">
        <v>5139</v>
      </c>
    </row>
    <row r="2637" spans="1:14">
      <c r="A2637" t="s">
        <v>12</v>
      </c>
      <c r="B2637" t="s">
        <v>8968</v>
      </c>
      <c r="C2637" t="s">
        <v>5140</v>
      </c>
      <c r="D2637" s="85" t="s">
        <v>1973</v>
      </c>
      <c r="E2637" s="146">
        <v>44631</v>
      </c>
      <c r="G2637" t="s">
        <v>5022</v>
      </c>
      <c r="H2637" t="s">
        <v>954</v>
      </c>
      <c r="I2637" t="s">
        <v>5023</v>
      </c>
      <c r="J2637" s="146">
        <v>44520</v>
      </c>
      <c r="K2637" t="s">
        <v>2050</v>
      </c>
      <c r="L2637" t="s">
        <v>5141</v>
      </c>
      <c r="M2637" t="s">
        <v>21</v>
      </c>
      <c r="N2637" t="s">
        <v>2157</v>
      </c>
    </row>
    <row r="2638" spans="1:14">
      <c r="A2638" t="s">
        <v>12</v>
      </c>
      <c r="B2638" t="s">
        <v>8969</v>
      </c>
      <c r="C2638" t="s">
        <v>5142</v>
      </c>
      <c r="D2638" s="85" t="s">
        <v>1973</v>
      </c>
      <c r="E2638" s="146">
        <v>44632</v>
      </c>
      <c r="G2638" t="s">
        <v>5143</v>
      </c>
      <c r="H2638" t="s">
        <v>954</v>
      </c>
      <c r="I2638" t="s">
        <v>5144</v>
      </c>
      <c r="J2638" s="146">
        <v>44625</v>
      </c>
      <c r="K2638" t="s">
        <v>1001</v>
      </c>
      <c r="L2638" t="s">
        <v>27</v>
      </c>
      <c r="M2638" t="s">
        <v>21</v>
      </c>
      <c r="N2638" t="s">
        <v>645</v>
      </c>
    </row>
    <row r="2639" spans="1:14">
      <c r="A2639" t="s">
        <v>12</v>
      </c>
      <c r="B2639" t="s">
        <v>8970</v>
      </c>
      <c r="C2639" t="s">
        <v>5145</v>
      </c>
      <c r="D2639" s="85" t="s">
        <v>1259</v>
      </c>
      <c r="E2639" s="146">
        <v>44600</v>
      </c>
      <c r="G2639" t="s">
        <v>3376</v>
      </c>
      <c r="H2639" t="s">
        <v>204</v>
      </c>
      <c r="I2639" t="s">
        <v>4892</v>
      </c>
      <c r="J2639" s="146">
        <v>44465</v>
      </c>
      <c r="K2639" t="s">
        <v>2568</v>
      </c>
      <c r="L2639" t="s">
        <v>151</v>
      </c>
      <c r="M2639" t="s">
        <v>45</v>
      </c>
      <c r="N2639" t="s">
        <v>181</v>
      </c>
    </row>
    <row r="2640" spans="1:14">
      <c r="A2640" t="s">
        <v>12</v>
      </c>
      <c r="B2640" t="s">
        <v>8971</v>
      </c>
      <c r="C2640" t="s">
        <v>5146</v>
      </c>
      <c r="D2640" s="85" t="s">
        <v>1259</v>
      </c>
      <c r="E2640" s="146">
        <v>44600</v>
      </c>
      <c r="G2640" t="s">
        <v>3376</v>
      </c>
      <c r="H2640" t="s">
        <v>204</v>
      </c>
      <c r="I2640" t="s">
        <v>4892</v>
      </c>
      <c r="J2640" s="146">
        <v>44465</v>
      </c>
      <c r="K2640" t="s">
        <v>88</v>
      </c>
      <c r="L2640" t="s">
        <v>73</v>
      </c>
      <c r="M2640" t="s">
        <v>45</v>
      </c>
      <c r="N2640" t="s">
        <v>68</v>
      </c>
    </row>
    <row r="2641" spans="1:14">
      <c r="A2641" t="s">
        <v>12</v>
      </c>
      <c r="B2641" t="s">
        <v>8972</v>
      </c>
      <c r="C2641" t="s">
        <v>5147</v>
      </c>
      <c r="D2641" s="85" t="s">
        <v>1259</v>
      </c>
      <c r="E2641" s="146">
        <v>44600</v>
      </c>
      <c r="G2641" t="s">
        <v>3376</v>
      </c>
      <c r="H2641" t="s">
        <v>204</v>
      </c>
      <c r="I2641" t="s">
        <v>4892</v>
      </c>
      <c r="J2641" s="146">
        <v>44465</v>
      </c>
      <c r="K2641" t="s">
        <v>1259</v>
      </c>
      <c r="L2641" t="s">
        <v>1925</v>
      </c>
      <c r="M2641" t="s">
        <v>45</v>
      </c>
      <c r="N2641" t="s">
        <v>56</v>
      </c>
    </row>
    <row r="2642" spans="1:14">
      <c r="A2642" t="s">
        <v>12</v>
      </c>
      <c r="B2642" t="s">
        <v>8973</v>
      </c>
      <c r="C2642" t="s">
        <v>5148</v>
      </c>
      <c r="D2642" s="85" t="s">
        <v>1259</v>
      </c>
      <c r="E2642" s="146">
        <v>44600</v>
      </c>
      <c r="G2642" t="s">
        <v>3376</v>
      </c>
      <c r="H2642" t="s">
        <v>204</v>
      </c>
      <c r="I2642" t="s">
        <v>4892</v>
      </c>
      <c r="J2642" s="146">
        <v>44465</v>
      </c>
      <c r="K2642" t="s">
        <v>2164</v>
      </c>
      <c r="L2642" t="s">
        <v>5037</v>
      </c>
      <c r="M2642" t="s">
        <v>45</v>
      </c>
      <c r="N2642" t="s">
        <v>5149</v>
      </c>
    </row>
    <row r="2643" spans="1:14">
      <c r="A2643" t="s">
        <v>12</v>
      </c>
      <c r="B2643" t="s">
        <v>8974</v>
      </c>
      <c r="C2643" t="s">
        <v>5150</v>
      </c>
      <c r="D2643" s="85" t="s">
        <v>1259</v>
      </c>
      <c r="E2643" s="146">
        <v>44621</v>
      </c>
      <c r="G2643" t="s">
        <v>5127</v>
      </c>
      <c r="H2643" t="s">
        <v>16</v>
      </c>
      <c r="I2643" t="s">
        <v>5151</v>
      </c>
      <c r="J2643" s="146">
        <v>44612</v>
      </c>
      <c r="K2643" t="s">
        <v>1259</v>
      </c>
      <c r="L2643" t="s">
        <v>88</v>
      </c>
      <c r="M2643" t="s">
        <v>45</v>
      </c>
      <c r="N2643" t="s">
        <v>1260</v>
      </c>
    </row>
    <row r="2644" spans="1:14">
      <c r="A2644" t="s">
        <v>12</v>
      </c>
      <c r="B2644" t="s">
        <v>8975</v>
      </c>
      <c r="C2644" t="s">
        <v>5152</v>
      </c>
      <c r="D2644" s="85" t="s">
        <v>1259</v>
      </c>
      <c r="E2644" s="146">
        <v>44622</v>
      </c>
      <c r="G2644" t="s">
        <v>5127</v>
      </c>
      <c r="H2644" t="s">
        <v>16</v>
      </c>
      <c r="I2644" t="s">
        <v>5151</v>
      </c>
      <c r="J2644" s="146">
        <v>44612</v>
      </c>
      <c r="K2644" t="s">
        <v>1259</v>
      </c>
      <c r="L2644" t="s">
        <v>424</v>
      </c>
      <c r="M2644" t="s">
        <v>45</v>
      </c>
      <c r="N2644" t="s">
        <v>693</v>
      </c>
    </row>
    <row r="2645" spans="1:14">
      <c r="A2645" t="s">
        <v>12</v>
      </c>
      <c r="B2645" t="s">
        <v>8976</v>
      </c>
      <c r="C2645" t="s">
        <v>5153</v>
      </c>
      <c r="D2645" s="85" t="s">
        <v>1259</v>
      </c>
      <c r="E2645" s="146">
        <v>44625</v>
      </c>
      <c r="G2645" t="s">
        <v>5127</v>
      </c>
      <c r="H2645" t="s">
        <v>16</v>
      </c>
      <c r="I2645" t="s">
        <v>5151</v>
      </c>
      <c r="J2645" s="146">
        <v>44612</v>
      </c>
      <c r="K2645" t="s">
        <v>1259</v>
      </c>
      <c r="L2645" t="s">
        <v>438</v>
      </c>
      <c r="M2645" t="s">
        <v>45</v>
      </c>
      <c r="N2645" t="s">
        <v>693</v>
      </c>
    </row>
    <row r="2646" spans="1:14">
      <c r="A2646" t="s">
        <v>12</v>
      </c>
      <c r="B2646" t="s">
        <v>8977</v>
      </c>
      <c r="C2646" t="s">
        <v>5154</v>
      </c>
      <c r="D2646" s="85" t="s">
        <v>1259</v>
      </c>
      <c r="E2646" s="146">
        <v>44628</v>
      </c>
      <c r="G2646" t="s">
        <v>5127</v>
      </c>
      <c r="H2646" t="s">
        <v>16</v>
      </c>
      <c r="I2646" t="s">
        <v>5151</v>
      </c>
      <c r="J2646" s="146">
        <v>44612</v>
      </c>
      <c r="K2646" t="s">
        <v>1031</v>
      </c>
      <c r="L2646" t="s">
        <v>424</v>
      </c>
      <c r="M2646" t="s">
        <v>45</v>
      </c>
      <c r="N2646" t="s">
        <v>693</v>
      </c>
    </row>
    <row r="2647" spans="1:14">
      <c r="A2647" t="s">
        <v>12</v>
      </c>
      <c r="B2647" t="s">
        <v>8978</v>
      </c>
      <c r="C2647" t="s">
        <v>5155</v>
      </c>
      <c r="D2647" s="85" t="s">
        <v>1259</v>
      </c>
      <c r="E2647" s="146">
        <v>44630</v>
      </c>
      <c r="G2647" t="s">
        <v>5127</v>
      </c>
      <c r="H2647" t="s">
        <v>16</v>
      </c>
      <c r="I2647" t="s">
        <v>5151</v>
      </c>
      <c r="J2647" s="146">
        <v>44612</v>
      </c>
      <c r="K2647" t="s">
        <v>88</v>
      </c>
      <c r="L2647" t="s">
        <v>1031</v>
      </c>
      <c r="M2647" t="s">
        <v>45</v>
      </c>
      <c r="N2647" t="s">
        <v>239</v>
      </c>
    </row>
    <row r="2648" spans="1:14">
      <c r="A2648" t="s">
        <v>12</v>
      </c>
      <c r="B2648" t="s">
        <v>8979</v>
      </c>
      <c r="C2648" t="s">
        <v>5156</v>
      </c>
      <c r="D2648" s="85" t="s">
        <v>1259</v>
      </c>
      <c r="E2648" s="146">
        <v>44631</v>
      </c>
      <c r="G2648" t="s">
        <v>5127</v>
      </c>
      <c r="H2648" t="s">
        <v>16</v>
      </c>
      <c r="I2648" t="s">
        <v>5151</v>
      </c>
      <c r="J2648" s="146">
        <v>44612</v>
      </c>
      <c r="K2648" t="s">
        <v>438</v>
      </c>
      <c r="L2648" t="s">
        <v>424</v>
      </c>
      <c r="M2648" t="s">
        <v>45</v>
      </c>
      <c r="N2648" t="s">
        <v>4404</v>
      </c>
    </row>
    <row r="2649" spans="1:14">
      <c r="A2649" t="s">
        <v>12</v>
      </c>
      <c r="B2649" t="s">
        <v>8980</v>
      </c>
      <c r="C2649" t="s">
        <v>5157</v>
      </c>
      <c r="D2649" s="85" t="s">
        <v>5158</v>
      </c>
      <c r="E2649" s="146">
        <v>44634</v>
      </c>
      <c r="G2649" t="s">
        <v>4833</v>
      </c>
      <c r="H2649" t="s">
        <v>1978</v>
      </c>
      <c r="I2649" t="s">
        <v>4834</v>
      </c>
      <c r="J2649" s="146">
        <v>44429</v>
      </c>
      <c r="K2649" t="s">
        <v>73</v>
      </c>
      <c r="L2649" t="s">
        <v>58</v>
      </c>
      <c r="M2649" t="s">
        <v>45</v>
      </c>
    </row>
    <row r="2650" spans="1:14">
      <c r="A2650" t="s">
        <v>12</v>
      </c>
      <c r="B2650" t="s">
        <v>8981</v>
      </c>
      <c r="C2650" t="s">
        <v>5159</v>
      </c>
      <c r="D2650" s="85" t="s">
        <v>5158</v>
      </c>
      <c r="E2650" s="146">
        <v>44635</v>
      </c>
      <c r="G2650" t="s">
        <v>4833</v>
      </c>
      <c r="H2650" t="s">
        <v>1978</v>
      </c>
      <c r="I2650" t="s">
        <v>4834</v>
      </c>
      <c r="J2650" s="146">
        <v>44429</v>
      </c>
      <c r="K2650" t="s">
        <v>92</v>
      </c>
      <c r="L2650" t="s">
        <v>4847</v>
      </c>
      <c r="M2650" t="s">
        <v>45</v>
      </c>
    </row>
    <row r="2651" spans="1:14">
      <c r="A2651" t="s">
        <v>12</v>
      </c>
      <c r="B2651" t="s">
        <v>8982</v>
      </c>
      <c r="C2651" t="s">
        <v>5160</v>
      </c>
      <c r="D2651" s="85" t="s">
        <v>5158</v>
      </c>
      <c r="E2651" s="146">
        <v>44636</v>
      </c>
      <c r="G2651" t="s">
        <v>4833</v>
      </c>
      <c r="H2651" t="s">
        <v>1978</v>
      </c>
      <c r="I2651" t="s">
        <v>4834</v>
      </c>
      <c r="J2651" s="146">
        <v>44429</v>
      </c>
      <c r="K2651" t="s">
        <v>92</v>
      </c>
      <c r="L2651" t="s">
        <v>73</v>
      </c>
      <c r="M2651" t="s">
        <v>45</v>
      </c>
    </row>
    <row r="2652" spans="1:14">
      <c r="A2652" t="s">
        <v>12</v>
      </c>
      <c r="B2652" t="s">
        <v>8983</v>
      </c>
      <c r="C2652" t="s">
        <v>5161</v>
      </c>
      <c r="D2652" s="85" t="s">
        <v>5158</v>
      </c>
      <c r="E2652" s="146">
        <v>44637</v>
      </c>
      <c r="G2652" t="s">
        <v>4833</v>
      </c>
      <c r="H2652" t="s">
        <v>1978</v>
      </c>
      <c r="I2652" t="s">
        <v>4834</v>
      </c>
      <c r="J2652" s="146">
        <v>44429</v>
      </c>
      <c r="K2652" t="s">
        <v>424</v>
      </c>
      <c r="L2652" t="s">
        <v>1340</v>
      </c>
      <c r="M2652" t="s">
        <v>45</v>
      </c>
    </row>
    <row r="2653" spans="1:14">
      <c r="A2653" t="s">
        <v>12</v>
      </c>
      <c r="B2653" t="s">
        <v>8984</v>
      </c>
      <c r="C2653" t="s">
        <v>5162</v>
      </c>
      <c r="D2653" s="85" t="s">
        <v>5158</v>
      </c>
      <c r="E2653" s="146">
        <v>44638</v>
      </c>
      <c r="G2653" t="s">
        <v>3376</v>
      </c>
      <c r="H2653" t="s">
        <v>204</v>
      </c>
      <c r="I2653" t="s">
        <v>4892</v>
      </c>
      <c r="J2653" s="146">
        <v>44464</v>
      </c>
      <c r="K2653" t="s">
        <v>434</v>
      </c>
      <c r="L2653" t="s">
        <v>3397</v>
      </c>
      <c r="M2653" t="s">
        <v>45</v>
      </c>
    </row>
    <row r="2654" spans="1:14">
      <c r="A2654" t="s">
        <v>12</v>
      </c>
      <c r="B2654" t="s">
        <v>8985</v>
      </c>
      <c r="C2654" t="s">
        <v>5163</v>
      </c>
      <c r="D2654" s="85" t="s">
        <v>5158</v>
      </c>
      <c r="E2654" s="146">
        <v>44639</v>
      </c>
      <c r="G2654" t="s">
        <v>4859</v>
      </c>
      <c r="H2654" t="s">
        <v>204</v>
      </c>
      <c r="I2654" t="s">
        <v>4892</v>
      </c>
      <c r="J2654" s="146">
        <v>44443</v>
      </c>
      <c r="K2654" t="s">
        <v>1340</v>
      </c>
      <c r="L2654" t="s">
        <v>79</v>
      </c>
      <c r="M2654" t="s">
        <v>45</v>
      </c>
    </row>
    <row r="2655" spans="1:14">
      <c r="A2655" t="s">
        <v>12</v>
      </c>
      <c r="B2655" t="s">
        <v>8986</v>
      </c>
      <c r="C2655" t="s">
        <v>5164</v>
      </c>
      <c r="D2655" s="85" t="s">
        <v>5158</v>
      </c>
      <c r="E2655" s="146">
        <v>44640</v>
      </c>
      <c r="G2655" t="s">
        <v>4859</v>
      </c>
      <c r="H2655" t="s">
        <v>204</v>
      </c>
      <c r="I2655" t="s">
        <v>4892</v>
      </c>
      <c r="J2655" s="146">
        <v>44443</v>
      </c>
      <c r="K2655" t="s">
        <v>1340</v>
      </c>
      <c r="L2655" t="s">
        <v>73</v>
      </c>
      <c r="M2655" t="s">
        <v>45</v>
      </c>
    </row>
    <row r="2656" spans="1:14">
      <c r="A2656" t="s">
        <v>12</v>
      </c>
      <c r="B2656" t="s">
        <v>8987</v>
      </c>
      <c r="C2656" t="s">
        <v>5165</v>
      </c>
      <c r="D2656" s="85" t="s">
        <v>5158</v>
      </c>
      <c r="E2656" s="146">
        <v>44641</v>
      </c>
      <c r="G2656" t="s">
        <v>4833</v>
      </c>
      <c r="H2656" t="s">
        <v>1978</v>
      </c>
      <c r="I2656" t="s">
        <v>4834</v>
      </c>
      <c r="J2656" s="146">
        <v>44429</v>
      </c>
      <c r="K2656" t="s">
        <v>1031</v>
      </c>
      <c r="L2656" t="s">
        <v>2164</v>
      </c>
      <c r="M2656" t="s">
        <v>45</v>
      </c>
    </row>
    <row r="2657" spans="1:14">
      <c r="A2657" t="s">
        <v>12</v>
      </c>
      <c r="B2657" t="s">
        <v>8988</v>
      </c>
      <c r="C2657" t="s">
        <v>5166</v>
      </c>
      <c r="D2657" s="85" t="s">
        <v>5158</v>
      </c>
      <c r="E2657" s="146">
        <v>44642</v>
      </c>
      <c r="G2657" t="s">
        <v>4833</v>
      </c>
      <c r="H2657" t="s">
        <v>1978</v>
      </c>
      <c r="I2657" t="s">
        <v>4834</v>
      </c>
      <c r="J2657" s="146">
        <v>44429</v>
      </c>
      <c r="K2657" t="s">
        <v>2066</v>
      </c>
      <c r="L2657" t="s">
        <v>58</v>
      </c>
      <c r="M2657" t="s">
        <v>45</v>
      </c>
    </row>
    <row r="2658" spans="1:14">
      <c r="A2658" t="s">
        <v>12</v>
      </c>
      <c r="B2658" t="s">
        <v>8989</v>
      </c>
      <c r="C2658" t="s">
        <v>5167</v>
      </c>
      <c r="D2658" s="85" t="s">
        <v>5158</v>
      </c>
      <c r="E2658" s="146">
        <v>44643</v>
      </c>
      <c r="G2658" t="s">
        <v>4859</v>
      </c>
      <c r="H2658" t="s">
        <v>204</v>
      </c>
      <c r="I2658" t="s">
        <v>4892</v>
      </c>
      <c r="J2658" s="146">
        <v>44443</v>
      </c>
      <c r="K2658" t="s">
        <v>79</v>
      </c>
      <c r="L2658" t="s">
        <v>73</v>
      </c>
      <c r="M2658" t="s">
        <v>45</v>
      </c>
    </row>
    <row r="2659" spans="1:14">
      <c r="A2659" t="s">
        <v>12</v>
      </c>
      <c r="B2659" t="s">
        <v>8990</v>
      </c>
      <c r="C2659" t="s">
        <v>5168</v>
      </c>
      <c r="D2659" s="85" t="s">
        <v>3395</v>
      </c>
      <c r="E2659" s="146">
        <v>44632</v>
      </c>
      <c r="G2659" t="s">
        <v>5143</v>
      </c>
      <c r="H2659" t="s">
        <v>954</v>
      </c>
      <c r="I2659" t="s">
        <v>5144</v>
      </c>
      <c r="J2659" s="146">
        <v>44625</v>
      </c>
      <c r="K2659" t="s">
        <v>4847</v>
      </c>
      <c r="L2659" t="s">
        <v>27</v>
      </c>
      <c r="M2659" t="s">
        <v>21</v>
      </c>
      <c r="N2659" t="s">
        <v>4404</v>
      </c>
    </row>
    <row r="2660" spans="1:14">
      <c r="A2660" t="s">
        <v>12</v>
      </c>
      <c r="B2660" t="s">
        <v>8991</v>
      </c>
      <c r="C2660" t="s">
        <v>5169</v>
      </c>
      <c r="D2660" s="85" t="s">
        <v>3395</v>
      </c>
      <c r="E2660" s="146">
        <v>44630</v>
      </c>
      <c r="G2660" t="s">
        <v>5143</v>
      </c>
      <c r="H2660" t="s">
        <v>954</v>
      </c>
      <c r="I2660" t="s">
        <v>5144</v>
      </c>
      <c r="J2660" s="146">
        <v>44625</v>
      </c>
      <c r="K2660" t="s">
        <v>4847</v>
      </c>
      <c r="L2660" t="s">
        <v>577</v>
      </c>
      <c r="M2660" t="s">
        <v>21</v>
      </c>
      <c r="N2660" t="s">
        <v>618</v>
      </c>
    </row>
    <row r="2661" spans="1:14">
      <c r="A2661" t="s">
        <v>12</v>
      </c>
      <c r="B2661" t="s">
        <v>8992</v>
      </c>
      <c r="C2661" t="s">
        <v>5170</v>
      </c>
      <c r="D2661" s="85" t="s">
        <v>3395</v>
      </c>
      <c r="E2661" s="146">
        <v>44633</v>
      </c>
      <c r="G2661" t="s">
        <v>5143</v>
      </c>
      <c r="H2661" t="s">
        <v>954</v>
      </c>
      <c r="I2661" t="s">
        <v>5144</v>
      </c>
      <c r="J2661" s="146">
        <v>44625</v>
      </c>
      <c r="K2661" t="s">
        <v>993</v>
      </c>
      <c r="L2661" t="s">
        <v>3397</v>
      </c>
      <c r="M2661" t="s">
        <v>21</v>
      </c>
      <c r="N2661" t="s">
        <v>86</v>
      </c>
    </row>
    <row r="2662" spans="1:14">
      <c r="A2662" t="s">
        <v>12</v>
      </c>
      <c r="B2662" t="s">
        <v>8993</v>
      </c>
      <c r="C2662" t="s">
        <v>5171</v>
      </c>
      <c r="D2662" s="85" t="s">
        <v>920</v>
      </c>
      <c r="E2662" s="146">
        <v>44633</v>
      </c>
      <c r="G2662" t="s">
        <v>5143</v>
      </c>
      <c r="H2662" t="s">
        <v>954</v>
      </c>
      <c r="I2662" t="s">
        <v>5144</v>
      </c>
      <c r="J2662" s="146">
        <v>44625</v>
      </c>
      <c r="K2662" t="s">
        <v>27</v>
      </c>
      <c r="L2662" t="s">
        <v>48</v>
      </c>
      <c r="M2662" t="s">
        <v>21</v>
      </c>
      <c r="N2662" t="s">
        <v>862</v>
      </c>
    </row>
    <row r="2663" spans="1:14">
      <c r="A2663" t="s">
        <v>12</v>
      </c>
      <c r="B2663" t="s">
        <v>8994</v>
      </c>
      <c r="C2663" t="s">
        <v>5172</v>
      </c>
      <c r="D2663" s="85" t="s">
        <v>920</v>
      </c>
      <c r="E2663" s="146">
        <v>44631</v>
      </c>
      <c r="F2663" t="s">
        <v>838</v>
      </c>
      <c r="G2663" t="s">
        <v>5143</v>
      </c>
      <c r="H2663" t="s">
        <v>954</v>
      </c>
      <c r="I2663" t="s">
        <v>5144</v>
      </c>
      <c r="J2663" s="146">
        <v>44625</v>
      </c>
      <c r="K2663" t="s">
        <v>1001</v>
      </c>
      <c r="L2663" t="s">
        <v>48</v>
      </c>
      <c r="M2663" t="s">
        <v>45</v>
      </c>
      <c r="N2663" t="s">
        <v>4404</v>
      </c>
    </row>
    <row r="2664" spans="1:14">
      <c r="A2664" t="s">
        <v>12</v>
      </c>
      <c r="B2664" t="s">
        <v>8995</v>
      </c>
      <c r="C2664" t="s">
        <v>5173</v>
      </c>
      <c r="D2664" s="85" t="s">
        <v>1973</v>
      </c>
      <c r="E2664" s="146">
        <v>44634</v>
      </c>
      <c r="G2664" t="s">
        <v>4859</v>
      </c>
      <c r="H2664" t="s">
        <v>204</v>
      </c>
      <c r="I2664" t="s">
        <v>4892</v>
      </c>
      <c r="J2664" s="146">
        <v>44443</v>
      </c>
      <c r="K2664" t="s">
        <v>92</v>
      </c>
      <c r="L2664" t="s">
        <v>1552</v>
      </c>
      <c r="M2664" t="s">
        <v>45</v>
      </c>
      <c r="N2664" t="s">
        <v>4592</v>
      </c>
    </row>
    <row r="2665" spans="1:14">
      <c r="A2665" t="s">
        <v>12</v>
      </c>
      <c r="B2665" t="s">
        <v>8996</v>
      </c>
      <c r="C2665" t="s">
        <v>5174</v>
      </c>
      <c r="D2665" s="85" t="s">
        <v>1973</v>
      </c>
      <c r="E2665" s="146">
        <v>44636</v>
      </c>
      <c r="G2665" t="s">
        <v>5143</v>
      </c>
      <c r="H2665" t="s">
        <v>954</v>
      </c>
      <c r="I2665" t="s">
        <v>5144</v>
      </c>
      <c r="J2665" s="146">
        <v>44625</v>
      </c>
      <c r="K2665" t="s">
        <v>4847</v>
      </c>
      <c r="L2665" t="s">
        <v>27</v>
      </c>
      <c r="M2665" t="s">
        <v>21</v>
      </c>
      <c r="N2665" t="s">
        <v>1864</v>
      </c>
    </row>
    <row r="2666" spans="1:14">
      <c r="A2666" t="s">
        <v>12</v>
      </c>
      <c r="B2666" t="s">
        <v>8997</v>
      </c>
      <c r="C2666" t="s">
        <v>5175</v>
      </c>
      <c r="D2666" s="85" t="s">
        <v>1973</v>
      </c>
      <c r="E2666" s="146">
        <v>44638</v>
      </c>
      <c r="G2666" t="s">
        <v>4859</v>
      </c>
      <c r="H2666" t="s">
        <v>204</v>
      </c>
      <c r="I2666" t="s">
        <v>4892</v>
      </c>
      <c r="J2666" s="146">
        <v>44443</v>
      </c>
      <c r="K2666" t="s">
        <v>1225</v>
      </c>
      <c r="L2666" t="s">
        <v>1552</v>
      </c>
      <c r="M2666" t="s">
        <v>45</v>
      </c>
      <c r="N2666" t="s">
        <v>22</v>
      </c>
    </row>
    <row r="2667" spans="1:14">
      <c r="A2667" t="s">
        <v>12</v>
      </c>
      <c r="B2667" t="s">
        <v>8998</v>
      </c>
      <c r="C2667" t="s">
        <v>5176</v>
      </c>
      <c r="D2667" s="85" t="s">
        <v>1973</v>
      </c>
      <c r="E2667" s="146">
        <v>44641</v>
      </c>
      <c r="F2667" t="s">
        <v>757</v>
      </c>
      <c r="G2667" t="s">
        <v>5022</v>
      </c>
      <c r="H2667" t="s">
        <v>954</v>
      </c>
      <c r="I2667" t="s">
        <v>5023</v>
      </c>
      <c r="J2667" s="146">
        <v>44520</v>
      </c>
      <c r="K2667" t="s">
        <v>2050</v>
      </c>
      <c r="L2667" t="s">
        <v>1259</v>
      </c>
      <c r="M2667" t="s">
        <v>21</v>
      </c>
      <c r="N2667" t="s">
        <v>2157</v>
      </c>
    </row>
    <row r="2668" spans="1:14">
      <c r="A2668" t="s">
        <v>12</v>
      </c>
      <c r="B2668" t="s">
        <v>8999</v>
      </c>
      <c r="C2668" t="s">
        <v>5177</v>
      </c>
      <c r="D2668" s="85" t="s">
        <v>1973</v>
      </c>
      <c r="E2668" s="146">
        <v>44643</v>
      </c>
      <c r="F2668" t="s">
        <v>757</v>
      </c>
      <c r="G2668" t="s">
        <v>5022</v>
      </c>
      <c r="H2668" t="s">
        <v>954</v>
      </c>
      <c r="I2668" t="s">
        <v>5023</v>
      </c>
      <c r="J2668" s="146">
        <v>44520</v>
      </c>
      <c r="K2668" t="s">
        <v>5141</v>
      </c>
      <c r="L2668" t="s">
        <v>1031</v>
      </c>
      <c r="M2668" t="s">
        <v>21</v>
      </c>
      <c r="N2668" t="s">
        <v>1938</v>
      </c>
    </row>
    <row r="2669" spans="1:14">
      <c r="A2669" t="s">
        <v>12</v>
      </c>
      <c r="B2669" t="s">
        <v>9000</v>
      </c>
      <c r="C2669" t="s">
        <v>5178</v>
      </c>
      <c r="D2669" s="85" t="s">
        <v>1973</v>
      </c>
      <c r="E2669" s="146">
        <v>44645</v>
      </c>
      <c r="G2669" t="s">
        <v>5143</v>
      </c>
      <c r="H2669" t="s">
        <v>954</v>
      </c>
      <c r="I2669" t="s">
        <v>5144</v>
      </c>
      <c r="J2669" s="146">
        <v>44625</v>
      </c>
      <c r="K2669" t="s">
        <v>27</v>
      </c>
      <c r="L2669" t="s">
        <v>993</v>
      </c>
      <c r="M2669" t="s">
        <v>21</v>
      </c>
      <c r="N2669" t="s">
        <v>239</v>
      </c>
    </row>
    <row r="2670" spans="1:14">
      <c r="A2670" t="s">
        <v>12</v>
      </c>
      <c r="B2670" t="s">
        <v>9001</v>
      </c>
      <c r="C2670" t="s">
        <v>5179</v>
      </c>
      <c r="D2670" s="85" t="s">
        <v>1973</v>
      </c>
      <c r="E2670" s="146">
        <v>44648</v>
      </c>
      <c r="G2670" t="s">
        <v>3376</v>
      </c>
      <c r="H2670" t="s">
        <v>204</v>
      </c>
      <c r="I2670" t="s">
        <v>4892</v>
      </c>
      <c r="J2670" s="146">
        <v>44464</v>
      </c>
      <c r="K2670" t="s">
        <v>151</v>
      </c>
      <c r="L2670" t="s">
        <v>5124</v>
      </c>
      <c r="M2670" t="s">
        <v>45</v>
      </c>
      <c r="N2670" t="s">
        <v>56</v>
      </c>
    </row>
    <row r="2671" spans="1:14">
      <c r="A2671" t="s">
        <v>12</v>
      </c>
      <c r="B2671" t="s">
        <v>9002</v>
      </c>
      <c r="C2671" t="s">
        <v>5180</v>
      </c>
      <c r="D2671" s="85" t="s">
        <v>5158</v>
      </c>
      <c r="E2671" s="146">
        <v>44644</v>
      </c>
      <c r="G2671" t="s">
        <v>3376</v>
      </c>
      <c r="H2671" t="s">
        <v>204</v>
      </c>
      <c r="I2671" t="s">
        <v>4892</v>
      </c>
      <c r="J2671" s="146">
        <v>44464</v>
      </c>
      <c r="K2671" t="s">
        <v>434</v>
      </c>
      <c r="L2671" t="s">
        <v>4794</v>
      </c>
      <c r="M2671" t="s">
        <v>45</v>
      </c>
    </row>
    <row r="2672" spans="1:14">
      <c r="A2672" t="s">
        <v>12</v>
      </c>
      <c r="B2672" t="s">
        <v>9003</v>
      </c>
      <c r="C2672" t="s">
        <v>5181</v>
      </c>
      <c r="D2672" s="85" t="s">
        <v>5158</v>
      </c>
      <c r="E2672" s="146">
        <v>44645</v>
      </c>
      <c r="G2672" t="s">
        <v>4833</v>
      </c>
      <c r="H2672" t="s">
        <v>1978</v>
      </c>
      <c r="I2672" t="s">
        <v>4834</v>
      </c>
      <c r="J2672" s="146">
        <v>44429</v>
      </c>
      <c r="K2672" t="s">
        <v>945</v>
      </c>
      <c r="L2672" t="s">
        <v>2164</v>
      </c>
      <c r="M2672" t="s">
        <v>45</v>
      </c>
    </row>
    <row r="2673" spans="1:14">
      <c r="A2673" t="s">
        <v>12</v>
      </c>
      <c r="B2673" t="s">
        <v>9004</v>
      </c>
      <c r="C2673" t="s">
        <v>5182</v>
      </c>
      <c r="D2673" s="85" t="s">
        <v>5158</v>
      </c>
      <c r="E2673" s="146">
        <v>44646</v>
      </c>
      <c r="G2673" t="s">
        <v>4859</v>
      </c>
      <c r="H2673" t="s">
        <v>204</v>
      </c>
      <c r="I2673" t="s">
        <v>4892</v>
      </c>
      <c r="J2673" s="146">
        <v>44443</v>
      </c>
      <c r="K2673" t="s">
        <v>1340</v>
      </c>
      <c r="L2673" t="s">
        <v>1255</v>
      </c>
      <c r="M2673" t="s">
        <v>45</v>
      </c>
    </row>
    <row r="2674" spans="1:14">
      <c r="A2674" t="s">
        <v>12</v>
      </c>
      <c r="B2674" t="s">
        <v>9005</v>
      </c>
      <c r="C2674" t="s">
        <v>5183</v>
      </c>
      <c r="D2674" s="85" t="s">
        <v>5158</v>
      </c>
      <c r="E2674" s="146">
        <v>44647</v>
      </c>
      <c r="G2674" t="s">
        <v>4804</v>
      </c>
      <c r="H2674" t="s">
        <v>190</v>
      </c>
      <c r="I2674" t="s">
        <v>4805</v>
      </c>
      <c r="J2674" s="146">
        <v>44415</v>
      </c>
      <c r="K2674" t="s">
        <v>1031</v>
      </c>
      <c r="L2674" t="s">
        <v>224</v>
      </c>
      <c r="M2674" t="s">
        <v>45</v>
      </c>
    </row>
    <row r="2675" spans="1:14">
      <c r="A2675" t="s">
        <v>12</v>
      </c>
      <c r="B2675" t="s">
        <v>9006</v>
      </c>
      <c r="C2675" t="s">
        <v>5184</v>
      </c>
      <c r="D2675" s="85" t="s">
        <v>5158</v>
      </c>
      <c r="E2675" s="146">
        <v>44648</v>
      </c>
      <c r="G2675" t="s">
        <v>5022</v>
      </c>
      <c r="H2675" t="s">
        <v>954</v>
      </c>
      <c r="I2675" t="s">
        <v>5023</v>
      </c>
      <c r="J2675" s="146">
        <v>44520</v>
      </c>
      <c r="K2675" t="s">
        <v>1080</v>
      </c>
      <c r="L2675" t="s">
        <v>1259</v>
      </c>
      <c r="M2675" t="s">
        <v>21</v>
      </c>
    </row>
    <row r="2676" spans="1:14">
      <c r="A2676" t="s">
        <v>12</v>
      </c>
      <c r="B2676" t="s">
        <v>9007</v>
      </c>
      <c r="C2676" t="s">
        <v>5185</v>
      </c>
      <c r="D2676" s="85" t="s">
        <v>5158</v>
      </c>
      <c r="E2676" s="146">
        <v>44647</v>
      </c>
      <c r="G2676" t="s">
        <v>4804</v>
      </c>
      <c r="H2676" t="s">
        <v>190</v>
      </c>
      <c r="I2676" t="s">
        <v>4805</v>
      </c>
      <c r="J2676" s="146">
        <v>44415</v>
      </c>
      <c r="K2676" t="s">
        <v>224</v>
      </c>
      <c r="L2676" t="s">
        <v>1259</v>
      </c>
      <c r="M2676" t="s">
        <v>45</v>
      </c>
    </row>
    <row r="2677" spans="1:14">
      <c r="A2677" t="s">
        <v>12</v>
      </c>
      <c r="B2677" t="s">
        <v>9008</v>
      </c>
      <c r="C2677" t="s">
        <v>5186</v>
      </c>
      <c r="D2677" s="85" t="s">
        <v>1973</v>
      </c>
      <c r="E2677" s="146">
        <v>44651</v>
      </c>
      <c r="F2677" t="s">
        <v>838</v>
      </c>
      <c r="G2677" t="s">
        <v>5022</v>
      </c>
      <c r="H2677" t="s">
        <v>954</v>
      </c>
      <c r="I2677" t="s">
        <v>5023</v>
      </c>
      <c r="J2677" s="146">
        <v>44520</v>
      </c>
      <c r="K2677" t="s">
        <v>1031</v>
      </c>
      <c r="L2677" t="s">
        <v>1259</v>
      </c>
      <c r="M2677" t="s">
        <v>21</v>
      </c>
      <c r="N2677" t="s">
        <v>239</v>
      </c>
    </row>
    <row r="2678" spans="1:14">
      <c r="A2678" t="s">
        <v>12</v>
      </c>
      <c r="B2678" t="s">
        <v>9009</v>
      </c>
      <c r="C2678" t="s">
        <v>5187</v>
      </c>
      <c r="D2678" s="85" t="s">
        <v>3395</v>
      </c>
      <c r="E2678" s="146">
        <v>44637</v>
      </c>
      <c r="G2678" t="s">
        <v>5143</v>
      </c>
      <c r="H2678" t="s">
        <v>954</v>
      </c>
      <c r="I2678" t="s">
        <v>5144</v>
      </c>
      <c r="J2678" s="146">
        <v>44625</v>
      </c>
      <c r="K2678" t="s">
        <v>993</v>
      </c>
      <c r="L2678" t="s">
        <v>577</v>
      </c>
      <c r="M2678" t="s">
        <v>21</v>
      </c>
      <c r="N2678" t="s">
        <v>4956</v>
      </c>
    </row>
    <row r="2679" spans="1:14">
      <c r="A2679" t="s">
        <v>12</v>
      </c>
      <c r="B2679" t="s">
        <v>9010</v>
      </c>
      <c r="C2679" t="s">
        <v>5188</v>
      </c>
      <c r="D2679" s="85" t="s">
        <v>3395</v>
      </c>
      <c r="E2679" s="146">
        <v>44640</v>
      </c>
      <c r="G2679" t="s">
        <v>5143</v>
      </c>
      <c r="H2679" t="s">
        <v>954</v>
      </c>
      <c r="I2679" t="s">
        <v>5144</v>
      </c>
      <c r="J2679" s="146">
        <v>44625</v>
      </c>
      <c r="K2679" t="s">
        <v>1001</v>
      </c>
      <c r="L2679" t="s">
        <v>577</v>
      </c>
      <c r="M2679" t="s">
        <v>21</v>
      </c>
      <c r="N2679" t="s">
        <v>207</v>
      </c>
    </row>
    <row r="2680" spans="1:14">
      <c r="A2680" t="s">
        <v>12</v>
      </c>
      <c r="B2680" t="s">
        <v>9011</v>
      </c>
      <c r="C2680" t="s">
        <v>5189</v>
      </c>
      <c r="D2680" s="85" t="s">
        <v>3395</v>
      </c>
      <c r="E2680" s="146">
        <v>44642</v>
      </c>
      <c r="G2680" t="s">
        <v>5143</v>
      </c>
      <c r="H2680" t="s">
        <v>954</v>
      </c>
      <c r="I2680" t="s">
        <v>5144</v>
      </c>
      <c r="J2680" s="146">
        <v>44625</v>
      </c>
      <c r="K2680" t="s">
        <v>3397</v>
      </c>
      <c r="L2680" t="s">
        <v>959</v>
      </c>
      <c r="M2680" t="s">
        <v>21</v>
      </c>
    </row>
    <row r="2681" spans="1:14">
      <c r="A2681" t="s">
        <v>12</v>
      </c>
      <c r="B2681" t="s">
        <v>9012</v>
      </c>
      <c r="C2681" t="s">
        <v>5190</v>
      </c>
      <c r="D2681" s="85" t="s">
        <v>3395</v>
      </c>
      <c r="E2681" s="146">
        <v>44644</v>
      </c>
      <c r="G2681" t="s">
        <v>5143</v>
      </c>
      <c r="H2681" t="s">
        <v>954</v>
      </c>
      <c r="I2681" t="s">
        <v>5144</v>
      </c>
      <c r="J2681" s="146">
        <v>44625</v>
      </c>
      <c r="K2681" t="s">
        <v>3397</v>
      </c>
      <c r="L2681" t="s">
        <v>577</v>
      </c>
      <c r="M2681" t="s">
        <v>21</v>
      </c>
      <c r="N2681" t="s">
        <v>1938</v>
      </c>
    </row>
    <row r="2682" spans="1:14">
      <c r="A2682" t="s">
        <v>12</v>
      </c>
      <c r="B2682" t="s">
        <v>9013</v>
      </c>
      <c r="C2682" t="s">
        <v>5191</v>
      </c>
      <c r="D2682" s="85" t="s">
        <v>3395</v>
      </c>
      <c r="E2682" s="146">
        <v>44644</v>
      </c>
      <c r="G2682" t="s">
        <v>5143</v>
      </c>
      <c r="H2682" t="s">
        <v>954</v>
      </c>
      <c r="I2682" t="s">
        <v>5144</v>
      </c>
      <c r="J2682" s="146">
        <v>44625</v>
      </c>
      <c r="K2682" t="s">
        <v>1001</v>
      </c>
      <c r="L2682" t="s">
        <v>993</v>
      </c>
      <c r="M2682" t="s">
        <v>21</v>
      </c>
    </row>
    <row r="2683" spans="1:14">
      <c r="A2683" t="s">
        <v>12</v>
      </c>
      <c r="B2683" t="s">
        <v>9014</v>
      </c>
      <c r="C2683" t="s">
        <v>5192</v>
      </c>
      <c r="D2683" s="85" t="s">
        <v>1259</v>
      </c>
      <c r="E2683" s="146">
        <v>44654</v>
      </c>
      <c r="G2683" t="s">
        <v>5127</v>
      </c>
      <c r="H2683" t="s">
        <v>16</v>
      </c>
      <c r="I2683" t="s">
        <v>5151</v>
      </c>
      <c r="J2683" s="146">
        <v>44612</v>
      </c>
      <c r="K2683" t="s">
        <v>1259</v>
      </c>
      <c r="L2683" t="s">
        <v>1031</v>
      </c>
      <c r="M2683" t="s">
        <v>45</v>
      </c>
      <c r="N2683" t="s">
        <v>4404</v>
      </c>
    </row>
    <row r="2684" spans="1:14">
      <c r="A2684" t="s">
        <v>12</v>
      </c>
      <c r="B2684" t="s">
        <v>9015</v>
      </c>
      <c r="C2684" t="s">
        <v>5193</v>
      </c>
      <c r="D2684" s="85" t="s">
        <v>1259</v>
      </c>
      <c r="E2684" s="146">
        <v>44654</v>
      </c>
      <c r="G2684" t="s">
        <v>3376</v>
      </c>
      <c r="H2684" t="s">
        <v>204</v>
      </c>
      <c r="I2684" t="s">
        <v>4892</v>
      </c>
      <c r="J2684" s="146">
        <v>44464</v>
      </c>
      <c r="K2684" t="s">
        <v>1276</v>
      </c>
      <c r="L2684" t="s">
        <v>4847</v>
      </c>
      <c r="M2684" t="s">
        <v>45</v>
      </c>
      <c r="N2684" t="s">
        <v>2323</v>
      </c>
    </row>
    <row r="2685" spans="1:14">
      <c r="A2685" t="s">
        <v>12</v>
      </c>
      <c r="B2685" t="s">
        <v>9016</v>
      </c>
      <c r="C2685" t="s">
        <v>5194</v>
      </c>
      <c r="D2685" s="85" t="s">
        <v>4817</v>
      </c>
      <c r="E2685" s="146">
        <v>44654</v>
      </c>
      <c r="G2685" t="s">
        <v>4859</v>
      </c>
      <c r="H2685" t="s">
        <v>204</v>
      </c>
      <c r="I2685" t="s">
        <v>4892</v>
      </c>
      <c r="J2685" s="146">
        <v>44443</v>
      </c>
      <c r="K2685" t="s">
        <v>1552</v>
      </c>
      <c r="L2685" t="s">
        <v>529</v>
      </c>
      <c r="M2685" t="s">
        <v>45</v>
      </c>
      <c r="N2685" t="s">
        <v>242</v>
      </c>
    </row>
    <row r="2686" spans="1:14">
      <c r="A2686" t="s">
        <v>12</v>
      </c>
      <c r="B2686" t="s">
        <v>9017</v>
      </c>
      <c r="C2686" t="s">
        <v>5195</v>
      </c>
      <c r="D2686" s="85" t="s">
        <v>4817</v>
      </c>
      <c r="E2686" s="146">
        <v>44658</v>
      </c>
      <c r="G2686" t="s">
        <v>4859</v>
      </c>
      <c r="H2686" t="s">
        <v>204</v>
      </c>
      <c r="I2686" t="s">
        <v>4892</v>
      </c>
      <c r="J2686" s="146">
        <v>44443</v>
      </c>
      <c r="K2686" t="s">
        <v>79</v>
      </c>
      <c r="L2686" t="s">
        <v>1255</v>
      </c>
      <c r="M2686" t="s">
        <v>45</v>
      </c>
      <c r="N2686" t="s">
        <v>769</v>
      </c>
    </row>
    <row r="2687" spans="1:14">
      <c r="A2687" t="s">
        <v>12</v>
      </c>
      <c r="B2687" t="s">
        <v>9018</v>
      </c>
      <c r="C2687" t="s">
        <v>5196</v>
      </c>
      <c r="D2687" s="85" t="s">
        <v>4817</v>
      </c>
      <c r="E2687" s="146">
        <v>44661</v>
      </c>
      <c r="G2687" t="s">
        <v>4859</v>
      </c>
      <c r="H2687" t="s">
        <v>204</v>
      </c>
      <c r="I2687" t="s">
        <v>4892</v>
      </c>
      <c r="J2687" s="146">
        <v>44443</v>
      </c>
      <c r="K2687" t="s">
        <v>529</v>
      </c>
      <c r="L2687" t="s">
        <v>5197</v>
      </c>
      <c r="M2687" t="s">
        <v>45</v>
      </c>
      <c r="N2687" t="s">
        <v>22</v>
      </c>
    </row>
    <row r="2688" spans="1:14">
      <c r="A2688" t="s">
        <v>12</v>
      </c>
      <c r="B2688" t="s">
        <v>9019</v>
      </c>
      <c r="C2688" t="s">
        <v>5198</v>
      </c>
      <c r="D2688" s="85" t="s">
        <v>4817</v>
      </c>
      <c r="E2688" s="146">
        <v>44663</v>
      </c>
      <c r="G2688" t="s">
        <v>4859</v>
      </c>
      <c r="H2688" t="s">
        <v>204</v>
      </c>
      <c r="I2688" t="s">
        <v>4892</v>
      </c>
      <c r="J2688" s="146">
        <v>44443</v>
      </c>
      <c r="K2688" t="s">
        <v>529</v>
      </c>
      <c r="L2688" t="s">
        <v>92</v>
      </c>
      <c r="M2688" t="s">
        <v>45</v>
      </c>
      <c r="N2688" t="s">
        <v>5199</v>
      </c>
    </row>
    <row r="2689" spans="1:14">
      <c r="A2689" t="s">
        <v>12</v>
      </c>
      <c r="B2689" t="s">
        <v>9020</v>
      </c>
      <c r="C2689" t="s">
        <v>5200</v>
      </c>
      <c r="D2689" s="85" t="s">
        <v>4817</v>
      </c>
      <c r="E2689" s="146">
        <v>44665</v>
      </c>
      <c r="G2689" t="s">
        <v>4859</v>
      </c>
      <c r="H2689" t="s">
        <v>204</v>
      </c>
      <c r="I2689" t="s">
        <v>4892</v>
      </c>
      <c r="J2689" s="146">
        <v>44443</v>
      </c>
      <c r="K2689" t="s">
        <v>85</v>
      </c>
      <c r="L2689" t="s">
        <v>1255</v>
      </c>
      <c r="M2689" t="s">
        <v>45</v>
      </c>
      <c r="N2689" t="s">
        <v>29</v>
      </c>
    </row>
    <row r="2690" spans="1:14">
      <c r="A2690" t="s">
        <v>12</v>
      </c>
      <c r="B2690" t="s">
        <v>9021</v>
      </c>
      <c r="C2690" t="s">
        <v>5201</v>
      </c>
      <c r="D2690" s="85" t="s">
        <v>4817</v>
      </c>
      <c r="E2690" s="146">
        <v>44667</v>
      </c>
      <c r="G2690" t="s">
        <v>4859</v>
      </c>
      <c r="H2690" t="s">
        <v>204</v>
      </c>
      <c r="I2690" t="s">
        <v>4892</v>
      </c>
      <c r="J2690" s="146">
        <v>44443</v>
      </c>
      <c r="K2690" t="s">
        <v>529</v>
      </c>
      <c r="L2690" t="s">
        <v>1225</v>
      </c>
      <c r="M2690" t="s">
        <v>45</v>
      </c>
      <c r="N2690" t="s">
        <v>703</v>
      </c>
    </row>
    <row r="2691" spans="1:14">
      <c r="A2691" t="s">
        <v>12</v>
      </c>
      <c r="B2691" t="s">
        <v>9022</v>
      </c>
      <c r="C2691" t="s">
        <v>5202</v>
      </c>
      <c r="D2691" s="85" t="s">
        <v>4817</v>
      </c>
      <c r="E2691" s="146">
        <v>44668</v>
      </c>
      <c r="G2691" t="s">
        <v>4859</v>
      </c>
      <c r="H2691" t="s">
        <v>204</v>
      </c>
      <c r="I2691" t="s">
        <v>4892</v>
      </c>
      <c r="J2691" s="146">
        <v>44444</v>
      </c>
      <c r="K2691" t="s">
        <v>92</v>
      </c>
      <c r="L2691" t="s">
        <v>418</v>
      </c>
      <c r="M2691" t="s">
        <v>45</v>
      </c>
      <c r="N2691" t="s">
        <v>201</v>
      </c>
    </row>
    <row r="2692" spans="1:14">
      <c r="A2692" t="s">
        <v>12</v>
      </c>
      <c r="B2692" t="s">
        <v>9023</v>
      </c>
      <c r="C2692" t="s">
        <v>5203</v>
      </c>
      <c r="D2692" s="85" t="s">
        <v>4817</v>
      </c>
      <c r="E2692" s="146">
        <v>44670</v>
      </c>
      <c r="G2692" t="s">
        <v>4859</v>
      </c>
      <c r="H2692" t="s">
        <v>204</v>
      </c>
      <c r="I2692" t="s">
        <v>4892</v>
      </c>
      <c r="J2692" s="146">
        <v>44443</v>
      </c>
      <c r="K2692" t="s">
        <v>1255</v>
      </c>
      <c r="L2692" t="s">
        <v>529</v>
      </c>
      <c r="M2692" t="s">
        <v>45</v>
      </c>
      <c r="N2692" t="s">
        <v>242</v>
      </c>
    </row>
    <row r="2693" spans="1:14">
      <c r="A2693" t="s">
        <v>12</v>
      </c>
      <c r="B2693" t="s">
        <v>9024</v>
      </c>
      <c r="C2693" t="s">
        <v>5204</v>
      </c>
      <c r="D2693" s="85" t="s">
        <v>4817</v>
      </c>
      <c r="E2693" s="146">
        <v>44672</v>
      </c>
      <c r="G2693" t="s">
        <v>4859</v>
      </c>
      <c r="H2693" t="s">
        <v>204</v>
      </c>
      <c r="I2693" t="s">
        <v>4892</v>
      </c>
      <c r="J2693" s="146">
        <v>44444</v>
      </c>
      <c r="K2693" t="s">
        <v>1031</v>
      </c>
      <c r="L2693" t="s">
        <v>490</v>
      </c>
      <c r="M2693" t="s">
        <v>45</v>
      </c>
      <c r="N2693" t="s">
        <v>1207</v>
      </c>
    </row>
    <row r="2694" spans="1:14">
      <c r="A2694" t="s">
        <v>12</v>
      </c>
      <c r="B2694" t="s">
        <v>9025</v>
      </c>
      <c r="C2694" t="s">
        <v>5205</v>
      </c>
      <c r="D2694" s="85" t="s">
        <v>4817</v>
      </c>
      <c r="E2694" s="146">
        <v>44674</v>
      </c>
      <c r="G2694" t="s">
        <v>4859</v>
      </c>
      <c r="H2694" t="s">
        <v>204</v>
      </c>
      <c r="I2694" t="s">
        <v>4892</v>
      </c>
      <c r="J2694" s="146">
        <v>44443</v>
      </c>
      <c r="K2694" t="s">
        <v>529</v>
      </c>
      <c r="L2694" t="s">
        <v>1552</v>
      </c>
      <c r="M2694" t="s">
        <v>45</v>
      </c>
      <c r="N2694" t="s">
        <v>435</v>
      </c>
    </row>
    <row r="2695" spans="1:14">
      <c r="A2695" t="s">
        <v>12</v>
      </c>
      <c r="B2695" t="s">
        <v>9026</v>
      </c>
      <c r="C2695" t="s">
        <v>5206</v>
      </c>
      <c r="D2695" s="85" t="s">
        <v>4817</v>
      </c>
      <c r="E2695" s="146">
        <v>44675</v>
      </c>
      <c r="G2695" t="s">
        <v>4859</v>
      </c>
      <c r="H2695" t="s">
        <v>204</v>
      </c>
      <c r="I2695" t="s">
        <v>4892</v>
      </c>
      <c r="J2695" s="146">
        <v>44444</v>
      </c>
      <c r="K2695" t="s">
        <v>418</v>
      </c>
      <c r="L2695" t="s">
        <v>79</v>
      </c>
      <c r="M2695" t="s">
        <v>45</v>
      </c>
      <c r="N2695" t="s">
        <v>2323</v>
      </c>
    </row>
    <row r="2696" spans="1:14">
      <c r="A2696" t="s">
        <v>12</v>
      </c>
      <c r="B2696" t="s">
        <v>9027</v>
      </c>
      <c r="C2696" t="s">
        <v>5207</v>
      </c>
      <c r="D2696" s="85" t="s">
        <v>5158</v>
      </c>
      <c r="E2696" s="146">
        <v>44652</v>
      </c>
      <c r="G2696" t="s">
        <v>5026</v>
      </c>
      <c r="H2696" t="s">
        <v>16</v>
      </c>
      <c r="I2696" t="s">
        <v>5027</v>
      </c>
      <c r="J2696" s="146">
        <v>44542</v>
      </c>
      <c r="K2696" t="s">
        <v>438</v>
      </c>
      <c r="L2696" t="s">
        <v>2050</v>
      </c>
      <c r="M2696" t="s">
        <v>45</v>
      </c>
    </row>
    <row r="2697" spans="1:14">
      <c r="A2697" t="s">
        <v>12</v>
      </c>
      <c r="B2697" t="s">
        <v>9028</v>
      </c>
      <c r="C2697" t="s">
        <v>5208</v>
      </c>
      <c r="D2697" s="85" t="s">
        <v>5158</v>
      </c>
      <c r="E2697" s="146">
        <v>44657</v>
      </c>
      <c r="G2697" t="s">
        <v>4859</v>
      </c>
      <c r="H2697" t="s">
        <v>204</v>
      </c>
      <c r="I2697" t="s">
        <v>4892</v>
      </c>
      <c r="J2697" s="146">
        <v>44443</v>
      </c>
      <c r="K2697" t="s">
        <v>1255</v>
      </c>
      <c r="L2697" t="s">
        <v>79</v>
      </c>
      <c r="M2697" t="s">
        <v>45</v>
      </c>
    </row>
    <row r="2698" spans="1:14">
      <c r="A2698" t="s">
        <v>12</v>
      </c>
      <c r="B2698" t="s">
        <v>9029</v>
      </c>
      <c r="C2698" t="s">
        <v>5209</v>
      </c>
      <c r="D2698" s="85" t="s">
        <v>5158</v>
      </c>
      <c r="E2698" s="146">
        <v>44658</v>
      </c>
      <c r="G2698" t="s">
        <v>4774</v>
      </c>
      <c r="H2698" t="s">
        <v>1978</v>
      </c>
      <c r="I2698" t="s">
        <v>4775</v>
      </c>
      <c r="J2698" s="146">
        <v>44380</v>
      </c>
      <c r="K2698" t="s">
        <v>945</v>
      </c>
      <c r="L2698" t="s">
        <v>4786</v>
      </c>
      <c r="M2698" t="s">
        <v>45</v>
      </c>
    </row>
    <row r="2699" spans="1:14">
      <c r="A2699" t="s">
        <v>12</v>
      </c>
      <c r="B2699" t="s">
        <v>9030</v>
      </c>
      <c r="C2699" t="s">
        <v>5210</v>
      </c>
      <c r="D2699" s="85" t="s">
        <v>5158</v>
      </c>
      <c r="E2699" s="146">
        <v>44659</v>
      </c>
      <c r="G2699" t="s">
        <v>4833</v>
      </c>
      <c r="H2699" t="s">
        <v>1978</v>
      </c>
      <c r="I2699" t="s">
        <v>4834</v>
      </c>
      <c r="J2699" s="146">
        <v>44429</v>
      </c>
      <c r="K2699" t="s">
        <v>945</v>
      </c>
      <c r="L2699" t="s">
        <v>1031</v>
      </c>
      <c r="M2699" t="s">
        <v>45</v>
      </c>
    </row>
    <row r="2700" spans="1:14">
      <c r="A2700" t="s">
        <v>12</v>
      </c>
      <c r="B2700" t="s">
        <v>9031</v>
      </c>
      <c r="C2700" t="s">
        <v>5211</v>
      </c>
      <c r="D2700" s="85" t="s">
        <v>5158</v>
      </c>
      <c r="E2700" s="146">
        <v>44660</v>
      </c>
      <c r="G2700" t="s">
        <v>5026</v>
      </c>
      <c r="H2700" t="s">
        <v>16</v>
      </c>
      <c r="I2700" t="s">
        <v>5027</v>
      </c>
      <c r="J2700" s="146">
        <v>44542</v>
      </c>
      <c r="K2700" t="s">
        <v>3381</v>
      </c>
      <c r="L2700" t="s">
        <v>438</v>
      </c>
      <c r="M2700" t="s">
        <v>45</v>
      </c>
    </row>
    <row r="2701" spans="1:14">
      <c r="A2701" t="s">
        <v>12</v>
      </c>
      <c r="B2701" t="s">
        <v>9032</v>
      </c>
      <c r="C2701" t="s">
        <v>5212</v>
      </c>
      <c r="D2701" s="85" t="s">
        <v>5158</v>
      </c>
      <c r="E2701" s="146">
        <v>44670</v>
      </c>
      <c r="G2701" t="s">
        <v>4804</v>
      </c>
      <c r="H2701" t="s">
        <v>190</v>
      </c>
      <c r="I2701" t="s">
        <v>4805</v>
      </c>
      <c r="J2701" s="146">
        <v>44415</v>
      </c>
      <c r="K2701" t="s">
        <v>4794</v>
      </c>
      <c r="L2701" t="s">
        <v>1206</v>
      </c>
      <c r="M2701" t="s">
        <v>45</v>
      </c>
    </row>
    <row r="2702" spans="1:14">
      <c r="A2702" t="s">
        <v>12</v>
      </c>
      <c r="B2702" t="s">
        <v>9033</v>
      </c>
      <c r="C2702" t="s">
        <v>5213</v>
      </c>
      <c r="D2702" s="85" t="s">
        <v>5158</v>
      </c>
      <c r="E2702" s="146">
        <v>44671</v>
      </c>
      <c r="G2702" t="s">
        <v>4804</v>
      </c>
      <c r="H2702" t="s">
        <v>190</v>
      </c>
      <c r="I2702" t="s">
        <v>4805</v>
      </c>
      <c r="J2702" s="146">
        <v>44415</v>
      </c>
      <c r="K2702" t="s">
        <v>4794</v>
      </c>
      <c r="L2702" t="s">
        <v>27</v>
      </c>
      <c r="M2702" t="s">
        <v>45</v>
      </c>
    </row>
    <row r="2703" spans="1:14">
      <c r="A2703" t="s">
        <v>12</v>
      </c>
      <c r="B2703" t="s">
        <v>9034</v>
      </c>
      <c r="C2703" t="s">
        <v>5214</v>
      </c>
      <c r="D2703" s="85" t="s">
        <v>5158</v>
      </c>
      <c r="E2703" s="146">
        <v>44676</v>
      </c>
      <c r="G2703" t="s">
        <v>5215</v>
      </c>
      <c r="H2703" t="s">
        <v>5216</v>
      </c>
      <c r="J2703" s="146">
        <v>44674</v>
      </c>
      <c r="K2703" t="s">
        <v>5217</v>
      </c>
      <c r="L2703" t="s">
        <v>2007</v>
      </c>
      <c r="M2703" t="s">
        <v>45</v>
      </c>
    </row>
    <row r="2704" spans="1:14">
      <c r="A2704" t="s">
        <v>12</v>
      </c>
      <c r="B2704" t="s">
        <v>9035</v>
      </c>
      <c r="C2704" t="s">
        <v>5218</v>
      </c>
      <c r="D2704" s="85" t="s">
        <v>5158</v>
      </c>
      <c r="E2704" s="146">
        <v>44676</v>
      </c>
      <c r="G2704" t="s">
        <v>5215</v>
      </c>
      <c r="H2704" t="s">
        <v>5216</v>
      </c>
      <c r="J2704" s="146">
        <v>44674</v>
      </c>
      <c r="K2704" t="s">
        <v>224</v>
      </c>
      <c r="L2704" t="s">
        <v>2007</v>
      </c>
      <c r="M2704" t="s">
        <v>45</v>
      </c>
    </row>
    <row r="2705" spans="1:14">
      <c r="A2705" t="s">
        <v>12</v>
      </c>
      <c r="B2705" t="s">
        <v>9036</v>
      </c>
      <c r="C2705" t="s">
        <v>5219</v>
      </c>
      <c r="D2705" s="85" t="s">
        <v>5158</v>
      </c>
      <c r="E2705" s="146">
        <v>44677</v>
      </c>
      <c r="G2705" t="s">
        <v>5215</v>
      </c>
      <c r="H2705" t="s">
        <v>5216</v>
      </c>
      <c r="J2705" s="146">
        <v>44674</v>
      </c>
      <c r="K2705" t="s">
        <v>151</v>
      </c>
      <c r="L2705" t="s">
        <v>2007</v>
      </c>
      <c r="M2705" t="s">
        <v>45</v>
      </c>
    </row>
    <row r="2706" spans="1:14">
      <c r="A2706" t="s">
        <v>12</v>
      </c>
      <c r="B2706" t="s">
        <v>9037</v>
      </c>
      <c r="C2706" t="s">
        <v>5220</v>
      </c>
      <c r="D2706" s="85" t="s">
        <v>5158</v>
      </c>
      <c r="E2706" s="146">
        <v>44677</v>
      </c>
      <c r="G2706" t="s">
        <v>5215</v>
      </c>
      <c r="H2706" t="s">
        <v>5216</v>
      </c>
      <c r="J2706" s="146">
        <v>44674</v>
      </c>
      <c r="K2706" t="s">
        <v>118</v>
      </c>
      <c r="L2706" t="s">
        <v>2007</v>
      </c>
      <c r="M2706" t="s">
        <v>45</v>
      </c>
    </row>
    <row r="2707" spans="1:14">
      <c r="A2707" t="s">
        <v>12</v>
      </c>
      <c r="B2707" t="s">
        <v>9038</v>
      </c>
      <c r="C2707" t="s">
        <v>5221</v>
      </c>
      <c r="D2707" s="85" t="s">
        <v>5158</v>
      </c>
      <c r="E2707" s="146">
        <v>44678</v>
      </c>
      <c r="G2707" t="s">
        <v>5215</v>
      </c>
      <c r="H2707" t="s">
        <v>5216</v>
      </c>
      <c r="J2707" s="146">
        <v>44674</v>
      </c>
      <c r="K2707" t="s">
        <v>2066</v>
      </c>
      <c r="L2707" t="s">
        <v>2007</v>
      </c>
      <c r="M2707" t="s">
        <v>45</v>
      </c>
    </row>
    <row r="2708" spans="1:14">
      <c r="A2708" t="s">
        <v>12</v>
      </c>
      <c r="B2708" t="s">
        <v>9039</v>
      </c>
      <c r="C2708" t="s">
        <v>5222</v>
      </c>
      <c r="D2708" s="85" t="s">
        <v>5158</v>
      </c>
      <c r="E2708" s="146">
        <v>44678</v>
      </c>
      <c r="G2708" t="s">
        <v>5215</v>
      </c>
      <c r="H2708" t="s">
        <v>5216</v>
      </c>
      <c r="J2708" s="146">
        <v>44674</v>
      </c>
      <c r="K2708" t="s">
        <v>224</v>
      </c>
      <c r="L2708" t="s">
        <v>1444</v>
      </c>
      <c r="M2708" t="s">
        <v>45</v>
      </c>
    </row>
    <row r="2709" spans="1:14">
      <c r="A2709" t="s">
        <v>12</v>
      </c>
      <c r="B2709" t="s">
        <v>9040</v>
      </c>
      <c r="C2709" t="s">
        <v>5223</v>
      </c>
      <c r="D2709" s="85" t="s">
        <v>5158</v>
      </c>
      <c r="E2709" s="146">
        <v>44679</v>
      </c>
      <c r="G2709" t="s">
        <v>5215</v>
      </c>
      <c r="H2709" t="s">
        <v>5216</v>
      </c>
      <c r="J2709" s="146">
        <v>44674</v>
      </c>
      <c r="K2709" t="s">
        <v>3694</v>
      </c>
      <c r="L2709" t="s">
        <v>2007</v>
      </c>
      <c r="M2709" t="s">
        <v>45</v>
      </c>
    </row>
    <row r="2710" spans="1:14">
      <c r="A2710" t="s">
        <v>12</v>
      </c>
      <c r="B2710" t="s">
        <v>9041</v>
      </c>
      <c r="C2710" t="s">
        <v>5224</v>
      </c>
      <c r="D2710" s="85" t="s">
        <v>5158</v>
      </c>
      <c r="E2710" s="146">
        <v>44679</v>
      </c>
      <c r="G2710" t="s">
        <v>5215</v>
      </c>
      <c r="H2710" t="s">
        <v>5216</v>
      </c>
      <c r="J2710" s="146">
        <v>44674</v>
      </c>
      <c r="K2710" t="s">
        <v>224</v>
      </c>
      <c r="L2710" t="s">
        <v>5217</v>
      </c>
      <c r="M2710" t="s">
        <v>45</v>
      </c>
    </row>
    <row r="2711" spans="1:14">
      <c r="A2711" t="s">
        <v>12</v>
      </c>
      <c r="B2711" t="s">
        <v>9042</v>
      </c>
      <c r="C2711" t="s">
        <v>5225</v>
      </c>
      <c r="D2711" s="85" t="s">
        <v>5158</v>
      </c>
      <c r="E2711" s="146">
        <v>44680</v>
      </c>
      <c r="G2711" t="s">
        <v>5215</v>
      </c>
      <c r="H2711" t="s">
        <v>5216</v>
      </c>
      <c r="J2711" s="146">
        <v>44674</v>
      </c>
      <c r="K2711" t="s">
        <v>5217</v>
      </c>
      <c r="L2711" t="s">
        <v>1444</v>
      </c>
      <c r="M2711" t="s">
        <v>45</v>
      </c>
    </row>
    <row r="2712" spans="1:14">
      <c r="A2712" t="s">
        <v>12</v>
      </c>
      <c r="B2712" t="s">
        <v>9043</v>
      </c>
      <c r="C2712" t="s">
        <v>5226</v>
      </c>
      <c r="D2712" s="85" t="s">
        <v>5158</v>
      </c>
      <c r="E2712" s="146">
        <v>44680</v>
      </c>
      <c r="G2712" t="s">
        <v>5215</v>
      </c>
      <c r="H2712" t="s">
        <v>5216</v>
      </c>
      <c r="J2712" s="146">
        <v>44674</v>
      </c>
      <c r="K2712" t="s">
        <v>2007</v>
      </c>
      <c r="L2712" t="s">
        <v>1444</v>
      </c>
      <c r="M2712" t="s">
        <v>45</v>
      </c>
    </row>
    <row r="2713" spans="1:14">
      <c r="A2713" t="s">
        <v>12</v>
      </c>
      <c r="B2713" t="s">
        <v>9044</v>
      </c>
      <c r="C2713" t="s">
        <v>5227</v>
      </c>
      <c r="D2713" s="85" t="s">
        <v>1973</v>
      </c>
      <c r="E2713" s="146">
        <v>44655</v>
      </c>
      <c r="G2713" t="s">
        <v>5143</v>
      </c>
      <c r="H2713" t="s">
        <v>954</v>
      </c>
      <c r="I2713" t="s">
        <v>5144</v>
      </c>
      <c r="J2713" s="146">
        <v>44625</v>
      </c>
      <c r="K2713" t="s">
        <v>959</v>
      </c>
      <c r="L2713" t="s">
        <v>27</v>
      </c>
      <c r="M2713" t="s">
        <v>21</v>
      </c>
    </row>
    <row r="2714" spans="1:14">
      <c r="A2714" t="s">
        <v>12</v>
      </c>
      <c r="B2714" t="s">
        <v>9045</v>
      </c>
      <c r="C2714" t="s">
        <v>5228</v>
      </c>
      <c r="D2714" s="85" t="s">
        <v>1973</v>
      </c>
      <c r="E2714" s="146">
        <v>44657</v>
      </c>
      <c r="G2714" t="s">
        <v>5026</v>
      </c>
      <c r="H2714" t="s">
        <v>16</v>
      </c>
      <c r="I2714" t="s">
        <v>5027</v>
      </c>
      <c r="J2714" s="146">
        <v>44542</v>
      </c>
      <c r="K2714" t="s">
        <v>424</v>
      </c>
      <c r="L2714" t="s">
        <v>27</v>
      </c>
      <c r="M2714" t="s">
        <v>21</v>
      </c>
    </row>
    <row r="2715" spans="1:14">
      <c r="A2715" t="s">
        <v>12</v>
      </c>
      <c r="B2715" t="s">
        <v>9046</v>
      </c>
      <c r="C2715" t="s">
        <v>5229</v>
      </c>
      <c r="D2715" s="85" t="s">
        <v>1973</v>
      </c>
      <c r="E2715" s="146">
        <v>44659</v>
      </c>
      <c r="G2715" t="s">
        <v>4859</v>
      </c>
      <c r="H2715" t="s">
        <v>204</v>
      </c>
      <c r="I2715" t="s">
        <v>4892</v>
      </c>
      <c r="J2715" s="146">
        <v>44444</v>
      </c>
      <c r="K2715" t="s">
        <v>85</v>
      </c>
      <c r="L2715" t="s">
        <v>1225</v>
      </c>
      <c r="M2715" t="s">
        <v>45</v>
      </c>
    </row>
    <row r="2716" spans="1:14">
      <c r="A2716" t="s">
        <v>12</v>
      </c>
      <c r="B2716" t="s">
        <v>9047</v>
      </c>
      <c r="C2716" t="s">
        <v>5230</v>
      </c>
      <c r="D2716" s="85" t="s">
        <v>1973</v>
      </c>
      <c r="E2716" s="146">
        <v>44662</v>
      </c>
      <c r="G2716" t="s">
        <v>4833</v>
      </c>
      <c r="H2716" t="s">
        <v>1978</v>
      </c>
      <c r="I2716" t="s">
        <v>4834</v>
      </c>
      <c r="J2716" s="146">
        <v>44429</v>
      </c>
      <c r="K2716" t="s">
        <v>4794</v>
      </c>
      <c r="L2716" t="s">
        <v>1031</v>
      </c>
      <c r="M2716" t="s">
        <v>45</v>
      </c>
      <c r="N2716" t="s">
        <v>5231</v>
      </c>
    </row>
    <row r="2717" spans="1:14">
      <c r="A2717" t="s">
        <v>12</v>
      </c>
      <c r="B2717" t="s">
        <v>9048</v>
      </c>
      <c r="C2717" t="s">
        <v>5232</v>
      </c>
      <c r="D2717" s="85" t="s">
        <v>1973</v>
      </c>
      <c r="E2717" s="146">
        <v>44664</v>
      </c>
      <c r="G2717" t="s">
        <v>4859</v>
      </c>
      <c r="H2717" t="s">
        <v>204</v>
      </c>
      <c r="I2717" t="s">
        <v>4892</v>
      </c>
      <c r="J2717" s="146">
        <v>44444</v>
      </c>
      <c r="K2717" t="s">
        <v>1340</v>
      </c>
      <c r="L2717" t="s">
        <v>702</v>
      </c>
      <c r="M2717" t="s">
        <v>45</v>
      </c>
    </row>
    <row r="2718" spans="1:14">
      <c r="A2718" t="s">
        <v>12</v>
      </c>
      <c r="B2718" t="s">
        <v>9049</v>
      </c>
      <c r="C2718" t="s">
        <v>5233</v>
      </c>
      <c r="D2718" s="85" t="s">
        <v>1973</v>
      </c>
      <c r="E2718" s="146">
        <v>44666</v>
      </c>
      <c r="G2718" t="s">
        <v>5143</v>
      </c>
      <c r="H2718" t="s">
        <v>954</v>
      </c>
      <c r="I2718" t="s">
        <v>5144</v>
      </c>
      <c r="J2718" s="146">
        <v>44625</v>
      </c>
      <c r="K2718" t="s">
        <v>4847</v>
      </c>
      <c r="L2718" t="s">
        <v>48</v>
      </c>
      <c r="M2718" t="s">
        <v>21</v>
      </c>
    </row>
    <row r="2719" spans="1:14">
      <c r="A2719" t="s">
        <v>12</v>
      </c>
      <c r="B2719" t="s">
        <v>9050</v>
      </c>
      <c r="C2719" t="s">
        <v>5234</v>
      </c>
      <c r="D2719" s="85" t="s">
        <v>1973</v>
      </c>
      <c r="E2719" s="146">
        <v>44669</v>
      </c>
      <c r="G2719" t="s">
        <v>4833</v>
      </c>
      <c r="H2719" t="s">
        <v>1978</v>
      </c>
      <c r="I2719" t="s">
        <v>4834</v>
      </c>
      <c r="J2719" s="146">
        <v>44429</v>
      </c>
      <c r="K2719" t="s">
        <v>4794</v>
      </c>
      <c r="L2719" t="s">
        <v>151</v>
      </c>
      <c r="M2719" t="s">
        <v>45</v>
      </c>
    </row>
    <row r="2720" spans="1:14">
      <c r="A2720" t="s">
        <v>12</v>
      </c>
      <c r="B2720" t="s">
        <v>9051</v>
      </c>
      <c r="C2720" t="s">
        <v>5235</v>
      </c>
      <c r="D2720" s="85" t="s">
        <v>1973</v>
      </c>
      <c r="E2720" s="146">
        <v>44671</v>
      </c>
      <c r="G2720" t="s">
        <v>5026</v>
      </c>
      <c r="H2720" t="s">
        <v>16</v>
      </c>
      <c r="I2720" t="s">
        <v>5027</v>
      </c>
      <c r="J2720" s="146">
        <v>44542</v>
      </c>
      <c r="K2720" t="s">
        <v>438</v>
      </c>
      <c r="L2720" t="s">
        <v>956</v>
      </c>
      <c r="M2720" t="s">
        <v>21</v>
      </c>
    </row>
    <row r="2721" spans="1:14">
      <c r="A2721" t="s">
        <v>12</v>
      </c>
      <c r="B2721" t="s">
        <v>9052</v>
      </c>
      <c r="C2721" t="s">
        <v>5236</v>
      </c>
      <c r="D2721" s="85" t="s">
        <v>1973</v>
      </c>
      <c r="E2721" s="146">
        <v>44673</v>
      </c>
      <c r="F2721" t="s">
        <v>757</v>
      </c>
      <c r="G2721" t="s">
        <v>5143</v>
      </c>
      <c r="H2721" t="s">
        <v>954</v>
      </c>
      <c r="I2721" t="s">
        <v>5144</v>
      </c>
      <c r="J2721" s="146">
        <v>44625</v>
      </c>
      <c r="K2721" t="s">
        <v>4847</v>
      </c>
      <c r="L2721" t="s">
        <v>48</v>
      </c>
      <c r="M2721" t="s">
        <v>21</v>
      </c>
    </row>
    <row r="2722" spans="1:14">
      <c r="A2722" t="s">
        <v>12</v>
      </c>
      <c r="B2722" t="s">
        <v>9053</v>
      </c>
      <c r="C2722" t="s">
        <v>5237</v>
      </c>
      <c r="D2722" s="85" t="s">
        <v>1973</v>
      </c>
      <c r="E2722" s="146">
        <v>44676</v>
      </c>
      <c r="G2722" t="s">
        <v>4859</v>
      </c>
      <c r="H2722" t="s">
        <v>204</v>
      </c>
      <c r="I2722" t="s">
        <v>4892</v>
      </c>
      <c r="J2722" s="146">
        <v>44444</v>
      </c>
      <c r="K2722" t="s">
        <v>1340</v>
      </c>
      <c r="L2722" t="s">
        <v>529</v>
      </c>
      <c r="M2722" t="s">
        <v>45</v>
      </c>
    </row>
    <row r="2723" spans="1:14">
      <c r="A2723" t="s">
        <v>12</v>
      </c>
      <c r="B2723" t="s">
        <v>9054</v>
      </c>
      <c r="C2723" t="s">
        <v>5238</v>
      </c>
      <c r="D2723" s="85" t="s">
        <v>1973</v>
      </c>
      <c r="E2723" s="146">
        <v>44678</v>
      </c>
      <c r="G2723" t="s">
        <v>5143</v>
      </c>
      <c r="H2723" t="s">
        <v>954</v>
      </c>
      <c r="I2723" t="s">
        <v>5144</v>
      </c>
      <c r="J2723" s="146">
        <v>44625</v>
      </c>
      <c r="K2723" t="s">
        <v>959</v>
      </c>
      <c r="L2723" t="s">
        <v>48</v>
      </c>
      <c r="M2723" t="s">
        <v>21</v>
      </c>
    </row>
    <row r="2724" spans="1:14">
      <c r="A2724" t="s">
        <v>12</v>
      </c>
      <c r="B2724" t="s">
        <v>9055</v>
      </c>
      <c r="C2724" t="s">
        <v>5239</v>
      </c>
      <c r="D2724" s="85" t="s">
        <v>1973</v>
      </c>
      <c r="E2724" s="146">
        <v>44680</v>
      </c>
      <c r="G2724" t="s">
        <v>4859</v>
      </c>
      <c r="H2724" t="s">
        <v>204</v>
      </c>
      <c r="I2724" t="s">
        <v>4892</v>
      </c>
      <c r="J2724" s="146">
        <v>44444</v>
      </c>
      <c r="K2724" t="s">
        <v>1340</v>
      </c>
      <c r="L2724" t="s">
        <v>1552</v>
      </c>
      <c r="M2724" t="s">
        <v>45</v>
      </c>
    </row>
    <row r="2725" spans="1:14">
      <c r="A2725" t="s">
        <v>12</v>
      </c>
      <c r="B2725" t="s">
        <v>9056</v>
      </c>
      <c r="C2725" t="s">
        <v>5240</v>
      </c>
      <c r="D2725" s="85" t="s">
        <v>4817</v>
      </c>
      <c r="E2725" s="146">
        <v>44677</v>
      </c>
      <c r="G2725" t="s">
        <v>4859</v>
      </c>
      <c r="H2725" t="s">
        <v>204</v>
      </c>
      <c r="I2725" t="s">
        <v>4892</v>
      </c>
      <c r="J2725" s="146">
        <v>44444</v>
      </c>
      <c r="K2725" t="s">
        <v>490</v>
      </c>
      <c r="L2725" t="s">
        <v>85</v>
      </c>
      <c r="M2725" t="s">
        <v>45</v>
      </c>
      <c r="N2725" t="s">
        <v>1980</v>
      </c>
    </row>
    <row r="2726" spans="1:14">
      <c r="A2726" t="s">
        <v>12</v>
      </c>
      <c r="B2726" t="s">
        <v>9057</v>
      </c>
      <c r="C2726" t="s">
        <v>5241</v>
      </c>
      <c r="D2726" s="85" t="s">
        <v>4817</v>
      </c>
      <c r="E2726" s="146">
        <v>44679</v>
      </c>
      <c r="G2726" t="s">
        <v>4859</v>
      </c>
      <c r="H2726" t="s">
        <v>204</v>
      </c>
      <c r="I2726" t="s">
        <v>4892</v>
      </c>
      <c r="J2726" s="146">
        <v>44444</v>
      </c>
      <c r="K2726" t="s">
        <v>702</v>
      </c>
      <c r="L2726" t="s">
        <v>529</v>
      </c>
      <c r="M2726" t="s">
        <v>45</v>
      </c>
      <c r="N2726" t="s">
        <v>5018</v>
      </c>
    </row>
    <row r="2727" spans="1:14">
      <c r="A2727" t="s">
        <v>12</v>
      </c>
      <c r="B2727" t="s">
        <v>9058</v>
      </c>
      <c r="C2727" t="s">
        <v>5242</v>
      </c>
      <c r="D2727" s="85" t="s">
        <v>4817</v>
      </c>
      <c r="E2727" s="146">
        <v>44682</v>
      </c>
      <c r="G2727" t="s">
        <v>4859</v>
      </c>
      <c r="H2727" t="s">
        <v>204</v>
      </c>
      <c r="I2727" t="s">
        <v>4892</v>
      </c>
      <c r="J2727" s="146">
        <v>44444</v>
      </c>
      <c r="K2727" t="s">
        <v>1255</v>
      </c>
      <c r="L2727" t="s">
        <v>490</v>
      </c>
      <c r="M2727" t="s">
        <v>45</v>
      </c>
      <c r="N2727" t="s">
        <v>5243</v>
      </c>
    </row>
    <row r="2728" spans="1:14">
      <c r="A2728" t="s">
        <v>12</v>
      </c>
      <c r="B2728" t="s">
        <v>9059</v>
      </c>
      <c r="C2728" t="s">
        <v>5244</v>
      </c>
      <c r="D2728" s="85" t="s">
        <v>4817</v>
      </c>
      <c r="E2728" s="146">
        <v>44684</v>
      </c>
      <c r="G2728" t="s">
        <v>4859</v>
      </c>
      <c r="H2728" t="s">
        <v>204</v>
      </c>
      <c r="I2728" t="s">
        <v>4892</v>
      </c>
      <c r="J2728" s="146">
        <v>44444</v>
      </c>
      <c r="K2728" t="s">
        <v>1206</v>
      </c>
      <c r="L2728" t="s">
        <v>79</v>
      </c>
      <c r="M2728" t="s">
        <v>45</v>
      </c>
      <c r="N2728" t="s">
        <v>1999</v>
      </c>
    </row>
    <row r="2729" spans="1:14">
      <c r="A2729" t="s">
        <v>12</v>
      </c>
      <c r="B2729" t="s">
        <v>9060</v>
      </c>
      <c r="C2729" t="s">
        <v>5245</v>
      </c>
      <c r="D2729" s="85" t="s">
        <v>1973</v>
      </c>
      <c r="E2729" s="146">
        <v>44683</v>
      </c>
      <c r="G2729" t="s">
        <v>3396</v>
      </c>
      <c r="H2729" t="s">
        <v>204</v>
      </c>
      <c r="I2729" t="s">
        <v>3401</v>
      </c>
      <c r="J2729" s="146">
        <v>44681</v>
      </c>
      <c r="K2729" t="s">
        <v>36</v>
      </c>
      <c r="L2729" t="s">
        <v>502</v>
      </c>
      <c r="M2729" t="s">
        <v>45</v>
      </c>
      <c r="N2729" t="s">
        <v>46</v>
      </c>
    </row>
    <row r="2730" spans="1:14">
      <c r="A2730" t="s">
        <v>12</v>
      </c>
      <c r="B2730" t="s">
        <v>9061</v>
      </c>
      <c r="C2730" t="s">
        <v>5246</v>
      </c>
      <c r="D2730" s="85" t="s">
        <v>1973</v>
      </c>
      <c r="E2730" s="146">
        <v>44684</v>
      </c>
      <c r="G2730" t="s">
        <v>3396</v>
      </c>
      <c r="H2730" t="s">
        <v>204</v>
      </c>
      <c r="I2730" t="s">
        <v>3401</v>
      </c>
      <c r="J2730" s="146">
        <v>44681</v>
      </c>
      <c r="K2730" t="s">
        <v>36</v>
      </c>
      <c r="L2730" t="s">
        <v>48</v>
      </c>
      <c r="M2730" t="s">
        <v>45</v>
      </c>
      <c r="N2730" t="s">
        <v>1989</v>
      </c>
    </row>
    <row r="2731" spans="1:14">
      <c r="A2731" t="s">
        <v>12</v>
      </c>
      <c r="B2731" t="s">
        <v>9062</v>
      </c>
      <c r="C2731" t="s">
        <v>5247</v>
      </c>
      <c r="D2731" s="85" t="s">
        <v>1973</v>
      </c>
      <c r="E2731" s="146">
        <v>44685</v>
      </c>
      <c r="G2731" t="s">
        <v>3396</v>
      </c>
      <c r="H2731" t="s">
        <v>204</v>
      </c>
      <c r="I2731" t="s">
        <v>3401</v>
      </c>
      <c r="J2731" s="146">
        <v>44681</v>
      </c>
      <c r="K2731" t="s">
        <v>36</v>
      </c>
      <c r="L2731" t="s">
        <v>85</v>
      </c>
      <c r="M2731" t="s">
        <v>45</v>
      </c>
      <c r="N2731" t="s">
        <v>5248</v>
      </c>
    </row>
    <row r="2732" spans="1:14">
      <c r="A2732" t="s">
        <v>12</v>
      </c>
      <c r="B2732" t="s">
        <v>9063</v>
      </c>
      <c r="C2732" t="s">
        <v>5249</v>
      </c>
      <c r="D2732" s="85" t="s">
        <v>1973</v>
      </c>
      <c r="E2732" s="146">
        <v>44686</v>
      </c>
      <c r="G2732" t="s">
        <v>3396</v>
      </c>
      <c r="H2732" t="s">
        <v>204</v>
      </c>
      <c r="I2732" t="s">
        <v>3401</v>
      </c>
      <c r="J2732" s="146">
        <v>44681</v>
      </c>
      <c r="K2732" t="s">
        <v>36</v>
      </c>
      <c r="L2732" t="s">
        <v>92</v>
      </c>
      <c r="M2732" t="s">
        <v>45</v>
      </c>
      <c r="N2732" t="s">
        <v>2010</v>
      </c>
    </row>
    <row r="2733" spans="1:14">
      <c r="A2733" t="s">
        <v>12</v>
      </c>
      <c r="B2733" t="s">
        <v>9064</v>
      </c>
      <c r="C2733" t="s">
        <v>5250</v>
      </c>
      <c r="D2733" s="85" t="s">
        <v>1973</v>
      </c>
      <c r="E2733" s="146">
        <v>44687</v>
      </c>
      <c r="G2733" t="s">
        <v>3396</v>
      </c>
      <c r="H2733" t="s">
        <v>204</v>
      </c>
      <c r="I2733" t="s">
        <v>3401</v>
      </c>
      <c r="J2733" s="146">
        <v>44682</v>
      </c>
      <c r="K2733" t="s">
        <v>36</v>
      </c>
      <c r="L2733" t="s">
        <v>1444</v>
      </c>
      <c r="M2733" t="s">
        <v>45</v>
      </c>
      <c r="N2733" t="s">
        <v>5251</v>
      </c>
    </row>
    <row r="2734" spans="1:14">
      <c r="A2734" t="s">
        <v>12</v>
      </c>
      <c r="B2734" t="s">
        <v>9065</v>
      </c>
      <c r="C2734" t="s">
        <v>5252</v>
      </c>
      <c r="D2734" s="85" t="s">
        <v>5158</v>
      </c>
      <c r="E2734" s="146">
        <v>44683</v>
      </c>
      <c r="G2734" t="s">
        <v>3396</v>
      </c>
      <c r="H2734" t="s">
        <v>204</v>
      </c>
      <c r="I2734" t="s">
        <v>3401</v>
      </c>
      <c r="J2734" s="146">
        <v>44682</v>
      </c>
      <c r="K2734" t="s">
        <v>92</v>
      </c>
      <c r="L2734" t="s">
        <v>79</v>
      </c>
      <c r="M2734" t="s">
        <v>45</v>
      </c>
    </row>
    <row r="2735" spans="1:14">
      <c r="A2735" t="s">
        <v>12</v>
      </c>
      <c r="B2735" t="s">
        <v>9066</v>
      </c>
      <c r="C2735" t="s">
        <v>5253</v>
      </c>
      <c r="D2735" s="85" t="s">
        <v>5158</v>
      </c>
      <c r="E2735" s="146">
        <v>44685</v>
      </c>
      <c r="G2735" t="s">
        <v>3396</v>
      </c>
      <c r="H2735" t="s">
        <v>204</v>
      </c>
      <c r="I2735" t="s">
        <v>3401</v>
      </c>
      <c r="J2735" s="146">
        <v>44681</v>
      </c>
      <c r="K2735" t="s">
        <v>85</v>
      </c>
      <c r="L2735" t="s">
        <v>5254</v>
      </c>
      <c r="M2735" t="s">
        <v>45</v>
      </c>
    </row>
    <row r="2736" spans="1:14">
      <c r="A2736" t="s">
        <v>12</v>
      </c>
      <c r="B2736" t="s">
        <v>9067</v>
      </c>
      <c r="C2736" t="s">
        <v>5255</v>
      </c>
      <c r="D2736" s="85" t="s">
        <v>5158</v>
      </c>
      <c r="E2736" s="146">
        <v>44686</v>
      </c>
      <c r="G2736" t="s">
        <v>3396</v>
      </c>
      <c r="H2736" t="s">
        <v>204</v>
      </c>
      <c r="I2736" t="s">
        <v>3401</v>
      </c>
      <c r="J2736" s="146">
        <v>44681</v>
      </c>
      <c r="K2736" t="s">
        <v>502</v>
      </c>
      <c r="L2736" t="s">
        <v>5254</v>
      </c>
      <c r="M2736" t="s">
        <v>45</v>
      </c>
    </row>
    <row r="2737" spans="1:14">
      <c r="A2737" t="s">
        <v>12</v>
      </c>
      <c r="B2737" t="s">
        <v>9068</v>
      </c>
      <c r="C2737" t="s">
        <v>5256</v>
      </c>
      <c r="D2737" s="85" t="s">
        <v>5158</v>
      </c>
      <c r="E2737" s="146">
        <v>44687</v>
      </c>
      <c r="G2737" t="s">
        <v>3396</v>
      </c>
      <c r="H2737" t="s">
        <v>204</v>
      </c>
      <c r="I2737" t="s">
        <v>3401</v>
      </c>
      <c r="J2737" s="146">
        <v>44682</v>
      </c>
      <c r="K2737" t="s">
        <v>36</v>
      </c>
      <c r="L2737" t="s">
        <v>678</v>
      </c>
      <c r="M2737" t="s">
        <v>45</v>
      </c>
    </row>
    <row r="2738" spans="1:14">
      <c r="A2738" t="s">
        <v>12</v>
      </c>
      <c r="B2738" t="s">
        <v>9069</v>
      </c>
      <c r="C2738" t="s">
        <v>5257</v>
      </c>
      <c r="D2738" s="85" t="s">
        <v>4817</v>
      </c>
      <c r="E2738" s="146">
        <v>44686</v>
      </c>
      <c r="G2738" t="s">
        <v>5258</v>
      </c>
      <c r="H2738" t="s">
        <v>5259</v>
      </c>
      <c r="I2738" t="s">
        <v>5260</v>
      </c>
      <c r="J2738" s="146">
        <v>44457</v>
      </c>
      <c r="K2738" t="s">
        <v>79</v>
      </c>
      <c r="L2738" t="s">
        <v>702</v>
      </c>
      <c r="M2738" t="s">
        <v>45</v>
      </c>
      <c r="N2738" t="s">
        <v>80</v>
      </c>
    </row>
    <row r="2739" spans="1:14">
      <c r="A2739" t="s">
        <v>12</v>
      </c>
      <c r="B2739" t="s">
        <v>9070</v>
      </c>
      <c r="C2739" t="s">
        <v>5261</v>
      </c>
      <c r="D2739" s="85" t="s">
        <v>4817</v>
      </c>
      <c r="E2739" s="146">
        <v>44689</v>
      </c>
      <c r="G2739" t="s">
        <v>3396</v>
      </c>
      <c r="H2739" t="s">
        <v>204</v>
      </c>
      <c r="I2739" t="s">
        <v>3401</v>
      </c>
      <c r="J2739" s="146">
        <v>44682</v>
      </c>
      <c r="K2739" t="s">
        <v>79</v>
      </c>
      <c r="L2739" t="s">
        <v>73</v>
      </c>
      <c r="M2739" t="s">
        <v>45</v>
      </c>
      <c r="N2739" t="s">
        <v>4921</v>
      </c>
    </row>
    <row r="2740" spans="1:14">
      <c r="A2740" t="s">
        <v>12</v>
      </c>
      <c r="B2740" t="s">
        <v>9071</v>
      </c>
      <c r="C2740" t="s">
        <v>5262</v>
      </c>
      <c r="D2740" s="85" t="s">
        <v>4817</v>
      </c>
      <c r="E2740" s="146">
        <v>44691</v>
      </c>
      <c r="G2740" t="s">
        <v>5258</v>
      </c>
      <c r="H2740" t="s">
        <v>5259</v>
      </c>
      <c r="I2740" t="s">
        <v>5260</v>
      </c>
      <c r="J2740" s="146">
        <v>44457</v>
      </c>
      <c r="K2740" t="s">
        <v>5263</v>
      </c>
      <c r="L2740" t="s">
        <v>529</v>
      </c>
      <c r="M2740" t="s">
        <v>45</v>
      </c>
      <c r="N2740" t="s">
        <v>294</v>
      </c>
    </row>
    <row r="2741" spans="1:14">
      <c r="A2741" t="s">
        <v>12</v>
      </c>
      <c r="B2741" t="s">
        <v>9072</v>
      </c>
      <c r="C2741" t="s">
        <v>5264</v>
      </c>
      <c r="D2741" s="85" t="s">
        <v>1973</v>
      </c>
      <c r="E2741" s="146">
        <v>44690</v>
      </c>
      <c r="F2741" t="s">
        <v>891</v>
      </c>
      <c r="G2741" t="s">
        <v>5265</v>
      </c>
      <c r="H2741" t="s">
        <v>190</v>
      </c>
      <c r="I2741" t="s">
        <v>5266</v>
      </c>
      <c r="J2741" s="146">
        <v>44690</v>
      </c>
      <c r="K2741" t="s">
        <v>1031</v>
      </c>
      <c r="L2741" t="s">
        <v>212</v>
      </c>
      <c r="M2741" t="s">
        <v>45</v>
      </c>
      <c r="N2741" t="s">
        <v>2010</v>
      </c>
    </row>
    <row r="2742" spans="1:14">
      <c r="A2742" t="s">
        <v>12</v>
      </c>
      <c r="B2742" t="s">
        <v>9073</v>
      </c>
      <c r="C2742" t="s">
        <v>5267</v>
      </c>
      <c r="D2742" s="85" t="s">
        <v>1973</v>
      </c>
      <c r="E2742" s="146">
        <v>44692</v>
      </c>
      <c r="G2742" t="s">
        <v>5265</v>
      </c>
      <c r="H2742" t="s">
        <v>190</v>
      </c>
      <c r="I2742" t="s">
        <v>5266</v>
      </c>
      <c r="J2742" s="146">
        <v>44689</v>
      </c>
      <c r="K2742" t="s">
        <v>1031</v>
      </c>
      <c r="L2742" t="s">
        <v>27</v>
      </c>
      <c r="M2742" t="s">
        <v>45</v>
      </c>
      <c r="N2742" t="s">
        <v>5268</v>
      </c>
    </row>
    <row r="2743" spans="1:14">
      <c r="A2743" t="s">
        <v>12</v>
      </c>
      <c r="B2743" t="s">
        <v>9074</v>
      </c>
      <c r="C2743" t="s">
        <v>5269</v>
      </c>
      <c r="D2743" s="85" t="s">
        <v>1973</v>
      </c>
      <c r="E2743" s="146">
        <v>44694</v>
      </c>
      <c r="G2743" t="s">
        <v>5265</v>
      </c>
      <c r="H2743" t="s">
        <v>190</v>
      </c>
      <c r="I2743" t="s">
        <v>5266</v>
      </c>
      <c r="J2743" s="146">
        <v>44689</v>
      </c>
      <c r="K2743" t="s">
        <v>1031</v>
      </c>
      <c r="L2743" t="s">
        <v>1259</v>
      </c>
      <c r="M2743" t="s">
        <v>45</v>
      </c>
      <c r="N2743" t="s">
        <v>4941</v>
      </c>
    </row>
    <row r="2744" spans="1:14">
      <c r="A2744" t="s">
        <v>12</v>
      </c>
      <c r="B2744" t="s">
        <v>9075</v>
      </c>
      <c r="C2744" t="s">
        <v>5270</v>
      </c>
      <c r="D2744" s="85" t="s">
        <v>5158</v>
      </c>
      <c r="E2744" s="146">
        <v>44692</v>
      </c>
      <c r="G2744" t="s">
        <v>3396</v>
      </c>
      <c r="H2744" t="s">
        <v>204</v>
      </c>
      <c r="I2744" t="s">
        <v>3401</v>
      </c>
      <c r="J2744" s="146">
        <v>44681</v>
      </c>
      <c r="K2744" t="s">
        <v>36</v>
      </c>
      <c r="L2744" t="s">
        <v>2007</v>
      </c>
      <c r="M2744" t="s">
        <v>45</v>
      </c>
    </row>
    <row r="2745" spans="1:14">
      <c r="A2745" t="s">
        <v>12</v>
      </c>
      <c r="B2745" t="s">
        <v>9076</v>
      </c>
      <c r="C2745" t="s">
        <v>5271</v>
      </c>
      <c r="D2745" s="85" t="s">
        <v>5158</v>
      </c>
      <c r="E2745" s="146">
        <v>44697</v>
      </c>
      <c r="G2745" t="s">
        <v>5265</v>
      </c>
      <c r="H2745" t="s">
        <v>190</v>
      </c>
      <c r="I2745" t="s">
        <v>5266</v>
      </c>
      <c r="J2745" s="146">
        <v>44689</v>
      </c>
      <c r="K2745" t="s">
        <v>1031</v>
      </c>
      <c r="L2745" t="s">
        <v>5272</v>
      </c>
      <c r="M2745" t="s">
        <v>45</v>
      </c>
      <c r="N2745" t="s">
        <v>5273</v>
      </c>
    </row>
    <row r="2746" spans="1:14">
      <c r="A2746" t="s">
        <v>12</v>
      </c>
      <c r="B2746" t="s">
        <v>9077</v>
      </c>
      <c r="C2746" t="s">
        <v>5274</v>
      </c>
      <c r="D2746" s="85" t="s">
        <v>3395</v>
      </c>
      <c r="E2746" s="146">
        <v>44649</v>
      </c>
      <c r="G2746" t="s">
        <v>5143</v>
      </c>
      <c r="H2746" t="s">
        <v>954</v>
      </c>
      <c r="I2746" t="s">
        <v>5144</v>
      </c>
      <c r="J2746" s="146">
        <v>44625</v>
      </c>
      <c r="K2746" t="s">
        <v>577</v>
      </c>
      <c r="L2746" t="s">
        <v>993</v>
      </c>
      <c r="M2746" t="s">
        <v>21</v>
      </c>
      <c r="N2746" t="s">
        <v>769</v>
      </c>
    </row>
    <row r="2747" spans="1:14">
      <c r="A2747" t="s">
        <v>12</v>
      </c>
      <c r="B2747" t="s">
        <v>9078</v>
      </c>
      <c r="C2747" t="s">
        <v>5275</v>
      </c>
      <c r="D2747" s="85" t="s">
        <v>3395</v>
      </c>
      <c r="E2747" s="146">
        <v>44683</v>
      </c>
      <c r="G2747" t="s">
        <v>3396</v>
      </c>
      <c r="H2747" t="s">
        <v>204</v>
      </c>
      <c r="I2747" t="s">
        <v>3401</v>
      </c>
      <c r="J2747" s="146">
        <v>44681</v>
      </c>
      <c r="K2747" t="s">
        <v>3397</v>
      </c>
      <c r="L2747" t="s">
        <v>502</v>
      </c>
      <c r="M2747" t="s">
        <v>45</v>
      </c>
      <c r="N2747" t="s">
        <v>895</v>
      </c>
    </row>
    <row r="2748" spans="1:14">
      <c r="A2748" t="s">
        <v>12</v>
      </c>
      <c r="B2748" t="s">
        <v>9079</v>
      </c>
      <c r="C2748" t="s">
        <v>5276</v>
      </c>
      <c r="D2748" s="85" t="s">
        <v>3395</v>
      </c>
      <c r="E2748" s="146">
        <v>44694</v>
      </c>
      <c r="G2748" t="s">
        <v>3396</v>
      </c>
      <c r="H2748" t="s">
        <v>204</v>
      </c>
      <c r="I2748" t="s">
        <v>3401</v>
      </c>
      <c r="J2748" s="146">
        <v>44681</v>
      </c>
      <c r="K2748" t="s">
        <v>3397</v>
      </c>
      <c r="L2748" t="s">
        <v>2283</v>
      </c>
      <c r="M2748" t="s">
        <v>45</v>
      </c>
      <c r="N2748" t="s">
        <v>435</v>
      </c>
    </row>
    <row r="2749" spans="1:14">
      <c r="A2749" t="s">
        <v>12</v>
      </c>
      <c r="B2749" t="s">
        <v>9080</v>
      </c>
      <c r="C2749" t="s">
        <v>5277</v>
      </c>
      <c r="D2749" s="85" t="s">
        <v>3395</v>
      </c>
      <c r="E2749" s="146">
        <v>44695</v>
      </c>
      <c r="G2749" t="s">
        <v>3396</v>
      </c>
      <c r="H2749" t="s">
        <v>204</v>
      </c>
      <c r="I2749" t="s">
        <v>3401</v>
      </c>
      <c r="J2749" s="146">
        <v>44681</v>
      </c>
      <c r="K2749" t="s">
        <v>48</v>
      </c>
      <c r="L2749" t="s">
        <v>92</v>
      </c>
      <c r="M2749" t="s">
        <v>45</v>
      </c>
      <c r="N2749" t="s">
        <v>4274</v>
      </c>
    </row>
    <row r="2750" spans="1:14">
      <c r="A2750" t="s">
        <v>12</v>
      </c>
      <c r="B2750" t="s">
        <v>9081</v>
      </c>
      <c r="C2750" t="s">
        <v>5278</v>
      </c>
      <c r="D2750" s="85" t="s">
        <v>3395</v>
      </c>
      <c r="E2750" s="146">
        <v>44696</v>
      </c>
      <c r="G2750" t="s">
        <v>3396</v>
      </c>
      <c r="H2750" t="s">
        <v>204</v>
      </c>
      <c r="I2750" t="s">
        <v>3401</v>
      </c>
      <c r="J2750" s="146">
        <v>44681</v>
      </c>
      <c r="K2750" t="s">
        <v>79</v>
      </c>
      <c r="L2750" t="s">
        <v>3397</v>
      </c>
      <c r="M2750" t="s">
        <v>45</v>
      </c>
      <c r="N2750" t="s">
        <v>53</v>
      </c>
    </row>
    <row r="2751" spans="1:14">
      <c r="A2751" t="s">
        <v>12</v>
      </c>
      <c r="B2751" t="s">
        <v>9082</v>
      </c>
      <c r="C2751" t="s">
        <v>5279</v>
      </c>
      <c r="D2751" s="85" t="s">
        <v>952</v>
      </c>
      <c r="E2751" s="146">
        <v>44696</v>
      </c>
      <c r="G2751" t="s">
        <v>5127</v>
      </c>
      <c r="H2751" t="s">
        <v>16</v>
      </c>
      <c r="I2751" t="s">
        <v>5151</v>
      </c>
      <c r="J2751" s="146">
        <v>44612</v>
      </c>
      <c r="K2751" t="s">
        <v>27</v>
      </c>
      <c r="L2751" t="s">
        <v>438</v>
      </c>
      <c r="M2751" t="s">
        <v>21</v>
      </c>
      <c r="N2751" t="s">
        <v>29</v>
      </c>
    </row>
    <row r="2752" spans="1:14">
      <c r="A2752" t="s">
        <v>12</v>
      </c>
      <c r="B2752" t="s">
        <v>9083</v>
      </c>
      <c r="C2752" t="s">
        <v>5280</v>
      </c>
      <c r="D2752" s="85" t="s">
        <v>4817</v>
      </c>
      <c r="E2752" s="146">
        <v>44693</v>
      </c>
      <c r="G2752" t="s">
        <v>3396</v>
      </c>
      <c r="H2752" t="s">
        <v>204</v>
      </c>
      <c r="I2752" t="s">
        <v>3401</v>
      </c>
      <c r="J2752" s="146">
        <v>44682</v>
      </c>
      <c r="K2752" t="s">
        <v>5254</v>
      </c>
      <c r="L2752" t="s">
        <v>418</v>
      </c>
      <c r="M2752" t="s">
        <v>45</v>
      </c>
      <c r="N2752" t="s">
        <v>4267</v>
      </c>
    </row>
    <row r="2753" spans="1:14">
      <c r="A2753" t="s">
        <v>12</v>
      </c>
      <c r="B2753" t="s">
        <v>9084</v>
      </c>
      <c r="C2753" t="s">
        <v>5281</v>
      </c>
      <c r="D2753" s="85" t="s">
        <v>4817</v>
      </c>
      <c r="E2753" s="146">
        <v>44696</v>
      </c>
      <c r="G2753" t="s">
        <v>3396</v>
      </c>
      <c r="H2753" t="s">
        <v>204</v>
      </c>
      <c r="I2753" t="s">
        <v>3401</v>
      </c>
      <c r="J2753" s="146">
        <v>44681</v>
      </c>
      <c r="K2753" t="s">
        <v>577</v>
      </c>
      <c r="L2753" t="s">
        <v>2283</v>
      </c>
      <c r="M2753" t="s">
        <v>45</v>
      </c>
      <c r="N2753" t="s">
        <v>5030</v>
      </c>
    </row>
    <row r="2754" spans="1:14">
      <c r="A2754" t="s">
        <v>12</v>
      </c>
      <c r="B2754" t="s">
        <v>9085</v>
      </c>
      <c r="C2754" t="s">
        <v>5282</v>
      </c>
      <c r="D2754" s="85" t="s">
        <v>4817</v>
      </c>
      <c r="E2754" s="146">
        <v>44698</v>
      </c>
      <c r="F2754" t="s">
        <v>838</v>
      </c>
      <c r="G2754" t="s">
        <v>5258</v>
      </c>
      <c r="H2754" t="s">
        <v>5259</v>
      </c>
      <c r="I2754" t="s">
        <v>5260</v>
      </c>
      <c r="J2754" s="146">
        <v>44457</v>
      </c>
      <c r="K2754" t="s">
        <v>79</v>
      </c>
      <c r="L2754" t="s">
        <v>1338</v>
      </c>
      <c r="M2754" t="s">
        <v>45</v>
      </c>
      <c r="N2754" t="s">
        <v>5283</v>
      </c>
    </row>
    <row r="2755" spans="1:14">
      <c r="A2755" t="s">
        <v>12</v>
      </c>
      <c r="B2755" t="s">
        <v>9086</v>
      </c>
      <c r="C2755" t="s">
        <v>5284</v>
      </c>
      <c r="D2755" s="85" t="s">
        <v>4817</v>
      </c>
      <c r="E2755" s="146">
        <v>44700</v>
      </c>
      <c r="G2755" t="s">
        <v>3396</v>
      </c>
      <c r="H2755" t="s">
        <v>204</v>
      </c>
      <c r="I2755" t="s">
        <v>3401</v>
      </c>
      <c r="J2755" s="146">
        <v>44681</v>
      </c>
      <c r="K2755" t="s">
        <v>678</v>
      </c>
      <c r="L2755" t="s">
        <v>210</v>
      </c>
      <c r="M2755" t="s">
        <v>45</v>
      </c>
      <c r="N2755" t="s">
        <v>435</v>
      </c>
    </row>
    <row r="2756" spans="1:14">
      <c r="A2756" t="s">
        <v>12</v>
      </c>
      <c r="B2756" t="s">
        <v>9087</v>
      </c>
      <c r="C2756" t="s">
        <v>5285</v>
      </c>
      <c r="D2756" s="85" t="s">
        <v>4817</v>
      </c>
      <c r="E2756" s="146">
        <v>44703</v>
      </c>
      <c r="G2756" t="s">
        <v>3396</v>
      </c>
      <c r="H2756" t="s">
        <v>204</v>
      </c>
      <c r="I2756" t="s">
        <v>3401</v>
      </c>
      <c r="J2756" s="146">
        <v>44681</v>
      </c>
      <c r="K2756" t="s">
        <v>73</v>
      </c>
      <c r="L2756" t="s">
        <v>1444</v>
      </c>
      <c r="M2756" t="s">
        <v>45</v>
      </c>
      <c r="N2756" t="s">
        <v>1240</v>
      </c>
    </row>
    <row r="2757" spans="1:14">
      <c r="A2757" t="s">
        <v>12</v>
      </c>
      <c r="B2757" t="s">
        <v>9088</v>
      </c>
      <c r="C2757" t="s">
        <v>5286</v>
      </c>
      <c r="D2757" s="85" t="s">
        <v>4817</v>
      </c>
      <c r="E2757" s="146">
        <v>44705</v>
      </c>
      <c r="G2757" t="s">
        <v>3396</v>
      </c>
      <c r="H2757" t="s">
        <v>204</v>
      </c>
      <c r="I2757" t="s">
        <v>3401</v>
      </c>
      <c r="J2757" s="146">
        <v>44681</v>
      </c>
      <c r="K2757" t="s">
        <v>210</v>
      </c>
      <c r="L2757" t="s">
        <v>1338</v>
      </c>
      <c r="M2757" t="s">
        <v>45</v>
      </c>
      <c r="N2757" t="s">
        <v>3015</v>
      </c>
    </row>
    <row r="2758" spans="1:14">
      <c r="A2758" t="s">
        <v>12</v>
      </c>
      <c r="B2758" t="s">
        <v>9089</v>
      </c>
      <c r="C2758" t="s">
        <v>5287</v>
      </c>
      <c r="D2758" s="85" t="s">
        <v>1973</v>
      </c>
      <c r="E2758" s="146">
        <v>44697</v>
      </c>
      <c r="G2758" t="s">
        <v>3396</v>
      </c>
      <c r="H2758" t="s">
        <v>204</v>
      </c>
      <c r="I2758" t="s">
        <v>3401</v>
      </c>
      <c r="J2758" s="146">
        <v>44681</v>
      </c>
      <c r="K2758" t="s">
        <v>92</v>
      </c>
      <c r="L2758" t="s">
        <v>85</v>
      </c>
      <c r="M2758" t="s">
        <v>45</v>
      </c>
      <c r="N2758" t="s">
        <v>5288</v>
      </c>
    </row>
    <row r="2759" spans="1:14">
      <c r="A2759" t="s">
        <v>12</v>
      </c>
      <c r="B2759" t="s">
        <v>9090</v>
      </c>
      <c r="C2759" t="s">
        <v>5289</v>
      </c>
      <c r="D2759" s="85" t="s">
        <v>1973</v>
      </c>
      <c r="E2759" s="146">
        <v>44699</v>
      </c>
      <c r="G2759" t="s">
        <v>5265</v>
      </c>
      <c r="H2759" t="s">
        <v>190</v>
      </c>
      <c r="I2759" t="s">
        <v>5266</v>
      </c>
      <c r="J2759" s="146">
        <v>44689</v>
      </c>
      <c r="K2759" t="s">
        <v>490</v>
      </c>
      <c r="L2759" t="s">
        <v>27</v>
      </c>
      <c r="M2759" t="s">
        <v>45</v>
      </c>
    </row>
    <row r="2760" spans="1:14">
      <c r="A2760" t="s">
        <v>12</v>
      </c>
      <c r="B2760" t="s">
        <v>9091</v>
      </c>
      <c r="C2760" t="s">
        <v>5290</v>
      </c>
      <c r="D2760" s="85" t="s">
        <v>1973</v>
      </c>
      <c r="E2760" s="146">
        <v>44701</v>
      </c>
      <c r="F2760" t="s">
        <v>757</v>
      </c>
      <c r="G2760" t="s">
        <v>5265</v>
      </c>
      <c r="H2760" t="s">
        <v>190</v>
      </c>
      <c r="I2760" t="s">
        <v>5266</v>
      </c>
      <c r="J2760" s="146">
        <v>44689</v>
      </c>
      <c r="K2760" t="s">
        <v>1031</v>
      </c>
      <c r="L2760" t="s">
        <v>1259</v>
      </c>
      <c r="M2760" t="s">
        <v>45</v>
      </c>
      <c r="N2760" t="s">
        <v>5291</v>
      </c>
    </row>
    <row r="2761" spans="1:14">
      <c r="A2761" t="s">
        <v>12</v>
      </c>
      <c r="B2761" t="s">
        <v>9092</v>
      </c>
      <c r="C2761" t="s">
        <v>5292</v>
      </c>
      <c r="D2761" s="85" t="s">
        <v>1973</v>
      </c>
      <c r="E2761" s="146">
        <v>44703</v>
      </c>
      <c r="G2761" t="s">
        <v>9429</v>
      </c>
      <c r="H2761" t="s">
        <v>5293</v>
      </c>
      <c r="J2761" s="146">
        <v>44702</v>
      </c>
      <c r="K2761" t="s">
        <v>5294</v>
      </c>
      <c r="L2761" t="s">
        <v>73</v>
      </c>
      <c r="M2761" t="s">
        <v>28</v>
      </c>
    </row>
    <row r="2762" spans="1:14">
      <c r="A2762" t="s">
        <v>12</v>
      </c>
      <c r="B2762" t="s">
        <v>9093</v>
      </c>
      <c r="C2762" t="s">
        <v>5295</v>
      </c>
      <c r="D2762" s="85" t="s">
        <v>1973</v>
      </c>
      <c r="E2762" s="146">
        <v>44704</v>
      </c>
      <c r="F2762" t="s">
        <v>757</v>
      </c>
      <c r="G2762" t="s">
        <v>9429</v>
      </c>
      <c r="H2762" t="s">
        <v>5293</v>
      </c>
      <c r="J2762" s="146">
        <v>44702</v>
      </c>
      <c r="K2762" t="s">
        <v>5294</v>
      </c>
      <c r="L2762" t="s">
        <v>92</v>
      </c>
      <c r="M2762" t="s">
        <v>28</v>
      </c>
      <c r="N2762" t="s">
        <v>862</v>
      </c>
    </row>
    <row r="2763" spans="1:14">
      <c r="A2763" t="s">
        <v>12</v>
      </c>
      <c r="B2763" t="s">
        <v>9094</v>
      </c>
      <c r="C2763" t="s">
        <v>5296</v>
      </c>
      <c r="D2763" s="85" t="s">
        <v>1973</v>
      </c>
      <c r="E2763" s="146">
        <v>44706</v>
      </c>
      <c r="F2763" t="s">
        <v>838</v>
      </c>
      <c r="G2763" t="s">
        <v>9429</v>
      </c>
      <c r="H2763" t="s">
        <v>5293</v>
      </c>
      <c r="J2763" s="146">
        <v>44702</v>
      </c>
      <c r="K2763" t="s">
        <v>490</v>
      </c>
      <c r="L2763" t="s">
        <v>92</v>
      </c>
      <c r="M2763" t="s">
        <v>45</v>
      </c>
      <c r="N2763" t="s">
        <v>5297</v>
      </c>
    </row>
    <row r="2764" spans="1:14">
      <c r="A2764" t="s">
        <v>12</v>
      </c>
      <c r="B2764" t="s">
        <v>9095</v>
      </c>
      <c r="C2764" t="s">
        <v>5298</v>
      </c>
      <c r="D2764" s="85" t="s">
        <v>1973</v>
      </c>
      <c r="E2764" s="146">
        <v>44706</v>
      </c>
      <c r="F2764" t="s">
        <v>4945</v>
      </c>
      <c r="G2764" t="s">
        <v>9429</v>
      </c>
      <c r="H2764" t="s">
        <v>5293</v>
      </c>
      <c r="J2764" s="146">
        <v>44702</v>
      </c>
      <c r="K2764" t="s">
        <v>5294</v>
      </c>
      <c r="L2764" t="s">
        <v>5299</v>
      </c>
      <c r="M2764" t="s">
        <v>45</v>
      </c>
      <c r="N2764" t="s">
        <v>5300</v>
      </c>
    </row>
    <row r="2765" spans="1:14">
      <c r="A2765" t="s">
        <v>12</v>
      </c>
      <c r="B2765" t="s">
        <v>9096</v>
      </c>
      <c r="C2765" t="s">
        <v>5301</v>
      </c>
      <c r="D2765" s="85" t="s">
        <v>5158</v>
      </c>
      <c r="E2765" s="146">
        <v>44703</v>
      </c>
      <c r="G2765" t="s">
        <v>9429</v>
      </c>
      <c r="H2765" t="s">
        <v>5293</v>
      </c>
      <c r="J2765" s="146">
        <v>44702</v>
      </c>
      <c r="K2765" t="s">
        <v>5294</v>
      </c>
      <c r="L2765" t="s">
        <v>70</v>
      </c>
      <c r="M2765" t="s">
        <v>28</v>
      </c>
    </row>
    <row r="2766" spans="1:14">
      <c r="A2766" t="s">
        <v>12</v>
      </c>
      <c r="B2766" t="s">
        <v>9097</v>
      </c>
      <c r="C2766" t="s">
        <v>5302</v>
      </c>
      <c r="D2766" s="85" t="s">
        <v>5158</v>
      </c>
      <c r="E2766" s="146">
        <v>44704</v>
      </c>
      <c r="F2766" t="s">
        <v>757</v>
      </c>
      <c r="G2766" t="s">
        <v>9429</v>
      </c>
      <c r="H2766" t="s">
        <v>5293</v>
      </c>
      <c r="J2766" s="146">
        <v>44702</v>
      </c>
      <c r="K2766" t="s">
        <v>5299</v>
      </c>
      <c r="L2766" t="s">
        <v>490</v>
      </c>
      <c r="M2766" t="s">
        <v>28</v>
      </c>
    </row>
    <row r="2767" spans="1:14">
      <c r="A2767" t="s">
        <v>12</v>
      </c>
      <c r="B2767" t="s">
        <v>9098</v>
      </c>
      <c r="C2767" t="s">
        <v>5303</v>
      </c>
      <c r="D2767" s="85" t="s">
        <v>5158</v>
      </c>
      <c r="E2767" s="146">
        <v>44705</v>
      </c>
      <c r="G2767" t="s">
        <v>9429</v>
      </c>
      <c r="H2767" t="s">
        <v>5293</v>
      </c>
      <c r="J2767" s="146">
        <v>44702</v>
      </c>
      <c r="K2767" t="s">
        <v>5294</v>
      </c>
      <c r="L2767" t="s">
        <v>1340</v>
      </c>
      <c r="M2767" t="s">
        <v>28</v>
      </c>
    </row>
    <row r="2768" spans="1:14">
      <c r="A2768" t="s">
        <v>12</v>
      </c>
      <c r="B2768" t="s">
        <v>9099</v>
      </c>
      <c r="C2768" t="s">
        <v>5304</v>
      </c>
      <c r="D2768" s="85" t="s">
        <v>5158</v>
      </c>
      <c r="E2768" s="146">
        <v>44706</v>
      </c>
      <c r="G2768" t="s">
        <v>9429</v>
      </c>
      <c r="H2768" t="s">
        <v>5293</v>
      </c>
      <c r="J2768" s="146">
        <v>44702</v>
      </c>
      <c r="K2768" t="s">
        <v>1340</v>
      </c>
      <c r="L2768" t="s">
        <v>4794</v>
      </c>
      <c r="M2768" t="s">
        <v>28</v>
      </c>
    </row>
    <row r="2769" spans="1:14">
      <c r="A2769" t="s">
        <v>12</v>
      </c>
      <c r="B2769" t="s">
        <v>9100</v>
      </c>
      <c r="C2769" t="s">
        <v>5305</v>
      </c>
      <c r="D2769" s="85" t="s">
        <v>5158</v>
      </c>
      <c r="E2769" s="146">
        <v>44707</v>
      </c>
      <c r="G2769" t="s">
        <v>9429</v>
      </c>
      <c r="H2769" t="s">
        <v>5293</v>
      </c>
      <c r="J2769" s="146">
        <v>44702</v>
      </c>
      <c r="K2769" t="s">
        <v>5294</v>
      </c>
      <c r="L2769" t="s">
        <v>5306</v>
      </c>
      <c r="M2769" t="s">
        <v>28</v>
      </c>
    </row>
    <row r="2770" spans="1:14">
      <c r="A2770" t="s">
        <v>12</v>
      </c>
      <c r="B2770" t="s">
        <v>9101</v>
      </c>
      <c r="C2770" t="s">
        <v>5307</v>
      </c>
      <c r="D2770" s="85" t="s">
        <v>3395</v>
      </c>
      <c r="E2770" s="146">
        <v>44697</v>
      </c>
      <c r="G2770" t="s">
        <v>3396</v>
      </c>
      <c r="H2770" t="s">
        <v>204</v>
      </c>
      <c r="I2770" t="s">
        <v>3401</v>
      </c>
      <c r="J2770" s="146">
        <v>44681</v>
      </c>
      <c r="K2770" t="s">
        <v>3397</v>
      </c>
      <c r="L2770" t="s">
        <v>1255</v>
      </c>
      <c r="M2770" t="s">
        <v>45</v>
      </c>
    </row>
    <row r="2771" spans="1:14">
      <c r="A2771" t="s">
        <v>12</v>
      </c>
      <c r="B2771" t="s">
        <v>9102</v>
      </c>
      <c r="C2771" t="s">
        <v>5308</v>
      </c>
      <c r="D2771" s="85" t="s">
        <v>3395</v>
      </c>
      <c r="E2771" s="146">
        <v>44700</v>
      </c>
      <c r="G2771" t="s">
        <v>3396</v>
      </c>
      <c r="H2771" t="s">
        <v>204</v>
      </c>
      <c r="I2771" t="s">
        <v>3401</v>
      </c>
      <c r="J2771" s="146">
        <v>44681</v>
      </c>
      <c r="K2771" t="s">
        <v>3397</v>
      </c>
      <c r="L2771" t="s">
        <v>1338</v>
      </c>
      <c r="M2771" t="s">
        <v>45</v>
      </c>
    </row>
    <row r="2772" spans="1:14">
      <c r="A2772" t="s">
        <v>12</v>
      </c>
      <c r="B2772" t="s">
        <v>9103</v>
      </c>
      <c r="C2772" t="s">
        <v>3399</v>
      </c>
      <c r="D2772" s="85" t="s">
        <v>3395</v>
      </c>
      <c r="E2772" s="146">
        <v>44702</v>
      </c>
      <c r="G2772" t="s">
        <v>3396</v>
      </c>
      <c r="H2772" t="s">
        <v>204</v>
      </c>
      <c r="I2772" t="s">
        <v>3401</v>
      </c>
      <c r="J2772" s="146">
        <v>44681</v>
      </c>
      <c r="K2772" t="s">
        <v>418</v>
      </c>
      <c r="L2772" t="s">
        <v>3397</v>
      </c>
      <c r="M2772" t="s">
        <v>45</v>
      </c>
    </row>
    <row r="2773" spans="1:14">
      <c r="A2773" t="s">
        <v>12</v>
      </c>
      <c r="B2773" t="s">
        <v>9104</v>
      </c>
      <c r="C2773" t="s">
        <v>5309</v>
      </c>
      <c r="D2773" s="85" t="s">
        <v>3395</v>
      </c>
      <c r="E2773" s="146">
        <v>44704</v>
      </c>
      <c r="G2773" t="s">
        <v>3396</v>
      </c>
      <c r="H2773" t="s">
        <v>204</v>
      </c>
      <c r="I2773" t="s">
        <v>3401</v>
      </c>
      <c r="J2773" s="146">
        <v>44681</v>
      </c>
      <c r="K2773" t="s">
        <v>678</v>
      </c>
      <c r="L2773" t="s">
        <v>5254</v>
      </c>
      <c r="M2773" t="s">
        <v>45</v>
      </c>
    </row>
    <row r="2774" spans="1:14">
      <c r="A2774" t="s">
        <v>12</v>
      </c>
      <c r="B2774" t="s">
        <v>9105</v>
      </c>
      <c r="C2774" t="s">
        <v>5310</v>
      </c>
      <c r="D2774" s="85" t="s">
        <v>3395</v>
      </c>
      <c r="E2774" s="146">
        <v>44706</v>
      </c>
      <c r="G2774" t="s">
        <v>3396</v>
      </c>
      <c r="H2774" t="s">
        <v>204</v>
      </c>
      <c r="I2774" t="s">
        <v>3401</v>
      </c>
      <c r="J2774" s="146">
        <v>44681</v>
      </c>
      <c r="K2774" t="s">
        <v>3397</v>
      </c>
      <c r="L2774" t="s">
        <v>5254</v>
      </c>
      <c r="M2774" t="s">
        <v>45</v>
      </c>
    </row>
    <row r="2775" spans="1:14">
      <c r="A2775" t="s">
        <v>12</v>
      </c>
      <c r="B2775" t="s">
        <v>9106</v>
      </c>
      <c r="C2775" t="s">
        <v>5311</v>
      </c>
      <c r="D2775" s="85" t="s">
        <v>3395</v>
      </c>
      <c r="E2775" s="146">
        <v>44706</v>
      </c>
      <c r="G2775" t="s">
        <v>3396</v>
      </c>
      <c r="H2775" t="s">
        <v>204</v>
      </c>
      <c r="I2775" t="s">
        <v>3401</v>
      </c>
      <c r="J2775" s="146">
        <v>44681</v>
      </c>
      <c r="K2775" t="s">
        <v>678</v>
      </c>
      <c r="L2775" t="s">
        <v>48</v>
      </c>
      <c r="M2775" t="s">
        <v>45</v>
      </c>
    </row>
    <row r="2776" spans="1:14">
      <c r="A2776" t="s">
        <v>12</v>
      </c>
      <c r="B2776" t="s">
        <v>9107</v>
      </c>
      <c r="C2776" t="s">
        <v>5312</v>
      </c>
      <c r="D2776" s="85" t="s">
        <v>4817</v>
      </c>
      <c r="E2776" s="146">
        <v>44707</v>
      </c>
      <c r="G2776" t="s">
        <v>3396</v>
      </c>
      <c r="H2776" t="s">
        <v>204</v>
      </c>
      <c r="I2776" t="s">
        <v>3401</v>
      </c>
      <c r="J2776" s="146">
        <v>44681</v>
      </c>
      <c r="K2776" t="s">
        <v>5254</v>
      </c>
      <c r="L2776" t="s">
        <v>502</v>
      </c>
      <c r="M2776" t="s">
        <v>45</v>
      </c>
      <c r="N2776" t="s">
        <v>435</v>
      </c>
    </row>
    <row r="2777" spans="1:14">
      <c r="A2777" t="s">
        <v>12</v>
      </c>
      <c r="B2777" t="s">
        <v>9108</v>
      </c>
      <c r="C2777" t="s">
        <v>5313</v>
      </c>
      <c r="D2777" s="85" t="s">
        <v>4817</v>
      </c>
      <c r="E2777" s="146">
        <v>44710</v>
      </c>
      <c r="G2777" t="s">
        <v>3396</v>
      </c>
      <c r="H2777" t="s">
        <v>204</v>
      </c>
      <c r="I2777" t="s">
        <v>3401</v>
      </c>
      <c r="J2777" s="146">
        <v>44682</v>
      </c>
      <c r="K2777" t="s">
        <v>1444</v>
      </c>
      <c r="L2777" t="s">
        <v>678</v>
      </c>
      <c r="M2777" t="s">
        <v>45</v>
      </c>
      <c r="N2777" t="s">
        <v>68</v>
      </c>
    </row>
    <row r="2778" spans="1:14">
      <c r="A2778" t="s">
        <v>12</v>
      </c>
      <c r="B2778" t="s">
        <v>9109</v>
      </c>
      <c r="C2778" t="s">
        <v>5314</v>
      </c>
      <c r="D2778" s="85" t="s">
        <v>1973</v>
      </c>
      <c r="E2778" s="146">
        <v>44709</v>
      </c>
      <c r="G2778" t="s">
        <v>5265</v>
      </c>
      <c r="H2778" t="s">
        <v>190</v>
      </c>
      <c r="I2778" t="s">
        <v>5266</v>
      </c>
      <c r="J2778" s="146">
        <v>44689</v>
      </c>
      <c r="K2778" t="s">
        <v>1340</v>
      </c>
      <c r="L2778" t="s">
        <v>1031</v>
      </c>
      <c r="M2778" t="s">
        <v>45</v>
      </c>
      <c r="N2778" t="s">
        <v>5315</v>
      </c>
    </row>
    <row r="2779" spans="1:14">
      <c r="A2779" t="s">
        <v>12</v>
      </c>
      <c r="B2779" t="s">
        <v>9110</v>
      </c>
      <c r="C2779" t="s">
        <v>5316</v>
      </c>
      <c r="D2779" s="85" t="s">
        <v>1973</v>
      </c>
      <c r="E2779" s="146">
        <v>44711</v>
      </c>
      <c r="G2779" t="s">
        <v>5317</v>
      </c>
      <c r="H2779" t="s">
        <v>204</v>
      </c>
      <c r="I2779" t="s">
        <v>5318</v>
      </c>
      <c r="J2779" s="146">
        <v>44709</v>
      </c>
      <c r="K2779" t="s">
        <v>36</v>
      </c>
      <c r="L2779" t="s">
        <v>2568</v>
      </c>
      <c r="M2779" t="s">
        <v>45</v>
      </c>
      <c r="N2779" t="s">
        <v>2426</v>
      </c>
    </row>
    <row r="2780" spans="1:14">
      <c r="A2780" t="s">
        <v>12</v>
      </c>
      <c r="B2780" t="s">
        <v>9111</v>
      </c>
      <c r="C2780" t="s">
        <v>5319</v>
      </c>
      <c r="D2780" s="85" t="s">
        <v>1973</v>
      </c>
      <c r="E2780" s="146">
        <v>44713</v>
      </c>
      <c r="G2780" t="s">
        <v>3396</v>
      </c>
      <c r="H2780" t="s">
        <v>204</v>
      </c>
      <c r="I2780" t="s">
        <v>3401</v>
      </c>
      <c r="J2780" s="146">
        <v>44681</v>
      </c>
      <c r="K2780" t="s">
        <v>48</v>
      </c>
      <c r="L2780" t="s">
        <v>418</v>
      </c>
      <c r="M2780" t="s">
        <v>45</v>
      </c>
      <c r="N2780" t="s">
        <v>34</v>
      </c>
    </row>
    <row r="2781" spans="1:14">
      <c r="A2781" t="s">
        <v>12</v>
      </c>
      <c r="B2781" t="s">
        <v>9112</v>
      </c>
      <c r="C2781" t="s">
        <v>5320</v>
      </c>
      <c r="D2781" s="85" t="s">
        <v>1973</v>
      </c>
      <c r="E2781" s="146">
        <v>44714</v>
      </c>
      <c r="F2781" t="s">
        <v>757</v>
      </c>
      <c r="G2781" t="s">
        <v>5317</v>
      </c>
      <c r="H2781" t="s">
        <v>204</v>
      </c>
      <c r="I2781" t="s">
        <v>5318</v>
      </c>
      <c r="J2781" s="146">
        <v>44710</v>
      </c>
      <c r="K2781" t="s">
        <v>1031</v>
      </c>
      <c r="L2781" t="s">
        <v>92</v>
      </c>
      <c r="M2781" t="s">
        <v>45</v>
      </c>
      <c r="N2781" t="s">
        <v>5321</v>
      </c>
    </row>
    <row r="2782" spans="1:14">
      <c r="A2782" t="s">
        <v>12</v>
      </c>
      <c r="B2782" t="s">
        <v>9113</v>
      </c>
      <c r="C2782" t="s">
        <v>5322</v>
      </c>
      <c r="D2782" s="85" t="s">
        <v>1973</v>
      </c>
      <c r="E2782" s="146">
        <v>44717</v>
      </c>
      <c r="G2782" t="s">
        <v>5317</v>
      </c>
      <c r="H2782" t="s">
        <v>204</v>
      </c>
      <c r="I2782" t="s">
        <v>5318</v>
      </c>
      <c r="J2782" s="146">
        <v>44710</v>
      </c>
      <c r="K2782" t="s">
        <v>36</v>
      </c>
      <c r="L2782" t="s">
        <v>424</v>
      </c>
      <c r="M2782" t="s">
        <v>45</v>
      </c>
      <c r="N2782" t="s">
        <v>5323</v>
      </c>
    </row>
    <row r="2783" spans="1:14">
      <c r="A2783" t="s">
        <v>12</v>
      </c>
      <c r="B2783" t="s">
        <v>9114</v>
      </c>
      <c r="C2783" t="s">
        <v>5324</v>
      </c>
      <c r="D2783" s="85" t="s">
        <v>4817</v>
      </c>
      <c r="E2783" s="146">
        <v>44712</v>
      </c>
      <c r="G2783" t="s">
        <v>3396</v>
      </c>
      <c r="H2783" t="s">
        <v>204</v>
      </c>
      <c r="I2783" t="s">
        <v>3401</v>
      </c>
      <c r="J2783" s="146">
        <v>44682</v>
      </c>
      <c r="K2783" t="s">
        <v>2283</v>
      </c>
      <c r="L2783" t="s">
        <v>5050</v>
      </c>
      <c r="M2783" t="s">
        <v>45</v>
      </c>
      <c r="N2783" t="s">
        <v>34</v>
      </c>
    </row>
    <row r="2784" spans="1:14">
      <c r="A2784" t="s">
        <v>12</v>
      </c>
      <c r="B2784" t="s">
        <v>9115</v>
      </c>
      <c r="C2784" t="s">
        <v>5325</v>
      </c>
      <c r="D2784" s="85" t="s">
        <v>4817</v>
      </c>
      <c r="E2784" s="146">
        <v>44714</v>
      </c>
      <c r="G2784" t="s">
        <v>3396</v>
      </c>
      <c r="H2784" t="s">
        <v>204</v>
      </c>
      <c r="I2784" t="s">
        <v>3401</v>
      </c>
      <c r="J2784" s="146">
        <v>44681</v>
      </c>
      <c r="K2784" t="s">
        <v>1444</v>
      </c>
      <c r="L2784" t="s">
        <v>79</v>
      </c>
      <c r="M2784" t="s">
        <v>45</v>
      </c>
      <c r="N2784" t="s">
        <v>5326</v>
      </c>
    </row>
    <row r="2785" spans="1:14">
      <c r="A2785" t="s">
        <v>12</v>
      </c>
      <c r="B2785" t="s">
        <v>9116</v>
      </c>
      <c r="C2785" t="s">
        <v>5327</v>
      </c>
      <c r="D2785" s="85" t="s">
        <v>4817</v>
      </c>
      <c r="E2785" s="146">
        <v>44717</v>
      </c>
      <c r="G2785" t="s">
        <v>5265</v>
      </c>
      <c r="H2785" t="s">
        <v>190</v>
      </c>
      <c r="I2785" t="s">
        <v>5266</v>
      </c>
      <c r="J2785" s="146">
        <v>44688</v>
      </c>
      <c r="K2785" t="s">
        <v>73</v>
      </c>
      <c r="L2785" t="s">
        <v>529</v>
      </c>
      <c r="M2785" t="s">
        <v>45</v>
      </c>
      <c r="N2785" t="s">
        <v>5328</v>
      </c>
    </row>
    <row r="2786" spans="1:14">
      <c r="A2786" t="s">
        <v>12</v>
      </c>
      <c r="B2786" t="s">
        <v>9117</v>
      </c>
      <c r="C2786" t="s">
        <v>5329</v>
      </c>
      <c r="D2786" s="85" t="s">
        <v>5158</v>
      </c>
      <c r="E2786" s="146">
        <v>44707</v>
      </c>
      <c r="G2786" t="s">
        <v>9429</v>
      </c>
      <c r="H2786" t="s">
        <v>5293</v>
      </c>
      <c r="J2786" s="146">
        <v>44702</v>
      </c>
      <c r="K2786" t="s">
        <v>70</v>
      </c>
      <c r="L2786" t="s">
        <v>1340</v>
      </c>
      <c r="M2786" t="s">
        <v>28</v>
      </c>
    </row>
    <row r="2787" spans="1:14">
      <c r="A2787" t="s">
        <v>12</v>
      </c>
      <c r="B2787" t="s">
        <v>9118</v>
      </c>
      <c r="C2787" t="s">
        <v>5330</v>
      </c>
      <c r="D2787" s="85" t="s">
        <v>5158</v>
      </c>
      <c r="E2787" s="146">
        <v>44712</v>
      </c>
      <c r="G2787" t="s">
        <v>9429</v>
      </c>
      <c r="H2787" t="s">
        <v>5293</v>
      </c>
      <c r="J2787" s="146">
        <v>44702</v>
      </c>
      <c r="K2787" t="s">
        <v>5299</v>
      </c>
      <c r="L2787" t="s">
        <v>1332</v>
      </c>
      <c r="M2787" t="s">
        <v>28</v>
      </c>
    </row>
    <row r="2788" spans="1:14">
      <c r="A2788" t="s">
        <v>12</v>
      </c>
      <c r="B2788" t="s">
        <v>9119</v>
      </c>
      <c r="C2788" t="s">
        <v>5331</v>
      </c>
      <c r="D2788" s="85" t="s">
        <v>5158</v>
      </c>
      <c r="E2788" s="146">
        <v>44719</v>
      </c>
      <c r="G2788" t="s">
        <v>5317</v>
      </c>
      <c r="H2788" t="s">
        <v>204</v>
      </c>
      <c r="I2788" t="s">
        <v>5318</v>
      </c>
      <c r="J2788" s="146">
        <v>44710</v>
      </c>
      <c r="K2788" t="s">
        <v>424</v>
      </c>
      <c r="L2788" t="s">
        <v>79</v>
      </c>
      <c r="M2788" t="s">
        <v>45</v>
      </c>
    </row>
    <row r="2789" spans="1:14">
      <c r="A2789" t="s">
        <v>12</v>
      </c>
      <c r="B2789" t="s">
        <v>9120</v>
      </c>
      <c r="C2789" t="s">
        <v>5332</v>
      </c>
      <c r="D2789" s="85" t="s">
        <v>5158</v>
      </c>
      <c r="E2789" s="146">
        <v>44721</v>
      </c>
      <c r="G2789" t="s">
        <v>5317</v>
      </c>
      <c r="H2789" t="s">
        <v>204</v>
      </c>
      <c r="I2789" t="s">
        <v>5318</v>
      </c>
      <c r="J2789" s="146">
        <v>44710</v>
      </c>
      <c r="K2789" t="s">
        <v>79</v>
      </c>
      <c r="L2789" t="s">
        <v>36</v>
      </c>
      <c r="M2789" t="s">
        <v>45</v>
      </c>
    </row>
    <row r="2790" spans="1:14">
      <c r="A2790" t="s">
        <v>12</v>
      </c>
      <c r="B2790" t="s">
        <v>9121</v>
      </c>
      <c r="C2790" t="s">
        <v>5333</v>
      </c>
      <c r="D2790" s="85" t="s">
        <v>5158</v>
      </c>
      <c r="E2790" s="146">
        <v>44728</v>
      </c>
      <c r="G2790" t="s">
        <v>5334</v>
      </c>
      <c r="H2790" t="s">
        <v>5335</v>
      </c>
      <c r="J2790" s="146">
        <v>44716</v>
      </c>
      <c r="K2790" t="s">
        <v>36</v>
      </c>
      <c r="L2790" t="s">
        <v>5336</v>
      </c>
      <c r="M2790" t="s">
        <v>45</v>
      </c>
    </row>
    <row r="2791" spans="1:14">
      <c r="A2791" t="s">
        <v>12</v>
      </c>
      <c r="B2791" t="s">
        <v>9122</v>
      </c>
      <c r="C2791" t="s">
        <v>5337</v>
      </c>
      <c r="D2791" s="85" t="s">
        <v>5158</v>
      </c>
      <c r="E2791" s="146">
        <v>44729</v>
      </c>
      <c r="G2791" t="s">
        <v>5334</v>
      </c>
      <c r="H2791" t="s">
        <v>5335</v>
      </c>
      <c r="J2791" s="146">
        <v>44716</v>
      </c>
      <c r="K2791" t="s">
        <v>36</v>
      </c>
      <c r="L2791" t="s">
        <v>3381</v>
      </c>
      <c r="M2791" t="s">
        <v>45</v>
      </c>
    </row>
    <row r="2792" spans="1:14">
      <c r="A2792" t="s">
        <v>12</v>
      </c>
      <c r="B2792" t="s">
        <v>9123</v>
      </c>
      <c r="C2792" t="s">
        <v>5338</v>
      </c>
      <c r="D2792" s="85" t="s">
        <v>5158</v>
      </c>
      <c r="E2792" s="146">
        <v>44730</v>
      </c>
      <c r="G2792" t="s">
        <v>5317</v>
      </c>
      <c r="H2792" t="s">
        <v>204</v>
      </c>
      <c r="I2792" t="s">
        <v>5318</v>
      </c>
      <c r="J2792" s="146">
        <v>44710</v>
      </c>
      <c r="K2792" t="s">
        <v>92</v>
      </c>
      <c r="L2792" t="s">
        <v>85</v>
      </c>
      <c r="M2792" t="s">
        <v>45</v>
      </c>
    </row>
    <row r="2793" spans="1:14">
      <c r="A2793" t="s">
        <v>12</v>
      </c>
      <c r="B2793" t="s">
        <v>9124</v>
      </c>
      <c r="C2793" t="s">
        <v>5339</v>
      </c>
      <c r="D2793" s="85" t="s">
        <v>5158</v>
      </c>
      <c r="E2793" s="146">
        <v>44731</v>
      </c>
      <c r="G2793" t="s">
        <v>5334</v>
      </c>
      <c r="H2793" t="s">
        <v>5335</v>
      </c>
      <c r="J2793" s="146">
        <v>44716</v>
      </c>
      <c r="K2793" t="s">
        <v>36</v>
      </c>
      <c r="L2793" t="s">
        <v>577</v>
      </c>
      <c r="M2793" t="s">
        <v>45</v>
      </c>
    </row>
    <row r="2794" spans="1:14">
      <c r="A2794" t="s">
        <v>12</v>
      </c>
      <c r="B2794" t="s">
        <v>9125</v>
      </c>
      <c r="C2794" t="s">
        <v>5340</v>
      </c>
      <c r="D2794" s="85" t="s">
        <v>5158</v>
      </c>
      <c r="E2794" s="146">
        <v>44732</v>
      </c>
      <c r="G2794" t="s">
        <v>5317</v>
      </c>
      <c r="H2794" t="s">
        <v>204</v>
      </c>
      <c r="I2794" t="s">
        <v>5318</v>
      </c>
      <c r="J2794" s="146">
        <v>44710</v>
      </c>
      <c r="K2794" t="s">
        <v>36</v>
      </c>
      <c r="L2794" t="s">
        <v>5110</v>
      </c>
      <c r="M2794" t="s">
        <v>45</v>
      </c>
    </row>
    <row r="2795" spans="1:14">
      <c r="A2795" t="s">
        <v>12</v>
      </c>
      <c r="B2795" t="s">
        <v>9126</v>
      </c>
      <c r="C2795" t="s">
        <v>5341</v>
      </c>
      <c r="D2795" s="85" t="s">
        <v>1973</v>
      </c>
      <c r="E2795" s="146">
        <v>44718</v>
      </c>
      <c r="F2795" t="s">
        <v>757</v>
      </c>
      <c r="G2795" t="s">
        <v>5334</v>
      </c>
      <c r="H2795" t="s">
        <v>5335</v>
      </c>
      <c r="J2795" s="146">
        <v>44717</v>
      </c>
      <c r="K2795" t="s">
        <v>92</v>
      </c>
      <c r="L2795" t="s">
        <v>5299</v>
      </c>
      <c r="M2795" t="s">
        <v>45</v>
      </c>
      <c r="N2795" t="s">
        <v>68</v>
      </c>
    </row>
    <row r="2796" spans="1:14">
      <c r="A2796" t="s">
        <v>12</v>
      </c>
      <c r="B2796" t="s">
        <v>9127</v>
      </c>
      <c r="C2796" t="s">
        <v>5342</v>
      </c>
      <c r="D2796" s="85" t="s">
        <v>1973</v>
      </c>
      <c r="E2796" s="146">
        <v>44720</v>
      </c>
      <c r="F2796" t="s">
        <v>5343</v>
      </c>
      <c r="G2796" t="s">
        <v>5334</v>
      </c>
      <c r="H2796" t="s">
        <v>5335</v>
      </c>
      <c r="J2796" s="146">
        <v>44717</v>
      </c>
      <c r="K2796" t="s">
        <v>36</v>
      </c>
      <c r="L2796" t="s">
        <v>5299</v>
      </c>
      <c r="M2796" t="s">
        <v>45</v>
      </c>
      <c r="N2796" t="s">
        <v>5344</v>
      </c>
    </row>
    <row r="2797" spans="1:14">
      <c r="A2797" t="s">
        <v>12</v>
      </c>
      <c r="B2797" t="s">
        <v>9128</v>
      </c>
      <c r="C2797" t="s">
        <v>5345</v>
      </c>
      <c r="D2797" s="85" t="s">
        <v>1973</v>
      </c>
      <c r="E2797" s="146">
        <v>44722</v>
      </c>
      <c r="F2797" t="s">
        <v>891</v>
      </c>
      <c r="G2797" t="s">
        <v>5334</v>
      </c>
      <c r="H2797" t="s">
        <v>5335</v>
      </c>
      <c r="J2797" s="146">
        <v>44717</v>
      </c>
      <c r="K2797" t="s">
        <v>36</v>
      </c>
      <c r="L2797" t="s">
        <v>33</v>
      </c>
      <c r="M2797" t="s">
        <v>45</v>
      </c>
      <c r="N2797" t="s">
        <v>5346</v>
      </c>
    </row>
    <row r="2798" spans="1:14">
      <c r="A2798" t="s">
        <v>12</v>
      </c>
      <c r="B2798" t="s">
        <v>9129</v>
      </c>
      <c r="C2798" t="s">
        <v>5347</v>
      </c>
      <c r="D2798" s="85" t="s">
        <v>1973</v>
      </c>
      <c r="E2798" s="146">
        <v>44728</v>
      </c>
      <c r="G2798" t="s">
        <v>5334</v>
      </c>
      <c r="H2798" t="s">
        <v>5335</v>
      </c>
      <c r="J2798" s="146">
        <v>44717</v>
      </c>
      <c r="K2798" t="s">
        <v>33</v>
      </c>
      <c r="L2798" t="s">
        <v>85</v>
      </c>
      <c r="M2798" t="s">
        <v>45</v>
      </c>
      <c r="N2798" t="s">
        <v>5348</v>
      </c>
    </row>
    <row r="2799" spans="1:14">
      <c r="A2799" t="s">
        <v>12</v>
      </c>
      <c r="B2799" t="s">
        <v>9130</v>
      </c>
      <c r="C2799" t="s">
        <v>5349</v>
      </c>
      <c r="D2799" s="85" t="s">
        <v>1973</v>
      </c>
      <c r="E2799" s="146">
        <v>44729</v>
      </c>
      <c r="G2799" t="s">
        <v>5334</v>
      </c>
      <c r="H2799" t="s">
        <v>5335</v>
      </c>
      <c r="J2799" s="146">
        <v>44716</v>
      </c>
      <c r="K2799" t="s">
        <v>36</v>
      </c>
      <c r="L2799" t="s">
        <v>73</v>
      </c>
      <c r="M2799" t="s">
        <v>45</v>
      </c>
      <c r="N2799" t="s">
        <v>80</v>
      </c>
    </row>
    <row r="2800" spans="1:14">
      <c r="A2800" t="s">
        <v>12</v>
      </c>
      <c r="B2800" t="s">
        <v>9131</v>
      </c>
      <c r="C2800" t="s">
        <v>5350</v>
      </c>
      <c r="D2800" s="85" t="s">
        <v>1973</v>
      </c>
      <c r="E2800" s="146">
        <v>44731</v>
      </c>
      <c r="G2800" t="s">
        <v>5317</v>
      </c>
      <c r="H2800" t="s">
        <v>204</v>
      </c>
      <c r="I2800" t="s">
        <v>5318</v>
      </c>
      <c r="J2800" s="146">
        <v>44710</v>
      </c>
      <c r="K2800" t="s">
        <v>36</v>
      </c>
      <c r="L2800" t="s">
        <v>92</v>
      </c>
      <c r="M2800" t="s">
        <v>45</v>
      </c>
      <c r="N2800" t="s">
        <v>1673</v>
      </c>
    </row>
    <row r="2801" spans="1:14">
      <c r="A2801" t="s">
        <v>12</v>
      </c>
      <c r="B2801" t="s">
        <v>9132</v>
      </c>
      <c r="C2801" t="s">
        <v>5351</v>
      </c>
      <c r="D2801" s="85" t="s">
        <v>1973</v>
      </c>
      <c r="E2801" s="146">
        <v>44732</v>
      </c>
      <c r="G2801" t="s">
        <v>5317</v>
      </c>
      <c r="H2801" t="s">
        <v>204</v>
      </c>
      <c r="I2801" t="s">
        <v>5318</v>
      </c>
      <c r="J2801" s="146">
        <v>44710</v>
      </c>
      <c r="K2801" t="s">
        <v>36</v>
      </c>
      <c r="L2801" t="s">
        <v>85</v>
      </c>
      <c r="M2801" t="s">
        <v>45</v>
      </c>
      <c r="N2801" t="s">
        <v>1983</v>
      </c>
    </row>
    <row r="2802" spans="1:14">
      <c r="A2802" t="s">
        <v>12</v>
      </c>
      <c r="B2802" t="s">
        <v>9133</v>
      </c>
      <c r="C2802" t="s">
        <v>5352</v>
      </c>
      <c r="D2802" s="85" t="s">
        <v>1973</v>
      </c>
      <c r="E2802" s="146">
        <v>44735</v>
      </c>
      <c r="G2802" t="s">
        <v>5353</v>
      </c>
      <c r="H2802" t="s">
        <v>1978</v>
      </c>
      <c r="I2802" t="s">
        <v>5354</v>
      </c>
      <c r="J2802" s="146">
        <v>44730</v>
      </c>
      <c r="K2802" t="s">
        <v>36</v>
      </c>
      <c r="L2802" t="s">
        <v>33</v>
      </c>
      <c r="M2802" t="s">
        <v>45</v>
      </c>
      <c r="N2802" t="s">
        <v>509</v>
      </c>
    </row>
    <row r="2803" spans="1:14">
      <c r="A2803" t="s">
        <v>12</v>
      </c>
      <c r="B2803" t="s">
        <v>9134</v>
      </c>
      <c r="C2803" t="s">
        <v>5355</v>
      </c>
      <c r="D2803" s="85" t="s">
        <v>1973</v>
      </c>
      <c r="E2803" s="146">
        <v>44736</v>
      </c>
      <c r="G2803" t="s">
        <v>5317</v>
      </c>
      <c r="H2803" t="s">
        <v>204</v>
      </c>
      <c r="I2803" t="s">
        <v>5318</v>
      </c>
      <c r="J2803" s="146">
        <v>44710</v>
      </c>
      <c r="K2803" t="s">
        <v>36</v>
      </c>
      <c r="L2803" t="s">
        <v>1255</v>
      </c>
      <c r="M2803" t="s">
        <v>45</v>
      </c>
      <c r="N2803" t="s">
        <v>2410</v>
      </c>
    </row>
    <row r="2804" spans="1:14">
      <c r="A2804" t="s">
        <v>12</v>
      </c>
      <c r="B2804" t="s">
        <v>9135</v>
      </c>
      <c r="C2804" t="s">
        <v>5356</v>
      </c>
      <c r="D2804" s="85" t="s">
        <v>952</v>
      </c>
      <c r="E2804" s="146">
        <v>44731</v>
      </c>
      <c r="F2804" t="s">
        <v>838</v>
      </c>
      <c r="G2804" t="s">
        <v>5357</v>
      </c>
      <c r="H2804" t="s">
        <v>954</v>
      </c>
      <c r="J2804" s="146">
        <v>44723</v>
      </c>
      <c r="K2804" t="s">
        <v>5299</v>
      </c>
      <c r="L2804" t="s">
        <v>88</v>
      </c>
      <c r="M2804" t="s">
        <v>45</v>
      </c>
      <c r="N2804" t="s">
        <v>201</v>
      </c>
    </row>
    <row r="2805" spans="1:14">
      <c r="A2805" t="s">
        <v>12</v>
      </c>
      <c r="B2805" t="s">
        <v>9136</v>
      </c>
      <c r="C2805" t="s">
        <v>5358</v>
      </c>
      <c r="D2805" s="85" t="s">
        <v>920</v>
      </c>
      <c r="E2805" s="146">
        <v>44726</v>
      </c>
      <c r="F2805" t="s">
        <v>838</v>
      </c>
      <c r="G2805" t="s">
        <v>5334</v>
      </c>
      <c r="H2805" t="s">
        <v>5335</v>
      </c>
      <c r="J2805" s="146">
        <v>44717</v>
      </c>
      <c r="K2805" t="s">
        <v>1031</v>
      </c>
      <c r="L2805" t="s">
        <v>92</v>
      </c>
      <c r="M2805" t="s">
        <v>45</v>
      </c>
    </row>
    <row r="2806" spans="1:14">
      <c r="A2806" t="s">
        <v>12</v>
      </c>
      <c r="B2806" t="s">
        <v>9137</v>
      </c>
      <c r="C2806" t="s">
        <v>5359</v>
      </c>
      <c r="D2806" s="85" t="s">
        <v>3395</v>
      </c>
      <c r="E2806" s="146">
        <v>44707</v>
      </c>
      <c r="G2806" t="s">
        <v>3396</v>
      </c>
      <c r="H2806" t="s">
        <v>204</v>
      </c>
      <c r="I2806" t="s">
        <v>3401</v>
      </c>
      <c r="J2806" s="146">
        <v>44681</v>
      </c>
      <c r="K2806" t="s">
        <v>282</v>
      </c>
      <c r="L2806" t="s">
        <v>3397</v>
      </c>
      <c r="M2806" t="s">
        <v>45</v>
      </c>
    </row>
    <row r="2807" spans="1:14">
      <c r="A2807" t="s">
        <v>12</v>
      </c>
      <c r="B2807" t="s">
        <v>9138</v>
      </c>
      <c r="C2807" t="s">
        <v>5360</v>
      </c>
      <c r="D2807" s="85" t="s">
        <v>3395</v>
      </c>
      <c r="E2807" s="146">
        <v>44733</v>
      </c>
      <c r="G2807" t="s">
        <v>5317</v>
      </c>
      <c r="H2807" t="s">
        <v>204</v>
      </c>
      <c r="I2807" t="s">
        <v>5318</v>
      </c>
      <c r="J2807" s="146">
        <v>44710</v>
      </c>
      <c r="K2807" t="s">
        <v>4847</v>
      </c>
      <c r="L2807" t="s">
        <v>1552</v>
      </c>
      <c r="M2807" t="s">
        <v>45</v>
      </c>
    </row>
    <row r="2808" spans="1:14">
      <c r="A2808" t="s">
        <v>12</v>
      </c>
      <c r="B2808" t="s">
        <v>9139</v>
      </c>
      <c r="C2808" t="s">
        <v>5361</v>
      </c>
      <c r="D2808" s="85" t="s">
        <v>3395</v>
      </c>
      <c r="E2808" s="146">
        <v>44736</v>
      </c>
      <c r="G2808" t="s">
        <v>5317</v>
      </c>
      <c r="H2808" t="s">
        <v>204</v>
      </c>
      <c r="I2808" t="s">
        <v>5318</v>
      </c>
      <c r="J2808" s="146">
        <v>44710</v>
      </c>
      <c r="K2808" t="s">
        <v>92</v>
      </c>
      <c r="L2808" t="s">
        <v>529</v>
      </c>
      <c r="M2808" t="s">
        <v>45</v>
      </c>
    </row>
    <row r="2809" spans="1:14">
      <c r="A2809" t="s">
        <v>12</v>
      </c>
      <c r="B2809" t="s">
        <v>9140</v>
      </c>
      <c r="C2809" t="s">
        <v>5362</v>
      </c>
      <c r="D2809" s="85" t="s">
        <v>1973</v>
      </c>
      <c r="E2809" s="146">
        <v>44707</v>
      </c>
      <c r="G2809" t="s">
        <v>5265</v>
      </c>
      <c r="H2809" t="s">
        <v>190</v>
      </c>
      <c r="I2809" t="s">
        <v>5266</v>
      </c>
      <c r="J2809" s="146">
        <v>44688</v>
      </c>
      <c r="K2809" t="s">
        <v>577</v>
      </c>
      <c r="L2809" t="s">
        <v>2283</v>
      </c>
      <c r="M2809" t="s">
        <v>45</v>
      </c>
    </row>
    <row r="2810" spans="1:14">
      <c r="A2810" t="s">
        <v>12</v>
      </c>
      <c r="B2810" t="s">
        <v>9141</v>
      </c>
      <c r="C2810" t="s">
        <v>5363</v>
      </c>
      <c r="D2810" s="85" t="s">
        <v>4817</v>
      </c>
      <c r="E2810" s="146">
        <v>44719</v>
      </c>
      <c r="G2810" t="s">
        <v>3396</v>
      </c>
      <c r="H2810" t="s">
        <v>204</v>
      </c>
      <c r="I2810" t="s">
        <v>3401</v>
      </c>
      <c r="J2810" s="146">
        <v>44681</v>
      </c>
      <c r="K2810" t="s">
        <v>502</v>
      </c>
      <c r="L2810" t="s">
        <v>282</v>
      </c>
      <c r="M2810" t="s">
        <v>45</v>
      </c>
      <c r="N2810" t="s">
        <v>4053</v>
      </c>
    </row>
    <row r="2811" spans="1:14">
      <c r="A2811" t="s">
        <v>12</v>
      </c>
      <c r="B2811" t="s">
        <v>9142</v>
      </c>
      <c r="C2811" t="s">
        <v>5364</v>
      </c>
      <c r="D2811" s="85" t="s">
        <v>4817</v>
      </c>
      <c r="E2811" s="146">
        <v>44721</v>
      </c>
      <c r="G2811" t="s">
        <v>5265</v>
      </c>
      <c r="H2811" t="s">
        <v>190</v>
      </c>
      <c r="I2811" t="s">
        <v>5266</v>
      </c>
      <c r="J2811" s="146">
        <v>44688</v>
      </c>
      <c r="K2811" t="s">
        <v>79</v>
      </c>
      <c r="L2811" t="s">
        <v>2283</v>
      </c>
      <c r="M2811" t="s">
        <v>45</v>
      </c>
      <c r="N2811" t="s">
        <v>5365</v>
      </c>
    </row>
    <row r="2812" spans="1:14">
      <c r="A2812" t="s">
        <v>12</v>
      </c>
      <c r="B2812" t="s">
        <v>9143</v>
      </c>
      <c r="C2812" t="s">
        <v>5366</v>
      </c>
      <c r="D2812" s="85" t="s">
        <v>4817</v>
      </c>
      <c r="E2812" s="146">
        <v>44728</v>
      </c>
      <c r="G2812" t="s">
        <v>3396</v>
      </c>
      <c r="H2812" t="s">
        <v>204</v>
      </c>
      <c r="I2812" t="s">
        <v>3401</v>
      </c>
      <c r="J2812" s="146">
        <v>44682</v>
      </c>
      <c r="K2812" t="s">
        <v>1444</v>
      </c>
      <c r="L2812" t="s">
        <v>48</v>
      </c>
      <c r="M2812" t="s">
        <v>45</v>
      </c>
      <c r="N2812" t="s">
        <v>2010</v>
      </c>
    </row>
    <row r="2813" spans="1:14">
      <c r="A2813" t="s">
        <v>12</v>
      </c>
      <c r="B2813" t="s">
        <v>9144</v>
      </c>
      <c r="C2813" t="s">
        <v>5367</v>
      </c>
      <c r="D2813" s="85" t="s">
        <v>4817</v>
      </c>
      <c r="E2813" s="146">
        <v>44738</v>
      </c>
      <c r="G2813" t="s">
        <v>5265</v>
      </c>
      <c r="H2813" t="s">
        <v>190</v>
      </c>
      <c r="I2813" t="s">
        <v>5266</v>
      </c>
      <c r="J2813" s="146">
        <v>44688</v>
      </c>
      <c r="K2813" t="s">
        <v>212</v>
      </c>
      <c r="L2813" t="s">
        <v>529</v>
      </c>
      <c r="M2813" t="s">
        <v>45</v>
      </c>
      <c r="N2813" t="s">
        <v>5368</v>
      </c>
    </row>
    <row r="2814" spans="1:14">
      <c r="A2814" t="s">
        <v>12</v>
      </c>
      <c r="B2814" t="s">
        <v>9145</v>
      </c>
      <c r="C2814" t="s">
        <v>5369</v>
      </c>
      <c r="D2814" s="85" t="s">
        <v>5158</v>
      </c>
      <c r="E2814" s="146">
        <v>44737</v>
      </c>
      <c r="G2814" t="s">
        <v>5334</v>
      </c>
      <c r="H2814" t="s">
        <v>5335</v>
      </c>
      <c r="J2814" s="146">
        <v>44717</v>
      </c>
      <c r="K2814" t="s">
        <v>5370</v>
      </c>
      <c r="L2814" t="s">
        <v>36</v>
      </c>
      <c r="M2814" t="s">
        <v>45</v>
      </c>
    </row>
    <row r="2815" spans="1:14">
      <c r="A2815" t="s">
        <v>12</v>
      </c>
      <c r="B2815" t="s">
        <v>9146</v>
      </c>
      <c r="C2815" t="s">
        <v>5371</v>
      </c>
      <c r="D2815" s="85" t="s">
        <v>5158</v>
      </c>
      <c r="E2815" s="146">
        <v>44738</v>
      </c>
      <c r="G2815" t="s">
        <v>5317</v>
      </c>
      <c r="H2815" t="s">
        <v>204</v>
      </c>
      <c r="I2815" t="s">
        <v>5318</v>
      </c>
      <c r="J2815" s="146">
        <v>44710</v>
      </c>
      <c r="K2815" t="s">
        <v>502</v>
      </c>
      <c r="L2815" t="s">
        <v>2568</v>
      </c>
      <c r="M2815" t="s">
        <v>45</v>
      </c>
    </row>
    <row r="2816" spans="1:14">
      <c r="A2816" t="s">
        <v>12</v>
      </c>
      <c r="B2816" t="s">
        <v>9147</v>
      </c>
      <c r="C2816" t="s">
        <v>5372</v>
      </c>
      <c r="D2816" s="85" t="s">
        <v>5158</v>
      </c>
      <c r="E2816" s="146">
        <v>44752</v>
      </c>
      <c r="G2816" t="s">
        <v>5373</v>
      </c>
      <c r="H2816" t="s">
        <v>524</v>
      </c>
      <c r="I2816" t="s">
        <v>5374</v>
      </c>
      <c r="J2816" s="146">
        <v>44744</v>
      </c>
      <c r="K2816" t="s">
        <v>1340</v>
      </c>
      <c r="L2816" t="s">
        <v>36</v>
      </c>
      <c r="M2816" t="s">
        <v>45</v>
      </c>
    </row>
    <row r="2817" spans="1:14">
      <c r="A2817" t="s">
        <v>12</v>
      </c>
      <c r="B2817" t="s">
        <v>9148</v>
      </c>
      <c r="C2817" t="s">
        <v>5375</v>
      </c>
      <c r="D2817" s="85" t="s">
        <v>5158</v>
      </c>
      <c r="E2817" s="146">
        <v>44753</v>
      </c>
      <c r="G2817" t="s">
        <v>5373</v>
      </c>
      <c r="H2817" t="s">
        <v>524</v>
      </c>
      <c r="I2817" t="s">
        <v>5374</v>
      </c>
      <c r="J2817" s="146">
        <v>44744</v>
      </c>
      <c r="K2817" t="s">
        <v>490</v>
      </c>
      <c r="L2817" t="s">
        <v>79</v>
      </c>
      <c r="M2817" t="s">
        <v>45</v>
      </c>
    </row>
    <row r="2818" spans="1:14">
      <c r="A2818" t="s">
        <v>12</v>
      </c>
      <c r="B2818" t="s">
        <v>9149</v>
      </c>
      <c r="C2818" t="s">
        <v>5376</v>
      </c>
      <c r="D2818" s="85" t="s">
        <v>5158</v>
      </c>
      <c r="E2818" s="146">
        <v>44754</v>
      </c>
      <c r="G2818" t="s">
        <v>5317</v>
      </c>
      <c r="H2818" t="s">
        <v>204</v>
      </c>
      <c r="I2818" t="s">
        <v>5318</v>
      </c>
      <c r="J2818" s="146">
        <v>44710</v>
      </c>
      <c r="K2818" t="s">
        <v>424</v>
      </c>
      <c r="L2818" t="s">
        <v>36</v>
      </c>
      <c r="M2818" t="s">
        <v>45</v>
      </c>
    </row>
    <row r="2819" spans="1:14">
      <c r="A2819" t="s">
        <v>12</v>
      </c>
      <c r="B2819" t="s">
        <v>9150</v>
      </c>
      <c r="C2819" t="s">
        <v>5377</v>
      </c>
      <c r="D2819" s="85" t="s">
        <v>5158</v>
      </c>
      <c r="E2819" s="146">
        <v>44755</v>
      </c>
      <c r="G2819" t="s">
        <v>5373</v>
      </c>
      <c r="H2819" t="s">
        <v>524</v>
      </c>
      <c r="I2819" t="s">
        <v>5374</v>
      </c>
      <c r="J2819" s="146">
        <v>44743</v>
      </c>
      <c r="K2819" t="s">
        <v>5254</v>
      </c>
      <c r="L2819" t="s">
        <v>92</v>
      </c>
      <c r="M2819" t="s">
        <v>45</v>
      </c>
    </row>
    <row r="2820" spans="1:14">
      <c r="A2820" t="s">
        <v>12</v>
      </c>
      <c r="B2820" t="s">
        <v>9151</v>
      </c>
      <c r="C2820" t="s">
        <v>5378</v>
      </c>
      <c r="D2820" s="85" t="s">
        <v>5158</v>
      </c>
      <c r="E2820" s="146">
        <v>44757</v>
      </c>
      <c r="G2820" t="s">
        <v>5373</v>
      </c>
      <c r="H2820" t="s">
        <v>524</v>
      </c>
      <c r="I2820" t="s">
        <v>5374</v>
      </c>
      <c r="J2820" s="146">
        <v>44743</v>
      </c>
      <c r="K2820" t="s">
        <v>36</v>
      </c>
      <c r="L2820" t="s">
        <v>224</v>
      </c>
      <c r="M2820" t="s">
        <v>45</v>
      </c>
    </row>
    <row r="2821" spans="1:14">
      <c r="A2821" t="s">
        <v>12</v>
      </c>
      <c r="B2821" t="s">
        <v>9152</v>
      </c>
      <c r="C2821" t="s">
        <v>5379</v>
      </c>
      <c r="D2821" s="85" t="s">
        <v>1973</v>
      </c>
      <c r="E2821" s="146">
        <v>44739</v>
      </c>
      <c r="F2821" t="s">
        <v>4945</v>
      </c>
      <c r="G2821" t="s">
        <v>5353</v>
      </c>
      <c r="H2821" t="s">
        <v>1978</v>
      </c>
      <c r="I2821" t="s">
        <v>5354</v>
      </c>
      <c r="J2821" s="146">
        <v>44730</v>
      </c>
      <c r="K2821" t="s">
        <v>36</v>
      </c>
      <c r="L2821" t="s">
        <v>1031</v>
      </c>
      <c r="M2821" t="s">
        <v>45</v>
      </c>
      <c r="N2821" t="s">
        <v>4921</v>
      </c>
    </row>
    <row r="2822" spans="1:14">
      <c r="A2822" t="s">
        <v>12</v>
      </c>
      <c r="B2822" t="s">
        <v>9153</v>
      </c>
      <c r="C2822" t="s">
        <v>5380</v>
      </c>
      <c r="D2822" s="85" t="s">
        <v>1973</v>
      </c>
      <c r="E2822" s="146">
        <v>44741</v>
      </c>
      <c r="G2822" t="s">
        <v>5353</v>
      </c>
      <c r="H2822" t="s">
        <v>1978</v>
      </c>
      <c r="I2822" t="s">
        <v>5354</v>
      </c>
      <c r="J2822" s="146">
        <v>44730</v>
      </c>
      <c r="K2822" t="s">
        <v>36</v>
      </c>
      <c r="L2822" t="s">
        <v>2066</v>
      </c>
      <c r="M2822" t="s">
        <v>45</v>
      </c>
      <c r="N2822" t="s">
        <v>201</v>
      </c>
    </row>
    <row r="2823" spans="1:14">
      <c r="A2823" t="s">
        <v>12</v>
      </c>
      <c r="B2823" t="s">
        <v>9154</v>
      </c>
      <c r="C2823" t="s">
        <v>5381</v>
      </c>
      <c r="D2823" s="85" t="s">
        <v>1973</v>
      </c>
      <c r="E2823" s="146">
        <v>44743</v>
      </c>
      <c r="G2823" t="s">
        <v>5353</v>
      </c>
      <c r="H2823" t="s">
        <v>1978</v>
      </c>
      <c r="I2823" t="s">
        <v>5354</v>
      </c>
      <c r="J2823" s="146">
        <v>44730</v>
      </c>
      <c r="K2823" t="s">
        <v>36</v>
      </c>
      <c r="L2823" t="s">
        <v>1444</v>
      </c>
      <c r="M2823" t="s">
        <v>45</v>
      </c>
      <c r="N2823" t="s">
        <v>53</v>
      </c>
    </row>
    <row r="2824" spans="1:14">
      <c r="A2824" t="s">
        <v>12</v>
      </c>
      <c r="B2824" t="s">
        <v>9155</v>
      </c>
      <c r="C2824" t="s">
        <v>5382</v>
      </c>
      <c r="D2824" s="85" t="s">
        <v>1973</v>
      </c>
      <c r="E2824" s="146">
        <v>44746</v>
      </c>
      <c r="G2824" t="s">
        <v>5334</v>
      </c>
      <c r="H2824" t="s">
        <v>5335</v>
      </c>
      <c r="J2824" s="146">
        <v>44717</v>
      </c>
      <c r="K2824" t="s">
        <v>36</v>
      </c>
      <c r="L2824" t="s">
        <v>1031</v>
      </c>
      <c r="M2824" t="s">
        <v>45</v>
      </c>
    </row>
    <row r="2825" spans="1:14">
      <c r="A2825" t="s">
        <v>12</v>
      </c>
      <c r="B2825" t="s">
        <v>9156</v>
      </c>
      <c r="C2825" t="s">
        <v>5383</v>
      </c>
      <c r="D2825" s="85" t="s">
        <v>1973</v>
      </c>
      <c r="E2825" s="146">
        <v>44748</v>
      </c>
      <c r="G2825" t="s">
        <v>5265</v>
      </c>
      <c r="H2825" t="s">
        <v>190</v>
      </c>
      <c r="I2825" t="s">
        <v>5266</v>
      </c>
      <c r="J2825" s="146">
        <v>44688</v>
      </c>
      <c r="K2825" t="s">
        <v>577</v>
      </c>
      <c r="L2825" t="s">
        <v>79</v>
      </c>
      <c r="M2825" t="s">
        <v>45</v>
      </c>
    </row>
    <row r="2826" spans="1:14">
      <c r="A2826" t="s">
        <v>12</v>
      </c>
      <c r="B2826" t="s">
        <v>9157</v>
      </c>
      <c r="C2826" t="s">
        <v>5384</v>
      </c>
      <c r="D2826" s="85" t="s">
        <v>1973</v>
      </c>
      <c r="E2826" s="146">
        <v>44751</v>
      </c>
      <c r="G2826" t="s">
        <v>5373</v>
      </c>
      <c r="H2826" t="s">
        <v>524</v>
      </c>
      <c r="I2826" t="s">
        <v>5374</v>
      </c>
      <c r="J2826" s="146">
        <v>44744</v>
      </c>
      <c r="K2826" t="s">
        <v>36</v>
      </c>
      <c r="L2826" t="s">
        <v>210</v>
      </c>
      <c r="M2826" t="s">
        <v>45</v>
      </c>
      <c r="N2826" t="s">
        <v>68</v>
      </c>
    </row>
    <row r="2827" spans="1:14">
      <c r="A2827" t="s">
        <v>12</v>
      </c>
      <c r="B2827" t="s">
        <v>9158</v>
      </c>
      <c r="C2827" t="s">
        <v>5385</v>
      </c>
      <c r="D2827" s="85" t="s">
        <v>1973</v>
      </c>
      <c r="E2827" s="146">
        <v>44753</v>
      </c>
      <c r="G2827" t="s">
        <v>5373</v>
      </c>
      <c r="H2827" t="s">
        <v>524</v>
      </c>
      <c r="I2827" t="s">
        <v>5374</v>
      </c>
      <c r="J2827" s="146">
        <v>44744</v>
      </c>
      <c r="K2827" t="s">
        <v>36</v>
      </c>
      <c r="L2827" t="s">
        <v>92</v>
      </c>
      <c r="M2827" t="s">
        <v>45</v>
      </c>
      <c r="N2827" t="s">
        <v>2412</v>
      </c>
    </row>
    <row r="2828" spans="1:14">
      <c r="A2828" t="s">
        <v>12</v>
      </c>
      <c r="B2828" t="s">
        <v>9159</v>
      </c>
      <c r="C2828" t="s">
        <v>5386</v>
      </c>
      <c r="D2828" s="85" t="s">
        <v>1973</v>
      </c>
      <c r="E2828" s="146">
        <v>44755</v>
      </c>
      <c r="G2828" t="s">
        <v>5373</v>
      </c>
      <c r="H2828" t="s">
        <v>524</v>
      </c>
      <c r="I2828" t="s">
        <v>5374</v>
      </c>
      <c r="J2828" s="146">
        <v>44744</v>
      </c>
      <c r="K2828" t="s">
        <v>36</v>
      </c>
      <c r="L2828" t="s">
        <v>5254</v>
      </c>
      <c r="M2828" t="s">
        <v>45</v>
      </c>
      <c r="N2828" t="s">
        <v>185</v>
      </c>
    </row>
    <row r="2829" spans="1:14">
      <c r="A2829" t="s">
        <v>12</v>
      </c>
      <c r="B2829" t="s">
        <v>9160</v>
      </c>
      <c r="C2829" t="s">
        <v>5387</v>
      </c>
      <c r="D2829" s="85" t="s">
        <v>1973</v>
      </c>
      <c r="E2829" s="146">
        <v>44756</v>
      </c>
      <c r="G2829" t="s">
        <v>5373</v>
      </c>
      <c r="H2829" t="s">
        <v>524</v>
      </c>
      <c r="I2829" t="s">
        <v>5374</v>
      </c>
      <c r="J2829" s="146">
        <v>44744</v>
      </c>
      <c r="K2829" t="s">
        <v>36</v>
      </c>
      <c r="L2829" t="s">
        <v>434</v>
      </c>
      <c r="M2829" t="s">
        <v>45</v>
      </c>
      <c r="N2829" t="s">
        <v>22</v>
      </c>
    </row>
    <row r="2830" spans="1:14">
      <c r="A2830" t="s">
        <v>12</v>
      </c>
      <c r="B2830" t="s">
        <v>9161</v>
      </c>
      <c r="C2830" t="s">
        <v>5388</v>
      </c>
      <c r="D2830" s="85" t="s">
        <v>1973</v>
      </c>
      <c r="E2830" s="146">
        <v>44761</v>
      </c>
      <c r="G2830" t="s">
        <v>5353</v>
      </c>
      <c r="H2830" t="s">
        <v>1978</v>
      </c>
      <c r="I2830" t="s">
        <v>5354</v>
      </c>
      <c r="J2830" s="146">
        <v>44730</v>
      </c>
      <c r="K2830" t="s">
        <v>36</v>
      </c>
      <c r="L2830" t="s">
        <v>20</v>
      </c>
      <c r="M2830" t="s">
        <v>45</v>
      </c>
      <c r="N2830" t="s">
        <v>2426</v>
      </c>
    </row>
    <row r="2831" spans="1:14">
      <c r="A2831" t="s">
        <v>12</v>
      </c>
      <c r="B2831" t="s">
        <v>9162</v>
      </c>
      <c r="C2831" t="s">
        <v>5389</v>
      </c>
      <c r="D2831" s="85" t="s">
        <v>1973</v>
      </c>
      <c r="E2831" s="146">
        <v>44732</v>
      </c>
      <c r="G2831" t="s">
        <v>3396</v>
      </c>
      <c r="H2831" t="s">
        <v>204</v>
      </c>
      <c r="I2831" t="s">
        <v>3401</v>
      </c>
      <c r="J2831" s="146">
        <v>44681</v>
      </c>
      <c r="K2831" t="s">
        <v>48</v>
      </c>
      <c r="L2831" t="s">
        <v>85</v>
      </c>
      <c r="M2831" t="s">
        <v>45</v>
      </c>
    </row>
    <row r="2832" spans="1:14">
      <c r="A2832" t="s">
        <v>12</v>
      </c>
      <c r="B2832" t="s">
        <v>9163</v>
      </c>
      <c r="C2832" t="s">
        <v>5390</v>
      </c>
      <c r="D2832" s="85" t="s">
        <v>1973</v>
      </c>
      <c r="E2832" s="146">
        <v>44765</v>
      </c>
      <c r="G2832" t="s">
        <v>5373</v>
      </c>
      <c r="H2832" t="s">
        <v>524</v>
      </c>
      <c r="I2832" t="s">
        <v>5374</v>
      </c>
      <c r="J2832" s="146">
        <v>44745</v>
      </c>
      <c r="K2832" t="s">
        <v>36</v>
      </c>
      <c r="L2832" t="s">
        <v>212</v>
      </c>
      <c r="M2832" t="s">
        <v>45</v>
      </c>
      <c r="N2832" t="s">
        <v>4927</v>
      </c>
    </row>
    <row r="2833" spans="1:14">
      <c r="A2833" t="s">
        <v>12</v>
      </c>
      <c r="B2833" t="s">
        <v>9164</v>
      </c>
      <c r="C2833" t="s">
        <v>5391</v>
      </c>
      <c r="D2833" s="85" t="s">
        <v>1973</v>
      </c>
      <c r="E2833" s="146">
        <v>44769</v>
      </c>
      <c r="G2833" t="s">
        <v>5373</v>
      </c>
      <c r="H2833" t="s">
        <v>524</v>
      </c>
      <c r="I2833" t="s">
        <v>5374</v>
      </c>
      <c r="J2833" s="146">
        <v>44744</v>
      </c>
      <c r="K2833" t="s">
        <v>36</v>
      </c>
      <c r="L2833" t="s">
        <v>33</v>
      </c>
      <c r="M2833" t="s">
        <v>45</v>
      </c>
      <c r="N2833" t="s">
        <v>185</v>
      </c>
    </row>
    <row r="2834" spans="1:14">
      <c r="A2834" t="s">
        <v>12</v>
      </c>
      <c r="B2834" t="s">
        <v>9165</v>
      </c>
      <c r="C2834" t="s">
        <v>5392</v>
      </c>
      <c r="D2834" s="85" t="s">
        <v>3395</v>
      </c>
      <c r="E2834" s="146">
        <v>44738</v>
      </c>
      <c r="G2834" t="s">
        <v>5317</v>
      </c>
      <c r="H2834" t="s">
        <v>204</v>
      </c>
      <c r="I2834" t="s">
        <v>5318</v>
      </c>
      <c r="J2834" s="146">
        <v>44710</v>
      </c>
      <c r="K2834" t="s">
        <v>529</v>
      </c>
      <c r="L2834" t="s">
        <v>4847</v>
      </c>
      <c r="M2834" t="s">
        <v>45</v>
      </c>
      <c r="N2834" t="s">
        <v>5393</v>
      </c>
    </row>
    <row r="2835" spans="1:14">
      <c r="A2835" t="s">
        <v>12</v>
      </c>
      <c r="B2835" t="s">
        <v>9166</v>
      </c>
      <c r="C2835" t="s">
        <v>5394</v>
      </c>
      <c r="D2835" s="85" t="s">
        <v>3395</v>
      </c>
      <c r="E2835" s="146">
        <v>44740</v>
      </c>
      <c r="G2835" t="s">
        <v>5317</v>
      </c>
      <c r="H2835" t="s">
        <v>204</v>
      </c>
      <c r="I2835" t="s">
        <v>5318</v>
      </c>
      <c r="J2835" s="146">
        <v>44710</v>
      </c>
      <c r="K2835" t="s">
        <v>529</v>
      </c>
      <c r="L2835" t="s">
        <v>88</v>
      </c>
      <c r="M2835" t="s">
        <v>45</v>
      </c>
      <c r="N2835" t="s">
        <v>2093</v>
      </c>
    </row>
    <row r="2836" spans="1:14">
      <c r="A2836" t="s">
        <v>12</v>
      </c>
      <c r="B2836" t="s">
        <v>9167</v>
      </c>
      <c r="C2836" t="s">
        <v>5395</v>
      </c>
      <c r="D2836" s="85" t="s">
        <v>3395</v>
      </c>
      <c r="E2836" s="146">
        <v>44747</v>
      </c>
      <c r="G2836" t="s">
        <v>5317</v>
      </c>
      <c r="H2836" t="s">
        <v>204</v>
      </c>
      <c r="I2836" t="s">
        <v>5318</v>
      </c>
      <c r="J2836" s="146">
        <v>44710</v>
      </c>
      <c r="K2836" t="s">
        <v>88</v>
      </c>
      <c r="L2836" t="s">
        <v>92</v>
      </c>
      <c r="M2836" t="s">
        <v>45</v>
      </c>
      <c r="N2836" t="s">
        <v>4148</v>
      </c>
    </row>
    <row r="2837" spans="1:14">
      <c r="A2837" t="s">
        <v>12</v>
      </c>
      <c r="B2837" t="s">
        <v>9168</v>
      </c>
      <c r="C2837" t="s">
        <v>5396</v>
      </c>
      <c r="D2837" s="85" t="s">
        <v>3395</v>
      </c>
      <c r="E2837" s="146">
        <v>44749</v>
      </c>
      <c r="G2837" t="s">
        <v>5317</v>
      </c>
      <c r="H2837" t="s">
        <v>204</v>
      </c>
      <c r="I2837" t="s">
        <v>5318</v>
      </c>
      <c r="J2837" s="146">
        <v>44710</v>
      </c>
      <c r="K2837" t="s">
        <v>92</v>
      </c>
      <c r="L2837" t="s">
        <v>4847</v>
      </c>
      <c r="M2837" t="s">
        <v>45</v>
      </c>
      <c r="N2837" t="s">
        <v>1207</v>
      </c>
    </row>
    <row r="2838" spans="1:14">
      <c r="A2838" t="s">
        <v>12</v>
      </c>
      <c r="B2838" t="s">
        <v>9169</v>
      </c>
      <c r="C2838" t="s">
        <v>5397</v>
      </c>
      <c r="D2838" s="85" t="s">
        <v>3395</v>
      </c>
      <c r="E2838" s="146">
        <v>44753</v>
      </c>
      <c r="G2838" t="s">
        <v>5317</v>
      </c>
      <c r="H2838" t="s">
        <v>204</v>
      </c>
      <c r="I2838" t="s">
        <v>5318</v>
      </c>
      <c r="J2838" s="146">
        <v>44710</v>
      </c>
      <c r="K2838" t="s">
        <v>1255</v>
      </c>
      <c r="L2838" t="s">
        <v>4847</v>
      </c>
      <c r="M2838" t="s">
        <v>45</v>
      </c>
      <c r="N2838" t="s">
        <v>2213</v>
      </c>
    </row>
    <row r="2839" spans="1:14">
      <c r="A2839" t="s">
        <v>12</v>
      </c>
      <c r="B2839" t="s">
        <v>9170</v>
      </c>
      <c r="C2839" t="s">
        <v>5398</v>
      </c>
      <c r="D2839" s="85" t="s">
        <v>3395</v>
      </c>
      <c r="E2839" s="146">
        <v>44754</v>
      </c>
      <c r="G2839" t="s">
        <v>5317</v>
      </c>
      <c r="H2839" t="s">
        <v>204</v>
      </c>
      <c r="I2839" t="s">
        <v>5318</v>
      </c>
      <c r="J2839" s="146">
        <v>44710</v>
      </c>
      <c r="K2839" t="s">
        <v>1255</v>
      </c>
      <c r="L2839" t="s">
        <v>5399</v>
      </c>
      <c r="M2839" t="s">
        <v>45</v>
      </c>
    </row>
    <row r="2840" spans="1:14">
      <c r="A2840" t="s">
        <v>12</v>
      </c>
      <c r="B2840" t="s">
        <v>9171</v>
      </c>
      <c r="C2840" t="s">
        <v>5400</v>
      </c>
      <c r="D2840" s="85" t="s">
        <v>1973</v>
      </c>
      <c r="E2840" s="146">
        <v>44767</v>
      </c>
      <c r="G2840" t="s">
        <v>5373</v>
      </c>
      <c r="H2840" t="s">
        <v>524</v>
      </c>
      <c r="I2840" t="s">
        <v>5374</v>
      </c>
      <c r="J2840" s="146">
        <v>44745</v>
      </c>
      <c r="K2840" t="s">
        <v>1031</v>
      </c>
      <c r="L2840" t="s">
        <v>92</v>
      </c>
      <c r="M2840" t="s">
        <v>45</v>
      </c>
      <c r="N2840" t="s">
        <v>5401</v>
      </c>
    </row>
    <row r="2841" spans="1:14">
      <c r="A2841" t="s">
        <v>12</v>
      </c>
      <c r="B2841" t="s">
        <v>9172</v>
      </c>
      <c r="C2841" t="s">
        <v>5402</v>
      </c>
      <c r="D2841" s="85" t="s">
        <v>1973</v>
      </c>
      <c r="E2841" s="146">
        <v>44771</v>
      </c>
      <c r="G2841" t="s">
        <v>5373</v>
      </c>
      <c r="H2841" t="s">
        <v>524</v>
      </c>
      <c r="I2841" t="s">
        <v>5374</v>
      </c>
      <c r="J2841" s="146">
        <v>44745</v>
      </c>
      <c r="K2841" t="s">
        <v>27</v>
      </c>
      <c r="L2841" t="s">
        <v>434</v>
      </c>
      <c r="M2841" t="s">
        <v>45</v>
      </c>
      <c r="N2841" t="s">
        <v>835</v>
      </c>
    </row>
    <row r="2842" spans="1:14">
      <c r="A2842" t="s">
        <v>12</v>
      </c>
      <c r="B2842" t="s">
        <v>9173</v>
      </c>
      <c r="C2842" t="s">
        <v>5403</v>
      </c>
      <c r="D2842" s="85" t="s">
        <v>1973</v>
      </c>
      <c r="E2842" s="146">
        <v>44792</v>
      </c>
      <c r="F2842" t="s">
        <v>5404</v>
      </c>
      <c r="G2842" t="s">
        <v>5405</v>
      </c>
      <c r="H2842" t="s">
        <v>1486</v>
      </c>
      <c r="I2842" t="s">
        <v>5406</v>
      </c>
      <c r="J2842" s="146">
        <v>44752</v>
      </c>
      <c r="K2842" t="s">
        <v>36</v>
      </c>
      <c r="L2842" t="s">
        <v>88</v>
      </c>
      <c r="M2842" t="s">
        <v>45</v>
      </c>
      <c r="N2842" t="s">
        <v>2410</v>
      </c>
    </row>
    <row r="2843" spans="1:14">
      <c r="A2843" t="s">
        <v>12</v>
      </c>
      <c r="B2843" t="s">
        <v>9174</v>
      </c>
      <c r="C2843" t="s">
        <v>5407</v>
      </c>
      <c r="D2843" s="85" t="s">
        <v>1973</v>
      </c>
      <c r="E2843" s="146">
        <v>44792</v>
      </c>
      <c r="F2843" t="s">
        <v>5408</v>
      </c>
      <c r="G2843" t="s">
        <v>5405</v>
      </c>
      <c r="H2843" t="s">
        <v>1486</v>
      </c>
      <c r="I2843" t="s">
        <v>5406</v>
      </c>
      <c r="J2843" s="146">
        <v>44751</v>
      </c>
      <c r="K2843" t="s">
        <v>36</v>
      </c>
      <c r="L2843" t="s">
        <v>88</v>
      </c>
      <c r="M2843" t="s">
        <v>28</v>
      </c>
      <c r="N2843" t="s">
        <v>657</v>
      </c>
    </row>
    <row r="2844" spans="1:14">
      <c r="A2844" t="s">
        <v>12</v>
      </c>
      <c r="B2844" t="s">
        <v>9175</v>
      </c>
      <c r="C2844" t="s">
        <v>5409</v>
      </c>
      <c r="D2844" s="85" t="s">
        <v>5158</v>
      </c>
      <c r="E2844" s="146">
        <v>44768</v>
      </c>
      <c r="G2844" t="s">
        <v>5405</v>
      </c>
      <c r="H2844" t="s">
        <v>1486</v>
      </c>
      <c r="I2844" t="s">
        <v>5406</v>
      </c>
      <c r="J2844" s="146">
        <v>44751</v>
      </c>
      <c r="K2844" t="s">
        <v>36</v>
      </c>
      <c r="L2844" t="s">
        <v>5410</v>
      </c>
      <c r="M2844" t="s">
        <v>28</v>
      </c>
    </row>
    <row r="2845" spans="1:14">
      <c r="A2845" t="s">
        <v>12</v>
      </c>
      <c r="B2845" t="s">
        <v>9176</v>
      </c>
      <c r="C2845" t="s">
        <v>5411</v>
      </c>
      <c r="D2845" s="85" t="s">
        <v>5158</v>
      </c>
      <c r="E2845" s="146">
        <v>44764</v>
      </c>
      <c r="G2845" t="s">
        <v>5405</v>
      </c>
      <c r="H2845" t="s">
        <v>1486</v>
      </c>
      <c r="I2845" t="s">
        <v>5406</v>
      </c>
      <c r="J2845" s="146">
        <v>44752</v>
      </c>
      <c r="K2845" t="s">
        <v>361</v>
      </c>
      <c r="L2845" t="s">
        <v>73</v>
      </c>
      <c r="M2845" t="s">
        <v>45</v>
      </c>
    </row>
    <row r="2846" spans="1:14">
      <c r="A2846" t="s">
        <v>12</v>
      </c>
      <c r="B2846" t="s">
        <v>9177</v>
      </c>
      <c r="C2846" t="s">
        <v>5412</v>
      </c>
      <c r="D2846" s="85" t="s">
        <v>5158</v>
      </c>
      <c r="E2846" s="146">
        <v>44769</v>
      </c>
      <c r="G2846" t="s">
        <v>5405</v>
      </c>
      <c r="H2846" t="s">
        <v>1486</v>
      </c>
      <c r="I2846" t="s">
        <v>5406</v>
      </c>
      <c r="J2846" s="146">
        <v>44752</v>
      </c>
      <c r="K2846" t="s">
        <v>5413</v>
      </c>
      <c r="L2846" t="s">
        <v>79</v>
      </c>
      <c r="M2846" t="s">
        <v>45</v>
      </c>
    </row>
    <row r="2847" spans="1:14">
      <c r="A2847" t="s">
        <v>12</v>
      </c>
      <c r="B2847" t="s">
        <v>9178</v>
      </c>
      <c r="C2847" t="s">
        <v>5414</v>
      </c>
      <c r="D2847" s="85" t="s">
        <v>5158</v>
      </c>
      <c r="E2847" s="146">
        <v>44771</v>
      </c>
      <c r="G2847" t="s">
        <v>5373</v>
      </c>
      <c r="H2847" t="s">
        <v>524</v>
      </c>
      <c r="I2847" t="s">
        <v>5374</v>
      </c>
      <c r="J2847" s="146">
        <v>44744</v>
      </c>
      <c r="K2847" t="s">
        <v>490</v>
      </c>
      <c r="L2847" t="s">
        <v>3174</v>
      </c>
      <c r="M2847" t="s">
        <v>45</v>
      </c>
    </row>
    <row r="2848" spans="1:14">
      <c r="A2848" t="s">
        <v>12</v>
      </c>
      <c r="B2848" t="s">
        <v>9179</v>
      </c>
      <c r="C2848" t="s">
        <v>5415</v>
      </c>
      <c r="D2848" s="85" t="s">
        <v>5158</v>
      </c>
      <c r="E2848" s="146">
        <v>44788</v>
      </c>
      <c r="F2848" t="s">
        <v>757</v>
      </c>
      <c r="G2848" t="s">
        <v>5416</v>
      </c>
      <c r="H2848" t="s">
        <v>954</v>
      </c>
      <c r="I2848" t="s">
        <v>5417</v>
      </c>
      <c r="J2848" s="146">
        <v>44786</v>
      </c>
      <c r="K2848" t="s">
        <v>2164</v>
      </c>
      <c r="L2848" t="s">
        <v>92</v>
      </c>
      <c r="M2848" t="s">
        <v>45</v>
      </c>
    </row>
    <row r="2849" spans="1:14">
      <c r="A2849" t="s">
        <v>12</v>
      </c>
      <c r="B2849" t="s">
        <v>9180</v>
      </c>
      <c r="C2849" t="s">
        <v>5418</v>
      </c>
      <c r="D2849" s="85" t="s">
        <v>5158</v>
      </c>
      <c r="E2849" s="146">
        <v>44789</v>
      </c>
      <c r="G2849" t="s">
        <v>5419</v>
      </c>
      <c r="H2849" t="s">
        <v>5420</v>
      </c>
      <c r="I2849" t="s">
        <v>5421</v>
      </c>
      <c r="J2849" s="146">
        <v>44772</v>
      </c>
      <c r="K2849" t="s">
        <v>92</v>
      </c>
      <c r="L2849" t="s">
        <v>3381</v>
      </c>
      <c r="M2849" t="s">
        <v>45</v>
      </c>
    </row>
    <row r="2850" spans="1:14">
      <c r="A2850" t="s">
        <v>12</v>
      </c>
      <c r="B2850" t="s">
        <v>9181</v>
      </c>
      <c r="C2850" t="s">
        <v>5422</v>
      </c>
      <c r="D2850" s="85" t="s">
        <v>5158</v>
      </c>
      <c r="E2850" s="146">
        <v>44790</v>
      </c>
      <c r="F2850" t="s">
        <v>5423</v>
      </c>
      <c r="G2850" t="s">
        <v>5416</v>
      </c>
      <c r="H2850" t="s">
        <v>954</v>
      </c>
      <c r="I2850" t="s">
        <v>5417</v>
      </c>
      <c r="J2850" s="146">
        <v>44786</v>
      </c>
      <c r="K2850" t="s">
        <v>5424</v>
      </c>
      <c r="M2850" t="s">
        <v>45</v>
      </c>
    </row>
    <row r="2851" spans="1:14">
      <c r="A2851" t="s">
        <v>12</v>
      </c>
      <c r="B2851" t="s">
        <v>9182</v>
      </c>
      <c r="C2851" t="s">
        <v>5425</v>
      </c>
      <c r="D2851" s="85" t="s">
        <v>5158</v>
      </c>
      <c r="E2851" s="146">
        <v>44792</v>
      </c>
      <c r="G2851" t="s">
        <v>5416</v>
      </c>
      <c r="H2851" t="s">
        <v>954</v>
      </c>
      <c r="I2851" t="s">
        <v>5417</v>
      </c>
      <c r="J2851" s="146">
        <v>44786</v>
      </c>
      <c r="K2851" t="s">
        <v>1031</v>
      </c>
      <c r="L2851" t="s">
        <v>2283</v>
      </c>
      <c r="M2851" t="s">
        <v>45</v>
      </c>
    </row>
    <row r="2852" spans="1:14">
      <c r="A2852" t="s">
        <v>12</v>
      </c>
      <c r="B2852" t="s">
        <v>9183</v>
      </c>
      <c r="C2852" t="s">
        <v>5426</v>
      </c>
      <c r="D2852" s="85" t="s">
        <v>5158</v>
      </c>
      <c r="E2852" s="146">
        <v>44793</v>
      </c>
      <c r="F2852" t="s">
        <v>838</v>
      </c>
      <c r="G2852" t="s">
        <v>5416</v>
      </c>
      <c r="H2852" t="s">
        <v>954</v>
      </c>
      <c r="I2852" t="s">
        <v>5417</v>
      </c>
      <c r="J2852" s="146">
        <v>44786</v>
      </c>
      <c r="K2852" t="s">
        <v>1031</v>
      </c>
      <c r="L2852" t="s">
        <v>92</v>
      </c>
      <c r="M2852" t="s">
        <v>45</v>
      </c>
      <c r="N2852" t="s">
        <v>932</v>
      </c>
    </row>
    <row r="2853" spans="1:14">
      <c r="A2853" t="s">
        <v>12</v>
      </c>
      <c r="B2853" t="s">
        <v>9184</v>
      </c>
      <c r="C2853" t="s">
        <v>5427</v>
      </c>
      <c r="D2853" s="85" t="s">
        <v>5158</v>
      </c>
      <c r="E2853" s="146">
        <v>44795</v>
      </c>
      <c r="G2853" t="s">
        <v>5419</v>
      </c>
      <c r="H2853" t="s">
        <v>5420</v>
      </c>
      <c r="I2853" t="s">
        <v>5421</v>
      </c>
      <c r="J2853" s="146">
        <v>44772</v>
      </c>
      <c r="K2853" t="s">
        <v>36</v>
      </c>
      <c r="L2853" t="s">
        <v>2066</v>
      </c>
      <c r="M2853" t="s">
        <v>45</v>
      </c>
    </row>
    <row r="2854" spans="1:14">
      <c r="A2854" t="s">
        <v>12</v>
      </c>
      <c r="B2854" t="s">
        <v>9185</v>
      </c>
      <c r="C2854" t="s">
        <v>5428</v>
      </c>
      <c r="D2854" s="85" t="s">
        <v>5158</v>
      </c>
      <c r="E2854" s="146">
        <v>44796</v>
      </c>
      <c r="G2854" t="s">
        <v>5419</v>
      </c>
      <c r="H2854" t="s">
        <v>5420</v>
      </c>
      <c r="I2854" t="s">
        <v>5421</v>
      </c>
      <c r="J2854" s="146">
        <v>44772</v>
      </c>
      <c r="K2854" t="s">
        <v>424</v>
      </c>
      <c r="L2854" t="s">
        <v>2283</v>
      </c>
      <c r="M2854" t="s">
        <v>45</v>
      </c>
    </row>
    <row r="2855" spans="1:14">
      <c r="A2855" t="s">
        <v>12</v>
      </c>
      <c r="B2855" t="s">
        <v>9186</v>
      </c>
      <c r="C2855" t="s">
        <v>5429</v>
      </c>
      <c r="D2855" s="85" t="s">
        <v>5158</v>
      </c>
      <c r="E2855" s="146">
        <v>44797</v>
      </c>
      <c r="G2855" t="s">
        <v>5419</v>
      </c>
      <c r="H2855" t="s">
        <v>5420</v>
      </c>
      <c r="I2855" t="s">
        <v>5421</v>
      </c>
      <c r="J2855" s="146">
        <v>44772</v>
      </c>
      <c r="K2855" t="s">
        <v>92</v>
      </c>
      <c r="L2855" t="s">
        <v>1552</v>
      </c>
      <c r="M2855" t="s">
        <v>45</v>
      </c>
    </row>
    <row r="2856" spans="1:14">
      <c r="A2856" t="s">
        <v>12</v>
      </c>
      <c r="B2856" t="s">
        <v>9187</v>
      </c>
      <c r="C2856" t="s">
        <v>5430</v>
      </c>
      <c r="D2856" s="85" t="s">
        <v>5158</v>
      </c>
      <c r="E2856" s="146">
        <v>44798</v>
      </c>
      <c r="G2856" t="s">
        <v>5419</v>
      </c>
      <c r="H2856" t="s">
        <v>5420</v>
      </c>
      <c r="I2856" t="s">
        <v>5421</v>
      </c>
      <c r="J2856" s="146">
        <v>44772</v>
      </c>
      <c r="K2856" t="s">
        <v>92</v>
      </c>
      <c r="L2856" t="s">
        <v>2283</v>
      </c>
      <c r="M2856" t="s">
        <v>45</v>
      </c>
    </row>
    <row r="2857" spans="1:14">
      <c r="A2857" t="s">
        <v>12</v>
      </c>
      <c r="B2857" t="s">
        <v>9188</v>
      </c>
      <c r="C2857" t="s">
        <v>5431</v>
      </c>
      <c r="D2857" s="85" t="s">
        <v>1973</v>
      </c>
      <c r="E2857" s="146">
        <v>44799</v>
      </c>
      <c r="G2857" t="s">
        <v>5405</v>
      </c>
      <c r="H2857" t="s">
        <v>1486</v>
      </c>
      <c r="I2857" t="s">
        <v>5406</v>
      </c>
      <c r="J2857" s="146">
        <v>44752</v>
      </c>
      <c r="K2857" t="s">
        <v>5254</v>
      </c>
      <c r="L2857" t="s">
        <v>33</v>
      </c>
      <c r="M2857" t="s">
        <v>28</v>
      </c>
      <c r="N2857" t="s">
        <v>872</v>
      </c>
    </row>
    <row r="2858" spans="1:14">
      <c r="A2858" t="s">
        <v>12</v>
      </c>
      <c r="B2858" t="s">
        <v>9189</v>
      </c>
      <c r="C2858" t="s">
        <v>5432</v>
      </c>
      <c r="D2858" s="85" t="s">
        <v>1973</v>
      </c>
      <c r="E2858" s="146">
        <v>44797</v>
      </c>
      <c r="G2858" t="s">
        <v>5419</v>
      </c>
      <c r="H2858" t="s">
        <v>5420</v>
      </c>
      <c r="I2858" t="s">
        <v>5421</v>
      </c>
      <c r="J2858" s="146">
        <v>44772</v>
      </c>
      <c r="K2858" t="s">
        <v>36</v>
      </c>
      <c r="L2858" t="s">
        <v>20</v>
      </c>
      <c r="M2858" t="s">
        <v>45</v>
      </c>
      <c r="N2858" t="s">
        <v>2394</v>
      </c>
    </row>
    <row r="2859" spans="1:14">
      <c r="A2859" t="s">
        <v>12</v>
      </c>
      <c r="B2859" t="s">
        <v>9190</v>
      </c>
      <c r="C2859" t="s">
        <v>5433</v>
      </c>
      <c r="D2859" s="85" t="s">
        <v>1973</v>
      </c>
      <c r="E2859" s="146">
        <v>44796</v>
      </c>
      <c r="G2859" t="s">
        <v>5416</v>
      </c>
      <c r="H2859" t="s">
        <v>954</v>
      </c>
      <c r="I2859" t="s">
        <v>5417</v>
      </c>
      <c r="J2859" s="146">
        <v>44786</v>
      </c>
      <c r="K2859" t="s">
        <v>2283</v>
      </c>
      <c r="L2859" t="s">
        <v>33</v>
      </c>
      <c r="M2859" t="s">
        <v>45</v>
      </c>
      <c r="N2859" t="s">
        <v>5434</v>
      </c>
    </row>
    <row r="2860" spans="1:14">
      <c r="A2860" t="s">
        <v>12</v>
      </c>
      <c r="B2860" t="s">
        <v>9191</v>
      </c>
      <c r="C2860" t="s">
        <v>5435</v>
      </c>
      <c r="D2860" s="85" t="s">
        <v>1973</v>
      </c>
      <c r="E2860" s="146">
        <v>44796</v>
      </c>
      <c r="F2860" t="s">
        <v>757</v>
      </c>
      <c r="G2860" t="s">
        <v>5416</v>
      </c>
      <c r="H2860" t="s">
        <v>954</v>
      </c>
      <c r="I2860" t="s">
        <v>5417</v>
      </c>
      <c r="J2860" s="146">
        <v>44786</v>
      </c>
      <c r="K2860" t="s">
        <v>27</v>
      </c>
      <c r="L2860" t="s">
        <v>1031</v>
      </c>
      <c r="M2860" t="s">
        <v>45</v>
      </c>
      <c r="N2860" t="s">
        <v>5436</v>
      </c>
    </row>
    <row r="2861" spans="1:14">
      <c r="A2861" t="s">
        <v>12</v>
      </c>
      <c r="B2861" t="s">
        <v>9192</v>
      </c>
      <c r="C2861" t="s">
        <v>5437</v>
      </c>
      <c r="D2861" s="85" t="s">
        <v>1973</v>
      </c>
      <c r="E2861" s="146">
        <v>44794</v>
      </c>
      <c r="G2861" t="s">
        <v>5405</v>
      </c>
      <c r="H2861" t="s">
        <v>1486</v>
      </c>
      <c r="I2861" t="s">
        <v>5406</v>
      </c>
      <c r="J2861" s="146">
        <v>44752</v>
      </c>
      <c r="K2861" t="s">
        <v>36</v>
      </c>
      <c r="L2861" t="s">
        <v>577</v>
      </c>
      <c r="M2861" t="s">
        <v>28</v>
      </c>
      <c r="N2861" t="s">
        <v>2787</v>
      </c>
    </row>
    <row r="2862" spans="1:14">
      <c r="A2862" t="s">
        <v>12</v>
      </c>
      <c r="B2862" t="s">
        <v>9193</v>
      </c>
      <c r="C2862" t="s">
        <v>5438</v>
      </c>
      <c r="D2862" s="85" t="s">
        <v>1973</v>
      </c>
      <c r="E2862" s="146">
        <v>44794</v>
      </c>
      <c r="F2862" t="s">
        <v>838</v>
      </c>
      <c r="G2862" t="s">
        <v>5416</v>
      </c>
      <c r="H2862" t="s">
        <v>954</v>
      </c>
      <c r="I2862" t="s">
        <v>5417</v>
      </c>
      <c r="J2862" s="146">
        <v>44786</v>
      </c>
      <c r="K2862" t="s">
        <v>1031</v>
      </c>
      <c r="L2862" t="s">
        <v>92</v>
      </c>
      <c r="M2862" t="s">
        <v>45</v>
      </c>
      <c r="N2862" t="s">
        <v>932</v>
      </c>
    </row>
    <row r="2863" spans="1:14">
      <c r="A2863" t="s">
        <v>12</v>
      </c>
      <c r="B2863" t="s">
        <v>9194</v>
      </c>
      <c r="C2863" t="s">
        <v>5439</v>
      </c>
      <c r="D2863" s="85" t="s">
        <v>1973</v>
      </c>
      <c r="E2863" s="146">
        <v>44788</v>
      </c>
      <c r="F2863" t="s">
        <v>5440</v>
      </c>
      <c r="G2863" t="s">
        <v>5405</v>
      </c>
      <c r="H2863" t="s">
        <v>1486</v>
      </c>
      <c r="I2863" t="s">
        <v>5406</v>
      </c>
      <c r="J2863" s="146">
        <v>44752</v>
      </c>
      <c r="K2863" t="s">
        <v>5254</v>
      </c>
      <c r="L2863" t="s">
        <v>36</v>
      </c>
      <c r="M2863" t="s">
        <v>45</v>
      </c>
      <c r="N2863" t="s">
        <v>3022</v>
      </c>
    </row>
    <row r="2864" spans="1:14">
      <c r="A2864" t="s">
        <v>12</v>
      </c>
      <c r="B2864" t="s">
        <v>9195</v>
      </c>
      <c r="C2864" t="s">
        <v>5441</v>
      </c>
      <c r="D2864" s="85" t="s">
        <v>1973</v>
      </c>
      <c r="E2864" s="146">
        <v>44788</v>
      </c>
      <c r="F2864" t="s">
        <v>5408</v>
      </c>
      <c r="G2864" t="s">
        <v>5405</v>
      </c>
      <c r="H2864" t="s">
        <v>1486</v>
      </c>
      <c r="I2864" t="s">
        <v>5406</v>
      </c>
      <c r="J2864" s="146">
        <v>44752</v>
      </c>
      <c r="K2864" t="s">
        <v>5254</v>
      </c>
      <c r="L2864" t="s">
        <v>36</v>
      </c>
      <c r="M2864" t="s">
        <v>28</v>
      </c>
      <c r="N2864" t="s">
        <v>4492</v>
      </c>
    </row>
    <row r="2865" spans="1:16">
      <c r="A2865" t="s">
        <v>12</v>
      </c>
      <c r="B2865" t="s">
        <v>9196</v>
      </c>
      <c r="C2865" t="s">
        <v>5442</v>
      </c>
      <c r="D2865" s="85" t="s">
        <v>1973</v>
      </c>
      <c r="E2865" s="146">
        <v>44785</v>
      </c>
      <c r="G2865" t="s">
        <v>5317</v>
      </c>
      <c r="H2865" t="s">
        <v>204</v>
      </c>
      <c r="I2865" t="s">
        <v>5318</v>
      </c>
      <c r="J2865" s="146">
        <v>44709</v>
      </c>
      <c r="K2865" t="s">
        <v>36</v>
      </c>
      <c r="L2865" t="s">
        <v>502</v>
      </c>
      <c r="M2865" t="s">
        <v>45</v>
      </c>
      <c r="N2865" t="s">
        <v>5288</v>
      </c>
    </row>
    <row r="2866" spans="1:16">
      <c r="A2866" t="s">
        <v>12</v>
      </c>
      <c r="B2866" t="s">
        <v>9197</v>
      </c>
      <c r="C2866" t="s">
        <v>5443</v>
      </c>
      <c r="D2866" s="85" t="s">
        <v>1973</v>
      </c>
      <c r="E2866" s="146">
        <v>44783</v>
      </c>
      <c r="G2866" t="s">
        <v>5405</v>
      </c>
      <c r="H2866" t="s">
        <v>1486</v>
      </c>
      <c r="I2866" t="s">
        <v>5406</v>
      </c>
      <c r="J2866" s="146">
        <v>44751</v>
      </c>
      <c r="K2866" t="s">
        <v>212</v>
      </c>
      <c r="L2866" t="s">
        <v>92</v>
      </c>
      <c r="M2866" t="s">
        <v>28</v>
      </c>
      <c r="N2866" t="s">
        <v>862</v>
      </c>
    </row>
    <row r="2867" spans="1:16">
      <c r="A2867" t="s">
        <v>12</v>
      </c>
      <c r="B2867" t="s">
        <v>9198</v>
      </c>
      <c r="C2867" t="s">
        <v>5444</v>
      </c>
      <c r="D2867" s="85" t="s">
        <v>1973</v>
      </c>
      <c r="E2867" s="146">
        <v>44781</v>
      </c>
      <c r="G2867" t="s">
        <v>5317</v>
      </c>
      <c r="H2867" t="s">
        <v>204</v>
      </c>
      <c r="I2867" t="s">
        <v>5318</v>
      </c>
      <c r="J2867" s="146">
        <v>44710</v>
      </c>
      <c r="K2867" t="s">
        <v>36</v>
      </c>
      <c r="L2867" t="s">
        <v>5110</v>
      </c>
      <c r="M2867" t="s">
        <v>45</v>
      </c>
      <c r="N2867" t="s">
        <v>1479</v>
      </c>
    </row>
    <row r="2868" spans="1:16">
      <c r="A2868" t="s">
        <v>12</v>
      </c>
      <c r="B2868" t="s">
        <v>9199</v>
      </c>
      <c r="C2868" t="s">
        <v>5445</v>
      </c>
      <c r="D2868" s="85" t="s">
        <v>1973</v>
      </c>
      <c r="E2868" s="146">
        <v>44778</v>
      </c>
      <c r="G2868" t="s">
        <v>5405</v>
      </c>
      <c r="H2868" t="s">
        <v>1486</v>
      </c>
      <c r="I2868" t="s">
        <v>5406</v>
      </c>
      <c r="J2868" s="146">
        <v>44751</v>
      </c>
      <c r="K2868" t="s">
        <v>36</v>
      </c>
      <c r="L2868" t="s">
        <v>1451</v>
      </c>
      <c r="M2868" t="s">
        <v>28</v>
      </c>
    </row>
    <row r="2869" spans="1:16">
      <c r="A2869" t="s">
        <v>12</v>
      </c>
      <c r="B2869" t="s">
        <v>9200</v>
      </c>
      <c r="C2869" t="s">
        <v>5446</v>
      </c>
      <c r="D2869" s="85" t="s">
        <v>1973</v>
      </c>
      <c r="E2869" s="146">
        <v>44778</v>
      </c>
      <c r="G2869" t="s">
        <v>5405</v>
      </c>
      <c r="H2869" t="s">
        <v>1486</v>
      </c>
      <c r="I2869" t="s">
        <v>5406</v>
      </c>
      <c r="J2869" s="146">
        <v>44751</v>
      </c>
      <c r="K2869" t="s">
        <v>36</v>
      </c>
      <c r="L2869" t="s">
        <v>70</v>
      </c>
      <c r="M2869" t="s">
        <v>28</v>
      </c>
    </row>
    <row r="2870" spans="1:16">
      <c r="A2870" t="s">
        <v>12</v>
      </c>
      <c r="B2870" t="s">
        <v>9201</v>
      </c>
      <c r="C2870" t="s">
        <v>5447</v>
      </c>
      <c r="D2870" s="85" t="s">
        <v>1973</v>
      </c>
      <c r="E2870" s="146">
        <v>44778</v>
      </c>
      <c r="G2870" t="s">
        <v>5405</v>
      </c>
      <c r="H2870" t="s">
        <v>1486</v>
      </c>
      <c r="I2870" t="s">
        <v>5406</v>
      </c>
      <c r="J2870" s="146">
        <v>44751</v>
      </c>
      <c r="K2870" t="s">
        <v>36</v>
      </c>
      <c r="L2870" t="s">
        <v>282</v>
      </c>
      <c r="M2870" t="s">
        <v>28</v>
      </c>
    </row>
    <row r="2871" spans="1:16">
      <c r="A2871" t="s">
        <v>12</v>
      </c>
      <c r="B2871" t="s">
        <v>9202</v>
      </c>
      <c r="C2871" t="s">
        <v>5448</v>
      </c>
      <c r="D2871" s="85" t="s">
        <v>1973</v>
      </c>
      <c r="E2871" s="146">
        <v>44776</v>
      </c>
      <c r="F2871" t="s">
        <v>838</v>
      </c>
      <c r="G2871" t="s">
        <v>5405</v>
      </c>
      <c r="H2871" t="s">
        <v>1486</v>
      </c>
      <c r="I2871" t="s">
        <v>5406</v>
      </c>
      <c r="J2871" s="146">
        <v>44752</v>
      </c>
      <c r="K2871" t="s">
        <v>1031</v>
      </c>
      <c r="L2871" t="s">
        <v>92</v>
      </c>
      <c r="M2871" t="s">
        <v>45</v>
      </c>
    </row>
    <row r="2872" spans="1:16">
      <c r="A2872" t="s">
        <v>12</v>
      </c>
      <c r="B2872" t="s">
        <v>9203</v>
      </c>
      <c r="C2872" t="s">
        <v>5449</v>
      </c>
      <c r="D2872" s="85" t="s">
        <v>1973</v>
      </c>
      <c r="E2872" s="146">
        <v>44774</v>
      </c>
      <c r="F2872" t="s">
        <v>891</v>
      </c>
      <c r="G2872" t="s">
        <v>5419</v>
      </c>
      <c r="H2872" t="s">
        <v>5420</v>
      </c>
      <c r="I2872" t="s">
        <v>5421</v>
      </c>
      <c r="J2872" s="146">
        <v>44772</v>
      </c>
      <c r="K2872" t="s">
        <v>36</v>
      </c>
      <c r="L2872" t="s">
        <v>92</v>
      </c>
      <c r="M2872" t="s">
        <v>45</v>
      </c>
      <c r="N2872" t="s">
        <v>5450</v>
      </c>
    </row>
    <row r="2873" spans="1:16">
      <c r="A2873" t="s">
        <v>12</v>
      </c>
      <c r="B2873" t="s">
        <v>9204</v>
      </c>
      <c r="C2873" t="s">
        <v>5451</v>
      </c>
      <c r="D2873" s="85" t="s">
        <v>1973</v>
      </c>
      <c r="E2873" s="146">
        <v>44774</v>
      </c>
      <c r="F2873" t="s">
        <v>757</v>
      </c>
      <c r="G2873" t="s">
        <v>5373</v>
      </c>
      <c r="H2873" t="s">
        <v>524</v>
      </c>
      <c r="I2873" t="s">
        <v>5374</v>
      </c>
      <c r="J2873" s="146">
        <v>44744</v>
      </c>
      <c r="K2873" t="s">
        <v>1031</v>
      </c>
      <c r="L2873" t="s">
        <v>88</v>
      </c>
      <c r="M2873" t="s">
        <v>45</v>
      </c>
      <c r="N2873" t="s">
        <v>932</v>
      </c>
    </row>
    <row r="2874" spans="1:16">
      <c r="A2874" t="s">
        <v>12</v>
      </c>
      <c r="B2874" t="s">
        <v>9172</v>
      </c>
      <c r="C2874" t="s">
        <v>5402</v>
      </c>
      <c r="D2874" s="85" t="s">
        <v>1973</v>
      </c>
      <c r="E2874" s="146">
        <v>44771</v>
      </c>
      <c r="G2874" t="s">
        <v>5373</v>
      </c>
      <c r="H2874" t="s">
        <v>524</v>
      </c>
      <c r="I2874" t="s">
        <v>5374</v>
      </c>
      <c r="J2874" s="146">
        <v>44744</v>
      </c>
      <c r="K2874" t="s">
        <v>434</v>
      </c>
      <c r="L2874" t="s">
        <v>27</v>
      </c>
      <c r="M2874" t="s">
        <v>45</v>
      </c>
      <c r="N2874" t="s">
        <v>1260</v>
      </c>
    </row>
    <row r="2875" spans="1:16">
      <c r="A2875" t="s">
        <v>12</v>
      </c>
      <c r="B2875" t="s">
        <v>9015</v>
      </c>
      <c r="C2875" t="s">
        <v>5193</v>
      </c>
      <c r="D2875" s="85" t="s">
        <v>1259</v>
      </c>
      <c r="E2875" s="146">
        <v>44635</v>
      </c>
      <c r="G2875" t="s">
        <v>3376</v>
      </c>
      <c r="H2875" t="s">
        <v>204</v>
      </c>
      <c r="I2875" t="s">
        <v>4892</v>
      </c>
      <c r="J2875" s="146">
        <v>44463</v>
      </c>
      <c r="K2875" t="s">
        <v>1259</v>
      </c>
      <c r="L2875" t="s">
        <v>4847</v>
      </c>
      <c r="M2875" t="s">
        <v>45</v>
      </c>
      <c r="N2875" t="s">
        <v>2323</v>
      </c>
    </row>
    <row r="2876" spans="1:16">
      <c r="A2876" t="s">
        <v>12</v>
      </c>
      <c r="B2876" t="s">
        <v>9205</v>
      </c>
      <c r="C2876" t="s">
        <v>5452</v>
      </c>
      <c r="D2876" s="85" t="s">
        <v>1259</v>
      </c>
      <c r="E2876" s="146">
        <v>44652</v>
      </c>
      <c r="F2876" t="s">
        <v>5453</v>
      </c>
      <c r="G2876" t="s">
        <v>5127</v>
      </c>
      <c r="H2876" t="s">
        <v>16</v>
      </c>
      <c r="I2876" t="s">
        <v>5128</v>
      </c>
      <c r="J2876" s="146">
        <v>44612</v>
      </c>
      <c r="K2876" t="s">
        <v>1259</v>
      </c>
      <c r="L2876" t="s">
        <v>1031</v>
      </c>
      <c r="M2876" t="s">
        <v>21</v>
      </c>
    </row>
    <row r="2877" spans="1:16">
      <c r="A2877" t="s">
        <v>479</v>
      </c>
      <c r="B2877" t="s">
        <v>9206</v>
      </c>
      <c r="C2877" t="s">
        <v>5454</v>
      </c>
      <c r="D2877" s="85" t="s">
        <v>1259</v>
      </c>
      <c r="E2877" s="146">
        <v>44649</v>
      </c>
      <c r="P2877" t="s">
        <v>5455</v>
      </c>
    </row>
    <row r="2878" spans="1:16">
      <c r="A2878" t="s">
        <v>2462</v>
      </c>
      <c r="B2878" t="s">
        <v>9207</v>
      </c>
      <c r="C2878" t="s">
        <v>5456</v>
      </c>
      <c r="D2878" s="85" t="s">
        <v>1259</v>
      </c>
      <c r="E2878" s="146">
        <v>44653</v>
      </c>
    </row>
    <row r="2879" spans="1:16">
      <c r="A2879" t="s">
        <v>12</v>
      </c>
      <c r="B2879" t="s">
        <v>9208</v>
      </c>
      <c r="C2879" t="s">
        <v>5457</v>
      </c>
      <c r="D2879" s="85" t="s">
        <v>1259</v>
      </c>
      <c r="E2879" s="146">
        <v>44681</v>
      </c>
      <c r="G2879" t="s">
        <v>3376</v>
      </c>
      <c r="H2879" t="s">
        <v>204</v>
      </c>
      <c r="I2879" t="s">
        <v>4892</v>
      </c>
      <c r="J2879" s="146">
        <v>44464</v>
      </c>
      <c r="K2879" t="s">
        <v>5458</v>
      </c>
      <c r="L2879" t="s">
        <v>2164</v>
      </c>
      <c r="M2879" t="s">
        <v>45</v>
      </c>
      <c r="N2879" t="s">
        <v>4871</v>
      </c>
    </row>
    <row r="2880" spans="1:16">
      <c r="A2880" t="s">
        <v>12</v>
      </c>
      <c r="B2880" t="s">
        <v>9209</v>
      </c>
      <c r="C2880" t="s">
        <v>5459</v>
      </c>
      <c r="D2880" s="85" t="s">
        <v>1259</v>
      </c>
      <c r="E2880" s="146">
        <v>44697</v>
      </c>
      <c r="G2880" t="s">
        <v>5265</v>
      </c>
      <c r="H2880" t="s">
        <v>190</v>
      </c>
      <c r="I2880" t="s">
        <v>5266</v>
      </c>
      <c r="J2880" s="146">
        <v>44688</v>
      </c>
      <c r="K2880" t="s">
        <v>1259</v>
      </c>
      <c r="L2880" t="s">
        <v>2935</v>
      </c>
      <c r="M2880" t="s">
        <v>45</v>
      </c>
      <c r="N2880" t="s">
        <v>5273</v>
      </c>
    </row>
    <row r="2881" spans="1:14">
      <c r="A2881" t="s">
        <v>12</v>
      </c>
      <c r="B2881" t="s">
        <v>9210</v>
      </c>
      <c r="C2881" t="s">
        <v>5460</v>
      </c>
      <c r="D2881" s="85" t="s">
        <v>1259</v>
      </c>
      <c r="E2881" s="146">
        <v>44698</v>
      </c>
      <c r="G2881" t="s">
        <v>5265</v>
      </c>
      <c r="H2881" t="s">
        <v>190</v>
      </c>
      <c r="I2881" t="s">
        <v>5266</v>
      </c>
      <c r="J2881" s="146">
        <v>44689</v>
      </c>
      <c r="K2881" t="s">
        <v>1259</v>
      </c>
      <c r="L2881" t="s">
        <v>58</v>
      </c>
      <c r="M2881" t="s">
        <v>45</v>
      </c>
      <c r="N2881" t="s">
        <v>1919</v>
      </c>
    </row>
    <row r="2882" spans="1:14">
      <c r="A2882" t="s">
        <v>12</v>
      </c>
      <c r="B2882" t="s">
        <v>9211</v>
      </c>
      <c r="C2882" t="s">
        <v>5461</v>
      </c>
      <c r="D2882" s="85" t="s">
        <v>1259</v>
      </c>
      <c r="E2882" s="146">
        <v>44699</v>
      </c>
      <c r="G2882" t="s">
        <v>5265</v>
      </c>
      <c r="H2882" t="s">
        <v>190</v>
      </c>
      <c r="I2882" t="s">
        <v>5266</v>
      </c>
      <c r="J2882" s="146">
        <v>44688</v>
      </c>
      <c r="K2882" t="s">
        <v>1259</v>
      </c>
      <c r="L2882" t="s">
        <v>490</v>
      </c>
      <c r="M2882" t="s">
        <v>45</v>
      </c>
      <c r="N2882" t="s">
        <v>5273</v>
      </c>
    </row>
    <row r="2883" spans="1:14">
      <c r="A2883" t="s">
        <v>12</v>
      </c>
      <c r="B2883" t="s">
        <v>9212</v>
      </c>
      <c r="C2883" t="s">
        <v>5462</v>
      </c>
      <c r="D2883" s="85" t="s">
        <v>1259</v>
      </c>
      <c r="E2883" s="146">
        <v>44700</v>
      </c>
      <c r="G2883" t="s">
        <v>5265</v>
      </c>
      <c r="H2883" t="s">
        <v>190</v>
      </c>
      <c r="I2883" t="s">
        <v>5266</v>
      </c>
      <c r="J2883" s="146">
        <v>44688</v>
      </c>
      <c r="K2883" t="s">
        <v>1259</v>
      </c>
      <c r="L2883" t="s">
        <v>434</v>
      </c>
      <c r="M2883" t="s">
        <v>45</v>
      </c>
      <c r="N2883" t="s">
        <v>5273</v>
      </c>
    </row>
    <row r="2884" spans="1:14">
      <c r="A2884" t="s">
        <v>12</v>
      </c>
      <c r="B2884" t="s">
        <v>9213</v>
      </c>
      <c r="C2884" t="s">
        <v>5463</v>
      </c>
      <c r="D2884" s="85" t="s">
        <v>1259</v>
      </c>
      <c r="E2884" s="146">
        <v>44701</v>
      </c>
      <c r="F2884" t="s">
        <v>5464</v>
      </c>
      <c r="G2884" t="s">
        <v>5265</v>
      </c>
      <c r="H2884" t="s">
        <v>190</v>
      </c>
      <c r="I2884" t="s">
        <v>5266</v>
      </c>
      <c r="J2884" s="146">
        <v>44689</v>
      </c>
      <c r="K2884" t="s">
        <v>1259</v>
      </c>
      <c r="L2884" t="s">
        <v>92</v>
      </c>
      <c r="M2884" t="s">
        <v>45</v>
      </c>
      <c r="N2884" t="s">
        <v>4272</v>
      </c>
    </row>
    <row r="2885" spans="1:14">
      <c r="A2885" t="s">
        <v>12</v>
      </c>
      <c r="B2885" t="s">
        <v>9214</v>
      </c>
      <c r="C2885" t="s">
        <v>5465</v>
      </c>
      <c r="D2885" s="85" t="s">
        <v>1259</v>
      </c>
      <c r="E2885" s="146">
        <v>44709</v>
      </c>
      <c r="G2885" t="s">
        <v>5265</v>
      </c>
      <c r="H2885" t="s">
        <v>190</v>
      </c>
      <c r="I2885" t="s">
        <v>5266</v>
      </c>
      <c r="J2885" s="146">
        <v>44689</v>
      </c>
      <c r="K2885" t="s">
        <v>1259</v>
      </c>
      <c r="L2885" t="s">
        <v>210</v>
      </c>
      <c r="M2885" t="s">
        <v>45</v>
      </c>
      <c r="N2885" t="s">
        <v>207</v>
      </c>
    </row>
    <row r="2886" spans="1:14">
      <c r="A2886" t="s">
        <v>12</v>
      </c>
      <c r="B2886" t="s">
        <v>9215</v>
      </c>
      <c r="C2886" t="s">
        <v>5466</v>
      </c>
      <c r="D2886" s="85" t="s">
        <v>1259</v>
      </c>
      <c r="E2886" s="146">
        <v>44710</v>
      </c>
      <c r="G2886" t="s">
        <v>5265</v>
      </c>
      <c r="H2886" t="s">
        <v>190</v>
      </c>
      <c r="I2886" t="s">
        <v>5266</v>
      </c>
      <c r="J2886" s="146">
        <v>44688</v>
      </c>
      <c r="K2886" t="s">
        <v>1259</v>
      </c>
      <c r="L2886" t="s">
        <v>85</v>
      </c>
      <c r="M2886" t="s">
        <v>45</v>
      </c>
      <c r="N2886" t="s">
        <v>5467</v>
      </c>
    </row>
    <row r="2887" spans="1:14">
      <c r="A2887" t="s">
        <v>12</v>
      </c>
      <c r="B2887" t="s">
        <v>9216</v>
      </c>
      <c r="C2887" t="s">
        <v>5468</v>
      </c>
      <c r="D2887" s="85" t="s">
        <v>1259</v>
      </c>
      <c r="E2887" s="146">
        <v>44712</v>
      </c>
      <c r="G2887" t="s">
        <v>3376</v>
      </c>
      <c r="H2887" t="s">
        <v>204</v>
      </c>
      <c r="I2887" t="s">
        <v>4892</v>
      </c>
      <c r="J2887" s="146">
        <v>44463</v>
      </c>
      <c r="K2887" t="s">
        <v>1276</v>
      </c>
      <c r="L2887" t="s">
        <v>1925</v>
      </c>
      <c r="M2887" t="s">
        <v>45</v>
      </c>
      <c r="N2887" t="s">
        <v>56</v>
      </c>
    </row>
    <row r="2888" spans="1:14">
      <c r="A2888" t="s">
        <v>12</v>
      </c>
      <c r="B2888" t="s">
        <v>9217</v>
      </c>
      <c r="C2888" t="s">
        <v>5469</v>
      </c>
      <c r="D2888" s="85" t="s">
        <v>1259</v>
      </c>
      <c r="E2888" s="146">
        <v>44727</v>
      </c>
      <c r="F2888" t="s">
        <v>5343</v>
      </c>
      <c r="G2888" t="s">
        <v>5357</v>
      </c>
      <c r="H2888" t="s">
        <v>954</v>
      </c>
      <c r="I2888" t="s">
        <v>5470</v>
      </c>
      <c r="J2888" s="146">
        <v>44723</v>
      </c>
      <c r="K2888" t="s">
        <v>1259</v>
      </c>
      <c r="L2888" t="s">
        <v>27</v>
      </c>
      <c r="M2888" t="s">
        <v>45</v>
      </c>
      <c r="N2888" t="s">
        <v>5471</v>
      </c>
    </row>
    <row r="2889" spans="1:14">
      <c r="A2889" t="s">
        <v>12</v>
      </c>
      <c r="B2889" t="s">
        <v>9218</v>
      </c>
      <c r="C2889" t="s">
        <v>5472</v>
      </c>
      <c r="D2889" s="85" t="s">
        <v>1259</v>
      </c>
      <c r="E2889" s="146">
        <v>44728</v>
      </c>
      <c r="G2889" t="s">
        <v>5357</v>
      </c>
      <c r="H2889" t="s">
        <v>954</v>
      </c>
      <c r="I2889" t="s">
        <v>5470</v>
      </c>
      <c r="J2889" s="146">
        <v>44723</v>
      </c>
      <c r="K2889" t="s">
        <v>88</v>
      </c>
      <c r="L2889" t="s">
        <v>424</v>
      </c>
      <c r="M2889" t="s">
        <v>45</v>
      </c>
      <c r="N2889" t="s">
        <v>242</v>
      </c>
    </row>
    <row r="2890" spans="1:14">
      <c r="A2890" t="s">
        <v>12</v>
      </c>
      <c r="B2890" t="s">
        <v>9219</v>
      </c>
      <c r="C2890" t="s">
        <v>5473</v>
      </c>
      <c r="D2890" s="85" t="s">
        <v>1259</v>
      </c>
      <c r="E2890" s="146">
        <v>44730</v>
      </c>
      <c r="G2890" t="s">
        <v>5357</v>
      </c>
      <c r="H2890" t="s">
        <v>954</v>
      </c>
      <c r="I2890" t="s">
        <v>5470</v>
      </c>
      <c r="J2890" s="146">
        <v>44723</v>
      </c>
      <c r="K2890" t="s">
        <v>2283</v>
      </c>
      <c r="L2890" t="s">
        <v>2501</v>
      </c>
      <c r="M2890" t="s">
        <v>45</v>
      </c>
      <c r="N2890" t="s">
        <v>365</v>
      </c>
    </row>
    <row r="2891" spans="1:14">
      <c r="A2891" t="s">
        <v>12</v>
      </c>
      <c r="B2891" t="s">
        <v>9220</v>
      </c>
      <c r="C2891" t="s">
        <v>5474</v>
      </c>
      <c r="D2891" s="85" t="s">
        <v>1259</v>
      </c>
      <c r="E2891" s="146">
        <v>44730</v>
      </c>
      <c r="G2891" t="s">
        <v>5357</v>
      </c>
      <c r="H2891" t="s">
        <v>954</v>
      </c>
      <c r="I2891" t="s">
        <v>5470</v>
      </c>
      <c r="J2891" s="146">
        <v>44723</v>
      </c>
      <c r="K2891" t="s">
        <v>1259</v>
      </c>
      <c r="L2891" t="s">
        <v>5299</v>
      </c>
      <c r="M2891" t="s">
        <v>45</v>
      </c>
      <c r="N2891" t="s">
        <v>5475</v>
      </c>
    </row>
    <row r="2892" spans="1:14">
      <c r="A2892" t="s">
        <v>12</v>
      </c>
      <c r="B2892" t="s">
        <v>9221</v>
      </c>
      <c r="C2892" t="s">
        <v>5476</v>
      </c>
      <c r="D2892" s="85" t="s">
        <v>1259</v>
      </c>
      <c r="E2892" s="146">
        <v>44731</v>
      </c>
      <c r="G2892" t="s">
        <v>5357</v>
      </c>
      <c r="H2892" t="s">
        <v>954</v>
      </c>
      <c r="I2892" t="s">
        <v>5470</v>
      </c>
      <c r="J2892" s="146">
        <v>44723</v>
      </c>
      <c r="K2892" t="s">
        <v>1259</v>
      </c>
      <c r="L2892" t="s">
        <v>5336</v>
      </c>
      <c r="M2892" t="s">
        <v>45</v>
      </c>
      <c r="N2892" t="s">
        <v>5273</v>
      </c>
    </row>
    <row r="2893" spans="1:14">
      <c r="A2893" t="s">
        <v>12</v>
      </c>
      <c r="B2893" t="s">
        <v>9222</v>
      </c>
      <c r="C2893" t="s">
        <v>5477</v>
      </c>
      <c r="D2893" s="85" t="s">
        <v>1259</v>
      </c>
      <c r="E2893" s="146">
        <v>44731</v>
      </c>
      <c r="G2893" t="s">
        <v>5357</v>
      </c>
      <c r="H2893" t="s">
        <v>954</v>
      </c>
      <c r="I2893" t="s">
        <v>5470</v>
      </c>
      <c r="J2893" s="146">
        <v>44723</v>
      </c>
      <c r="K2893" t="s">
        <v>1259</v>
      </c>
      <c r="L2893" t="s">
        <v>1080</v>
      </c>
      <c r="M2893" t="s">
        <v>45</v>
      </c>
      <c r="N2893" t="s">
        <v>4592</v>
      </c>
    </row>
    <row r="2894" spans="1:14">
      <c r="A2894" t="s">
        <v>12</v>
      </c>
      <c r="B2894" t="s">
        <v>9223</v>
      </c>
      <c r="C2894" t="s">
        <v>5478</v>
      </c>
      <c r="D2894" s="85" t="s">
        <v>1259</v>
      </c>
      <c r="E2894" s="146">
        <v>44731</v>
      </c>
      <c r="G2894" t="s">
        <v>5357</v>
      </c>
      <c r="H2894" t="s">
        <v>954</v>
      </c>
      <c r="I2894" t="s">
        <v>5470</v>
      </c>
      <c r="J2894" s="146">
        <v>44723</v>
      </c>
      <c r="K2894" t="s">
        <v>1259</v>
      </c>
      <c r="L2894" t="s">
        <v>180</v>
      </c>
      <c r="M2894" t="s">
        <v>45</v>
      </c>
      <c r="N2894" t="s">
        <v>469</v>
      </c>
    </row>
    <row r="2895" spans="1:14">
      <c r="A2895" t="s">
        <v>12</v>
      </c>
      <c r="B2895" t="s">
        <v>9224</v>
      </c>
      <c r="C2895" t="s">
        <v>5479</v>
      </c>
      <c r="D2895" s="85" t="s">
        <v>1259</v>
      </c>
      <c r="E2895" s="146">
        <v>44736</v>
      </c>
      <c r="G2895" t="s">
        <v>5357</v>
      </c>
      <c r="H2895" t="s">
        <v>954</v>
      </c>
      <c r="I2895" t="s">
        <v>5470</v>
      </c>
      <c r="J2895" s="146">
        <v>44723</v>
      </c>
      <c r="K2895" t="s">
        <v>1259</v>
      </c>
      <c r="L2895" t="s">
        <v>2501</v>
      </c>
      <c r="M2895" t="s">
        <v>45</v>
      </c>
      <c r="N2895" t="s">
        <v>5480</v>
      </c>
    </row>
    <row r="2896" spans="1:14">
      <c r="A2896" t="s">
        <v>12</v>
      </c>
      <c r="B2896" t="s">
        <v>9225</v>
      </c>
      <c r="C2896" t="s">
        <v>5481</v>
      </c>
      <c r="D2896" s="85" t="s">
        <v>1259</v>
      </c>
      <c r="E2896" s="146">
        <v>44748</v>
      </c>
      <c r="G2896" t="s">
        <v>5357</v>
      </c>
      <c r="H2896" t="s">
        <v>954</v>
      </c>
      <c r="I2896" t="s">
        <v>5470</v>
      </c>
      <c r="J2896" s="146">
        <v>44723</v>
      </c>
      <c r="K2896" t="s">
        <v>5097</v>
      </c>
      <c r="L2896" t="s">
        <v>424</v>
      </c>
      <c r="M2896" t="s">
        <v>45</v>
      </c>
      <c r="N2896" t="s">
        <v>703</v>
      </c>
    </row>
    <row r="2897" spans="1:14">
      <c r="A2897" t="s">
        <v>12</v>
      </c>
      <c r="B2897" t="s">
        <v>9226</v>
      </c>
      <c r="C2897" t="s">
        <v>5482</v>
      </c>
      <c r="D2897" s="85" t="s">
        <v>1259</v>
      </c>
      <c r="E2897" s="146">
        <v>44752</v>
      </c>
      <c r="G2897" t="s">
        <v>5483</v>
      </c>
      <c r="H2897" t="s">
        <v>642</v>
      </c>
      <c r="I2897" t="s">
        <v>5484</v>
      </c>
      <c r="J2897" s="146">
        <v>44744</v>
      </c>
      <c r="K2897" t="s">
        <v>1259</v>
      </c>
      <c r="L2897" t="s">
        <v>5485</v>
      </c>
      <c r="M2897" t="s">
        <v>45</v>
      </c>
      <c r="N2897" t="s">
        <v>2978</v>
      </c>
    </row>
    <row r="2898" spans="1:14">
      <c r="A2898" t="s">
        <v>12</v>
      </c>
      <c r="B2898" t="s">
        <v>9227</v>
      </c>
      <c r="C2898" t="s">
        <v>5486</v>
      </c>
      <c r="D2898" s="85" t="s">
        <v>1259</v>
      </c>
      <c r="E2898" s="146">
        <v>44755</v>
      </c>
      <c r="G2898" t="s">
        <v>5483</v>
      </c>
      <c r="H2898" t="s">
        <v>642</v>
      </c>
      <c r="I2898" t="s">
        <v>5484</v>
      </c>
      <c r="J2898" s="146">
        <v>44745</v>
      </c>
      <c r="K2898" t="s">
        <v>1259</v>
      </c>
      <c r="L2898" t="s">
        <v>5050</v>
      </c>
      <c r="M2898" t="s">
        <v>45</v>
      </c>
      <c r="N2898" t="s">
        <v>1602</v>
      </c>
    </row>
    <row r="2899" spans="1:14">
      <c r="A2899" t="s">
        <v>12</v>
      </c>
      <c r="B2899" t="s">
        <v>9228</v>
      </c>
      <c r="C2899" t="s">
        <v>5487</v>
      </c>
      <c r="D2899" s="85" t="s">
        <v>1259</v>
      </c>
      <c r="E2899" s="146">
        <v>44756</v>
      </c>
      <c r="F2899" t="s">
        <v>5488</v>
      </c>
      <c r="G2899" t="s">
        <v>5483</v>
      </c>
      <c r="H2899" t="s">
        <v>642</v>
      </c>
      <c r="I2899" t="s">
        <v>5484</v>
      </c>
      <c r="J2899" s="146">
        <v>44745</v>
      </c>
      <c r="K2899" t="s">
        <v>1259</v>
      </c>
      <c r="L2899" t="s">
        <v>5110</v>
      </c>
      <c r="M2899" t="s">
        <v>45</v>
      </c>
    </row>
    <row r="2900" spans="1:14">
      <c r="A2900" t="s">
        <v>12</v>
      </c>
      <c r="B2900" t="s">
        <v>9229</v>
      </c>
      <c r="C2900" t="s">
        <v>5489</v>
      </c>
      <c r="D2900" s="85" t="s">
        <v>1259</v>
      </c>
      <c r="E2900" s="146">
        <v>44756</v>
      </c>
      <c r="G2900" t="s">
        <v>5483</v>
      </c>
      <c r="H2900" t="s">
        <v>642</v>
      </c>
      <c r="I2900" t="s">
        <v>5484</v>
      </c>
      <c r="J2900" s="146">
        <v>44745</v>
      </c>
      <c r="K2900" t="s">
        <v>1259</v>
      </c>
      <c r="L2900" t="s">
        <v>1276</v>
      </c>
      <c r="M2900" t="s">
        <v>45</v>
      </c>
      <c r="N2900" t="s">
        <v>181</v>
      </c>
    </row>
    <row r="2901" spans="1:14">
      <c r="A2901" t="s">
        <v>12</v>
      </c>
      <c r="B2901" t="s">
        <v>9230</v>
      </c>
      <c r="C2901" t="s">
        <v>5490</v>
      </c>
      <c r="D2901" s="85" t="s">
        <v>1259</v>
      </c>
      <c r="E2901" s="146">
        <v>44760</v>
      </c>
      <c r="G2901" t="s">
        <v>5483</v>
      </c>
      <c r="H2901" t="s">
        <v>642</v>
      </c>
      <c r="I2901" t="s">
        <v>5484</v>
      </c>
      <c r="J2901" s="146">
        <v>44745</v>
      </c>
      <c r="K2901" t="s">
        <v>1259</v>
      </c>
      <c r="L2901" t="s">
        <v>48</v>
      </c>
      <c r="M2901" t="s">
        <v>45</v>
      </c>
      <c r="N2901" t="s">
        <v>213</v>
      </c>
    </row>
    <row r="2902" spans="1:14">
      <c r="A2902" t="s">
        <v>12</v>
      </c>
      <c r="B2902" t="s">
        <v>9231</v>
      </c>
      <c r="C2902" t="s">
        <v>5491</v>
      </c>
      <c r="D2902" s="85" t="s">
        <v>1259</v>
      </c>
      <c r="E2902" s="146">
        <v>44762</v>
      </c>
      <c r="G2902" t="s">
        <v>5483</v>
      </c>
      <c r="H2902" t="s">
        <v>642</v>
      </c>
      <c r="I2902" t="s">
        <v>5484</v>
      </c>
      <c r="J2902" s="146">
        <v>44745</v>
      </c>
      <c r="K2902" t="s">
        <v>1259</v>
      </c>
      <c r="L2902" t="s">
        <v>1444</v>
      </c>
      <c r="M2902" t="s">
        <v>45</v>
      </c>
      <c r="N2902" t="s">
        <v>2978</v>
      </c>
    </row>
    <row r="2903" spans="1:14">
      <c r="A2903" t="s">
        <v>12</v>
      </c>
      <c r="B2903" t="s">
        <v>9232</v>
      </c>
      <c r="C2903" t="s">
        <v>5492</v>
      </c>
      <c r="D2903" s="85" t="s">
        <v>1259</v>
      </c>
      <c r="E2903" s="146">
        <v>44764</v>
      </c>
      <c r="G2903" t="s">
        <v>5483</v>
      </c>
      <c r="H2903" t="s">
        <v>642</v>
      </c>
      <c r="I2903" t="s">
        <v>5484</v>
      </c>
      <c r="J2903" s="146">
        <v>44745</v>
      </c>
      <c r="K2903" t="s">
        <v>1259</v>
      </c>
      <c r="L2903" t="s">
        <v>1925</v>
      </c>
      <c r="M2903" t="s">
        <v>45</v>
      </c>
      <c r="N2903" t="s">
        <v>2978</v>
      </c>
    </row>
    <row r="2904" spans="1:14">
      <c r="A2904" t="s">
        <v>12</v>
      </c>
      <c r="B2904" t="s">
        <v>9233</v>
      </c>
      <c r="C2904" t="s">
        <v>5493</v>
      </c>
      <c r="D2904" s="85" t="s">
        <v>1259</v>
      </c>
      <c r="E2904" s="146">
        <v>44765</v>
      </c>
      <c r="G2904" t="s">
        <v>5483</v>
      </c>
      <c r="H2904" t="s">
        <v>642</v>
      </c>
      <c r="I2904" t="s">
        <v>5484</v>
      </c>
      <c r="J2904" s="146">
        <v>44745</v>
      </c>
      <c r="K2904" t="s">
        <v>1259</v>
      </c>
      <c r="L2904" t="s">
        <v>702</v>
      </c>
      <c r="M2904" t="s">
        <v>45</v>
      </c>
      <c r="N2904" t="s">
        <v>2978</v>
      </c>
    </row>
    <row r="2905" spans="1:14">
      <c r="A2905" t="s">
        <v>12</v>
      </c>
      <c r="B2905" t="s">
        <v>9234</v>
      </c>
      <c r="C2905" t="s">
        <v>5494</v>
      </c>
      <c r="D2905" s="85" t="s">
        <v>1259</v>
      </c>
      <c r="E2905" s="146">
        <v>44764</v>
      </c>
      <c r="G2905" t="s">
        <v>5495</v>
      </c>
      <c r="H2905" t="s">
        <v>1941</v>
      </c>
      <c r="I2905" t="s">
        <v>5496</v>
      </c>
      <c r="J2905" s="146">
        <v>44758</v>
      </c>
      <c r="K2905" t="s">
        <v>1259</v>
      </c>
      <c r="L2905" t="s">
        <v>5299</v>
      </c>
      <c r="M2905" t="s">
        <v>45</v>
      </c>
      <c r="N2905" t="s">
        <v>4274</v>
      </c>
    </row>
    <row r="2906" spans="1:14">
      <c r="A2906" t="s">
        <v>12</v>
      </c>
      <c r="B2906" t="s">
        <v>9235</v>
      </c>
      <c r="C2906" t="s">
        <v>5497</v>
      </c>
      <c r="D2906" s="85" t="s">
        <v>1259</v>
      </c>
      <c r="E2906" s="146">
        <v>44765</v>
      </c>
      <c r="G2906" t="s">
        <v>5495</v>
      </c>
      <c r="H2906" t="s">
        <v>1941</v>
      </c>
      <c r="I2906" t="s">
        <v>5496</v>
      </c>
      <c r="J2906" s="146">
        <v>44758</v>
      </c>
      <c r="K2906" t="s">
        <v>1259</v>
      </c>
      <c r="L2906" t="s">
        <v>27</v>
      </c>
      <c r="M2906" t="s">
        <v>45</v>
      </c>
      <c r="N2906" t="s">
        <v>509</v>
      </c>
    </row>
    <row r="2907" spans="1:14">
      <c r="A2907" t="s">
        <v>12</v>
      </c>
      <c r="B2907" t="s">
        <v>9236</v>
      </c>
      <c r="C2907" t="s">
        <v>5498</v>
      </c>
      <c r="D2907" s="85" t="s">
        <v>1259</v>
      </c>
      <c r="E2907" s="146">
        <v>44765</v>
      </c>
      <c r="G2907" t="s">
        <v>5495</v>
      </c>
      <c r="H2907" t="s">
        <v>1941</v>
      </c>
      <c r="I2907" t="s">
        <v>5496</v>
      </c>
      <c r="J2907" s="146">
        <v>44758</v>
      </c>
      <c r="K2907" t="s">
        <v>1259</v>
      </c>
      <c r="L2907" t="s">
        <v>2283</v>
      </c>
      <c r="M2907" t="s">
        <v>45</v>
      </c>
      <c r="N2907" t="s">
        <v>56</v>
      </c>
    </row>
    <row r="2908" spans="1:14">
      <c r="A2908" t="s">
        <v>12</v>
      </c>
      <c r="B2908" t="s">
        <v>9237</v>
      </c>
      <c r="C2908" t="s">
        <v>5499</v>
      </c>
      <c r="D2908" s="85" t="s">
        <v>1259</v>
      </c>
      <c r="E2908" s="146">
        <v>44762</v>
      </c>
      <c r="G2908" t="s">
        <v>5495</v>
      </c>
      <c r="H2908" t="s">
        <v>1941</v>
      </c>
      <c r="I2908" t="s">
        <v>5496</v>
      </c>
      <c r="J2908" s="146">
        <v>44758</v>
      </c>
      <c r="K2908" t="s">
        <v>1259</v>
      </c>
      <c r="L2908" t="s">
        <v>424</v>
      </c>
      <c r="M2908" t="s">
        <v>45</v>
      </c>
      <c r="N2908" t="s">
        <v>1207</v>
      </c>
    </row>
    <row r="2909" spans="1:14">
      <c r="A2909" t="s">
        <v>12</v>
      </c>
      <c r="B2909" t="s">
        <v>9237</v>
      </c>
      <c r="C2909" t="s">
        <v>5499</v>
      </c>
      <c r="D2909" s="85" t="s">
        <v>1259</v>
      </c>
      <c r="E2909" s="146">
        <v>44762</v>
      </c>
      <c r="F2909" t="s">
        <v>5500</v>
      </c>
      <c r="G2909" t="s">
        <v>5495</v>
      </c>
      <c r="H2909" t="s">
        <v>1941</v>
      </c>
      <c r="I2909" t="s">
        <v>5496</v>
      </c>
      <c r="J2909" s="146">
        <v>44758</v>
      </c>
      <c r="K2909" t="s">
        <v>1259</v>
      </c>
      <c r="L2909" t="s">
        <v>424</v>
      </c>
      <c r="M2909" t="s">
        <v>45</v>
      </c>
      <c r="N2909" t="s">
        <v>1207</v>
      </c>
    </row>
    <row r="2910" spans="1:14">
      <c r="A2910" t="s">
        <v>12</v>
      </c>
      <c r="B2910" t="s">
        <v>9238</v>
      </c>
      <c r="C2910" t="s">
        <v>5501</v>
      </c>
      <c r="D2910" s="85" t="s">
        <v>1259</v>
      </c>
      <c r="E2910" s="146">
        <v>44770</v>
      </c>
      <c r="G2910" t="s">
        <v>3376</v>
      </c>
      <c r="H2910" t="s">
        <v>204</v>
      </c>
      <c r="I2910" t="s">
        <v>4892</v>
      </c>
      <c r="J2910" s="146">
        <v>44464</v>
      </c>
      <c r="K2910" t="s">
        <v>4847</v>
      </c>
      <c r="L2910" t="s">
        <v>1925</v>
      </c>
      <c r="M2910" t="s">
        <v>45</v>
      </c>
      <c r="N2910" t="s">
        <v>511</v>
      </c>
    </row>
    <row r="2911" spans="1:14">
      <c r="A2911" t="s">
        <v>12</v>
      </c>
      <c r="B2911" t="s">
        <v>9239</v>
      </c>
      <c r="C2911" t="s">
        <v>5502</v>
      </c>
      <c r="D2911" s="85" t="s">
        <v>1259</v>
      </c>
      <c r="E2911" s="146">
        <v>44798</v>
      </c>
      <c r="G2911" t="s">
        <v>5503</v>
      </c>
      <c r="H2911" t="s">
        <v>452</v>
      </c>
      <c r="I2911" t="s">
        <v>5502</v>
      </c>
      <c r="J2911" s="146">
        <v>44793</v>
      </c>
      <c r="K2911" t="s">
        <v>2283</v>
      </c>
      <c r="L2911" t="s">
        <v>33</v>
      </c>
      <c r="M2911" t="s">
        <v>45</v>
      </c>
      <c r="N2911" t="s">
        <v>4927</v>
      </c>
    </row>
    <row r="2912" spans="1:14">
      <c r="A2912" t="s">
        <v>12</v>
      </c>
      <c r="B2912" t="s">
        <v>9240</v>
      </c>
      <c r="C2912" t="s">
        <v>5504</v>
      </c>
      <c r="D2912" s="85" t="s">
        <v>1259</v>
      </c>
      <c r="E2912" s="146">
        <v>44798</v>
      </c>
      <c r="G2912" t="s">
        <v>5503</v>
      </c>
      <c r="H2912" t="s">
        <v>452</v>
      </c>
      <c r="I2912" t="s">
        <v>5502</v>
      </c>
      <c r="J2912" s="146">
        <v>44793</v>
      </c>
      <c r="K2912" t="s">
        <v>2283</v>
      </c>
      <c r="L2912" t="s">
        <v>1031</v>
      </c>
      <c r="M2912" t="s">
        <v>45</v>
      </c>
      <c r="N2912" t="s">
        <v>1983</v>
      </c>
    </row>
    <row r="2913" spans="1:14">
      <c r="A2913" t="s">
        <v>12</v>
      </c>
      <c r="B2913" t="s">
        <v>9241</v>
      </c>
      <c r="C2913" t="s">
        <v>5505</v>
      </c>
      <c r="D2913" s="85" t="s">
        <v>1259</v>
      </c>
      <c r="E2913" s="146">
        <v>44816</v>
      </c>
      <c r="G2913" t="s">
        <v>5503</v>
      </c>
      <c r="H2913" t="s">
        <v>452</v>
      </c>
      <c r="I2913" t="s">
        <v>5502</v>
      </c>
      <c r="J2913" s="146">
        <v>44793</v>
      </c>
      <c r="K2913" t="s">
        <v>5299</v>
      </c>
      <c r="L2913" t="s">
        <v>1031</v>
      </c>
      <c r="M2913" t="s">
        <v>45</v>
      </c>
      <c r="N2913" t="s">
        <v>5506</v>
      </c>
    </row>
    <row r="2914" spans="1:14">
      <c r="A2914" t="s">
        <v>12</v>
      </c>
      <c r="B2914" t="s">
        <v>9242</v>
      </c>
      <c r="C2914" t="s">
        <v>5507</v>
      </c>
      <c r="D2914" s="85" t="s">
        <v>1259</v>
      </c>
      <c r="E2914" s="146">
        <v>44804</v>
      </c>
      <c r="G2914" t="s">
        <v>5508</v>
      </c>
      <c r="H2914" t="s">
        <v>204</v>
      </c>
      <c r="I2914" t="s">
        <v>5509</v>
      </c>
      <c r="J2914" s="146">
        <v>44801</v>
      </c>
      <c r="K2914" t="s">
        <v>1259</v>
      </c>
      <c r="L2914" t="s">
        <v>73</v>
      </c>
      <c r="M2914" t="s">
        <v>45</v>
      </c>
      <c r="N2914" t="s">
        <v>1928</v>
      </c>
    </row>
    <row r="2915" spans="1:14">
      <c r="A2915" t="s">
        <v>12</v>
      </c>
      <c r="B2915" t="s">
        <v>9243</v>
      </c>
      <c r="C2915" t="s">
        <v>5510</v>
      </c>
      <c r="D2915" s="85" t="s">
        <v>1259</v>
      </c>
      <c r="E2915" s="146">
        <v>44805</v>
      </c>
      <c r="G2915" t="s">
        <v>5508</v>
      </c>
      <c r="H2915" t="s">
        <v>204</v>
      </c>
      <c r="I2915" t="s">
        <v>5509</v>
      </c>
      <c r="J2915" s="146">
        <v>44801</v>
      </c>
      <c r="K2915" t="s">
        <v>1259</v>
      </c>
      <c r="L2915" t="s">
        <v>85</v>
      </c>
      <c r="M2915" t="s">
        <v>45</v>
      </c>
      <c r="N2915" t="s">
        <v>80</v>
      </c>
    </row>
    <row r="2916" spans="1:14">
      <c r="A2916" t="s">
        <v>12</v>
      </c>
      <c r="B2916" t="s">
        <v>9244</v>
      </c>
      <c r="C2916" t="s">
        <v>5511</v>
      </c>
      <c r="D2916" s="85" t="s">
        <v>1259</v>
      </c>
      <c r="E2916" s="146">
        <v>44806</v>
      </c>
      <c r="G2916" t="s">
        <v>5508</v>
      </c>
      <c r="H2916" t="s">
        <v>204</v>
      </c>
      <c r="I2916" t="s">
        <v>5509</v>
      </c>
      <c r="J2916" s="146">
        <v>44800</v>
      </c>
      <c r="K2916" t="s">
        <v>1259</v>
      </c>
      <c r="L2916" t="s">
        <v>1031</v>
      </c>
      <c r="M2916" t="s">
        <v>45</v>
      </c>
      <c r="N2916" t="s">
        <v>1534</v>
      </c>
    </row>
    <row r="2917" spans="1:14">
      <c r="A2917" t="s">
        <v>12</v>
      </c>
      <c r="B2917" t="s">
        <v>9245</v>
      </c>
      <c r="C2917" t="s">
        <v>5512</v>
      </c>
      <c r="D2917" s="85" t="s">
        <v>1259</v>
      </c>
      <c r="E2917" s="146">
        <v>44807</v>
      </c>
      <c r="G2917" t="s">
        <v>5508</v>
      </c>
      <c r="H2917" t="s">
        <v>204</v>
      </c>
      <c r="I2917" t="s">
        <v>5509</v>
      </c>
      <c r="J2917" s="146">
        <v>44801</v>
      </c>
      <c r="K2917" t="s">
        <v>1259</v>
      </c>
      <c r="L2917" t="s">
        <v>88</v>
      </c>
      <c r="M2917" t="s">
        <v>45</v>
      </c>
      <c r="N2917" t="s">
        <v>769</v>
      </c>
    </row>
    <row r="2918" spans="1:14">
      <c r="A2918" t="s">
        <v>12</v>
      </c>
      <c r="B2918" t="s">
        <v>9246</v>
      </c>
      <c r="C2918" t="s">
        <v>5513</v>
      </c>
      <c r="D2918" s="85" t="s">
        <v>1259</v>
      </c>
      <c r="E2918" s="146">
        <v>44811</v>
      </c>
      <c r="G2918" t="s">
        <v>5508</v>
      </c>
      <c r="H2918" t="s">
        <v>204</v>
      </c>
      <c r="I2918" t="s">
        <v>5509</v>
      </c>
      <c r="J2918" s="146">
        <v>44801</v>
      </c>
      <c r="K2918" t="s">
        <v>1259</v>
      </c>
      <c r="L2918" t="s">
        <v>27</v>
      </c>
      <c r="M2918" t="s">
        <v>45</v>
      </c>
      <c r="N2918" t="s">
        <v>2010</v>
      </c>
    </row>
    <row r="2919" spans="1:14">
      <c r="A2919" t="s">
        <v>12</v>
      </c>
      <c r="B2919" t="s">
        <v>9247</v>
      </c>
      <c r="C2919" t="s">
        <v>5514</v>
      </c>
      <c r="D2919" s="85" t="s">
        <v>1259</v>
      </c>
      <c r="E2919" s="146">
        <v>44812</v>
      </c>
      <c r="G2919" t="s">
        <v>5508</v>
      </c>
      <c r="H2919" t="s">
        <v>204</v>
      </c>
      <c r="I2919" t="s">
        <v>5509</v>
      </c>
      <c r="J2919" s="146">
        <v>44800</v>
      </c>
      <c r="K2919" t="s">
        <v>1259</v>
      </c>
      <c r="L2919" t="s">
        <v>212</v>
      </c>
      <c r="M2919" t="s">
        <v>45</v>
      </c>
      <c r="N2919" t="s">
        <v>769</v>
      </c>
    </row>
    <row r="2920" spans="1:14">
      <c r="A2920" t="s">
        <v>12</v>
      </c>
      <c r="B2920" t="s">
        <v>9248</v>
      </c>
      <c r="C2920" t="s">
        <v>5515</v>
      </c>
      <c r="D2920" s="85" t="s">
        <v>1259</v>
      </c>
      <c r="E2920" s="146">
        <v>44813</v>
      </c>
      <c r="G2920" t="s">
        <v>5508</v>
      </c>
      <c r="H2920" t="s">
        <v>204</v>
      </c>
      <c r="I2920" t="s">
        <v>5509</v>
      </c>
      <c r="J2920" s="146">
        <v>44800</v>
      </c>
      <c r="K2920" t="s">
        <v>1259</v>
      </c>
      <c r="L2920" t="s">
        <v>79</v>
      </c>
      <c r="M2920" t="s">
        <v>45</v>
      </c>
      <c r="N2920" t="s">
        <v>195</v>
      </c>
    </row>
    <row r="2921" spans="1:14">
      <c r="A2921" t="s">
        <v>12</v>
      </c>
      <c r="B2921" t="s">
        <v>9249</v>
      </c>
      <c r="C2921" t="s">
        <v>5516</v>
      </c>
      <c r="D2921" s="85" t="s">
        <v>1259</v>
      </c>
      <c r="E2921" s="146">
        <v>44814</v>
      </c>
      <c r="G2921" t="s">
        <v>5508</v>
      </c>
      <c r="H2921" t="s">
        <v>204</v>
      </c>
      <c r="I2921" t="s">
        <v>5509</v>
      </c>
      <c r="J2921" s="146">
        <v>44800</v>
      </c>
      <c r="K2921" t="s">
        <v>1259</v>
      </c>
      <c r="L2921" t="s">
        <v>1444</v>
      </c>
      <c r="M2921" t="s">
        <v>45</v>
      </c>
      <c r="N2921" t="s">
        <v>1207</v>
      </c>
    </row>
    <row r="2922" spans="1:14">
      <c r="A2922" t="s">
        <v>12</v>
      </c>
      <c r="B2922" t="s">
        <v>9250</v>
      </c>
      <c r="C2922" t="s">
        <v>5517</v>
      </c>
      <c r="D2922" s="85" t="s">
        <v>1259</v>
      </c>
      <c r="E2922" s="146">
        <v>44823</v>
      </c>
      <c r="G2922" t="s">
        <v>5508</v>
      </c>
      <c r="H2922" t="s">
        <v>204</v>
      </c>
      <c r="I2922" t="s">
        <v>5509</v>
      </c>
      <c r="J2922" s="146">
        <v>44801</v>
      </c>
      <c r="K2922" t="s">
        <v>88</v>
      </c>
      <c r="L2922" t="s">
        <v>85</v>
      </c>
      <c r="M2922" t="s">
        <v>45</v>
      </c>
      <c r="N2922" t="s">
        <v>5053</v>
      </c>
    </row>
    <row r="2923" spans="1:14">
      <c r="A2923" t="s">
        <v>12</v>
      </c>
      <c r="B2923" t="s">
        <v>9251</v>
      </c>
      <c r="C2923" t="s">
        <v>5518</v>
      </c>
      <c r="D2923" s="85" t="s">
        <v>1259</v>
      </c>
      <c r="E2923" s="146">
        <v>44808</v>
      </c>
      <c r="G2923" t="s">
        <v>4859</v>
      </c>
      <c r="H2923" t="s">
        <v>204</v>
      </c>
      <c r="I2923" t="s">
        <v>4892</v>
      </c>
      <c r="J2923" s="146">
        <v>44444</v>
      </c>
      <c r="K2923" t="s">
        <v>1259</v>
      </c>
      <c r="L2923" t="s">
        <v>92</v>
      </c>
      <c r="M2923" t="s">
        <v>45</v>
      </c>
      <c r="N2923" t="s">
        <v>5519</v>
      </c>
    </row>
    <row r="2924" spans="1:14">
      <c r="A2924" t="s">
        <v>12</v>
      </c>
      <c r="B2924" t="s">
        <v>9252</v>
      </c>
      <c r="C2924" t="s">
        <v>5520</v>
      </c>
      <c r="D2924" s="85" t="s">
        <v>1259</v>
      </c>
      <c r="E2924" s="146">
        <v>44838</v>
      </c>
      <c r="G2924" t="s">
        <v>5508</v>
      </c>
      <c r="H2924" t="s">
        <v>204</v>
      </c>
      <c r="I2924" t="s">
        <v>5509</v>
      </c>
      <c r="J2924" s="146">
        <v>44800</v>
      </c>
      <c r="K2924" t="s">
        <v>1259</v>
      </c>
      <c r="L2924" t="s">
        <v>418</v>
      </c>
      <c r="M2924" t="s">
        <v>45</v>
      </c>
      <c r="N2924" t="s">
        <v>5521</v>
      </c>
    </row>
    <row r="2925" spans="1:14">
      <c r="A2925" t="s">
        <v>12</v>
      </c>
      <c r="B2925" t="s">
        <v>9253</v>
      </c>
      <c r="C2925" t="s">
        <v>5522</v>
      </c>
      <c r="D2925" s="85" t="s">
        <v>1973</v>
      </c>
      <c r="E2925" s="146">
        <v>44800</v>
      </c>
      <c r="G2925" t="s">
        <v>5419</v>
      </c>
      <c r="H2925" t="s">
        <v>5420</v>
      </c>
      <c r="I2925" t="s">
        <v>5421</v>
      </c>
      <c r="J2925" s="146">
        <v>44772</v>
      </c>
      <c r="K2925" t="s">
        <v>424</v>
      </c>
      <c r="L2925" t="s">
        <v>92</v>
      </c>
      <c r="M2925" t="s">
        <v>45</v>
      </c>
      <c r="N2925" t="s">
        <v>4440</v>
      </c>
    </row>
    <row r="2926" spans="1:14">
      <c r="A2926" t="s">
        <v>12</v>
      </c>
      <c r="B2926" t="s">
        <v>9254</v>
      </c>
      <c r="C2926" t="s">
        <v>5523</v>
      </c>
      <c r="D2926" s="85" t="s">
        <v>1973</v>
      </c>
      <c r="E2926" s="146">
        <v>44801</v>
      </c>
      <c r="F2926" t="s">
        <v>4945</v>
      </c>
      <c r="G2926" t="s">
        <v>5416</v>
      </c>
      <c r="H2926" t="s">
        <v>954</v>
      </c>
      <c r="I2926" t="s">
        <v>5417</v>
      </c>
      <c r="J2926" s="146">
        <v>44786</v>
      </c>
      <c r="K2926" t="s">
        <v>27</v>
      </c>
      <c r="L2926" t="s">
        <v>2164</v>
      </c>
      <c r="M2926" t="s">
        <v>45</v>
      </c>
    </row>
    <row r="2927" spans="1:14">
      <c r="A2927" t="s">
        <v>12</v>
      </c>
      <c r="B2927" t="s">
        <v>9255</v>
      </c>
      <c r="C2927" t="s">
        <v>5524</v>
      </c>
      <c r="D2927" s="85" t="s">
        <v>1973</v>
      </c>
      <c r="E2927" s="146">
        <v>44802</v>
      </c>
      <c r="G2927" t="s">
        <v>5419</v>
      </c>
      <c r="H2927" t="s">
        <v>5420</v>
      </c>
      <c r="I2927" t="s">
        <v>5421</v>
      </c>
      <c r="J2927" s="146">
        <v>44772</v>
      </c>
      <c r="K2927" t="s">
        <v>27</v>
      </c>
      <c r="L2927" t="s">
        <v>36</v>
      </c>
      <c r="M2927" t="s">
        <v>45</v>
      </c>
    </row>
    <row r="2928" spans="1:14">
      <c r="A2928" t="s">
        <v>12</v>
      </c>
      <c r="B2928" t="s">
        <v>9256</v>
      </c>
      <c r="C2928" t="s">
        <v>5525</v>
      </c>
      <c r="D2928" s="85" t="s">
        <v>1973</v>
      </c>
      <c r="E2928" s="146">
        <v>44804</v>
      </c>
      <c r="G2928" t="s">
        <v>5503</v>
      </c>
      <c r="H2928" t="s">
        <v>452</v>
      </c>
      <c r="I2928" t="s">
        <v>5502</v>
      </c>
      <c r="J2928" s="146">
        <v>44793</v>
      </c>
      <c r="K2928" t="s">
        <v>1444</v>
      </c>
      <c r="L2928" t="s">
        <v>48</v>
      </c>
      <c r="M2928" t="s">
        <v>45</v>
      </c>
    </row>
    <row r="2929" spans="1:14">
      <c r="A2929" t="s">
        <v>12</v>
      </c>
      <c r="B2929" t="s">
        <v>9257</v>
      </c>
      <c r="C2929" t="s">
        <v>5526</v>
      </c>
      <c r="D2929" s="85" t="s">
        <v>1973</v>
      </c>
      <c r="E2929" s="146">
        <v>44806</v>
      </c>
      <c r="G2929" t="s">
        <v>5508</v>
      </c>
      <c r="H2929" t="s">
        <v>204</v>
      </c>
      <c r="I2929" t="s">
        <v>5509</v>
      </c>
      <c r="J2929" s="146">
        <v>44801</v>
      </c>
      <c r="K2929" t="s">
        <v>73</v>
      </c>
      <c r="L2929" t="s">
        <v>92</v>
      </c>
      <c r="M2929" t="s">
        <v>45</v>
      </c>
      <c r="N2929" t="s">
        <v>5527</v>
      </c>
    </row>
    <row r="2930" spans="1:14">
      <c r="A2930" t="s">
        <v>12</v>
      </c>
      <c r="B2930" t="s">
        <v>9258</v>
      </c>
      <c r="C2930" t="s">
        <v>5528</v>
      </c>
      <c r="D2930" s="85" t="s">
        <v>1973</v>
      </c>
      <c r="E2930" s="146">
        <v>44809</v>
      </c>
      <c r="G2930" t="s">
        <v>5508</v>
      </c>
      <c r="H2930" t="s">
        <v>204</v>
      </c>
      <c r="I2930" t="s">
        <v>5509</v>
      </c>
      <c r="J2930" s="146">
        <v>44801</v>
      </c>
      <c r="K2930" t="s">
        <v>36</v>
      </c>
      <c r="L2930" t="s">
        <v>424</v>
      </c>
      <c r="M2930" t="s">
        <v>45</v>
      </c>
      <c r="N2930" t="s">
        <v>29</v>
      </c>
    </row>
    <row r="2931" spans="1:14">
      <c r="A2931" t="s">
        <v>12</v>
      </c>
      <c r="B2931" t="s">
        <v>9259</v>
      </c>
      <c r="C2931" t="s">
        <v>5529</v>
      </c>
      <c r="D2931" s="85" t="s">
        <v>1973</v>
      </c>
      <c r="E2931" s="146">
        <v>44811</v>
      </c>
      <c r="G2931" t="s">
        <v>5530</v>
      </c>
      <c r="H2931" t="s">
        <v>5531</v>
      </c>
      <c r="I2931" t="s">
        <v>5532</v>
      </c>
      <c r="J2931" s="146">
        <v>44807</v>
      </c>
      <c r="K2931" t="s">
        <v>36</v>
      </c>
      <c r="L2931" t="s">
        <v>1031</v>
      </c>
      <c r="M2931" t="s">
        <v>45</v>
      </c>
      <c r="N2931" t="s">
        <v>185</v>
      </c>
    </row>
    <row r="2932" spans="1:14">
      <c r="A2932" t="s">
        <v>12</v>
      </c>
      <c r="B2932" t="s">
        <v>9260</v>
      </c>
      <c r="C2932" t="s">
        <v>5533</v>
      </c>
      <c r="D2932" s="85" t="s">
        <v>1973</v>
      </c>
      <c r="E2932" s="146">
        <v>44812</v>
      </c>
      <c r="F2932" t="s">
        <v>891</v>
      </c>
      <c r="G2932" t="s">
        <v>5530</v>
      </c>
      <c r="H2932" t="s">
        <v>5531</v>
      </c>
      <c r="I2932" t="s">
        <v>5532</v>
      </c>
      <c r="J2932" s="146">
        <v>44808</v>
      </c>
      <c r="K2932" t="s">
        <v>36</v>
      </c>
      <c r="L2932" t="s">
        <v>5299</v>
      </c>
      <c r="M2932" t="s">
        <v>45</v>
      </c>
      <c r="N2932" t="s">
        <v>5534</v>
      </c>
    </row>
    <row r="2933" spans="1:14">
      <c r="A2933" t="s">
        <v>12</v>
      </c>
      <c r="B2933" t="s">
        <v>9261</v>
      </c>
      <c r="C2933" t="s">
        <v>5535</v>
      </c>
      <c r="D2933" s="85" t="s">
        <v>1973</v>
      </c>
      <c r="E2933" s="146">
        <v>44813</v>
      </c>
      <c r="G2933" t="s">
        <v>5530</v>
      </c>
      <c r="H2933" t="s">
        <v>5531</v>
      </c>
      <c r="I2933" t="s">
        <v>5532</v>
      </c>
      <c r="J2933" s="146">
        <v>44808</v>
      </c>
      <c r="K2933" t="s">
        <v>36</v>
      </c>
      <c r="L2933" t="s">
        <v>212</v>
      </c>
      <c r="M2933" t="s">
        <v>45</v>
      </c>
    </row>
    <row r="2934" spans="1:14">
      <c r="A2934" t="s">
        <v>12</v>
      </c>
      <c r="B2934" t="s">
        <v>9262</v>
      </c>
      <c r="C2934" t="s">
        <v>5536</v>
      </c>
      <c r="D2934" s="85" t="s">
        <v>1973</v>
      </c>
      <c r="E2934" s="146">
        <v>44816</v>
      </c>
      <c r="F2934" t="s">
        <v>4945</v>
      </c>
      <c r="G2934" t="s">
        <v>5537</v>
      </c>
      <c r="H2934" t="s">
        <v>5216</v>
      </c>
      <c r="I2934" t="s">
        <v>5538</v>
      </c>
      <c r="J2934" s="146">
        <v>44814</v>
      </c>
      <c r="K2934" t="s">
        <v>36</v>
      </c>
      <c r="L2934" t="s">
        <v>48</v>
      </c>
      <c r="M2934" t="s">
        <v>45</v>
      </c>
      <c r="N2934" t="s">
        <v>5539</v>
      </c>
    </row>
    <row r="2935" spans="1:14">
      <c r="A2935" t="s">
        <v>12</v>
      </c>
      <c r="B2935" t="s">
        <v>9263</v>
      </c>
      <c r="C2935" t="s">
        <v>5540</v>
      </c>
      <c r="D2935" s="85" t="s">
        <v>1973</v>
      </c>
      <c r="E2935" s="146">
        <v>44819</v>
      </c>
      <c r="G2935" t="s">
        <v>5508</v>
      </c>
      <c r="H2935" t="s">
        <v>204</v>
      </c>
      <c r="I2935" t="s">
        <v>5509</v>
      </c>
      <c r="J2935" s="146">
        <v>44801</v>
      </c>
      <c r="K2935" t="s">
        <v>36</v>
      </c>
      <c r="L2935" t="s">
        <v>1276</v>
      </c>
      <c r="M2935" t="s">
        <v>45</v>
      </c>
    </row>
    <row r="2936" spans="1:14">
      <c r="A2936" t="s">
        <v>12</v>
      </c>
      <c r="B2936" t="s">
        <v>9264</v>
      </c>
      <c r="C2936" t="s">
        <v>5541</v>
      </c>
      <c r="D2936" s="85" t="s">
        <v>1973</v>
      </c>
      <c r="E2936" s="146">
        <v>44820</v>
      </c>
      <c r="G2936" t="s">
        <v>5530</v>
      </c>
      <c r="H2936" t="s">
        <v>5531</v>
      </c>
      <c r="I2936" t="s">
        <v>5532</v>
      </c>
      <c r="J2936" s="146">
        <v>44808</v>
      </c>
      <c r="K2936" t="s">
        <v>36</v>
      </c>
      <c r="L2936" t="s">
        <v>2007</v>
      </c>
      <c r="M2936" t="s">
        <v>45</v>
      </c>
    </row>
    <row r="2937" spans="1:14">
      <c r="A2937" t="s">
        <v>12</v>
      </c>
      <c r="B2937" t="s">
        <v>9265</v>
      </c>
      <c r="C2937" t="s">
        <v>5542</v>
      </c>
      <c r="D2937" s="85" t="s">
        <v>1973</v>
      </c>
      <c r="E2937" s="146">
        <v>44823</v>
      </c>
      <c r="G2937" t="s">
        <v>5416</v>
      </c>
      <c r="H2937" t="s">
        <v>954</v>
      </c>
      <c r="I2937" t="s">
        <v>5417</v>
      </c>
      <c r="J2937" s="146">
        <v>44786</v>
      </c>
      <c r="K2937" t="s">
        <v>1080</v>
      </c>
      <c r="L2937" t="s">
        <v>3694</v>
      </c>
      <c r="M2937" t="s">
        <v>45</v>
      </c>
    </row>
    <row r="2938" spans="1:14">
      <c r="A2938" t="s">
        <v>12</v>
      </c>
      <c r="B2938" t="s">
        <v>9266</v>
      </c>
      <c r="C2938" t="s">
        <v>5543</v>
      </c>
      <c r="D2938" s="85" t="s">
        <v>1973</v>
      </c>
      <c r="E2938" s="146">
        <v>44825</v>
      </c>
      <c r="F2938" t="s">
        <v>838</v>
      </c>
      <c r="G2938" t="s">
        <v>3396</v>
      </c>
      <c r="H2938" t="s">
        <v>204</v>
      </c>
      <c r="I2938" t="s">
        <v>3401</v>
      </c>
      <c r="J2938" s="146">
        <v>44682</v>
      </c>
      <c r="K2938" t="s">
        <v>92</v>
      </c>
      <c r="L2938" t="s">
        <v>85</v>
      </c>
      <c r="M2938" t="s">
        <v>45</v>
      </c>
    </row>
    <row r="2939" spans="1:14">
      <c r="A2939" t="s">
        <v>12</v>
      </c>
      <c r="B2939" t="s">
        <v>9267</v>
      </c>
      <c r="C2939" t="s">
        <v>5544</v>
      </c>
      <c r="D2939" s="85" t="s">
        <v>1973</v>
      </c>
      <c r="E2939" s="146">
        <v>44833</v>
      </c>
      <c r="F2939" t="s">
        <v>838</v>
      </c>
      <c r="G2939" t="s">
        <v>5530</v>
      </c>
      <c r="H2939" t="s">
        <v>5531</v>
      </c>
      <c r="I2939" t="s">
        <v>5532</v>
      </c>
      <c r="J2939" s="146">
        <v>44808</v>
      </c>
      <c r="K2939" t="s">
        <v>5545</v>
      </c>
      <c r="L2939" t="s">
        <v>85</v>
      </c>
      <c r="M2939" t="s">
        <v>45</v>
      </c>
    </row>
    <row r="2940" spans="1:14">
      <c r="A2940" t="s">
        <v>12</v>
      </c>
      <c r="B2940" t="s">
        <v>9268</v>
      </c>
      <c r="C2940" t="s">
        <v>5546</v>
      </c>
      <c r="D2940" s="85" t="s">
        <v>1973</v>
      </c>
      <c r="E2940" s="146">
        <v>44834</v>
      </c>
      <c r="F2940" t="s">
        <v>891</v>
      </c>
      <c r="G2940" t="s">
        <v>5547</v>
      </c>
      <c r="H2940" t="s">
        <v>1745</v>
      </c>
      <c r="J2940" s="146">
        <v>44829</v>
      </c>
      <c r="K2940" t="s">
        <v>5548</v>
      </c>
      <c r="L2940" t="s">
        <v>5549</v>
      </c>
      <c r="M2940" t="s">
        <v>45</v>
      </c>
    </row>
    <row r="2941" spans="1:14">
      <c r="A2941" t="s">
        <v>12</v>
      </c>
      <c r="B2941" t="s">
        <v>9269</v>
      </c>
      <c r="C2941" t="s">
        <v>5550</v>
      </c>
      <c r="D2941" s="85" t="s">
        <v>1973</v>
      </c>
      <c r="E2941" s="146">
        <v>44839</v>
      </c>
      <c r="G2941" t="s">
        <v>5547</v>
      </c>
      <c r="H2941" t="s">
        <v>1745</v>
      </c>
      <c r="J2941" s="146">
        <v>44828</v>
      </c>
      <c r="K2941" t="s">
        <v>5548</v>
      </c>
      <c r="L2941" t="s">
        <v>5551</v>
      </c>
      <c r="M2941" t="s">
        <v>45</v>
      </c>
    </row>
    <row r="2942" spans="1:14">
      <c r="A2942" t="s">
        <v>12</v>
      </c>
      <c r="B2942" t="s">
        <v>9270</v>
      </c>
      <c r="C2942" t="s">
        <v>5552</v>
      </c>
      <c r="D2942" s="85" t="s">
        <v>1973</v>
      </c>
      <c r="E2942" s="146">
        <v>44837</v>
      </c>
      <c r="G2942" t="s">
        <v>5547</v>
      </c>
      <c r="H2942" t="s">
        <v>1745</v>
      </c>
      <c r="J2942" s="146">
        <v>44828</v>
      </c>
      <c r="K2942" t="s">
        <v>5548</v>
      </c>
      <c r="L2942" t="s">
        <v>2607</v>
      </c>
      <c r="M2942" t="s">
        <v>45</v>
      </c>
    </row>
    <row r="2943" spans="1:14">
      <c r="A2943" t="s">
        <v>12</v>
      </c>
      <c r="B2943" t="s">
        <v>9271</v>
      </c>
      <c r="C2943" t="s">
        <v>5553</v>
      </c>
      <c r="D2943" s="85" t="s">
        <v>1973</v>
      </c>
      <c r="E2943" s="146">
        <v>44841</v>
      </c>
      <c r="G2943" t="s">
        <v>5530</v>
      </c>
      <c r="H2943" t="s">
        <v>5531</v>
      </c>
      <c r="I2943" t="s">
        <v>5532</v>
      </c>
      <c r="J2943" s="146">
        <v>44808</v>
      </c>
      <c r="K2943" t="s">
        <v>36</v>
      </c>
      <c r="L2943" t="s">
        <v>5254</v>
      </c>
      <c r="M2943" t="s">
        <v>45</v>
      </c>
      <c r="N2943" t="s">
        <v>769</v>
      </c>
    </row>
    <row r="2944" spans="1:14">
      <c r="A2944" t="s">
        <v>12</v>
      </c>
      <c r="B2944" t="s">
        <v>9272</v>
      </c>
      <c r="C2944" t="s">
        <v>5554</v>
      </c>
      <c r="D2944" s="85" t="s">
        <v>1973</v>
      </c>
      <c r="E2944" s="146">
        <v>44844</v>
      </c>
      <c r="G2944" t="s">
        <v>5547</v>
      </c>
      <c r="H2944" t="s">
        <v>1745</v>
      </c>
      <c r="J2944" s="146">
        <v>44829</v>
      </c>
      <c r="K2944" t="s">
        <v>5548</v>
      </c>
      <c r="L2944" t="s">
        <v>5555</v>
      </c>
      <c r="M2944" t="s">
        <v>45</v>
      </c>
      <c r="N2944" t="s">
        <v>2323</v>
      </c>
    </row>
    <row r="2945" spans="1:14">
      <c r="A2945" t="s">
        <v>12</v>
      </c>
      <c r="B2945" t="s">
        <v>9273</v>
      </c>
      <c r="C2945" t="s">
        <v>5556</v>
      </c>
      <c r="D2945" s="85" t="s">
        <v>1973</v>
      </c>
      <c r="E2945" s="146">
        <v>44846</v>
      </c>
      <c r="F2945" t="s">
        <v>838</v>
      </c>
      <c r="G2945" t="s">
        <v>5557</v>
      </c>
      <c r="H2945" t="s">
        <v>1978</v>
      </c>
      <c r="I2945" t="s">
        <v>5558</v>
      </c>
      <c r="J2945" s="146">
        <v>44842</v>
      </c>
      <c r="K2945" t="s">
        <v>36</v>
      </c>
      <c r="L2945" t="s">
        <v>5299</v>
      </c>
      <c r="M2945" t="s">
        <v>45</v>
      </c>
      <c r="N2945" t="s">
        <v>5559</v>
      </c>
    </row>
    <row r="2946" spans="1:14">
      <c r="A2946" t="s">
        <v>12</v>
      </c>
      <c r="B2946" t="s">
        <v>9274</v>
      </c>
      <c r="C2946" t="s">
        <v>5560</v>
      </c>
      <c r="D2946" s="85" t="s">
        <v>1973</v>
      </c>
      <c r="E2946" s="146">
        <v>44848</v>
      </c>
      <c r="G2946" t="s">
        <v>5537</v>
      </c>
      <c r="H2946" t="s">
        <v>5216</v>
      </c>
      <c r="I2946" t="s">
        <v>5538</v>
      </c>
      <c r="J2946" s="146">
        <v>44814</v>
      </c>
      <c r="K2946" t="s">
        <v>151</v>
      </c>
      <c r="L2946" t="s">
        <v>5410</v>
      </c>
      <c r="M2946" t="s">
        <v>45</v>
      </c>
      <c r="N2946" t="s">
        <v>2394</v>
      </c>
    </row>
    <row r="2947" spans="1:14">
      <c r="A2947" t="s">
        <v>12</v>
      </c>
      <c r="B2947" t="s">
        <v>9275</v>
      </c>
      <c r="C2947" t="s">
        <v>5561</v>
      </c>
      <c r="D2947" s="85" t="s">
        <v>1973</v>
      </c>
      <c r="E2947" s="146">
        <v>44849</v>
      </c>
      <c r="G2947" t="s">
        <v>5530</v>
      </c>
      <c r="H2947" t="s">
        <v>5531</v>
      </c>
      <c r="I2947" t="s">
        <v>5532</v>
      </c>
      <c r="J2947" s="146">
        <v>44808</v>
      </c>
      <c r="K2947" t="s">
        <v>48</v>
      </c>
      <c r="L2947" t="s">
        <v>85</v>
      </c>
      <c r="M2947" t="s">
        <v>45</v>
      </c>
      <c r="N2947" t="s">
        <v>4404</v>
      </c>
    </row>
    <row r="2948" spans="1:14">
      <c r="A2948" t="s">
        <v>12</v>
      </c>
      <c r="B2948" t="s">
        <v>9276</v>
      </c>
      <c r="C2948" t="s">
        <v>5562</v>
      </c>
      <c r="D2948" s="85" t="s">
        <v>1973</v>
      </c>
      <c r="E2948" s="146">
        <v>44851</v>
      </c>
      <c r="F2948" t="s">
        <v>757</v>
      </c>
      <c r="G2948" t="s">
        <v>5557</v>
      </c>
      <c r="H2948" t="s">
        <v>1978</v>
      </c>
      <c r="I2948" t="s">
        <v>5558</v>
      </c>
      <c r="J2948" s="146">
        <v>44842</v>
      </c>
      <c r="K2948" t="s">
        <v>36</v>
      </c>
      <c r="L2948" t="s">
        <v>5545</v>
      </c>
      <c r="M2948" t="s">
        <v>45</v>
      </c>
      <c r="N2948" t="s">
        <v>5563</v>
      </c>
    </row>
    <row r="2949" spans="1:14">
      <c r="A2949" t="s">
        <v>12</v>
      </c>
      <c r="B2949" t="s">
        <v>9277</v>
      </c>
      <c r="C2949" t="s">
        <v>5564</v>
      </c>
      <c r="D2949" s="85" t="s">
        <v>1973</v>
      </c>
      <c r="E2949" s="146">
        <v>44853</v>
      </c>
      <c r="F2949" t="s">
        <v>891</v>
      </c>
      <c r="G2949" t="s">
        <v>5557</v>
      </c>
      <c r="H2949" t="s">
        <v>1978</v>
      </c>
      <c r="I2949" t="s">
        <v>5558</v>
      </c>
      <c r="J2949" s="146">
        <v>44842</v>
      </c>
      <c r="K2949" t="s">
        <v>36</v>
      </c>
      <c r="L2949" t="s">
        <v>5410</v>
      </c>
      <c r="M2949" t="s">
        <v>45</v>
      </c>
      <c r="N2949" t="s">
        <v>511</v>
      </c>
    </row>
    <row r="2950" spans="1:14">
      <c r="A2950" t="s">
        <v>12</v>
      </c>
      <c r="B2950" t="s">
        <v>9278</v>
      </c>
      <c r="C2950" t="s">
        <v>5565</v>
      </c>
      <c r="D2950" s="85" t="s">
        <v>1973</v>
      </c>
      <c r="E2950" s="146">
        <v>44855</v>
      </c>
      <c r="F2950" t="s">
        <v>4945</v>
      </c>
      <c r="G2950" t="s">
        <v>5557</v>
      </c>
      <c r="H2950" t="s">
        <v>1978</v>
      </c>
      <c r="I2950" t="s">
        <v>5558</v>
      </c>
      <c r="J2950" s="146">
        <v>44842</v>
      </c>
      <c r="K2950" t="s">
        <v>48</v>
      </c>
      <c r="L2950" t="s">
        <v>5545</v>
      </c>
      <c r="M2950" t="s">
        <v>45</v>
      </c>
      <c r="N2950" t="s">
        <v>4871</v>
      </c>
    </row>
    <row r="2951" spans="1:14">
      <c r="A2951" t="s">
        <v>12</v>
      </c>
      <c r="B2951" t="s">
        <v>9279</v>
      </c>
      <c r="C2951" t="s">
        <v>5566</v>
      </c>
      <c r="D2951" s="85" t="s">
        <v>5158</v>
      </c>
      <c r="E2951" s="146">
        <v>44799</v>
      </c>
      <c r="G2951" t="s">
        <v>5405</v>
      </c>
      <c r="H2951" t="s">
        <v>1486</v>
      </c>
      <c r="I2951" t="s">
        <v>5406</v>
      </c>
      <c r="J2951" s="146">
        <v>44752</v>
      </c>
      <c r="K2951" t="s">
        <v>36</v>
      </c>
      <c r="L2951" t="s">
        <v>4794</v>
      </c>
      <c r="M2951" t="s">
        <v>45</v>
      </c>
    </row>
    <row r="2952" spans="1:14">
      <c r="A2952" t="s">
        <v>12</v>
      </c>
      <c r="B2952" t="s">
        <v>9280</v>
      </c>
      <c r="C2952" t="s">
        <v>5567</v>
      </c>
      <c r="D2952" s="85" t="s">
        <v>5158</v>
      </c>
      <c r="E2952" s="146">
        <v>44799</v>
      </c>
      <c r="G2952" t="s">
        <v>5503</v>
      </c>
      <c r="H2952" t="s">
        <v>452</v>
      </c>
      <c r="I2952" t="s">
        <v>5502</v>
      </c>
      <c r="J2952" s="146">
        <v>44793</v>
      </c>
      <c r="K2952" t="s">
        <v>48</v>
      </c>
      <c r="L2952" t="s">
        <v>5568</v>
      </c>
      <c r="M2952" t="s">
        <v>45</v>
      </c>
    </row>
    <row r="2953" spans="1:14">
      <c r="A2953" t="s">
        <v>12</v>
      </c>
      <c r="B2953" t="s">
        <v>9281</v>
      </c>
      <c r="C2953" t="s">
        <v>5569</v>
      </c>
      <c r="D2953" s="85" t="s">
        <v>5158</v>
      </c>
      <c r="E2953" s="146">
        <v>44800</v>
      </c>
      <c r="G2953" t="s">
        <v>5405</v>
      </c>
      <c r="H2953" t="s">
        <v>1486</v>
      </c>
      <c r="I2953" t="s">
        <v>5406</v>
      </c>
      <c r="J2953" s="146">
        <v>44751</v>
      </c>
      <c r="K2953" t="s">
        <v>92</v>
      </c>
      <c r="L2953" t="s">
        <v>85</v>
      </c>
      <c r="M2953" t="s">
        <v>28</v>
      </c>
      <c r="N2953" t="s">
        <v>29</v>
      </c>
    </row>
    <row r="2954" spans="1:14">
      <c r="A2954" t="s">
        <v>12</v>
      </c>
      <c r="B2954" t="s">
        <v>9282</v>
      </c>
      <c r="C2954" t="s">
        <v>5570</v>
      </c>
      <c r="D2954" s="85" t="s">
        <v>5158</v>
      </c>
      <c r="E2954" s="146">
        <v>44801</v>
      </c>
      <c r="G2954" t="s">
        <v>5405</v>
      </c>
      <c r="H2954" t="s">
        <v>1486</v>
      </c>
      <c r="I2954" t="s">
        <v>5406</v>
      </c>
      <c r="J2954" s="146">
        <v>44751</v>
      </c>
      <c r="K2954" t="s">
        <v>5254</v>
      </c>
      <c r="L2954" t="s">
        <v>92</v>
      </c>
      <c r="M2954" t="s">
        <v>28</v>
      </c>
    </row>
    <row r="2955" spans="1:14">
      <c r="A2955" t="s">
        <v>12</v>
      </c>
      <c r="B2955" t="s">
        <v>9283</v>
      </c>
      <c r="C2955" t="s">
        <v>5571</v>
      </c>
      <c r="D2955" s="85" t="s">
        <v>5158</v>
      </c>
      <c r="E2955" s="146">
        <v>44802</v>
      </c>
      <c r="G2955" t="s">
        <v>5334</v>
      </c>
      <c r="H2955" t="s">
        <v>5335</v>
      </c>
      <c r="J2955" s="146">
        <v>44716</v>
      </c>
      <c r="K2955" t="s">
        <v>577</v>
      </c>
      <c r="L2955" t="s">
        <v>5370</v>
      </c>
      <c r="M2955" t="s">
        <v>45</v>
      </c>
    </row>
    <row r="2956" spans="1:14">
      <c r="A2956" t="s">
        <v>12</v>
      </c>
      <c r="B2956" t="s">
        <v>9284</v>
      </c>
      <c r="C2956" t="s">
        <v>5572</v>
      </c>
      <c r="D2956" s="85" t="s">
        <v>5158</v>
      </c>
      <c r="E2956" s="146">
        <v>44816</v>
      </c>
      <c r="G2956" t="s">
        <v>5537</v>
      </c>
      <c r="H2956" t="s">
        <v>5216</v>
      </c>
      <c r="I2956" t="s">
        <v>5538</v>
      </c>
      <c r="J2956" s="146">
        <v>44814</v>
      </c>
      <c r="K2956" t="s">
        <v>36</v>
      </c>
      <c r="L2956" t="s">
        <v>1444</v>
      </c>
      <c r="M2956" t="s">
        <v>45</v>
      </c>
      <c r="N2956" t="s">
        <v>5273</v>
      </c>
    </row>
    <row r="2957" spans="1:14">
      <c r="A2957" t="s">
        <v>12</v>
      </c>
      <c r="B2957" t="s">
        <v>9285</v>
      </c>
      <c r="C2957" t="s">
        <v>5573</v>
      </c>
      <c r="D2957" s="85" t="s">
        <v>5158</v>
      </c>
      <c r="E2957" s="146">
        <v>44816</v>
      </c>
      <c r="F2957" t="s">
        <v>757</v>
      </c>
      <c r="G2957" t="s">
        <v>5537</v>
      </c>
      <c r="H2957" t="s">
        <v>5216</v>
      </c>
      <c r="I2957" t="s">
        <v>5538</v>
      </c>
      <c r="J2957" s="146">
        <v>44814</v>
      </c>
      <c r="K2957" t="s">
        <v>36</v>
      </c>
      <c r="L2957" t="s">
        <v>5299</v>
      </c>
      <c r="M2957" t="s">
        <v>45</v>
      </c>
    </row>
    <row r="2958" spans="1:14">
      <c r="A2958" t="s">
        <v>12</v>
      </c>
      <c r="B2958" t="s">
        <v>9286</v>
      </c>
      <c r="C2958" t="s">
        <v>5574</v>
      </c>
      <c r="D2958" s="85" t="s">
        <v>5158</v>
      </c>
      <c r="E2958" s="146">
        <v>44821</v>
      </c>
      <c r="G2958" t="s">
        <v>5530</v>
      </c>
      <c r="H2958" t="s">
        <v>5531</v>
      </c>
      <c r="I2958" t="s">
        <v>5532</v>
      </c>
      <c r="J2958" s="146">
        <v>44808</v>
      </c>
      <c r="K2958" t="s">
        <v>36</v>
      </c>
      <c r="L2958" t="s">
        <v>577</v>
      </c>
      <c r="M2958" t="s">
        <v>45</v>
      </c>
    </row>
    <row r="2959" spans="1:14">
      <c r="A2959" t="s">
        <v>12</v>
      </c>
      <c r="B2959" t="s">
        <v>9287</v>
      </c>
      <c r="C2959" t="s">
        <v>5575</v>
      </c>
      <c r="D2959" s="85" t="s">
        <v>5158</v>
      </c>
      <c r="E2959" s="146">
        <v>44822</v>
      </c>
      <c r="G2959" t="s">
        <v>5419</v>
      </c>
      <c r="H2959" t="s">
        <v>5420</v>
      </c>
      <c r="I2959" t="s">
        <v>5421</v>
      </c>
      <c r="J2959" s="146">
        <v>44772</v>
      </c>
      <c r="K2959" t="s">
        <v>1031</v>
      </c>
      <c r="L2959" t="s">
        <v>70</v>
      </c>
      <c r="M2959" t="s">
        <v>45</v>
      </c>
    </row>
    <row r="2960" spans="1:14">
      <c r="A2960" t="s">
        <v>12</v>
      </c>
      <c r="B2960" t="s">
        <v>9288</v>
      </c>
      <c r="C2960" t="s">
        <v>5576</v>
      </c>
      <c r="D2960" s="85" t="s">
        <v>5158</v>
      </c>
      <c r="E2960" s="146">
        <v>44824</v>
      </c>
      <c r="G2960" t="s">
        <v>5537</v>
      </c>
      <c r="H2960" t="s">
        <v>5216</v>
      </c>
      <c r="I2960" t="s">
        <v>5538</v>
      </c>
      <c r="J2960" s="146">
        <v>44814</v>
      </c>
      <c r="K2960" t="s">
        <v>36</v>
      </c>
      <c r="L2960" t="s">
        <v>2066</v>
      </c>
      <c r="M2960" t="s">
        <v>45</v>
      </c>
    </row>
    <row r="2961" spans="1:14">
      <c r="A2961" t="s">
        <v>12</v>
      </c>
      <c r="B2961" t="s">
        <v>9289</v>
      </c>
      <c r="C2961" t="s">
        <v>5577</v>
      </c>
      <c r="D2961" s="85" t="s">
        <v>5158</v>
      </c>
      <c r="E2961" s="146">
        <v>44838</v>
      </c>
      <c r="G2961" t="s">
        <v>5537</v>
      </c>
      <c r="H2961" t="s">
        <v>5216</v>
      </c>
      <c r="I2961" t="s">
        <v>5538</v>
      </c>
      <c r="J2961" s="146">
        <v>44814</v>
      </c>
      <c r="K2961" t="s">
        <v>36</v>
      </c>
      <c r="L2961" t="s">
        <v>5578</v>
      </c>
      <c r="M2961" t="s">
        <v>45</v>
      </c>
    </row>
    <row r="2962" spans="1:14">
      <c r="A2962" t="s">
        <v>12</v>
      </c>
      <c r="B2962" t="s">
        <v>9290</v>
      </c>
      <c r="C2962" t="s">
        <v>5579</v>
      </c>
      <c r="D2962" s="85" t="s">
        <v>5158</v>
      </c>
      <c r="E2962" s="146">
        <v>44839</v>
      </c>
      <c r="G2962" t="s">
        <v>5530</v>
      </c>
      <c r="H2962" t="s">
        <v>5531</v>
      </c>
      <c r="I2962" t="s">
        <v>5532</v>
      </c>
      <c r="J2962" s="146">
        <v>44808</v>
      </c>
      <c r="K2962" t="s">
        <v>85</v>
      </c>
      <c r="L2962" t="s">
        <v>2007</v>
      </c>
      <c r="M2962" t="s">
        <v>45</v>
      </c>
    </row>
    <row r="2963" spans="1:14">
      <c r="A2963" t="s">
        <v>12</v>
      </c>
      <c r="B2963" t="s">
        <v>9291</v>
      </c>
      <c r="C2963" t="s">
        <v>5580</v>
      </c>
      <c r="D2963" s="85" t="s">
        <v>5158</v>
      </c>
      <c r="E2963" s="146">
        <v>44840</v>
      </c>
      <c r="G2963" t="s">
        <v>5537</v>
      </c>
      <c r="H2963" t="s">
        <v>5216</v>
      </c>
      <c r="I2963" t="s">
        <v>5538</v>
      </c>
      <c r="J2963" s="146">
        <v>44814</v>
      </c>
      <c r="K2963" t="s">
        <v>36</v>
      </c>
      <c r="L2963" t="s">
        <v>4794</v>
      </c>
      <c r="M2963" t="s">
        <v>45</v>
      </c>
    </row>
    <row r="2964" spans="1:14">
      <c r="A2964" t="s">
        <v>12</v>
      </c>
      <c r="B2964" t="s">
        <v>9292</v>
      </c>
      <c r="C2964" t="s">
        <v>5581</v>
      </c>
      <c r="D2964" s="85" t="s">
        <v>5158</v>
      </c>
      <c r="E2964" s="146">
        <v>44848</v>
      </c>
      <c r="G2964" t="s">
        <v>5508</v>
      </c>
      <c r="H2964" t="s">
        <v>204</v>
      </c>
      <c r="I2964" t="s">
        <v>5509</v>
      </c>
      <c r="J2964" s="146">
        <v>44801</v>
      </c>
      <c r="K2964" t="s">
        <v>36</v>
      </c>
      <c r="L2964" t="s">
        <v>85</v>
      </c>
      <c r="M2964" t="s">
        <v>45</v>
      </c>
    </row>
    <row r="2965" spans="1:14">
      <c r="A2965" t="s">
        <v>12</v>
      </c>
      <c r="B2965" t="s">
        <v>9293</v>
      </c>
      <c r="C2965" t="s">
        <v>5582</v>
      </c>
      <c r="D2965" s="85" t="s">
        <v>5158</v>
      </c>
      <c r="E2965" s="146">
        <v>44850</v>
      </c>
      <c r="G2965" t="s">
        <v>5508</v>
      </c>
      <c r="H2965" t="s">
        <v>204</v>
      </c>
      <c r="I2965" t="s">
        <v>5509</v>
      </c>
      <c r="J2965" s="146">
        <v>44801</v>
      </c>
      <c r="K2965" t="s">
        <v>36</v>
      </c>
      <c r="L2965" t="s">
        <v>88</v>
      </c>
      <c r="M2965" t="s">
        <v>45</v>
      </c>
    </row>
    <row r="2966" spans="1:14">
      <c r="A2966" t="s">
        <v>12</v>
      </c>
      <c r="B2966" t="s">
        <v>9294</v>
      </c>
      <c r="C2966" t="s">
        <v>5583</v>
      </c>
      <c r="D2966" s="85" t="s">
        <v>4123</v>
      </c>
      <c r="E2966" s="146">
        <v>44834</v>
      </c>
      <c r="G2966" t="s">
        <v>5547</v>
      </c>
      <c r="H2966" t="s">
        <v>1745</v>
      </c>
      <c r="J2966" s="146">
        <v>44828</v>
      </c>
      <c r="K2966" t="s">
        <v>5584</v>
      </c>
      <c r="L2966" t="s">
        <v>4145</v>
      </c>
      <c r="M2966" t="s">
        <v>45</v>
      </c>
    </row>
    <row r="2967" spans="1:14">
      <c r="A2967" t="s">
        <v>12</v>
      </c>
      <c r="B2967" t="s">
        <v>9295</v>
      </c>
      <c r="C2967" t="s">
        <v>5585</v>
      </c>
      <c r="D2967" s="85" t="s">
        <v>4123</v>
      </c>
      <c r="E2967" s="146">
        <v>44834</v>
      </c>
      <c r="G2967" t="s">
        <v>5547</v>
      </c>
      <c r="H2967" t="s">
        <v>1745</v>
      </c>
      <c r="J2967" s="146">
        <v>44829</v>
      </c>
      <c r="K2967" t="s">
        <v>5548</v>
      </c>
      <c r="L2967" t="s">
        <v>5586</v>
      </c>
      <c r="M2967" t="s">
        <v>45</v>
      </c>
    </row>
    <row r="2968" spans="1:14">
      <c r="A2968" t="s">
        <v>12</v>
      </c>
      <c r="B2968" t="s">
        <v>9296</v>
      </c>
      <c r="C2968" t="s">
        <v>5587</v>
      </c>
      <c r="D2968" s="85" t="s">
        <v>4123</v>
      </c>
      <c r="E2968" s="146">
        <v>44834</v>
      </c>
      <c r="G2968" t="s">
        <v>5547</v>
      </c>
      <c r="H2968" t="s">
        <v>1745</v>
      </c>
      <c r="J2968" s="146">
        <v>44829</v>
      </c>
      <c r="K2968" t="s">
        <v>5548</v>
      </c>
      <c r="L2968" t="s">
        <v>5588</v>
      </c>
      <c r="M2968" t="s">
        <v>45</v>
      </c>
      <c r="N2968" t="s">
        <v>2010</v>
      </c>
    </row>
    <row r="2969" spans="1:14">
      <c r="A2969" t="s">
        <v>12</v>
      </c>
      <c r="B2969" t="s">
        <v>9297</v>
      </c>
      <c r="C2969" t="s">
        <v>5589</v>
      </c>
      <c r="D2969" s="85" t="s">
        <v>4123</v>
      </c>
      <c r="E2969" s="146">
        <v>44835</v>
      </c>
      <c r="G2969" t="s">
        <v>5547</v>
      </c>
      <c r="H2969" t="s">
        <v>1745</v>
      </c>
      <c r="J2969" s="146">
        <v>44829</v>
      </c>
      <c r="K2969" t="s">
        <v>5555</v>
      </c>
      <c r="L2969" t="s">
        <v>5590</v>
      </c>
      <c r="M2969" t="s">
        <v>45</v>
      </c>
    </row>
    <row r="2970" spans="1:14">
      <c r="A2970" t="s">
        <v>12</v>
      </c>
      <c r="B2970" t="s">
        <v>9298</v>
      </c>
      <c r="C2970" t="s">
        <v>5591</v>
      </c>
      <c r="D2970" s="85" t="s">
        <v>4123</v>
      </c>
      <c r="E2970" s="146">
        <v>44835</v>
      </c>
      <c r="G2970" t="s">
        <v>5547</v>
      </c>
      <c r="H2970" t="s">
        <v>1745</v>
      </c>
      <c r="J2970" s="146">
        <v>44828</v>
      </c>
      <c r="K2970" t="s">
        <v>5592</v>
      </c>
      <c r="L2970" t="s">
        <v>587</v>
      </c>
      <c r="M2970" t="s">
        <v>45</v>
      </c>
    </row>
    <row r="2971" spans="1:14">
      <c r="A2971" t="s">
        <v>12</v>
      </c>
      <c r="B2971" t="s">
        <v>9299</v>
      </c>
      <c r="C2971" t="s">
        <v>5593</v>
      </c>
      <c r="D2971" s="85" t="s">
        <v>4123</v>
      </c>
      <c r="E2971" s="146">
        <v>44835</v>
      </c>
      <c r="G2971" t="s">
        <v>5547</v>
      </c>
      <c r="H2971" t="s">
        <v>1745</v>
      </c>
      <c r="J2971" s="146">
        <v>44828</v>
      </c>
      <c r="K2971" t="s">
        <v>4153</v>
      </c>
      <c r="L2971" t="s">
        <v>4129</v>
      </c>
      <c r="M2971" t="s">
        <v>45</v>
      </c>
    </row>
    <row r="2972" spans="1:14">
      <c r="A2972" t="s">
        <v>12</v>
      </c>
      <c r="B2972" t="s">
        <v>9300</v>
      </c>
      <c r="C2972" t="s">
        <v>5594</v>
      </c>
      <c r="D2972" s="85" t="s">
        <v>4123</v>
      </c>
      <c r="E2972" s="146">
        <v>44835</v>
      </c>
      <c r="G2972" t="s">
        <v>5547</v>
      </c>
      <c r="H2972" t="s">
        <v>1745</v>
      </c>
      <c r="J2972" s="146">
        <v>44828</v>
      </c>
      <c r="K2972" t="s">
        <v>5551</v>
      </c>
      <c r="L2972" t="s">
        <v>587</v>
      </c>
      <c r="M2972" t="s">
        <v>45</v>
      </c>
    </row>
    <row r="2973" spans="1:14">
      <c r="A2973" t="s">
        <v>12</v>
      </c>
      <c r="B2973" t="s">
        <v>9301</v>
      </c>
      <c r="C2973" t="s">
        <v>5595</v>
      </c>
      <c r="D2973" s="85" t="s">
        <v>4123</v>
      </c>
      <c r="E2973" s="146">
        <v>44835</v>
      </c>
      <c r="G2973" t="s">
        <v>5547</v>
      </c>
      <c r="H2973" t="s">
        <v>1745</v>
      </c>
      <c r="J2973" s="146">
        <v>44828</v>
      </c>
      <c r="K2973" t="s">
        <v>5596</v>
      </c>
      <c r="L2973" t="s">
        <v>5597</v>
      </c>
      <c r="M2973" t="s">
        <v>45</v>
      </c>
    </row>
    <row r="2974" spans="1:14">
      <c r="A2974" t="s">
        <v>12</v>
      </c>
      <c r="B2974" t="s">
        <v>9302</v>
      </c>
      <c r="C2974" t="s">
        <v>5598</v>
      </c>
      <c r="D2974" s="85" t="s">
        <v>4123</v>
      </c>
      <c r="E2974" s="146">
        <v>44835</v>
      </c>
      <c r="G2974" t="s">
        <v>5547</v>
      </c>
      <c r="H2974" t="s">
        <v>1745</v>
      </c>
      <c r="J2974" s="146">
        <v>44828</v>
      </c>
      <c r="K2974" t="s">
        <v>5599</v>
      </c>
      <c r="L2974" t="s">
        <v>4628</v>
      </c>
      <c r="M2974" t="s">
        <v>45</v>
      </c>
    </row>
    <row r="2975" spans="1:14">
      <c r="A2975" t="s">
        <v>12</v>
      </c>
      <c r="B2975" t="s">
        <v>9303</v>
      </c>
      <c r="C2975" t="s">
        <v>5600</v>
      </c>
      <c r="D2975" s="85" t="s">
        <v>4123</v>
      </c>
      <c r="E2975" s="146">
        <v>44835</v>
      </c>
      <c r="G2975" t="s">
        <v>5547</v>
      </c>
      <c r="H2975" t="s">
        <v>1745</v>
      </c>
      <c r="J2975" s="146">
        <v>44828</v>
      </c>
      <c r="K2975" t="s">
        <v>5597</v>
      </c>
      <c r="L2975" t="s">
        <v>5601</v>
      </c>
      <c r="M2975" t="s">
        <v>45</v>
      </c>
    </row>
    <row r="2976" spans="1:14">
      <c r="A2976" t="s">
        <v>12</v>
      </c>
      <c r="B2976" t="s">
        <v>9304</v>
      </c>
      <c r="C2976" t="s">
        <v>5602</v>
      </c>
      <c r="D2976" s="85" t="s">
        <v>4123</v>
      </c>
      <c r="E2976" s="146">
        <v>44835</v>
      </c>
      <c r="G2976" t="s">
        <v>5547</v>
      </c>
      <c r="H2976" t="s">
        <v>1745</v>
      </c>
      <c r="J2976" s="146">
        <v>44828</v>
      </c>
      <c r="K2976" t="s">
        <v>5548</v>
      </c>
      <c r="L2976" t="s">
        <v>4159</v>
      </c>
      <c r="M2976" t="s">
        <v>45</v>
      </c>
    </row>
    <row r="2977" spans="1:13">
      <c r="A2977" t="s">
        <v>12</v>
      </c>
      <c r="B2977" t="s">
        <v>9305</v>
      </c>
      <c r="C2977" t="s">
        <v>5603</v>
      </c>
      <c r="D2977" s="85" t="s">
        <v>4123</v>
      </c>
      <c r="E2977" s="146">
        <v>44835</v>
      </c>
      <c r="G2977" t="s">
        <v>5547</v>
      </c>
      <c r="H2977" t="s">
        <v>1745</v>
      </c>
      <c r="J2977" s="146">
        <v>44828</v>
      </c>
      <c r="K2977" t="s">
        <v>5548</v>
      </c>
      <c r="L2977" t="s">
        <v>4153</v>
      </c>
      <c r="M2977" t="s">
        <v>45</v>
      </c>
    </row>
    <row r="2978" spans="1:13">
      <c r="A2978" t="s">
        <v>12</v>
      </c>
      <c r="B2978" t="s">
        <v>9306</v>
      </c>
      <c r="C2978" t="s">
        <v>5604</v>
      </c>
      <c r="D2978" s="85" t="s">
        <v>4123</v>
      </c>
      <c r="E2978" s="146">
        <v>44835</v>
      </c>
      <c r="G2978" t="s">
        <v>5547</v>
      </c>
      <c r="H2978" t="s">
        <v>1745</v>
      </c>
      <c r="J2978" s="146">
        <v>44829</v>
      </c>
      <c r="K2978" t="s">
        <v>5588</v>
      </c>
      <c r="L2978" t="s">
        <v>1748</v>
      </c>
      <c r="M2978" t="s">
        <v>45</v>
      </c>
    </row>
    <row r="2979" spans="1:13">
      <c r="A2979" t="s">
        <v>12</v>
      </c>
      <c r="B2979" t="s">
        <v>9307</v>
      </c>
      <c r="C2979" t="s">
        <v>5605</v>
      </c>
      <c r="D2979" s="85" t="s">
        <v>4123</v>
      </c>
      <c r="E2979" s="146">
        <v>44835</v>
      </c>
      <c r="G2979" t="s">
        <v>5547</v>
      </c>
      <c r="H2979" t="s">
        <v>1745</v>
      </c>
      <c r="J2979" s="146">
        <v>44828</v>
      </c>
      <c r="K2979" t="s">
        <v>4159</v>
      </c>
      <c r="L2979" t="s">
        <v>5586</v>
      </c>
      <c r="M2979" t="s">
        <v>45</v>
      </c>
    </row>
    <row r="2980" spans="1:13">
      <c r="A2980" t="s">
        <v>12</v>
      </c>
      <c r="B2980" t="s">
        <v>9308</v>
      </c>
      <c r="C2980" t="s">
        <v>5606</v>
      </c>
      <c r="D2980" s="85" t="s">
        <v>4123</v>
      </c>
      <c r="E2980" s="146">
        <v>44835</v>
      </c>
      <c r="G2980" t="s">
        <v>5547</v>
      </c>
      <c r="H2980" t="s">
        <v>1745</v>
      </c>
      <c r="J2980" s="146">
        <v>44829</v>
      </c>
      <c r="K2980" t="s">
        <v>5590</v>
      </c>
      <c r="L2980" t="s">
        <v>1748</v>
      </c>
      <c r="M2980" t="s">
        <v>45</v>
      </c>
    </row>
    <row r="2981" spans="1:13">
      <c r="A2981" t="s">
        <v>12</v>
      </c>
      <c r="B2981" t="s">
        <v>9309</v>
      </c>
      <c r="C2981" t="s">
        <v>5607</v>
      </c>
      <c r="D2981" s="85" t="s">
        <v>4123</v>
      </c>
      <c r="E2981" s="146">
        <v>44835</v>
      </c>
      <c r="G2981" t="s">
        <v>5547</v>
      </c>
      <c r="H2981" t="s">
        <v>1745</v>
      </c>
      <c r="J2981" s="146">
        <v>44829</v>
      </c>
      <c r="K2981" t="s">
        <v>5608</v>
      </c>
      <c r="L2981" t="s">
        <v>5584</v>
      </c>
      <c r="M2981" t="s">
        <v>45</v>
      </c>
    </row>
    <row r="2982" spans="1:13">
      <c r="A2982" t="s">
        <v>12</v>
      </c>
      <c r="B2982" t="s">
        <v>9310</v>
      </c>
      <c r="C2982" t="s">
        <v>5609</v>
      </c>
      <c r="D2982" s="85" t="s">
        <v>4123</v>
      </c>
      <c r="E2982" s="146">
        <v>44835</v>
      </c>
      <c r="F2982" t="s">
        <v>891</v>
      </c>
      <c r="G2982" t="s">
        <v>5547</v>
      </c>
      <c r="H2982" t="s">
        <v>1745</v>
      </c>
      <c r="J2982" s="146">
        <v>44829</v>
      </c>
      <c r="K2982" t="s">
        <v>4628</v>
      </c>
      <c r="L2982" t="s">
        <v>2607</v>
      </c>
      <c r="M2982" t="s">
        <v>45</v>
      </c>
    </row>
    <row r="2983" spans="1:13">
      <c r="A2983" t="s">
        <v>12</v>
      </c>
      <c r="B2983" t="s">
        <v>9311</v>
      </c>
      <c r="C2983" t="s">
        <v>5610</v>
      </c>
      <c r="D2983" s="85" t="s">
        <v>4123</v>
      </c>
      <c r="E2983" s="146">
        <v>44837</v>
      </c>
      <c r="G2983" t="s">
        <v>5547</v>
      </c>
      <c r="H2983" t="s">
        <v>1745</v>
      </c>
      <c r="J2983" s="146">
        <v>44828</v>
      </c>
      <c r="K2983" t="s">
        <v>5599</v>
      </c>
      <c r="L2983" t="s">
        <v>1748</v>
      </c>
      <c r="M2983" t="s">
        <v>45</v>
      </c>
    </row>
    <row r="2984" spans="1:13">
      <c r="A2984" t="s">
        <v>12</v>
      </c>
      <c r="B2984" t="s">
        <v>9312</v>
      </c>
      <c r="C2984" t="s">
        <v>5611</v>
      </c>
      <c r="D2984" s="85" t="s">
        <v>4123</v>
      </c>
      <c r="E2984" s="146">
        <v>44837</v>
      </c>
      <c r="F2984" t="s">
        <v>4945</v>
      </c>
      <c r="G2984" t="s">
        <v>5547</v>
      </c>
      <c r="H2984" t="s">
        <v>1745</v>
      </c>
      <c r="J2984" s="146">
        <v>44829</v>
      </c>
      <c r="K2984" t="s">
        <v>2607</v>
      </c>
      <c r="L2984" t="s">
        <v>4129</v>
      </c>
      <c r="M2984" t="s">
        <v>45</v>
      </c>
    </row>
    <row r="2985" spans="1:13">
      <c r="A2985" t="s">
        <v>12</v>
      </c>
      <c r="B2985" t="s">
        <v>9313</v>
      </c>
      <c r="C2985" t="s">
        <v>5612</v>
      </c>
      <c r="D2985" s="85" t="s">
        <v>4123</v>
      </c>
      <c r="E2985" s="146">
        <v>44837</v>
      </c>
      <c r="G2985" t="s">
        <v>5547</v>
      </c>
      <c r="H2985" t="s">
        <v>1745</v>
      </c>
      <c r="J2985" s="146">
        <v>44828</v>
      </c>
      <c r="K2985" t="s">
        <v>5613</v>
      </c>
      <c r="L2985" t="s">
        <v>5614</v>
      </c>
      <c r="M2985" t="s">
        <v>45</v>
      </c>
    </row>
    <row r="2986" spans="1:13">
      <c r="A2986" t="s">
        <v>12</v>
      </c>
      <c r="B2986" t="s">
        <v>9314</v>
      </c>
      <c r="C2986" t="s">
        <v>5615</v>
      </c>
      <c r="D2986" s="85" t="s">
        <v>4123</v>
      </c>
      <c r="E2986" s="146">
        <v>44837</v>
      </c>
      <c r="G2986" t="s">
        <v>5547</v>
      </c>
      <c r="H2986" t="s">
        <v>1745</v>
      </c>
      <c r="J2986" s="146">
        <v>44828</v>
      </c>
      <c r="K2986" t="s">
        <v>5548</v>
      </c>
      <c r="L2986" t="s">
        <v>5584</v>
      </c>
      <c r="M2986" t="s">
        <v>45</v>
      </c>
    </row>
    <row r="2987" spans="1:13">
      <c r="A2987" t="s">
        <v>12</v>
      </c>
      <c r="B2987" t="s">
        <v>9315</v>
      </c>
      <c r="C2987" t="s">
        <v>5616</v>
      </c>
      <c r="D2987" s="85" t="s">
        <v>4123</v>
      </c>
      <c r="E2987" s="146">
        <v>44837</v>
      </c>
      <c r="G2987" t="s">
        <v>5547</v>
      </c>
      <c r="H2987" t="s">
        <v>1745</v>
      </c>
      <c r="J2987" s="146">
        <v>44828</v>
      </c>
      <c r="K2987" t="s">
        <v>5548</v>
      </c>
      <c r="L2987" t="s">
        <v>4628</v>
      </c>
      <c r="M2987" t="s">
        <v>45</v>
      </c>
    </row>
    <row r="2988" spans="1:13">
      <c r="A2988" t="s">
        <v>12</v>
      </c>
      <c r="B2988" t="s">
        <v>9316</v>
      </c>
      <c r="C2988" t="s">
        <v>5617</v>
      </c>
      <c r="D2988" s="85" t="s">
        <v>4123</v>
      </c>
      <c r="E2988" s="146">
        <v>44837</v>
      </c>
      <c r="G2988" t="s">
        <v>5547</v>
      </c>
      <c r="H2988" t="s">
        <v>1745</v>
      </c>
      <c r="J2988" s="146">
        <v>44828</v>
      </c>
      <c r="K2988" t="s">
        <v>5549</v>
      </c>
      <c r="L2988" t="s">
        <v>5608</v>
      </c>
      <c r="M2988" t="s">
        <v>45</v>
      </c>
    </row>
    <row r="2989" spans="1:13">
      <c r="A2989" t="s">
        <v>12</v>
      </c>
      <c r="B2989" t="s">
        <v>9317</v>
      </c>
      <c r="C2989" t="s">
        <v>5618</v>
      </c>
      <c r="D2989" s="85" t="s">
        <v>4123</v>
      </c>
      <c r="E2989" s="146">
        <v>44837</v>
      </c>
      <c r="G2989" t="s">
        <v>5547</v>
      </c>
      <c r="H2989" t="s">
        <v>1745</v>
      </c>
      <c r="J2989" s="146">
        <v>44828</v>
      </c>
      <c r="K2989" t="s">
        <v>5551</v>
      </c>
      <c r="L2989" t="s">
        <v>5619</v>
      </c>
      <c r="M2989" t="s">
        <v>45</v>
      </c>
    </row>
    <row r="2990" spans="1:13">
      <c r="A2990" t="s">
        <v>12</v>
      </c>
      <c r="B2990" t="s">
        <v>9318</v>
      </c>
      <c r="C2990" t="s">
        <v>5620</v>
      </c>
      <c r="D2990" s="85" t="s">
        <v>4123</v>
      </c>
      <c r="E2990" s="146">
        <v>44837</v>
      </c>
      <c r="G2990" t="s">
        <v>5547</v>
      </c>
      <c r="H2990" t="s">
        <v>1745</v>
      </c>
      <c r="J2990" s="146">
        <v>44829</v>
      </c>
      <c r="K2990" t="s">
        <v>4847</v>
      </c>
      <c r="L2990" t="s">
        <v>4206</v>
      </c>
      <c r="M2990" t="s">
        <v>45</v>
      </c>
    </row>
    <row r="2991" spans="1:13">
      <c r="A2991" t="s">
        <v>12</v>
      </c>
      <c r="B2991" t="s">
        <v>9319</v>
      </c>
      <c r="C2991" t="s">
        <v>5621</v>
      </c>
      <c r="D2991" s="85" t="s">
        <v>4123</v>
      </c>
      <c r="E2991" s="146">
        <v>44837</v>
      </c>
      <c r="G2991" t="s">
        <v>5547</v>
      </c>
      <c r="H2991" t="s">
        <v>1745</v>
      </c>
      <c r="J2991" s="146">
        <v>44828</v>
      </c>
      <c r="K2991" t="s">
        <v>5458</v>
      </c>
      <c r="L2991" t="s">
        <v>5551</v>
      </c>
      <c r="M2991" t="s">
        <v>45</v>
      </c>
    </row>
    <row r="2992" spans="1:13">
      <c r="A2992" t="s">
        <v>12</v>
      </c>
      <c r="B2992" t="s">
        <v>9320</v>
      </c>
      <c r="C2992" t="s">
        <v>5622</v>
      </c>
      <c r="D2992" s="85" t="s">
        <v>4123</v>
      </c>
      <c r="E2992" s="146">
        <v>44838</v>
      </c>
      <c r="G2992" t="s">
        <v>5547</v>
      </c>
      <c r="H2992" t="s">
        <v>1745</v>
      </c>
      <c r="J2992" s="146">
        <v>44828</v>
      </c>
      <c r="K2992" t="s">
        <v>5458</v>
      </c>
      <c r="L2992" t="s">
        <v>5619</v>
      </c>
      <c r="M2992" t="s">
        <v>45</v>
      </c>
    </row>
    <row r="2993" spans="1:13">
      <c r="A2993" t="s">
        <v>12</v>
      </c>
      <c r="B2993" t="s">
        <v>9321</v>
      </c>
      <c r="C2993" t="s">
        <v>5623</v>
      </c>
      <c r="D2993" s="85" t="s">
        <v>4123</v>
      </c>
      <c r="E2993" s="146">
        <v>44838</v>
      </c>
      <c r="G2993" t="s">
        <v>5547</v>
      </c>
      <c r="H2993" t="s">
        <v>1745</v>
      </c>
      <c r="J2993" s="146">
        <v>44828</v>
      </c>
      <c r="K2993" t="s">
        <v>5624</v>
      </c>
      <c r="L2993" t="s">
        <v>5597</v>
      </c>
      <c r="M2993" t="s">
        <v>45</v>
      </c>
    </row>
    <row r="2994" spans="1:13">
      <c r="A2994" t="s">
        <v>12</v>
      </c>
      <c r="B2994" t="s">
        <v>9322</v>
      </c>
      <c r="C2994" t="s">
        <v>5625</v>
      </c>
      <c r="D2994" s="85" t="s">
        <v>4123</v>
      </c>
      <c r="E2994" s="146">
        <v>44839</v>
      </c>
      <c r="G2994" t="s">
        <v>5547</v>
      </c>
      <c r="H2994" t="s">
        <v>1745</v>
      </c>
      <c r="J2994" s="146">
        <v>44828</v>
      </c>
      <c r="K2994" t="s">
        <v>1748</v>
      </c>
      <c r="L2994" t="s">
        <v>587</v>
      </c>
      <c r="M2994" t="s">
        <v>45</v>
      </c>
    </row>
    <row r="2995" spans="1:13">
      <c r="A2995" t="s">
        <v>12</v>
      </c>
      <c r="B2995" t="s">
        <v>9323</v>
      </c>
      <c r="C2995" t="s">
        <v>5626</v>
      </c>
      <c r="D2995" s="85" t="s">
        <v>4123</v>
      </c>
      <c r="E2995" s="146">
        <v>44839</v>
      </c>
      <c r="G2995" t="s">
        <v>5547</v>
      </c>
      <c r="H2995" t="s">
        <v>1745</v>
      </c>
      <c r="J2995" s="146">
        <v>44828</v>
      </c>
      <c r="K2995" t="s">
        <v>5627</v>
      </c>
      <c r="L2995" t="s">
        <v>5613</v>
      </c>
      <c r="M2995" t="s">
        <v>45</v>
      </c>
    </row>
    <row r="2996" spans="1:13">
      <c r="A2996" t="s">
        <v>12</v>
      </c>
      <c r="B2996" t="s">
        <v>9324</v>
      </c>
      <c r="C2996" t="s">
        <v>5628</v>
      </c>
      <c r="D2996" s="85" t="s">
        <v>4123</v>
      </c>
      <c r="E2996" s="146">
        <v>44839</v>
      </c>
      <c r="G2996" t="s">
        <v>5547</v>
      </c>
      <c r="H2996" t="s">
        <v>1745</v>
      </c>
      <c r="J2996" s="146">
        <v>44828</v>
      </c>
      <c r="K2996" t="s">
        <v>5629</v>
      </c>
      <c r="L2996" t="s">
        <v>5630</v>
      </c>
      <c r="M2996" t="s">
        <v>45</v>
      </c>
    </row>
    <row r="2997" spans="1:13">
      <c r="A2997" t="s">
        <v>12</v>
      </c>
      <c r="B2997" t="s">
        <v>9325</v>
      </c>
      <c r="C2997" t="s">
        <v>5631</v>
      </c>
      <c r="D2997" s="85" t="s">
        <v>4123</v>
      </c>
      <c r="E2997" s="146">
        <v>44839</v>
      </c>
      <c r="G2997" t="s">
        <v>5547</v>
      </c>
      <c r="H2997" t="s">
        <v>1745</v>
      </c>
      <c r="J2997" s="146">
        <v>44828</v>
      </c>
      <c r="K2997" t="s">
        <v>4206</v>
      </c>
      <c r="L2997" t="s">
        <v>5590</v>
      </c>
      <c r="M2997" t="s">
        <v>45</v>
      </c>
    </row>
    <row r="2998" spans="1:13">
      <c r="A2998" t="s">
        <v>12</v>
      </c>
      <c r="B2998" t="s">
        <v>9326</v>
      </c>
      <c r="C2998" t="s">
        <v>5632</v>
      </c>
      <c r="D2998" s="85" t="s">
        <v>4123</v>
      </c>
      <c r="E2998" s="146">
        <v>44842</v>
      </c>
      <c r="G2998" t="s">
        <v>5547</v>
      </c>
      <c r="H2998" t="s">
        <v>1745</v>
      </c>
      <c r="J2998" s="146">
        <v>44828</v>
      </c>
      <c r="K2998" t="s">
        <v>5633</v>
      </c>
      <c r="L2998" t="s">
        <v>5634</v>
      </c>
      <c r="M2998" t="s">
        <v>45</v>
      </c>
    </row>
    <row r="2999" spans="1:13">
      <c r="A2999" t="s">
        <v>12</v>
      </c>
      <c r="B2999" t="s">
        <v>9327</v>
      </c>
      <c r="C2999" t="s">
        <v>5635</v>
      </c>
      <c r="D2999" s="85" t="s">
        <v>4123</v>
      </c>
      <c r="E2999" s="146">
        <v>44846</v>
      </c>
      <c r="G2999" t="s">
        <v>5547</v>
      </c>
      <c r="H2999" t="s">
        <v>1745</v>
      </c>
      <c r="J2999" s="146">
        <v>44828</v>
      </c>
      <c r="K2999" t="s">
        <v>5597</v>
      </c>
      <c r="L2999" t="s">
        <v>5636</v>
      </c>
      <c r="M2999" t="s">
        <v>45</v>
      </c>
    </row>
    <row r="3000" spans="1:13">
      <c r="A3000" t="s">
        <v>12</v>
      </c>
      <c r="B3000" t="s">
        <v>9328</v>
      </c>
      <c r="C3000" t="s">
        <v>5637</v>
      </c>
      <c r="D3000" s="85" t="s">
        <v>4123</v>
      </c>
      <c r="E3000" s="146">
        <v>44847</v>
      </c>
      <c r="G3000" t="s">
        <v>5547</v>
      </c>
      <c r="H3000" t="s">
        <v>1745</v>
      </c>
      <c r="J3000" s="146">
        <v>44828</v>
      </c>
      <c r="K3000" t="s">
        <v>4847</v>
      </c>
      <c r="L3000" t="s">
        <v>5633</v>
      </c>
      <c r="M3000" t="s">
        <v>45</v>
      </c>
    </row>
    <row r="3001" spans="1:13">
      <c r="A3001" t="s">
        <v>12</v>
      </c>
      <c r="B3001" t="s">
        <v>9329</v>
      </c>
      <c r="C3001" t="s">
        <v>5638</v>
      </c>
      <c r="D3001" s="85" t="s">
        <v>4123</v>
      </c>
      <c r="E3001" s="146">
        <v>44847</v>
      </c>
      <c r="G3001" t="s">
        <v>5547</v>
      </c>
      <c r="H3001" t="s">
        <v>1745</v>
      </c>
      <c r="J3001" s="146">
        <v>44828</v>
      </c>
      <c r="K3001" t="s">
        <v>4847</v>
      </c>
      <c r="L3001" t="s">
        <v>5629</v>
      </c>
      <c r="M3001" t="s">
        <v>45</v>
      </c>
    </row>
    <row r="3002" spans="1:13">
      <c r="A3002" t="s">
        <v>12</v>
      </c>
      <c r="B3002" t="s">
        <v>9330</v>
      </c>
      <c r="C3002" t="s">
        <v>5639</v>
      </c>
      <c r="D3002" s="85" t="s">
        <v>4123</v>
      </c>
      <c r="E3002" s="146">
        <v>44847</v>
      </c>
      <c r="G3002" t="s">
        <v>5547</v>
      </c>
      <c r="H3002" t="s">
        <v>1745</v>
      </c>
      <c r="J3002" s="146">
        <v>44828</v>
      </c>
      <c r="K3002" t="s">
        <v>2007</v>
      </c>
      <c r="L3002" t="s">
        <v>5640</v>
      </c>
      <c r="M3002" t="s">
        <v>45</v>
      </c>
    </row>
    <row r="3003" spans="1:13">
      <c r="A3003" t="s">
        <v>12</v>
      </c>
      <c r="B3003" t="s">
        <v>9331</v>
      </c>
      <c r="C3003" t="s">
        <v>5641</v>
      </c>
      <c r="D3003" s="85" t="s">
        <v>4123</v>
      </c>
      <c r="E3003" s="146">
        <v>44847</v>
      </c>
      <c r="G3003" t="s">
        <v>5547</v>
      </c>
      <c r="H3003" t="s">
        <v>1745</v>
      </c>
      <c r="J3003" s="146">
        <v>44828</v>
      </c>
      <c r="K3003" t="s">
        <v>5624</v>
      </c>
      <c r="L3003" t="s">
        <v>5614</v>
      </c>
      <c r="M3003" t="s">
        <v>45</v>
      </c>
    </row>
    <row r="3004" spans="1:13">
      <c r="A3004" t="s">
        <v>12</v>
      </c>
      <c r="B3004" t="s">
        <v>9332</v>
      </c>
      <c r="C3004" t="s">
        <v>5642</v>
      </c>
      <c r="D3004" s="85" t="s">
        <v>4123</v>
      </c>
      <c r="E3004" s="146">
        <v>44848</v>
      </c>
      <c r="G3004" t="s">
        <v>5547</v>
      </c>
      <c r="H3004" t="s">
        <v>1745</v>
      </c>
      <c r="J3004" s="146">
        <v>44828</v>
      </c>
      <c r="K3004" t="s">
        <v>5643</v>
      </c>
      <c r="L3004" t="s">
        <v>5633</v>
      </c>
      <c r="M3004" t="s">
        <v>45</v>
      </c>
    </row>
    <row r="3005" spans="1:13">
      <c r="A3005" t="s">
        <v>12</v>
      </c>
      <c r="B3005" t="s">
        <v>9333</v>
      </c>
      <c r="C3005" t="s">
        <v>5644</v>
      </c>
      <c r="D3005" s="85" t="s">
        <v>4123</v>
      </c>
      <c r="E3005" s="146">
        <v>44848</v>
      </c>
      <c r="G3005" t="s">
        <v>5547</v>
      </c>
      <c r="H3005" t="s">
        <v>1745</v>
      </c>
      <c r="J3005" s="146">
        <v>44828</v>
      </c>
      <c r="K3005" t="s">
        <v>4847</v>
      </c>
      <c r="L3005" t="s">
        <v>5645</v>
      </c>
      <c r="M3005" t="s">
        <v>45</v>
      </c>
    </row>
    <row r="3006" spans="1:13">
      <c r="A3006" t="s">
        <v>12</v>
      </c>
      <c r="B3006" t="s">
        <v>9334</v>
      </c>
      <c r="C3006" t="s">
        <v>5646</v>
      </c>
      <c r="D3006" s="85" t="s">
        <v>4123</v>
      </c>
      <c r="E3006" s="146">
        <v>44848</v>
      </c>
      <c r="G3006" t="s">
        <v>5547</v>
      </c>
      <c r="H3006" t="s">
        <v>1745</v>
      </c>
      <c r="J3006" s="146">
        <v>44828</v>
      </c>
      <c r="K3006" t="s">
        <v>4847</v>
      </c>
      <c r="L3006" t="s">
        <v>5633</v>
      </c>
      <c r="M3006" t="s">
        <v>45</v>
      </c>
    </row>
    <row r="3007" spans="1:13">
      <c r="A3007" t="s">
        <v>12</v>
      </c>
      <c r="B3007" t="s">
        <v>9335</v>
      </c>
      <c r="C3007" t="s">
        <v>5647</v>
      </c>
      <c r="D3007" s="85" t="s">
        <v>4123</v>
      </c>
      <c r="E3007" s="146">
        <v>44848</v>
      </c>
      <c r="G3007" t="s">
        <v>5547</v>
      </c>
      <c r="H3007" t="s">
        <v>1745</v>
      </c>
      <c r="J3007" s="146">
        <v>44828</v>
      </c>
      <c r="K3007" t="s">
        <v>4847</v>
      </c>
      <c r="L3007" t="s">
        <v>5640</v>
      </c>
      <c r="M3007" t="s">
        <v>45</v>
      </c>
    </row>
    <row r="3008" spans="1:13">
      <c r="A3008" t="s">
        <v>12</v>
      </c>
      <c r="B3008" t="s">
        <v>9336</v>
      </c>
      <c r="C3008" t="s">
        <v>5648</v>
      </c>
      <c r="D3008" s="85" t="s">
        <v>5254</v>
      </c>
      <c r="E3008" s="146">
        <v>44795</v>
      </c>
      <c r="G3008" t="s">
        <v>5503</v>
      </c>
      <c r="H3008" t="s">
        <v>452</v>
      </c>
      <c r="J3008" s="146">
        <v>44793</v>
      </c>
      <c r="K3008" t="s">
        <v>27</v>
      </c>
      <c r="L3008" t="s">
        <v>2283</v>
      </c>
      <c r="M3008" t="s">
        <v>45</v>
      </c>
    </row>
    <row r="3009" spans="1:14">
      <c r="A3009" t="s">
        <v>12</v>
      </c>
      <c r="B3009" t="s">
        <v>9337</v>
      </c>
      <c r="C3009" t="s">
        <v>5649</v>
      </c>
      <c r="D3009" s="85" t="s">
        <v>5254</v>
      </c>
      <c r="E3009" s="146">
        <v>44810</v>
      </c>
      <c r="G3009" t="s">
        <v>5508</v>
      </c>
      <c r="H3009" t="s">
        <v>204</v>
      </c>
      <c r="I3009" t="s">
        <v>5509</v>
      </c>
      <c r="J3009" s="146">
        <v>44801</v>
      </c>
      <c r="K3009" t="s">
        <v>1276</v>
      </c>
      <c r="L3009" t="s">
        <v>5254</v>
      </c>
      <c r="M3009" t="s">
        <v>45</v>
      </c>
    </row>
    <row r="3010" spans="1:14">
      <c r="A3010" t="s">
        <v>12</v>
      </c>
      <c r="B3010" t="s">
        <v>9338</v>
      </c>
      <c r="C3010" t="s">
        <v>5650</v>
      </c>
      <c r="D3010" s="85" t="s">
        <v>5254</v>
      </c>
      <c r="E3010" s="146">
        <v>44810</v>
      </c>
      <c r="G3010" t="s">
        <v>5508</v>
      </c>
      <c r="H3010" t="s">
        <v>204</v>
      </c>
      <c r="I3010" t="s">
        <v>5509</v>
      </c>
      <c r="J3010" s="146">
        <v>44801</v>
      </c>
      <c r="K3010" t="s">
        <v>5217</v>
      </c>
      <c r="L3010" t="s">
        <v>5254</v>
      </c>
      <c r="M3010" t="s">
        <v>45</v>
      </c>
    </row>
    <row r="3011" spans="1:14">
      <c r="A3011" t="s">
        <v>12</v>
      </c>
      <c r="B3011" t="s">
        <v>9339</v>
      </c>
      <c r="C3011" t="s">
        <v>5651</v>
      </c>
      <c r="D3011" s="85" t="s">
        <v>5254</v>
      </c>
      <c r="E3011" s="146">
        <v>44817</v>
      </c>
      <c r="G3011" t="s">
        <v>5508</v>
      </c>
      <c r="H3011" t="s">
        <v>204</v>
      </c>
      <c r="I3011" t="s">
        <v>5509</v>
      </c>
      <c r="J3011" s="146">
        <v>44800</v>
      </c>
      <c r="K3011" t="s">
        <v>210</v>
      </c>
      <c r="L3011" t="s">
        <v>5254</v>
      </c>
      <c r="M3011" t="s">
        <v>45</v>
      </c>
    </row>
    <row r="3012" spans="1:14">
      <c r="A3012" t="s">
        <v>12</v>
      </c>
      <c r="B3012" t="s">
        <v>9340</v>
      </c>
      <c r="C3012" t="s">
        <v>5652</v>
      </c>
      <c r="D3012" s="85" t="s">
        <v>5254</v>
      </c>
      <c r="E3012" s="146">
        <v>44826</v>
      </c>
      <c r="G3012" t="s">
        <v>5508</v>
      </c>
      <c r="H3012" t="s">
        <v>204</v>
      </c>
      <c r="I3012" t="s">
        <v>5509</v>
      </c>
      <c r="J3012" s="146">
        <v>44801</v>
      </c>
      <c r="K3012" t="s">
        <v>502</v>
      </c>
      <c r="L3012" t="s">
        <v>5254</v>
      </c>
      <c r="M3012" t="s">
        <v>45</v>
      </c>
    </row>
    <row r="3013" spans="1:14">
      <c r="A3013" t="s">
        <v>12</v>
      </c>
      <c r="B3013" t="s">
        <v>9341</v>
      </c>
      <c r="C3013" t="s">
        <v>5653</v>
      </c>
      <c r="D3013" s="85" t="s">
        <v>5254</v>
      </c>
      <c r="E3013" s="146">
        <v>44826</v>
      </c>
      <c r="G3013" t="s">
        <v>5508</v>
      </c>
      <c r="H3013" t="s">
        <v>204</v>
      </c>
      <c r="I3013" t="s">
        <v>5509</v>
      </c>
      <c r="J3013" s="146">
        <v>44801</v>
      </c>
      <c r="K3013" t="s">
        <v>210</v>
      </c>
      <c r="L3013" t="s">
        <v>5254</v>
      </c>
      <c r="M3013" t="s">
        <v>45</v>
      </c>
    </row>
    <row r="3014" spans="1:14">
      <c r="A3014" t="s">
        <v>12</v>
      </c>
      <c r="B3014" t="s">
        <v>9342</v>
      </c>
      <c r="C3014" t="s">
        <v>5654</v>
      </c>
      <c r="D3014" s="85" t="s">
        <v>5254</v>
      </c>
      <c r="E3014" s="146">
        <v>44828</v>
      </c>
      <c r="G3014" t="s">
        <v>5508</v>
      </c>
      <c r="H3014" t="s">
        <v>204</v>
      </c>
      <c r="I3014" t="s">
        <v>5509</v>
      </c>
      <c r="J3014" s="146">
        <v>44801</v>
      </c>
      <c r="K3014" t="s">
        <v>5110</v>
      </c>
      <c r="L3014" t="s">
        <v>5254</v>
      </c>
      <c r="M3014" t="s">
        <v>45</v>
      </c>
    </row>
    <row r="3015" spans="1:14">
      <c r="A3015" t="s">
        <v>12</v>
      </c>
      <c r="B3015" t="s">
        <v>9343</v>
      </c>
      <c r="C3015" t="s">
        <v>5655</v>
      </c>
      <c r="D3015" s="85" t="s">
        <v>5254</v>
      </c>
      <c r="E3015" s="146">
        <v>44828</v>
      </c>
      <c r="G3015" t="s">
        <v>5530</v>
      </c>
      <c r="H3015" t="s">
        <v>5531</v>
      </c>
      <c r="I3015" t="s">
        <v>5532</v>
      </c>
      <c r="J3015" s="146">
        <v>44808</v>
      </c>
      <c r="K3015" t="s">
        <v>48</v>
      </c>
      <c r="L3015" t="s">
        <v>5254</v>
      </c>
      <c r="M3015" t="s">
        <v>45</v>
      </c>
    </row>
    <row r="3016" spans="1:14">
      <c r="A3016" t="s">
        <v>12</v>
      </c>
      <c r="B3016" t="s">
        <v>9344</v>
      </c>
      <c r="C3016" t="s">
        <v>5656</v>
      </c>
      <c r="D3016" s="85" t="s">
        <v>5254</v>
      </c>
      <c r="E3016" s="146">
        <v>44828</v>
      </c>
      <c r="G3016" t="s">
        <v>5530</v>
      </c>
      <c r="H3016" t="s">
        <v>5531</v>
      </c>
      <c r="I3016" t="s">
        <v>5532</v>
      </c>
      <c r="J3016" s="146">
        <v>44808</v>
      </c>
      <c r="K3016" t="s">
        <v>434</v>
      </c>
      <c r="L3016" t="s">
        <v>5254</v>
      </c>
      <c r="M3016" t="s">
        <v>45</v>
      </c>
    </row>
    <row r="3017" spans="1:14">
      <c r="A3017" t="s">
        <v>12</v>
      </c>
      <c r="B3017" t="s">
        <v>9345</v>
      </c>
      <c r="C3017" t="s">
        <v>5657</v>
      </c>
      <c r="D3017" s="85" t="s">
        <v>5254</v>
      </c>
      <c r="E3017" s="146">
        <v>44832</v>
      </c>
      <c r="G3017" t="s">
        <v>5658</v>
      </c>
      <c r="H3017" t="s">
        <v>5659</v>
      </c>
      <c r="I3017" t="s">
        <v>5660</v>
      </c>
      <c r="J3017" s="146">
        <v>44822</v>
      </c>
      <c r="K3017" t="s">
        <v>1225</v>
      </c>
      <c r="L3017" t="s">
        <v>5254</v>
      </c>
      <c r="M3017" t="s">
        <v>45</v>
      </c>
    </row>
    <row r="3018" spans="1:14">
      <c r="A3018" t="s">
        <v>12</v>
      </c>
      <c r="B3018" t="s">
        <v>9346</v>
      </c>
      <c r="C3018" t="s">
        <v>5661</v>
      </c>
      <c r="D3018" s="85" t="s">
        <v>1973</v>
      </c>
      <c r="E3018" s="146">
        <v>44857</v>
      </c>
      <c r="G3018" t="s">
        <v>5353</v>
      </c>
      <c r="H3018" t="s">
        <v>1978</v>
      </c>
      <c r="I3018" t="s">
        <v>5354</v>
      </c>
      <c r="J3018" s="146">
        <v>44730</v>
      </c>
      <c r="K3018" t="s">
        <v>4794</v>
      </c>
      <c r="L3018" t="s">
        <v>1444</v>
      </c>
      <c r="M3018" t="s">
        <v>45</v>
      </c>
    </row>
    <row r="3019" spans="1:14">
      <c r="A3019" t="s">
        <v>12</v>
      </c>
      <c r="B3019" t="s">
        <v>9347</v>
      </c>
      <c r="C3019" t="s">
        <v>5662</v>
      </c>
      <c r="D3019" s="85" t="s">
        <v>1973</v>
      </c>
      <c r="E3019" s="146">
        <v>44858</v>
      </c>
      <c r="G3019" t="s">
        <v>5663</v>
      </c>
      <c r="H3019" t="s">
        <v>65</v>
      </c>
      <c r="J3019" s="146">
        <v>44856</v>
      </c>
      <c r="K3019" t="s">
        <v>1405</v>
      </c>
      <c r="L3019" t="s">
        <v>48</v>
      </c>
      <c r="M3019" t="s">
        <v>45</v>
      </c>
      <c r="N3019" t="s">
        <v>2093</v>
      </c>
    </row>
    <row r="3020" spans="1:14">
      <c r="A3020" t="s">
        <v>12</v>
      </c>
      <c r="B3020" t="s">
        <v>9348</v>
      </c>
      <c r="C3020" t="s">
        <v>5664</v>
      </c>
      <c r="D3020" s="85" t="s">
        <v>1973</v>
      </c>
      <c r="E3020" s="146">
        <v>44860</v>
      </c>
      <c r="G3020" t="s">
        <v>5405</v>
      </c>
      <c r="H3020" t="s">
        <v>1486</v>
      </c>
      <c r="I3020" t="s">
        <v>5406</v>
      </c>
      <c r="J3020" s="146">
        <v>44751</v>
      </c>
      <c r="K3020" t="s">
        <v>4794</v>
      </c>
      <c r="L3020" t="s">
        <v>92</v>
      </c>
      <c r="M3020" t="s">
        <v>28</v>
      </c>
    </row>
    <row r="3021" spans="1:14">
      <c r="A3021" t="s">
        <v>12</v>
      </c>
      <c r="B3021" t="s">
        <v>9349</v>
      </c>
      <c r="C3021" t="s">
        <v>5665</v>
      </c>
      <c r="D3021" s="85" t="s">
        <v>1973</v>
      </c>
      <c r="E3021" s="146">
        <v>44862</v>
      </c>
      <c r="G3021" t="s">
        <v>5508</v>
      </c>
      <c r="H3021" t="s">
        <v>204</v>
      </c>
      <c r="I3021" t="s">
        <v>5509</v>
      </c>
      <c r="J3021" s="146">
        <v>44800</v>
      </c>
      <c r="K3021" t="s">
        <v>73</v>
      </c>
      <c r="L3021" t="s">
        <v>1031</v>
      </c>
      <c r="M3021" t="s">
        <v>45</v>
      </c>
    </row>
    <row r="3022" spans="1:14">
      <c r="A3022" t="s">
        <v>12</v>
      </c>
      <c r="B3022" t="s">
        <v>9350</v>
      </c>
      <c r="C3022" t="s">
        <v>5666</v>
      </c>
      <c r="D3022" s="85" t="s">
        <v>1973</v>
      </c>
      <c r="E3022" s="146">
        <v>44865</v>
      </c>
      <c r="G3022" t="s">
        <v>5557</v>
      </c>
      <c r="H3022" t="s">
        <v>1978</v>
      </c>
      <c r="I3022" t="s">
        <v>5558</v>
      </c>
      <c r="J3022" s="146">
        <v>44842</v>
      </c>
      <c r="K3022" t="s">
        <v>5667</v>
      </c>
      <c r="L3022" t="s">
        <v>577</v>
      </c>
      <c r="M3022" t="s">
        <v>45</v>
      </c>
    </row>
    <row r="3023" spans="1:14">
      <c r="A3023" t="s">
        <v>12</v>
      </c>
      <c r="B3023" t="s">
        <v>9351</v>
      </c>
      <c r="C3023" t="s">
        <v>5668</v>
      </c>
      <c r="D3023" s="85" t="s">
        <v>1973</v>
      </c>
      <c r="E3023" s="146">
        <v>44867</v>
      </c>
      <c r="G3023" t="s">
        <v>5557</v>
      </c>
      <c r="H3023" t="s">
        <v>1978</v>
      </c>
      <c r="I3023" t="s">
        <v>5558</v>
      </c>
      <c r="J3023" s="146">
        <v>44842</v>
      </c>
      <c r="K3023" t="s">
        <v>36</v>
      </c>
      <c r="L3023" t="s">
        <v>577</v>
      </c>
      <c r="M3023" t="s">
        <v>45</v>
      </c>
    </row>
    <row r="3024" spans="1:14">
      <c r="A3024" t="s">
        <v>12</v>
      </c>
      <c r="B3024" t="s">
        <v>9352</v>
      </c>
      <c r="C3024" t="s">
        <v>5669</v>
      </c>
      <c r="D3024" s="85" t="s">
        <v>1973</v>
      </c>
      <c r="E3024" s="146">
        <v>44867</v>
      </c>
      <c r="F3024" t="s">
        <v>838</v>
      </c>
      <c r="G3024" t="s">
        <v>5508</v>
      </c>
      <c r="H3024" t="s">
        <v>204</v>
      </c>
      <c r="I3024" t="s">
        <v>5509</v>
      </c>
      <c r="J3024" s="146">
        <v>44801</v>
      </c>
      <c r="K3024" t="s">
        <v>1031</v>
      </c>
      <c r="L3024" t="s">
        <v>92</v>
      </c>
      <c r="M3024" t="s">
        <v>45</v>
      </c>
    </row>
    <row r="3025" spans="1:14">
      <c r="A3025" t="s">
        <v>12</v>
      </c>
      <c r="B3025" t="s">
        <v>9353</v>
      </c>
      <c r="C3025" t="s">
        <v>5670</v>
      </c>
      <c r="D3025" s="85" t="s">
        <v>1973</v>
      </c>
      <c r="E3025" s="146">
        <v>44869</v>
      </c>
      <c r="G3025" t="s">
        <v>5537</v>
      </c>
      <c r="H3025" t="s">
        <v>5216</v>
      </c>
      <c r="I3025" t="s">
        <v>5538</v>
      </c>
      <c r="J3025" s="146">
        <v>44814</v>
      </c>
      <c r="K3025" t="s">
        <v>5578</v>
      </c>
      <c r="L3025" t="s">
        <v>282</v>
      </c>
      <c r="M3025" t="s">
        <v>45</v>
      </c>
    </row>
    <row r="3026" spans="1:14">
      <c r="A3026" t="s">
        <v>12</v>
      </c>
      <c r="B3026" t="s">
        <v>9354</v>
      </c>
      <c r="C3026" t="s">
        <v>5671</v>
      </c>
      <c r="D3026" s="85" t="s">
        <v>1973</v>
      </c>
      <c r="E3026" s="146">
        <v>44872</v>
      </c>
      <c r="G3026" t="s">
        <v>5508</v>
      </c>
      <c r="H3026" t="s">
        <v>204</v>
      </c>
      <c r="I3026" t="s">
        <v>5509</v>
      </c>
      <c r="J3026" s="146">
        <v>44801</v>
      </c>
      <c r="K3026" t="s">
        <v>27</v>
      </c>
      <c r="L3026" t="s">
        <v>1276</v>
      </c>
      <c r="M3026" t="s">
        <v>45</v>
      </c>
    </row>
    <row r="3027" spans="1:14">
      <c r="A3027" t="s">
        <v>12</v>
      </c>
      <c r="B3027" t="s">
        <v>9355</v>
      </c>
      <c r="C3027" t="s">
        <v>5672</v>
      </c>
      <c r="D3027" s="85" t="s">
        <v>1973</v>
      </c>
      <c r="E3027" s="146">
        <v>44874</v>
      </c>
      <c r="G3027" t="s">
        <v>5663</v>
      </c>
      <c r="H3027" t="s">
        <v>65</v>
      </c>
      <c r="J3027" s="146">
        <v>44856</v>
      </c>
      <c r="K3027" t="s">
        <v>33</v>
      </c>
      <c r="L3027" t="s">
        <v>48</v>
      </c>
      <c r="M3027" t="s">
        <v>45</v>
      </c>
      <c r="N3027" t="s">
        <v>1980</v>
      </c>
    </row>
    <row r="3028" spans="1:14">
      <c r="A3028" t="s">
        <v>12</v>
      </c>
      <c r="B3028" t="s">
        <v>9356</v>
      </c>
      <c r="C3028" t="s">
        <v>5673</v>
      </c>
      <c r="D3028" s="85" t="s">
        <v>1973</v>
      </c>
      <c r="E3028" s="146">
        <v>44876</v>
      </c>
      <c r="G3028" t="s">
        <v>5530</v>
      </c>
      <c r="H3028" t="s">
        <v>5531</v>
      </c>
      <c r="I3028" t="s">
        <v>5532</v>
      </c>
      <c r="J3028" s="146">
        <v>44808</v>
      </c>
      <c r="K3028" t="s">
        <v>70</v>
      </c>
      <c r="L3028" t="s">
        <v>212</v>
      </c>
      <c r="M3028" t="s">
        <v>45</v>
      </c>
    </row>
    <row r="3029" spans="1:14">
      <c r="A3029" t="s">
        <v>12</v>
      </c>
      <c r="B3029" t="s">
        <v>9357</v>
      </c>
      <c r="C3029" t="s">
        <v>5674</v>
      </c>
      <c r="D3029" s="85" t="s">
        <v>1973</v>
      </c>
      <c r="E3029" s="146">
        <v>44880</v>
      </c>
      <c r="G3029" t="s">
        <v>5663</v>
      </c>
      <c r="H3029" t="s">
        <v>65</v>
      </c>
      <c r="J3029" s="146">
        <v>44856</v>
      </c>
      <c r="K3029" t="s">
        <v>36</v>
      </c>
      <c r="L3029" t="s">
        <v>5675</v>
      </c>
      <c r="M3029" t="s">
        <v>45</v>
      </c>
    </row>
    <row r="3030" spans="1:14">
      <c r="A3030" t="s">
        <v>12</v>
      </c>
      <c r="B3030" t="s">
        <v>9358</v>
      </c>
      <c r="C3030" t="s">
        <v>5676</v>
      </c>
      <c r="D3030" s="85" t="s">
        <v>1973</v>
      </c>
      <c r="E3030" s="146">
        <v>44883</v>
      </c>
      <c r="G3030" t="s">
        <v>5663</v>
      </c>
      <c r="H3030" t="s">
        <v>65</v>
      </c>
      <c r="J3030" s="146">
        <v>44856</v>
      </c>
      <c r="K3030" t="s">
        <v>4794</v>
      </c>
      <c r="L3030" t="s">
        <v>1405</v>
      </c>
      <c r="M3030" t="s">
        <v>45</v>
      </c>
    </row>
    <row r="3031" spans="1:14">
      <c r="A3031" t="s">
        <v>12</v>
      </c>
      <c r="B3031" t="s">
        <v>9359</v>
      </c>
      <c r="C3031" t="s">
        <v>5677</v>
      </c>
      <c r="D3031" s="85" t="s">
        <v>1973</v>
      </c>
      <c r="E3031" s="146">
        <v>44887</v>
      </c>
      <c r="F3031" t="s">
        <v>838</v>
      </c>
      <c r="G3031" t="s">
        <v>5317</v>
      </c>
      <c r="H3031" t="s">
        <v>204</v>
      </c>
      <c r="I3031" t="s">
        <v>5318</v>
      </c>
      <c r="J3031" s="146">
        <v>44710</v>
      </c>
      <c r="K3031" t="s">
        <v>2568</v>
      </c>
      <c r="L3031" t="s">
        <v>1031</v>
      </c>
      <c r="M3031" t="s">
        <v>45</v>
      </c>
    </row>
    <row r="3032" spans="1:14">
      <c r="A3032" t="s">
        <v>12</v>
      </c>
      <c r="B3032" t="s">
        <v>9360</v>
      </c>
      <c r="C3032" t="s">
        <v>5678</v>
      </c>
      <c r="D3032" s="85" t="s">
        <v>1973</v>
      </c>
      <c r="E3032" s="146">
        <v>44890</v>
      </c>
      <c r="G3032" t="s">
        <v>5663</v>
      </c>
      <c r="H3032" t="s">
        <v>65</v>
      </c>
      <c r="J3032" s="146">
        <v>44856</v>
      </c>
      <c r="K3032" t="s">
        <v>36</v>
      </c>
      <c r="L3032" t="s">
        <v>5679</v>
      </c>
      <c r="M3032" t="s">
        <v>45</v>
      </c>
    </row>
    <row r="3033" spans="1:14">
      <c r="A3033" t="s">
        <v>12</v>
      </c>
      <c r="B3033" t="s">
        <v>9361</v>
      </c>
      <c r="C3033" t="s">
        <v>5680</v>
      </c>
      <c r="D3033" s="85" t="s">
        <v>1973</v>
      </c>
      <c r="E3033" s="146">
        <v>44894</v>
      </c>
      <c r="G3033" t="s">
        <v>5663</v>
      </c>
      <c r="H3033" t="s">
        <v>65</v>
      </c>
      <c r="J3033" s="146">
        <v>44856</v>
      </c>
      <c r="K3033" t="s">
        <v>151</v>
      </c>
      <c r="L3033" t="s">
        <v>48</v>
      </c>
      <c r="M3033" t="s">
        <v>45</v>
      </c>
      <c r="N3033" t="s">
        <v>2157</v>
      </c>
    </row>
    <row r="3034" spans="1:14">
      <c r="A3034" t="s">
        <v>12</v>
      </c>
      <c r="B3034" t="s">
        <v>9362</v>
      </c>
      <c r="C3034" t="s">
        <v>5681</v>
      </c>
      <c r="D3034" s="85" t="s">
        <v>1973</v>
      </c>
      <c r="E3034" s="146">
        <v>44897</v>
      </c>
      <c r="G3034" t="s">
        <v>5508</v>
      </c>
      <c r="H3034" t="s">
        <v>204</v>
      </c>
      <c r="I3034" t="s">
        <v>5509</v>
      </c>
      <c r="J3034" s="146">
        <v>44801</v>
      </c>
      <c r="K3034" t="s">
        <v>1276</v>
      </c>
      <c r="L3034" t="s">
        <v>36</v>
      </c>
      <c r="M3034" t="s">
        <v>45</v>
      </c>
      <c r="N3034" t="s">
        <v>1534</v>
      </c>
    </row>
    <row r="3035" spans="1:14">
      <c r="A3035" t="s">
        <v>12</v>
      </c>
      <c r="B3035" t="s">
        <v>9363</v>
      </c>
      <c r="C3035" t="s">
        <v>5682</v>
      </c>
      <c r="D3035" s="85" t="s">
        <v>1973</v>
      </c>
      <c r="E3035" s="146">
        <v>44904</v>
      </c>
      <c r="G3035" t="s">
        <v>5530</v>
      </c>
      <c r="H3035" t="s">
        <v>5531</v>
      </c>
      <c r="I3035" t="s">
        <v>5532</v>
      </c>
      <c r="J3035" s="146">
        <v>44808</v>
      </c>
      <c r="K3035" t="s">
        <v>1206</v>
      </c>
      <c r="L3035" t="s">
        <v>2007</v>
      </c>
      <c r="M3035" t="s">
        <v>45</v>
      </c>
    </row>
    <row r="3036" spans="1:14">
      <c r="A3036" t="s">
        <v>12</v>
      </c>
      <c r="B3036" t="s">
        <v>9364</v>
      </c>
      <c r="C3036" t="s">
        <v>5683</v>
      </c>
      <c r="D3036" s="85" t="s">
        <v>1973</v>
      </c>
      <c r="E3036" s="146">
        <v>44908</v>
      </c>
      <c r="G3036" t="s">
        <v>5530</v>
      </c>
      <c r="H3036" t="s">
        <v>5531</v>
      </c>
      <c r="I3036" t="s">
        <v>5532</v>
      </c>
      <c r="J3036" s="146">
        <v>44808</v>
      </c>
      <c r="K3036" t="s">
        <v>5254</v>
      </c>
      <c r="L3036" t="s">
        <v>2007</v>
      </c>
      <c r="M3036" t="s">
        <v>45</v>
      </c>
    </row>
    <row r="3037" spans="1:14">
      <c r="A3037" t="s">
        <v>12</v>
      </c>
      <c r="B3037" t="s">
        <v>9365</v>
      </c>
      <c r="C3037" t="s">
        <v>5684</v>
      </c>
      <c r="D3037" s="85" t="s">
        <v>5158</v>
      </c>
      <c r="E3037" s="146">
        <v>44853</v>
      </c>
      <c r="G3037" t="s">
        <v>5530</v>
      </c>
      <c r="H3037" t="s">
        <v>5531</v>
      </c>
      <c r="I3037" t="s">
        <v>5532</v>
      </c>
      <c r="J3037" s="146">
        <v>44807</v>
      </c>
      <c r="K3037" t="s">
        <v>70</v>
      </c>
      <c r="L3037" t="s">
        <v>210</v>
      </c>
      <c r="M3037" t="s">
        <v>45</v>
      </c>
    </row>
    <row r="3038" spans="1:14">
      <c r="A3038" t="s">
        <v>12</v>
      </c>
      <c r="B3038" t="s">
        <v>9366</v>
      </c>
      <c r="C3038" t="s">
        <v>5685</v>
      </c>
      <c r="D3038" s="85" t="s">
        <v>5158</v>
      </c>
      <c r="E3038" s="146">
        <v>44856</v>
      </c>
      <c r="G3038" t="s">
        <v>5508</v>
      </c>
      <c r="H3038" t="s">
        <v>204</v>
      </c>
      <c r="I3038" t="s">
        <v>5509</v>
      </c>
      <c r="J3038" s="146">
        <v>44800</v>
      </c>
      <c r="K3038" t="s">
        <v>36</v>
      </c>
      <c r="L3038" t="s">
        <v>33</v>
      </c>
      <c r="M3038" t="s">
        <v>45</v>
      </c>
    </row>
    <row r="3039" spans="1:14">
      <c r="A3039" t="s">
        <v>12</v>
      </c>
      <c r="B3039" t="s">
        <v>9367</v>
      </c>
      <c r="C3039" t="s">
        <v>5686</v>
      </c>
      <c r="D3039" s="85" t="s">
        <v>5158</v>
      </c>
      <c r="E3039" s="146">
        <v>44857</v>
      </c>
      <c r="G3039" t="s">
        <v>5663</v>
      </c>
      <c r="H3039" t="s">
        <v>65</v>
      </c>
      <c r="J3039" s="146">
        <v>44856</v>
      </c>
      <c r="K3039" t="s">
        <v>5679</v>
      </c>
      <c r="L3039" t="s">
        <v>4794</v>
      </c>
      <c r="M3039" t="s">
        <v>45</v>
      </c>
    </row>
    <row r="3040" spans="1:14">
      <c r="A3040" t="s">
        <v>12</v>
      </c>
      <c r="B3040" t="s">
        <v>9368</v>
      </c>
      <c r="C3040" t="s">
        <v>5687</v>
      </c>
      <c r="D3040" s="85" t="s">
        <v>5158</v>
      </c>
      <c r="E3040" s="146">
        <v>44858</v>
      </c>
      <c r="G3040" t="s">
        <v>5557</v>
      </c>
      <c r="H3040" t="s">
        <v>1978</v>
      </c>
      <c r="I3040" t="s">
        <v>5558</v>
      </c>
      <c r="J3040" s="146">
        <v>44842</v>
      </c>
      <c r="K3040" t="s">
        <v>36</v>
      </c>
      <c r="L3040" t="s">
        <v>5667</v>
      </c>
      <c r="M3040" t="s">
        <v>45</v>
      </c>
    </row>
    <row r="3041" spans="1:13">
      <c r="A3041" t="s">
        <v>12</v>
      </c>
      <c r="B3041" t="s">
        <v>9369</v>
      </c>
      <c r="C3041" t="s">
        <v>5688</v>
      </c>
      <c r="D3041" s="85" t="s">
        <v>5158</v>
      </c>
      <c r="E3041" s="146">
        <v>44859</v>
      </c>
      <c r="G3041" t="s">
        <v>5557</v>
      </c>
      <c r="H3041" t="s">
        <v>1978</v>
      </c>
      <c r="I3041" t="s">
        <v>5558</v>
      </c>
      <c r="J3041" s="146">
        <v>44842</v>
      </c>
      <c r="K3041" t="s">
        <v>36</v>
      </c>
      <c r="L3041" t="s">
        <v>5689</v>
      </c>
      <c r="M3041" t="s">
        <v>45</v>
      </c>
    </row>
    <row r="3042" spans="1:13">
      <c r="A3042" t="s">
        <v>12</v>
      </c>
      <c r="B3042" t="s">
        <v>9370</v>
      </c>
      <c r="C3042" t="s">
        <v>5690</v>
      </c>
      <c r="D3042" s="85" t="s">
        <v>5158</v>
      </c>
      <c r="E3042" s="146">
        <v>44860</v>
      </c>
      <c r="G3042" t="s">
        <v>5537</v>
      </c>
      <c r="H3042" t="s">
        <v>5216</v>
      </c>
      <c r="I3042" t="s">
        <v>5538</v>
      </c>
      <c r="J3042" s="146">
        <v>44814</v>
      </c>
      <c r="K3042" t="s">
        <v>282</v>
      </c>
      <c r="L3042" t="s">
        <v>36</v>
      </c>
      <c r="M3042" t="s">
        <v>45</v>
      </c>
    </row>
    <row r="3043" spans="1:13">
      <c r="A3043" t="s">
        <v>12</v>
      </c>
      <c r="B3043" t="s">
        <v>9371</v>
      </c>
      <c r="C3043" t="s">
        <v>5691</v>
      </c>
      <c r="D3043" s="85" t="s">
        <v>5158</v>
      </c>
      <c r="E3043" s="146">
        <v>44905</v>
      </c>
      <c r="G3043" t="s">
        <v>5530</v>
      </c>
      <c r="H3043" t="s">
        <v>5531</v>
      </c>
      <c r="I3043" t="s">
        <v>5532</v>
      </c>
      <c r="J3043" s="146">
        <v>44807</v>
      </c>
      <c r="K3043" t="s">
        <v>2007</v>
      </c>
      <c r="L3043" t="s">
        <v>73</v>
      </c>
      <c r="M3043" t="s">
        <v>45</v>
      </c>
    </row>
    <row r="3044" spans="1:13">
      <c r="A3044" t="s">
        <v>12</v>
      </c>
      <c r="B3044" t="s">
        <v>9372</v>
      </c>
      <c r="C3044" t="s">
        <v>5692</v>
      </c>
      <c r="D3044" s="85" t="s">
        <v>5158</v>
      </c>
      <c r="E3044" s="146">
        <v>44907</v>
      </c>
      <c r="G3044" t="s">
        <v>5530</v>
      </c>
      <c r="H3044" t="s">
        <v>5531</v>
      </c>
      <c r="I3044" t="s">
        <v>5532</v>
      </c>
      <c r="J3044" s="146">
        <v>44807</v>
      </c>
      <c r="K3044" t="s">
        <v>2007</v>
      </c>
      <c r="L3044" t="s">
        <v>5545</v>
      </c>
      <c r="M3044" t="s">
        <v>45</v>
      </c>
    </row>
    <row r="3045" spans="1:13">
      <c r="A3045" t="s">
        <v>12</v>
      </c>
      <c r="B3045" t="s">
        <v>9373</v>
      </c>
      <c r="C3045" t="s">
        <v>5693</v>
      </c>
      <c r="D3045" s="85" t="s">
        <v>5158</v>
      </c>
      <c r="E3045" s="146">
        <v>44910</v>
      </c>
      <c r="G3045" t="s">
        <v>5530</v>
      </c>
      <c r="H3045" t="s">
        <v>5531</v>
      </c>
      <c r="I3045" t="s">
        <v>5532</v>
      </c>
      <c r="J3045" s="146">
        <v>44807</v>
      </c>
      <c r="K3045" t="s">
        <v>2007</v>
      </c>
      <c r="L3045" t="s">
        <v>70</v>
      </c>
      <c r="M3045" t="s">
        <v>45</v>
      </c>
    </row>
    <row r="3046" spans="1:13">
      <c r="A3046" t="s">
        <v>12</v>
      </c>
      <c r="B3046" t="s">
        <v>9374</v>
      </c>
      <c r="C3046" t="s">
        <v>5694</v>
      </c>
      <c r="D3046" s="85" t="s">
        <v>920</v>
      </c>
      <c r="E3046" s="146">
        <v>44771</v>
      </c>
      <c r="G3046" t="s">
        <v>5695</v>
      </c>
      <c r="H3046" t="s">
        <v>5696</v>
      </c>
      <c r="J3046" s="146">
        <v>44751</v>
      </c>
      <c r="K3046" t="s">
        <v>48</v>
      </c>
      <c r="L3046" t="s">
        <v>5697</v>
      </c>
      <c r="M3046" t="s">
        <v>45</v>
      </c>
    </row>
    <row r="3047" spans="1:13">
      <c r="A3047" t="s">
        <v>12</v>
      </c>
      <c r="B3047" t="s">
        <v>9375</v>
      </c>
      <c r="C3047" t="s">
        <v>5698</v>
      </c>
      <c r="D3047" s="85" t="s">
        <v>920</v>
      </c>
      <c r="E3047" s="146">
        <v>44773</v>
      </c>
      <c r="G3047" t="s">
        <v>5695</v>
      </c>
      <c r="H3047" t="s">
        <v>5696</v>
      </c>
      <c r="J3047" s="146">
        <v>44751</v>
      </c>
      <c r="K3047" t="s">
        <v>48</v>
      </c>
      <c r="L3047" t="s">
        <v>1332</v>
      </c>
      <c r="M3047" t="s">
        <v>45</v>
      </c>
    </row>
    <row r="3048" spans="1:13">
      <c r="A3048" t="s">
        <v>12</v>
      </c>
      <c r="B3048" t="s">
        <v>9376</v>
      </c>
      <c r="C3048" t="s">
        <v>5699</v>
      </c>
      <c r="D3048" s="85" t="s">
        <v>920</v>
      </c>
      <c r="E3048" s="146">
        <v>44775</v>
      </c>
      <c r="G3048" t="s">
        <v>5695</v>
      </c>
      <c r="H3048" t="s">
        <v>5696</v>
      </c>
      <c r="J3048" s="146">
        <v>44751</v>
      </c>
      <c r="K3048" t="s">
        <v>48</v>
      </c>
      <c r="L3048" t="s">
        <v>1206</v>
      </c>
      <c r="M3048" t="s">
        <v>45</v>
      </c>
    </row>
    <row r="3049" spans="1:13">
      <c r="A3049" t="s">
        <v>12</v>
      </c>
      <c r="B3049" t="s">
        <v>9377</v>
      </c>
      <c r="C3049" t="s">
        <v>5700</v>
      </c>
      <c r="D3049" s="85" t="s">
        <v>920</v>
      </c>
      <c r="E3049" s="146">
        <v>44777</v>
      </c>
      <c r="G3049" t="s">
        <v>5695</v>
      </c>
      <c r="H3049" t="s">
        <v>5696</v>
      </c>
      <c r="J3049" s="146">
        <v>44751</v>
      </c>
      <c r="K3049" t="s">
        <v>48</v>
      </c>
      <c r="L3049" t="s">
        <v>5701</v>
      </c>
      <c r="M3049" t="s">
        <v>45</v>
      </c>
    </row>
    <row r="3050" spans="1:13">
      <c r="A3050" t="s">
        <v>12</v>
      </c>
      <c r="B3050" t="s">
        <v>9378</v>
      </c>
      <c r="C3050" t="s">
        <v>5702</v>
      </c>
      <c r="D3050" s="85" t="s">
        <v>920</v>
      </c>
      <c r="E3050" s="146">
        <v>44779</v>
      </c>
      <c r="G3050" t="s">
        <v>5695</v>
      </c>
      <c r="H3050" t="s">
        <v>5696</v>
      </c>
      <c r="J3050" s="146">
        <v>44751</v>
      </c>
      <c r="K3050" t="s">
        <v>48</v>
      </c>
      <c r="L3050" t="s">
        <v>5703</v>
      </c>
      <c r="M3050" t="s">
        <v>45</v>
      </c>
    </row>
    <row r="3051" spans="1:13">
      <c r="A3051" t="s">
        <v>12</v>
      </c>
      <c r="B3051" t="s">
        <v>9379</v>
      </c>
      <c r="C3051" t="s">
        <v>5704</v>
      </c>
      <c r="D3051" s="85" t="s">
        <v>920</v>
      </c>
      <c r="E3051" s="146">
        <v>44789</v>
      </c>
      <c r="G3051" t="s">
        <v>5695</v>
      </c>
      <c r="H3051" t="s">
        <v>5696</v>
      </c>
      <c r="J3051" s="146">
        <v>44751</v>
      </c>
      <c r="K3051" t="s">
        <v>48</v>
      </c>
      <c r="L3051" t="s">
        <v>5705</v>
      </c>
      <c r="M3051" t="s">
        <v>45</v>
      </c>
    </row>
    <row r="3052" spans="1:13">
      <c r="A3052" t="s">
        <v>12</v>
      </c>
      <c r="B3052" t="s">
        <v>9380</v>
      </c>
      <c r="C3052" t="s">
        <v>5706</v>
      </c>
      <c r="D3052" s="85" t="s">
        <v>920</v>
      </c>
      <c r="E3052" s="146">
        <v>44791</v>
      </c>
      <c r="G3052" t="s">
        <v>5695</v>
      </c>
      <c r="H3052" t="s">
        <v>5696</v>
      </c>
      <c r="J3052" s="146">
        <v>44751</v>
      </c>
      <c r="K3052" t="s">
        <v>48</v>
      </c>
      <c r="L3052" t="s">
        <v>5707</v>
      </c>
      <c r="M3052" t="s">
        <v>45</v>
      </c>
    </row>
    <row r="3053" spans="1:13">
      <c r="A3053" t="s">
        <v>12</v>
      </c>
      <c r="B3053" t="s">
        <v>9381</v>
      </c>
      <c r="C3053" t="s">
        <v>5708</v>
      </c>
      <c r="D3053" s="85" t="s">
        <v>920</v>
      </c>
      <c r="E3053" s="146">
        <v>44827</v>
      </c>
      <c r="G3053" t="s">
        <v>5695</v>
      </c>
      <c r="H3053" t="s">
        <v>5696</v>
      </c>
      <c r="J3053" s="146">
        <v>44751</v>
      </c>
      <c r="K3053" t="s">
        <v>48</v>
      </c>
      <c r="L3053" t="s">
        <v>5709</v>
      </c>
      <c r="M3053" t="s">
        <v>45</v>
      </c>
    </row>
    <row r="3054" spans="1:13">
      <c r="A3054" t="s">
        <v>12</v>
      </c>
      <c r="B3054" t="s">
        <v>9382</v>
      </c>
      <c r="C3054" t="s">
        <v>5710</v>
      </c>
      <c r="D3054" s="85" t="s">
        <v>920</v>
      </c>
      <c r="E3054" s="146">
        <v>44829</v>
      </c>
      <c r="G3054" t="s">
        <v>5695</v>
      </c>
      <c r="H3054" t="s">
        <v>5696</v>
      </c>
      <c r="J3054" s="146">
        <v>44751</v>
      </c>
      <c r="K3054" t="s">
        <v>48</v>
      </c>
      <c r="L3054" t="s">
        <v>3397</v>
      </c>
      <c r="M3054" t="s">
        <v>45</v>
      </c>
    </row>
    <row r="3055" spans="1:13">
      <c r="A3055" t="s">
        <v>12</v>
      </c>
      <c r="B3055" t="s">
        <v>9383</v>
      </c>
      <c r="C3055" t="s">
        <v>5711</v>
      </c>
      <c r="D3055" s="85" t="s">
        <v>920</v>
      </c>
      <c r="E3055" s="146">
        <v>44830</v>
      </c>
      <c r="G3055" t="s">
        <v>5695</v>
      </c>
      <c r="H3055" t="s">
        <v>5696</v>
      </c>
      <c r="J3055" s="146">
        <v>44752</v>
      </c>
      <c r="K3055" t="s">
        <v>48</v>
      </c>
      <c r="L3055" t="s">
        <v>5712</v>
      </c>
      <c r="M3055" t="s">
        <v>45</v>
      </c>
    </row>
    <row r="3056" spans="1:13">
      <c r="A3056" t="s">
        <v>12</v>
      </c>
      <c r="B3056" t="s">
        <v>9384</v>
      </c>
      <c r="C3056" t="s">
        <v>5713</v>
      </c>
      <c r="D3056" s="85" t="s">
        <v>920</v>
      </c>
      <c r="E3056" s="146">
        <v>44884</v>
      </c>
      <c r="F3056" t="s">
        <v>838</v>
      </c>
      <c r="G3056" t="s">
        <v>5695</v>
      </c>
      <c r="H3056" t="s">
        <v>5696</v>
      </c>
      <c r="J3056" s="146">
        <v>44752</v>
      </c>
      <c r="K3056" t="s">
        <v>48</v>
      </c>
      <c r="L3056" t="s">
        <v>5703</v>
      </c>
      <c r="M3056" t="s">
        <v>45</v>
      </c>
    </row>
    <row r="3057" spans="1:13">
      <c r="A3057" t="s">
        <v>12</v>
      </c>
      <c r="B3057" t="s">
        <v>9385</v>
      </c>
      <c r="C3057" t="s">
        <v>5714</v>
      </c>
      <c r="D3057" s="85" t="s">
        <v>920</v>
      </c>
      <c r="E3057" s="146">
        <v>44886</v>
      </c>
      <c r="G3057" t="s">
        <v>5405</v>
      </c>
      <c r="H3057" t="s">
        <v>1486</v>
      </c>
      <c r="I3057" t="s">
        <v>5406</v>
      </c>
      <c r="J3057" s="146">
        <v>44751</v>
      </c>
      <c r="K3057" t="s">
        <v>48</v>
      </c>
      <c r="L3057" t="s">
        <v>73</v>
      </c>
      <c r="M3057" t="s">
        <v>28</v>
      </c>
    </row>
    <row r="3058" spans="1:13">
      <c r="A3058" t="s">
        <v>12</v>
      </c>
      <c r="B3058" t="s">
        <v>9386</v>
      </c>
      <c r="C3058" t="s">
        <v>5715</v>
      </c>
      <c r="D3058" s="85" t="s">
        <v>920</v>
      </c>
      <c r="E3058" s="146">
        <v>44888</v>
      </c>
      <c r="G3058" t="s">
        <v>5405</v>
      </c>
      <c r="H3058" t="s">
        <v>1486</v>
      </c>
      <c r="I3058" t="s">
        <v>5406</v>
      </c>
      <c r="J3058" s="146">
        <v>44751</v>
      </c>
      <c r="K3058" t="s">
        <v>48</v>
      </c>
      <c r="L3058" t="s">
        <v>282</v>
      </c>
      <c r="M3058" t="s">
        <v>28</v>
      </c>
    </row>
    <row r="3059" spans="1:13">
      <c r="A3059" t="s">
        <v>12</v>
      </c>
      <c r="B3059" t="s">
        <v>9387</v>
      </c>
      <c r="C3059" t="s">
        <v>5716</v>
      </c>
      <c r="D3059" s="85" t="s">
        <v>920</v>
      </c>
      <c r="E3059" s="146">
        <v>44890</v>
      </c>
      <c r="G3059" t="s">
        <v>5405</v>
      </c>
      <c r="H3059" t="s">
        <v>1486</v>
      </c>
      <c r="I3059" t="s">
        <v>5406</v>
      </c>
      <c r="J3059" s="146">
        <v>44751</v>
      </c>
      <c r="K3059" t="s">
        <v>48</v>
      </c>
      <c r="L3059" t="s">
        <v>3694</v>
      </c>
      <c r="M3059" t="s">
        <v>28</v>
      </c>
    </row>
    <row r="3060" spans="1:13">
      <c r="A3060" t="s">
        <v>12</v>
      </c>
      <c r="B3060" t="s">
        <v>9388</v>
      </c>
      <c r="C3060" t="s">
        <v>5717</v>
      </c>
      <c r="D3060" s="85" t="s">
        <v>920</v>
      </c>
      <c r="E3060" s="146">
        <v>44892</v>
      </c>
      <c r="F3060" t="s">
        <v>757</v>
      </c>
      <c r="G3060" t="s">
        <v>5405</v>
      </c>
      <c r="H3060" t="s">
        <v>1486</v>
      </c>
      <c r="I3060" t="s">
        <v>5406</v>
      </c>
      <c r="J3060" s="146">
        <v>44752</v>
      </c>
      <c r="K3060" t="s">
        <v>48</v>
      </c>
      <c r="L3060" t="s">
        <v>92</v>
      </c>
      <c r="M3060" t="s">
        <v>45</v>
      </c>
    </row>
    <row r="3061" spans="1:13">
      <c r="A3061" t="s">
        <v>12</v>
      </c>
      <c r="B3061" t="s">
        <v>9389</v>
      </c>
      <c r="C3061" t="s">
        <v>5718</v>
      </c>
      <c r="D3061" s="85" t="s">
        <v>920</v>
      </c>
      <c r="E3061" s="146">
        <v>44894</v>
      </c>
      <c r="G3061" t="s">
        <v>5405</v>
      </c>
      <c r="H3061" t="s">
        <v>1486</v>
      </c>
      <c r="I3061" t="s">
        <v>5406</v>
      </c>
      <c r="J3061" s="146">
        <v>44751</v>
      </c>
      <c r="K3061" t="s">
        <v>48</v>
      </c>
      <c r="L3061" t="s">
        <v>577</v>
      </c>
      <c r="M3061" t="s">
        <v>28</v>
      </c>
    </row>
    <row r="3062" spans="1:13">
      <c r="A3062" t="s">
        <v>12</v>
      </c>
      <c r="B3062" t="s">
        <v>9390</v>
      </c>
      <c r="C3062" t="s">
        <v>5719</v>
      </c>
      <c r="D3062" s="85" t="s">
        <v>920</v>
      </c>
      <c r="E3062" s="146">
        <v>44896</v>
      </c>
      <c r="G3062" t="s">
        <v>5405</v>
      </c>
      <c r="H3062" t="s">
        <v>1486</v>
      </c>
      <c r="I3062" t="s">
        <v>5406</v>
      </c>
      <c r="J3062" s="146">
        <v>44751</v>
      </c>
      <c r="K3062" t="s">
        <v>48</v>
      </c>
      <c r="L3062" t="s">
        <v>33</v>
      </c>
      <c r="M3062" t="s">
        <v>28</v>
      </c>
    </row>
    <row r="3063" spans="1:13">
      <c r="A3063" t="s">
        <v>12</v>
      </c>
      <c r="B3063" t="s">
        <v>9391</v>
      </c>
      <c r="C3063" t="s">
        <v>5720</v>
      </c>
      <c r="D3063" s="85" t="s">
        <v>920</v>
      </c>
      <c r="E3063" s="146">
        <v>44898</v>
      </c>
      <c r="G3063" t="s">
        <v>5405</v>
      </c>
      <c r="H3063" t="s">
        <v>1486</v>
      </c>
      <c r="I3063" t="s">
        <v>5406</v>
      </c>
      <c r="J3063" s="146">
        <v>44751</v>
      </c>
      <c r="K3063" t="s">
        <v>48</v>
      </c>
      <c r="L3063" t="s">
        <v>5410</v>
      </c>
      <c r="M3063" t="s">
        <v>28</v>
      </c>
    </row>
    <row r="3064" spans="1:13">
      <c r="A3064" t="s">
        <v>12</v>
      </c>
      <c r="B3064" t="s">
        <v>9392</v>
      </c>
      <c r="C3064" t="s">
        <v>5721</v>
      </c>
      <c r="D3064" s="85" t="s">
        <v>920</v>
      </c>
      <c r="E3064" s="146">
        <v>44900</v>
      </c>
      <c r="G3064" t="s">
        <v>5405</v>
      </c>
      <c r="H3064" t="s">
        <v>1486</v>
      </c>
      <c r="I3064" t="s">
        <v>5406</v>
      </c>
      <c r="J3064" s="146">
        <v>44751</v>
      </c>
      <c r="K3064" t="s">
        <v>48</v>
      </c>
      <c r="L3064" t="s">
        <v>212</v>
      </c>
      <c r="M3064" t="s">
        <v>28</v>
      </c>
    </row>
    <row r="3065" spans="1:13">
      <c r="A3065" t="s">
        <v>12</v>
      </c>
      <c r="B3065" t="s">
        <v>9393</v>
      </c>
      <c r="C3065" t="s">
        <v>5722</v>
      </c>
      <c r="D3065" s="85" t="s">
        <v>920</v>
      </c>
      <c r="E3065" s="146">
        <v>44902</v>
      </c>
      <c r="G3065" t="s">
        <v>5405</v>
      </c>
      <c r="H3065" t="s">
        <v>1486</v>
      </c>
      <c r="I3065" t="s">
        <v>5406</v>
      </c>
      <c r="J3065" s="146">
        <v>44751</v>
      </c>
      <c r="K3065" t="s">
        <v>48</v>
      </c>
      <c r="L3065" t="s">
        <v>88</v>
      </c>
      <c r="M3065" t="s">
        <v>28</v>
      </c>
    </row>
    <row r="3066" spans="1:13">
      <c r="A3066" t="s">
        <v>12</v>
      </c>
      <c r="B3066" t="s">
        <v>9394</v>
      </c>
      <c r="C3066" t="s">
        <v>5723</v>
      </c>
      <c r="D3066" s="85" t="s">
        <v>920</v>
      </c>
      <c r="E3066" s="146">
        <v>44904</v>
      </c>
      <c r="G3066" t="s">
        <v>5405</v>
      </c>
      <c r="H3066" t="s">
        <v>1486</v>
      </c>
      <c r="I3066" t="s">
        <v>5406</v>
      </c>
      <c r="J3066" s="146">
        <v>44751</v>
      </c>
      <c r="K3066" t="s">
        <v>48</v>
      </c>
      <c r="L3066" t="s">
        <v>361</v>
      </c>
      <c r="M3066" t="s">
        <v>28</v>
      </c>
    </row>
    <row r="3067" spans="1:13">
      <c r="A3067" t="s">
        <v>12</v>
      </c>
      <c r="B3067" t="s">
        <v>9395</v>
      </c>
      <c r="C3067" t="s">
        <v>5724</v>
      </c>
      <c r="D3067" s="85" t="s">
        <v>920</v>
      </c>
      <c r="E3067" s="146">
        <v>44906</v>
      </c>
      <c r="F3067" t="s">
        <v>891</v>
      </c>
      <c r="G3067" t="s">
        <v>5405</v>
      </c>
      <c r="H3067" t="s">
        <v>1486</v>
      </c>
      <c r="I3067" t="s">
        <v>5406</v>
      </c>
      <c r="J3067" s="146">
        <v>44752</v>
      </c>
      <c r="K3067" t="s">
        <v>48</v>
      </c>
      <c r="L3067" t="s">
        <v>33</v>
      </c>
      <c r="M3067" t="s">
        <v>45</v>
      </c>
    </row>
    <row r="3068" spans="1:13">
      <c r="A3068" t="s">
        <v>12</v>
      </c>
      <c r="B3068" t="s">
        <v>9396</v>
      </c>
      <c r="C3068" t="s">
        <v>5725</v>
      </c>
      <c r="D3068" s="85" t="s">
        <v>920</v>
      </c>
      <c r="E3068" s="146">
        <v>44908</v>
      </c>
      <c r="F3068" t="s">
        <v>4945</v>
      </c>
      <c r="G3068" t="s">
        <v>5405</v>
      </c>
      <c r="H3068" t="s">
        <v>1486</v>
      </c>
      <c r="I3068" t="s">
        <v>5406</v>
      </c>
      <c r="J3068" s="146">
        <v>44752</v>
      </c>
      <c r="K3068" t="s">
        <v>48</v>
      </c>
      <c r="L3068" t="s">
        <v>212</v>
      </c>
      <c r="M3068" t="s">
        <v>45</v>
      </c>
    </row>
    <row r="3069" spans="1:13">
      <c r="A3069" t="s">
        <v>12</v>
      </c>
      <c r="B3069" t="s">
        <v>9397</v>
      </c>
      <c r="C3069" t="s">
        <v>5726</v>
      </c>
      <c r="D3069" s="85" t="s">
        <v>920</v>
      </c>
      <c r="E3069" s="146">
        <v>44910</v>
      </c>
      <c r="G3069" t="s">
        <v>3376</v>
      </c>
      <c r="H3069" t="s">
        <v>204</v>
      </c>
      <c r="I3069" t="s">
        <v>4892</v>
      </c>
      <c r="J3069" s="146">
        <v>44463</v>
      </c>
      <c r="K3069" t="s">
        <v>48</v>
      </c>
      <c r="L3069" t="s">
        <v>92</v>
      </c>
      <c r="M3069" t="s">
        <v>45</v>
      </c>
    </row>
    <row r="3070" spans="1:13">
      <c r="A3070" t="s">
        <v>12</v>
      </c>
      <c r="B3070" t="s">
        <v>9398</v>
      </c>
      <c r="C3070" t="s">
        <v>5727</v>
      </c>
      <c r="D3070" s="85" t="s">
        <v>920</v>
      </c>
      <c r="E3070" s="146">
        <v>44912</v>
      </c>
      <c r="G3070" t="s">
        <v>5483</v>
      </c>
      <c r="H3070" t="s">
        <v>642</v>
      </c>
      <c r="I3070" t="s">
        <v>5484</v>
      </c>
      <c r="J3070" s="146">
        <v>44744</v>
      </c>
      <c r="K3070" t="s">
        <v>48</v>
      </c>
      <c r="L3070" t="s">
        <v>5050</v>
      </c>
      <c r="M3070" t="s">
        <v>45</v>
      </c>
    </row>
    <row r="3071" spans="1:13">
      <c r="A3071" t="s">
        <v>12</v>
      </c>
      <c r="B3071" t="s">
        <v>9399</v>
      </c>
      <c r="C3071" t="s">
        <v>5728</v>
      </c>
      <c r="D3071" s="85" t="s">
        <v>920</v>
      </c>
      <c r="E3071" s="146">
        <v>44914</v>
      </c>
      <c r="G3071" t="s">
        <v>5557</v>
      </c>
      <c r="H3071" t="s">
        <v>1978</v>
      </c>
      <c r="I3071" t="s">
        <v>5558</v>
      </c>
      <c r="J3071" s="146">
        <v>44842</v>
      </c>
      <c r="K3071" t="s">
        <v>48</v>
      </c>
      <c r="L3071" t="s">
        <v>2164</v>
      </c>
      <c r="M3071" t="s">
        <v>45</v>
      </c>
    </row>
    <row r="3072" spans="1:13">
      <c r="A3072" t="s">
        <v>12</v>
      </c>
      <c r="B3072" t="s">
        <v>9400</v>
      </c>
      <c r="C3072" t="s">
        <v>5729</v>
      </c>
      <c r="D3072" s="85" t="s">
        <v>920</v>
      </c>
      <c r="E3072" s="146">
        <v>44916</v>
      </c>
      <c r="G3072" t="s">
        <v>3376</v>
      </c>
      <c r="H3072" t="s">
        <v>204</v>
      </c>
      <c r="I3072" t="s">
        <v>4892</v>
      </c>
      <c r="J3072" s="146">
        <v>44465</v>
      </c>
      <c r="K3072" t="s">
        <v>48</v>
      </c>
      <c r="L3072" t="s">
        <v>502</v>
      </c>
      <c r="M3072" t="s">
        <v>45</v>
      </c>
    </row>
    <row r="3073" spans="1:14">
      <c r="A3073" t="s">
        <v>12</v>
      </c>
      <c r="B3073" t="s">
        <v>9401</v>
      </c>
      <c r="C3073" t="s">
        <v>5730</v>
      </c>
      <c r="D3073" s="85" t="s">
        <v>920</v>
      </c>
      <c r="E3073" s="146">
        <v>44918</v>
      </c>
      <c r="G3073" t="s">
        <v>5557</v>
      </c>
      <c r="H3073" t="s">
        <v>1978</v>
      </c>
      <c r="I3073" t="s">
        <v>5558</v>
      </c>
      <c r="J3073" s="146">
        <v>44842</v>
      </c>
      <c r="K3073" t="s">
        <v>48</v>
      </c>
      <c r="L3073" t="s">
        <v>5424</v>
      </c>
      <c r="M3073" t="s">
        <v>45</v>
      </c>
    </row>
    <row r="3074" spans="1:14">
      <c r="A3074" t="s">
        <v>12</v>
      </c>
      <c r="B3074" t="s">
        <v>9402</v>
      </c>
      <c r="C3074" t="s">
        <v>5731</v>
      </c>
      <c r="D3074" s="85" t="s">
        <v>920</v>
      </c>
      <c r="E3074" s="146">
        <v>44918</v>
      </c>
      <c r="F3074" t="s">
        <v>757</v>
      </c>
      <c r="G3074" t="s">
        <v>5557</v>
      </c>
      <c r="H3074" t="s">
        <v>1978</v>
      </c>
      <c r="I3074" t="s">
        <v>5558</v>
      </c>
      <c r="J3074" s="146">
        <v>44842</v>
      </c>
      <c r="K3074" t="s">
        <v>48</v>
      </c>
      <c r="L3074" t="s">
        <v>5299</v>
      </c>
      <c r="M3074" t="s">
        <v>45</v>
      </c>
    </row>
    <row r="3075" spans="1:14">
      <c r="A3075" t="s">
        <v>12</v>
      </c>
      <c r="B3075" t="s">
        <v>9403</v>
      </c>
      <c r="C3075" t="s">
        <v>5732</v>
      </c>
      <c r="D3075" s="85" t="s">
        <v>920</v>
      </c>
      <c r="E3075" s="146">
        <v>44920</v>
      </c>
      <c r="G3075" t="s">
        <v>3376</v>
      </c>
      <c r="H3075" t="s">
        <v>204</v>
      </c>
      <c r="I3075" t="s">
        <v>4892</v>
      </c>
      <c r="J3075" s="146">
        <v>44464</v>
      </c>
      <c r="K3075" t="s">
        <v>48</v>
      </c>
      <c r="L3075" t="s">
        <v>1206</v>
      </c>
      <c r="M3075" t="s">
        <v>45</v>
      </c>
    </row>
    <row r="3076" spans="1:14">
      <c r="A3076" t="s">
        <v>12</v>
      </c>
      <c r="B3076" t="s">
        <v>9404</v>
      </c>
      <c r="C3076" t="s">
        <v>5733</v>
      </c>
      <c r="D3076" s="85" t="s">
        <v>1973</v>
      </c>
      <c r="E3076" s="146">
        <v>44911</v>
      </c>
      <c r="G3076" t="s">
        <v>5530</v>
      </c>
      <c r="H3076" t="s">
        <v>5531</v>
      </c>
      <c r="I3076" t="s">
        <v>5532</v>
      </c>
      <c r="J3076" s="146">
        <v>44808</v>
      </c>
      <c r="K3076" t="s">
        <v>577</v>
      </c>
      <c r="L3076" t="s">
        <v>2007</v>
      </c>
      <c r="M3076" t="s">
        <v>45</v>
      </c>
    </row>
    <row r="3077" spans="1:14">
      <c r="A3077" t="s">
        <v>12</v>
      </c>
      <c r="B3077" t="s">
        <v>9405</v>
      </c>
      <c r="C3077" t="s">
        <v>5734</v>
      </c>
      <c r="D3077" s="85" t="s">
        <v>1973</v>
      </c>
      <c r="E3077" s="146">
        <v>44915</v>
      </c>
      <c r="G3077" t="s">
        <v>5419</v>
      </c>
      <c r="H3077" t="s">
        <v>5420</v>
      </c>
      <c r="I3077" t="s">
        <v>5421</v>
      </c>
      <c r="J3077" s="146">
        <v>44772</v>
      </c>
      <c r="K3077" t="s">
        <v>1031</v>
      </c>
      <c r="L3077" t="s">
        <v>1552</v>
      </c>
      <c r="M3077" t="s">
        <v>45</v>
      </c>
    </row>
    <row r="3078" spans="1:14">
      <c r="A3078" t="s">
        <v>12</v>
      </c>
      <c r="B3078" t="s">
        <v>9406</v>
      </c>
      <c r="C3078" t="s">
        <v>5735</v>
      </c>
      <c r="D3078" s="85" t="s">
        <v>1973</v>
      </c>
      <c r="E3078" s="146">
        <v>44918</v>
      </c>
      <c r="F3078" t="s">
        <v>757</v>
      </c>
      <c r="G3078" t="s">
        <v>5419</v>
      </c>
      <c r="H3078" t="s">
        <v>5420</v>
      </c>
      <c r="I3078" t="s">
        <v>5421</v>
      </c>
      <c r="J3078" s="146">
        <v>44772</v>
      </c>
      <c r="K3078" t="s">
        <v>1031</v>
      </c>
      <c r="L3078" t="s">
        <v>92</v>
      </c>
      <c r="M3078" t="s">
        <v>45</v>
      </c>
      <c r="N3078" t="s">
        <v>5736</v>
      </c>
    </row>
    <row r="3079" spans="1:14">
      <c r="A3079" t="s">
        <v>12</v>
      </c>
      <c r="B3079" t="s">
        <v>9407</v>
      </c>
      <c r="C3079" t="s">
        <v>5737</v>
      </c>
      <c r="D3079" s="85" t="s">
        <v>1973</v>
      </c>
      <c r="E3079" s="146">
        <v>44922</v>
      </c>
      <c r="F3079" t="s">
        <v>4945</v>
      </c>
      <c r="G3079" t="s">
        <v>5419</v>
      </c>
      <c r="H3079" t="s">
        <v>5420</v>
      </c>
      <c r="I3079" t="s">
        <v>5421</v>
      </c>
      <c r="J3079" s="146">
        <v>44772</v>
      </c>
      <c r="K3079" t="s">
        <v>424</v>
      </c>
      <c r="L3079" t="s">
        <v>92</v>
      </c>
      <c r="M3079" t="s">
        <v>45</v>
      </c>
    </row>
    <row r="3080" spans="1:14">
      <c r="A3080" t="s">
        <v>12</v>
      </c>
      <c r="B3080" t="s">
        <v>9408</v>
      </c>
      <c r="C3080" t="s">
        <v>5738</v>
      </c>
      <c r="D3080" s="85" t="s">
        <v>1973</v>
      </c>
      <c r="E3080" s="146">
        <v>44929</v>
      </c>
      <c r="F3080" t="s">
        <v>809</v>
      </c>
      <c r="G3080" t="s">
        <v>5419</v>
      </c>
      <c r="H3080" t="s">
        <v>5420</v>
      </c>
      <c r="I3080" t="s">
        <v>5421</v>
      </c>
      <c r="J3080" s="146">
        <v>44772</v>
      </c>
      <c r="K3080" t="s">
        <v>27</v>
      </c>
      <c r="L3080" t="s">
        <v>70</v>
      </c>
      <c r="M3080" t="s">
        <v>45</v>
      </c>
    </row>
    <row r="3081" spans="1:14">
      <c r="A3081" t="s">
        <v>12</v>
      </c>
      <c r="B3081" t="s">
        <v>9409</v>
      </c>
      <c r="C3081" t="s">
        <v>5739</v>
      </c>
      <c r="D3081" s="85" t="s">
        <v>1973</v>
      </c>
      <c r="E3081" s="146">
        <v>44933</v>
      </c>
      <c r="F3081" t="s">
        <v>757</v>
      </c>
      <c r="G3081" t="s">
        <v>5419</v>
      </c>
      <c r="H3081" t="s">
        <v>5420</v>
      </c>
      <c r="I3081" t="s">
        <v>5421</v>
      </c>
      <c r="J3081" s="146">
        <v>44772</v>
      </c>
      <c r="K3081" t="s">
        <v>424</v>
      </c>
      <c r="L3081" t="s">
        <v>70</v>
      </c>
      <c r="M3081" t="s">
        <v>45</v>
      </c>
    </row>
    <row r="3082" spans="1:14">
      <c r="A3082" t="s">
        <v>12</v>
      </c>
      <c r="B3082" t="s">
        <v>9410</v>
      </c>
      <c r="C3082" t="s">
        <v>5740</v>
      </c>
      <c r="D3082" s="85" t="s">
        <v>1973</v>
      </c>
      <c r="E3082" s="146">
        <v>44925</v>
      </c>
      <c r="G3082" t="s">
        <v>5503</v>
      </c>
      <c r="H3082" t="s">
        <v>452</v>
      </c>
      <c r="J3082" s="146">
        <v>44794</v>
      </c>
      <c r="K3082" t="s">
        <v>2164</v>
      </c>
      <c r="L3082" t="s">
        <v>33</v>
      </c>
      <c r="M3082" t="s">
        <v>45</v>
      </c>
    </row>
    <row r="3083" spans="1:14">
      <c r="A3083" t="s">
        <v>12</v>
      </c>
      <c r="B3083" t="s">
        <v>9411</v>
      </c>
      <c r="C3083" t="s">
        <v>5741</v>
      </c>
      <c r="D3083" s="85" t="s">
        <v>5254</v>
      </c>
      <c r="E3083" s="146">
        <v>44949</v>
      </c>
      <c r="G3083" t="s">
        <v>5742</v>
      </c>
      <c r="H3083" t="s">
        <v>204</v>
      </c>
      <c r="J3083" s="146">
        <v>44949</v>
      </c>
      <c r="K3083" t="s">
        <v>5254</v>
      </c>
      <c r="L3083" t="s">
        <v>73</v>
      </c>
      <c r="M3083" t="s">
        <v>45</v>
      </c>
    </row>
    <row r="3084" spans="1:14">
      <c r="A3084" t="s">
        <v>12</v>
      </c>
      <c r="B3084" t="s">
        <v>9412</v>
      </c>
      <c r="C3084" t="s">
        <v>5743</v>
      </c>
      <c r="D3084" s="85" t="s">
        <v>5254</v>
      </c>
      <c r="E3084" s="146">
        <v>44949</v>
      </c>
      <c r="G3084" t="s">
        <v>5742</v>
      </c>
      <c r="H3084" t="s">
        <v>204</v>
      </c>
      <c r="J3084" s="146">
        <v>44949</v>
      </c>
      <c r="K3084" t="s">
        <v>5254</v>
      </c>
      <c r="L3084" t="s">
        <v>92</v>
      </c>
      <c r="M3084" t="s">
        <v>45</v>
      </c>
    </row>
    <row r="3085" spans="1:14">
      <c r="A3085" t="s">
        <v>12</v>
      </c>
      <c r="B3085" t="s">
        <v>9413</v>
      </c>
      <c r="C3085" t="s">
        <v>5744</v>
      </c>
      <c r="D3085" s="85" t="s">
        <v>5254</v>
      </c>
      <c r="E3085" s="146">
        <v>44949</v>
      </c>
      <c r="G3085" t="s">
        <v>5742</v>
      </c>
      <c r="H3085" t="s">
        <v>204</v>
      </c>
      <c r="J3085" s="146">
        <v>44949</v>
      </c>
      <c r="K3085" t="s">
        <v>5254</v>
      </c>
      <c r="L3085" t="s">
        <v>210</v>
      </c>
      <c r="M3085" t="s">
        <v>45</v>
      </c>
    </row>
    <row r="3086" spans="1:14">
      <c r="A3086" t="s">
        <v>12</v>
      </c>
      <c r="B3086" t="s">
        <v>9414</v>
      </c>
      <c r="C3086" t="s">
        <v>5745</v>
      </c>
      <c r="D3086" s="85" t="s">
        <v>5254</v>
      </c>
      <c r="E3086" s="146">
        <v>44949</v>
      </c>
      <c r="G3086" t="s">
        <v>5742</v>
      </c>
      <c r="H3086" t="s">
        <v>204</v>
      </c>
      <c r="J3086" s="146">
        <v>44949</v>
      </c>
      <c r="K3086" t="s">
        <v>5254</v>
      </c>
      <c r="L3086" t="s">
        <v>85</v>
      </c>
      <c r="M3086" t="s">
        <v>45</v>
      </c>
    </row>
    <row r="3087" spans="1:14">
      <c r="A3087" t="s">
        <v>12</v>
      </c>
      <c r="B3087" t="s">
        <v>9415</v>
      </c>
      <c r="C3087" t="s">
        <v>5746</v>
      </c>
      <c r="D3087" s="85" t="s">
        <v>5254</v>
      </c>
      <c r="E3087" s="146">
        <v>44949</v>
      </c>
      <c r="G3087" t="s">
        <v>5742</v>
      </c>
      <c r="H3087" t="s">
        <v>204</v>
      </c>
      <c r="J3087" s="146">
        <v>44949</v>
      </c>
      <c r="K3087" t="s">
        <v>5254</v>
      </c>
      <c r="L3087" t="s">
        <v>2007</v>
      </c>
      <c r="M3087" t="s">
        <v>45</v>
      </c>
    </row>
    <row r="3088" spans="1:14">
      <c r="A3088" t="s">
        <v>12</v>
      </c>
      <c r="B3088" t="s">
        <v>9416</v>
      </c>
      <c r="C3088" t="s">
        <v>5747</v>
      </c>
      <c r="D3088" s="85" t="s">
        <v>5254</v>
      </c>
      <c r="E3088" s="146">
        <v>44949</v>
      </c>
      <c r="G3088" t="s">
        <v>5742</v>
      </c>
      <c r="H3088" t="s">
        <v>204</v>
      </c>
      <c r="J3088" s="146">
        <v>44949</v>
      </c>
      <c r="K3088" t="s">
        <v>5254</v>
      </c>
      <c r="L3088" t="s">
        <v>79</v>
      </c>
      <c r="M3088" t="s">
        <v>45</v>
      </c>
    </row>
    <row r="3089" spans="1:13">
      <c r="A3089" t="s">
        <v>12</v>
      </c>
      <c r="B3089" t="s">
        <v>9417</v>
      </c>
      <c r="C3089" t="s">
        <v>5748</v>
      </c>
      <c r="D3089" s="85" t="s">
        <v>5254</v>
      </c>
      <c r="E3089" s="146">
        <v>44949</v>
      </c>
      <c r="G3089" t="s">
        <v>5742</v>
      </c>
      <c r="H3089" t="s">
        <v>204</v>
      </c>
      <c r="J3089" s="146">
        <v>44949</v>
      </c>
      <c r="K3089" t="s">
        <v>5254</v>
      </c>
      <c r="L3089" t="s">
        <v>92</v>
      </c>
      <c r="M3089" t="s">
        <v>45</v>
      </c>
    </row>
    <row r="3090" spans="1:13">
      <c r="A3090" t="s">
        <v>12</v>
      </c>
      <c r="B3090" t="s">
        <v>9418</v>
      </c>
      <c r="C3090" t="s">
        <v>5749</v>
      </c>
      <c r="D3090" s="85" t="s">
        <v>5254</v>
      </c>
      <c r="E3090" s="146">
        <v>44949</v>
      </c>
      <c r="G3090" t="s">
        <v>5742</v>
      </c>
      <c r="H3090" t="s">
        <v>204</v>
      </c>
      <c r="J3090" s="146">
        <v>44950</v>
      </c>
      <c r="K3090" t="s">
        <v>79</v>
      </c>
      <c r="L3090" t="s">
        <v>92</v>
      </c>
      <c r="M3090" t="s">
        <v>45</v>
      </c>
    </row>
    <row r="3091" spans="1:13">
      <c r="A3091" t="s">
        <v>12</v>
      </c>
      <c r="B3091" t="s">
        <v>9419</v>
      </c>
      <c r="C3091" t="s">
        <v>5750</v>
      </c>
      <c r="D3091" s="85" t="s">
        <v>5254</v>
      </c>
      <c r="E3091" s="146">
        <v>44949</v>
      </c>
      <c r="G3091" t="s">
        <v>5751</v>
      </c>
      <c r="H3091" t="s">
        <v>204</v>
      </c>
      <c r="J3091" s="146">
        <v>44951</v>
      </c>
      <c r="K3091" t="s">
        <v>2007</v>
      </c>
      <c r="L3091" t="s">
        <v>210</v>
      </c>
      <c r="M3091" t="s">
        <v>45</v>
      </c>
    </row>
    <row r="3092" spans="1:13">
      <c r="A3092" t="s">
        <v>12</v>
      </c>
      <c r="B3092" t="s">
        <v>9420</v>
      </c>
      <c r="C3092" t="s">
        <v>5752</v>
      </c>
      <c r="D3092" s="85" t="s">
        <v>5254</v>
      </c>
      <c r="E3092" s="146">
        <v>44949</v>
      </c>
      <c r="G3092" t="s">
        <v>5658</v>
      </c>
      <c r="H3092" t="s">
        <v>5659</v>
      </c>
      <c r="J3092" s="146">
        <v>44835</v>
      </c>
      <c r="K3092" t="s">
        <v>1225</v>
      </c>
      <c r="L3092" t="s">
        <v>5254</v>
      </c>
      <c r="M3092" t="s">
        <v>45</v>
      </c>
    </row>
    <row r="3093" spans="1:13">
      <c r="A3093" t="s">
        <v>12</v>
      </c>
      <c r="B3093" t="s">
        <v>9421</v>
      </c>
      <c r="C3093" t="s">
        <v>5753</v>
      </c>
      <c r="D3093" s="85" t="s">
        <v>5254</v>
      </c>
      <c r="E3093" s="146">
        <v>44949</v>
      </c>
      <c r="G3093" t="s">
        <v>5754</v>
      </c>
      <c r="H3093" t="s">
        <v>5531</v>
      </c>
      <c r="J3093" s="146">
        <v>44836</v>
      </c>
      <c r="K3093" t="s">
        <v>418</v>
      </c>
      <c r="L3093" t="s">
        <v>5254</v>
      </c>
      <c r="M3093" t="s">
        <v>45</v>
      </c>
    </row>
    <row r="3094" spans="1:13">
      <c r="A3094" t="s">
        <v>12</v>
      </c>
      <c r="B3094" t="s">
        <v>9422</v>
      </c>
      <c r="C3094" t="s">
        <v>5755</v>
      </c>
      <c r="D3094" s="85" t="s">
        <v>5254</v>
      </c>
      <c r="E3094" s="146">
        <v>44949</v>
      </c>
      <c r="G3094" t="s">
        <v>5658</v>
      </c>
      <c r="H3094" t="s">
        <v>5659</v>
      </c>
      <c r="J3094" s="146">
        <v>44852</v>
      </c>
      <c r="K3094" t="s">
        <v>5756</v>
      </c>
      <c r="L3094" t="s">
        <v>5254</v>
      </c>
      <c r="M3094" t="s">
        <v>45</v>
      </c>
    </row>
    <row r="3095" spans="1:13">
      <c r="A3095" t="s">
        <v>12</v>
      </c>
      <c r="B3095" t="s">
        <v>9423</v>
      </c>
      <c r="C3095" t="s">
        <v>5757</v>
      </c>
      <c r="D3095" s="85" t="s">
        <v>5254</v>
      </c>
      <c r="E3095" s="146">
        <v>44949</v>
      </c>
      <c r="G3095" t="s">
        <v>5658</v>
      </c>
      <c r="H3095" t="s">
        <v>5531</v>
      </c>
      <c r="J3095" s="146">
        <v>44852</v>
      </c>
      <c r="K3095" t="s">
        <v>79</v>
      </c>
      <c r="L3095" t="s">
        <v>418</v>
      </c>
      <c r="M3095" t="s">
        <v>45</v>
      </c>
    </row>
    <row r="3096" spans="1:13">
      <c r="D3096" s="85"/>
    </row>
    <row r="3097" spans="1:13">
      <c r="D3097" s="85"/>
    </row>
    <row r="3098" spans="1:13">
      <c r="D3098" s="85"/>
    </row>
    <row r="3099" spans="1:13">
      <c r="D3099" s="85"/>
    </row>
    <row r="3100" spans="1:13">
      <c r="D3100" s="85"/>
    </row>
    <row r="3101" spans="1:13">
      <c r="D3101" s="85"/>
    </row>
    <row r="3102" spans="1:13">
      <c r="D3102" s="85"/>
    </row>
    <row r="3103" spans="1:13">
      <c r="D3103" s="85"/>
    </row>
    <row r="3104" spans="1:13">
      <c r="D3104" s="85"/>
    </row>
    <row r="3105" spans="4:4">
      <c r="D3105" s="85"/>
    </row>
    <row r="3106" spans="4:4">
      <c r="D3106" s="85"/>
    </row>
    <row r="3107" spans="4:4">
      <c r="D3107" s="85"/>
    </row>
    <row r="3108" spans="4:4">
      <c r="D3108" s="85"/>
    </row>
    <row r="3109" spans="4:4">
      <c r="D3109" s="85"/>
    </row>
    <row r="3110" spans="4:4">
      <c r="D3110" s="85"/>
    </row>
    <row r="3111" spans="4:4">
      <c r="D3111" s="85"/>
    </row>
    <row r="3112" spans="4:4">
      <c r="D3112" s="85"/>
    </row>
    <row r="3113" spans="4:4">
      <c r="D3113" s="85"/>
    </row>
    <row r="3114" spans="4:4">
      <c r="D3114" s="85"/>
    </row>
    <row r="3115" spans="4:4">
      <c r="D3115" s="85"/>
    </row>
    <row r="3116" spans="4:4">
      <c r="D3116" s="85"/>
    </row>
    <row r="3117" spans="4:4">
      <c r="D3117" s="85"/>
    </row>
    <row r="3118" spans="4:4">
      <c r="D3118" s="85"/>
    </row>
    <row r="3119" spans="4:4">
      <c r="D3119" s="85"/>
    </row>
    <row r="3120" spans="4:4">
      <c r="D3120" s="85"/>
    </row>
    <row r="3121" spans="4:4">
      <c r="D3121" s="85"/>
    </row>
    <row r="3122" spans="4:4">
      <c r="D3122" s="85"/>
    </row>
    <row r="3123" spans="4:4">
      <c r="D3123" s="85"/>
    </row>
    <row r="3124" spans="4:4">
      <c r="D3124" s="85"/>
    </row>
    <row r="3125" spans="4:4">
      <c r="D3125" s="85"/>
    </row>
    <row r="3126" spans="4:4">
      <c r="D3126" s="85"/>
    </row>
    <row r="3127" spans="4:4">
      <c r="D3127" s="85"/>
    </row>
    <row r="3128" spans="4:4">
      <c r="D3128" s="85"/>
    </row>
    <row r="3129" spans="4:4">
      <c r="D3129" s="85"/>
    </row>
    <row r="3130" spans="4:4">
      <c r="D3130" s="85"/>
    </row>
    <row r="3131" spans="4:4">
      <c r="D3131" s="85"/>
    </row>
    <row r="3132" spans="4:4">
      <c r="D3132" s="85"/>
    </row>
    <row r="3133" spans="4:4">
      <c r="D3133" s="85"/>
    </row>
    <row r="3134" spans="4:4">
      <c r="D3134" s="85"/>
    </row>
    <row r="3135" spans="4:4">
      <c r="D3135" s="85"/>
    </row>
    <row r="3136" spans="4:4">
      <c r="D3136" s="85"/>
    </row>
    <row r="3137" spans="4:4">
      <c r="D3137" s="85"/>
    </row>
    <row r="3138" spans="4:4">
      <c r="D3138" s="85"/>
    </row>
    <row r="3139" spans="4:4">
      <c r="D3139" s="85"/>
    </row>
    <row r="3140" spans="4:4">
      <c r="D3140" s="85"/>
    </row>
    <row r="3141" spans="4:4">
      <c r="D3141" s="85"/>
    </row>
    <row r="3142" spans="4:4">
      <c r="D3142" s="85"/>
    </row>
    <row r="3143" spans="4:4">
      <c r="D3143" s="85"/>
    </row>
    <row r="3144" spans="4:4">
      <c r="D3144" s="85"/>
    </row>
    <row r="3145" spans="4:4">
      <c r="D3145" s="85"/>
    </row>
    <row r="3146" spans="4:4">
      <c r="D3146" s="85"/>
    </row>
    <row r="3147" spans="4:4">
      <c r="D3147" s="85"/>
    </row>
    <row r="3148" spans="4:4">
      <c r="D3148" s="85"/>
    </row>
    <row r="3149" spans="4:4">
      <c r="D3149" s="85"/>
    </row>
    <row r="3150" spans="4:4">
      <c r="D3150" s="85"/>
    </row>
    <row r="3151" spans="4:4">
      <c r="D3151" s="85"/>
    </row>
    <row r="3152" spans="4:4">
      <c r="D3152" s="85"/>
    </row>
    <row r="3153" spans="4:4">
      <c r="D3153" s="85"/>
    </row>
    <row r="3154" spans="4:4">
      <c r="D3154" s="85"/>
    </row>
    <row r="3155" spans="4:4">
      <c r="D3155" s="85"/>
    </row>
    <row r="3156" spans="4:4">
      <c r="D3156" s="85"/>
    </row>
    <row r="3157" spans="4:4">
      <c r="D3157" s="85"/>
    </row>
    <row r="3158" spans="4:4">
      <c r="D3158" s="85"/>
    </row>
    <row r="3159" spans="4:4">
      <c r="D3159" s="85"/>
    </row>
    <row r="3160" spans="4:4">
      <c r="D3160" s="85"/>
    </row>
    <row r="3161" spans="4:4">
      <c r="D3161" s="85"/>
    </row>
    <row r="3162" spans="4:4">
      <c r="D3162" s="85"/>
    </row>
    <row r="3163" spans="4:4">
      <c r="D3163" s="85"/>
    </row>
    <row r="3164" spans="4:4">
      <c r="D3164" s="85"/>
    </row>
    <row r="3165" spans="4:4">
      <c r="D3165" s="85"/>
    </row>
    <row r="3166" spans="4:4">
      <c r="D3166" s="85"/>
    </row>
    <row r="3167" spans="4:4">
      <c r="D3167" s="85"/>
    </row>
    <row r="3168" spans="4:4">
      <c r="D3168" s="85"/>
    </row>
    <row r="3169" spans="4:4">
      <c r="D3169" s="85"/>
    </row>
    <row r="3170" spans="4:4">
      <c r="D3170" s="85"/>
    </row>
    <row r="3171" spans="4:4">
      <c r="D3171" s="85"/>
    </row>
    <row r="3172" spans="4:4">
      <c r="D3172" s="85"/>
    </row>
    <row r="3173" spans="4:4">
      <c r="D3173" s="85"/>
    </row>
    <row r="3174" spans="4:4">
      <c r="D3174" s="85"/>
    </row>
    <row r="3175" spans="4:4">
      <c r="D3175" s="85"/>
    </row>
    <row r="3176" spans="4:4">
      <c r="D3176" s="85"/>
    </row>
    <row r="3177" spans="4:4">
      <c r="D3177" s="85"/>
    </row>
    <row r="3178" spans="4:4">
      <c r="D3178" s="85"/>
    </row>
    <row r="3179" spans="4:4">
      <c r="D3179" s="85"/>
    </row>
    <row r="3180" spans="4:4">
      <c r="D3180" s="85"/>
    </row>
    <row r="3181" spans="4:4">
      <c r="D3181" s="85"/>
    </row>
    <row r="3182" spans="4:4">
      <c r="D3182" s="85"/>
    </row>
    <row r="3183" spans="4:4">
      <c r="D3183" s="85"/>
    </row>
    <row r="3184" spans="4:4">
      <c r="D3184" s="85"/>
    </row>
    <row r="3185" spans="4:4">
      <c r="D3185" s="85"/>
    </row>
    <row r="3186" spans="4:4">
      <c r="D3186" s="85"/>
    </row>
    <row r="3187" spans="4:4">
      <c r="D3187" s="85"/>
    </row>
    <row r="3188" spans="4:4">
      <c r="D3188" s="85"/>
    </row>
    <row r="3189" spans="4:4">
      <c r="D3189" s="85"/>
    </row>
    <row r="3190" spans="4:4">
      <c r="D3190" s="85"/>
    </row>
    <row r="3191" spans="4:4">
      <c r="D3191" s="85"/>
    </row>
    <row r="3192" spans="4:4">
      <c r="D3192" s="85"/>
    </row>
    <row r="3193" spans="4:4">
      <c r="D3193" s="85"/>
    </row>
    <row r="3194" spans="4:4">
      <c r="D3194" s="85"/>
    </row>
    <row r="3195" spans="4:4">
      <c r="D3195" s="85"/>
    </row>
    <row r="3196" spans="4:4">
      <c r="D3196" s="85"/>
    </row>
    <row r="3197" spans="4:4">
      <c r="D3197" s="85"/>
    </row>
    <row r="3198" spans="4:4">
      <c r="D3198" s="85"/>
    </row>
    <row r="3199" spans="4:4">
      <c r="D3199" s="85"/>
    </row>
    <row r="3200" spans="4:4">
      <c r="D3200" s="85"/>
    </row>
    <row r="3201" spans="4:4">
      <c r="D3201" s="85"/>
    </row>
    <row r="3202" spans="4:4">
      <c r="D3202" s="85"/>
    </row>
    <row r="3203" spans="4:4">
      <c r="D3203" s="85"/>
    </row>
    <row r="3204" spans="4:4">
      <c r="D3204" s="85"/>
    </row>
    <row r="3205" spans="4:4">
      <c r="D3205" s="85"/>
    </row>
    <row r="3206" spans="4:4">
      <c r="D3206" s="85"/>
    </row>
    <row r="3207" spans="4:4">
      <c r="D3207" s="85"/>
    </row>
    <row r="3208" spans="4:4">
      <c r="D3208" s="85"/>
    </row>
    <row r="3209" spans="4:4">
      <c r="D3209" s="85"/>
    </row>
    <row r="3210" spans="4:4">
      <c r="D3210" s="85"/>
    </row>
    <row r="3211" spans="4:4">
      <c r="D3211" s="85"/>
    </row>
    <row r="3212" spans="4:4">
      <c r="D3212" s="85"/>
    </row>
    <row r="3213" spans="4:4">
      <c r="D3213" s="85"/>
    </row>
    <row r="3214" spans="4:4">
      <c r="D3214" s="85"/>
    </row>
    <row r="3215" spans="4:4">
      <c r="D3215" s="85"/>
    </row>
    <row r="3216" spans="4:4">
      <c r="D3216" s="85"/>
    </row>
    <row r="3217" spans="4:4">
      <c r="D3217" s="85"/>
    </row>
    <row r="3218" spans="4:4">
      <c r="D3218" s="85"/>
    </row>
    <row r="3219" spans="4:4">
      <c r="D3219" s="85"/>
    </row>
    <row r="3220" spans="4:4">
      <c r="D3220" s="85"/>
    </row>
    <row r="3221" spans="4:4">
      <c r="D3221" s="85"/>
    </row>
    <row r="3222" spans="4:4">
      <c r="D3222" s="85"/>
    </row>
    <row r="3223" spans="4:4">
      <c r="D3223" s="85"/>
    </row>
    <row r="3224" spans="4:4">
      <c r="D3224" s="85"/>
    </row>
    <row r="3225" spans="4:4">
      <c r="D3225" s="85"/>
    </row>
    <row r="3226" spans="4:4">
      <c r="D3226" s="85"/>
    </row>
    <row r="3227" spans="4:4">
      <c r="D3227" s="85"/>
    </row>
    <row r="3228" spans="4:4">
      <c r="D3228" s="85"/>
    </row>
    <row r="3229" spans="4:4">
      <c r="D3229" s="85"/>
    </row>
    <row r="3230" spans="4:4">
      <c r="D3230" s="85"/>
    </row>
    <row r="3231" spans="4:4">
      <c r="D3231" s="85"/>
    </row>
    <row r="3232" spans="4:4">
      <c r="D3232" s="85"/>
    </row>
    <row r="3233" spans="4:4">
      <c r="D3233" s="85"/>
    </row>
    <row r="3234" spans="4:4">
      <c r="D3234" s="85"/>
    </row>
    <row r="3235" spans="4:4">
      <c r="D3235" s="85"/>
    </row>
    <row r="3236" spans="4:4">
      <c r="D3236" s="85"/>
    </row>
    <row r="3237" spans="4:4">
      <c r="D3237" s="85"/>
    </row>
    <row r="3238" spans="4:4">
      <c r="D3238" s="85"/>
    </row>
    <row r="3239" spans="4:4">
      <c r="D3239" s="85"/>
    </row>
    <row r="3240" spans="4:4">
      <c r="D3240" s="85"/>
    </row>
    <row r="3241" spans="4:4">
      <c r="D3241" s="85"/>
    </row>
    <row r="3242" spans="4:4">
      <c r="D3242" s="85"/>
    </row>
    <row r="3243" spans="4:4">
      <c r="D3243" s="85"/>
    </row>
    <row r="3244" spans="4:4">
      <c r="D3244" s="85"/>
    </row>
    <row r="3245" spans="4:4">
      <c r="D3245" s="85"/>
    </row>
    <row r="3246" spans="4:4">
      <c r="D3246" s="85"/>
    </row>
    <row r="3247" spans="4:4">
      <c r="D3247" s="85"/>
    </row>
    <row r="3248" spans="4:4">
      <c r="D3248" s="85"/>
    </row>
    <row r="3249" spans="4:4">
      <c r="D3249" s="85"/>
    </row>
    <row r="3250" spans="4:4">
      <c r="D3250" s="85"/>
    </row>
    <row r="3251" spans="4:4">
      <c r="D3251" s="85"/>
    </row>
    <row r="3252" spans="4:4">
      <c r="D3252" s="85"/>
    </row>
    <row r="3253" spans="4:4">
      <c r="D3253" s="85"/>
    </row>
    <row r="3254" spans="4:4">
      <c r="D3254" s="85"/>
    </row>
    <row r="3255" spans="4:4">
      <c r="D3255" s="85"/>
    </row>
    <row r="3256" spans="4:4">
      <c r="D3256" s="85"/>
    </row>
    <row r="3257" spans="4:4">
      <c r="D3257" s="85"/>
    </row>
    <row r="3258" spans="4:4">
      <c r="D3258" s="85"/>
    </row>
    <row r="3259" spans="4:4">
      <c r="D3259" s="85"/>
    </row>
    <row r="3260" spans="4:4">
      <c r="D3260" s="85"/>
    </row>
    <row r="3261" spans="4:4">
      <c r="D3261" s="85"/>
    </row>
    <row r="3262" spans="4:4">
      <c r="D3262" s="85"/>
    </row>
    <row r="3263" spans="4:4">
      <c r="D3263" s="85"/>
    </row>
    <row r="3264" spans="4:4">
      <c r="D3264" s="85"/>
    </row>
    <row r="3265" spans="4:4">
      <c r="D3265" s="85"/>
    </row>
    <row r="3266" spans="4:4">
      <c r="D3266" s="85"/>
    </row>
    <row r="3267" spans="4:4">
      <c r="D3267" s="85"/>
    </row>
    <row r="3268" spans="4:4">
      <c r="D3268" s="85"/>
    </row>
    <row r="3269" spans="4:4">
      <c r="D3269" s="85"/>
    </row>
    <row r="3270" spans="4:4">
      <c r="D3270" s="85"/>
    </row>
    <row r="3271" spans="4:4">
      <c r="D3271" s="85"/>
    </row>
    <row r="3272" spans="4:4">
      <c r="D3272" s="85"/>
    </row>
    <row r="3273" spans="4:4">
      <c r="D3273" s="85"/>
    </row>
    <row r="3274" spans="4:4">
      <c r="D3274" s="85"/>
    </row>
    <row r="3275" spans="4:4">
      <c r="D3275" s="85"/>
    </row>
    <row r="3276" spans="4:4">
      <c r="D3276" s="85"/>
    </row>
    <row r="3277" spans="4:4">
      <c r="D3277" s="85"/>
    </row>
    <row r="3278" spans="4:4">
      <c r="D3278" s="85"/>
    </row>
    <row r="3279" spans="4:4">
      <c r="D3279" s="85"/>
    </row>
    <row r="3280" spans="4:4">
      <c r="D3280" s="85"/>
    </row>
    <row r="3281" spans="4:4">
      <c r="D3281" s="85"/>
    </row>
    <row r="3282" spans="4:4">
      <c r="D3282" s="85"/>
    </row>
    <row r="3283" spans="4:4">
      <c r="D3283" s="85"/>
    </row>
    <row r="3284" spans="4:4">
      <c r="D3284" s="85"/>
    </row>
    <row r="3285" spans="4:4">
      <c r="D3285" s="85"/>
    </row>
    <row r="3286" spans="4:4">
      <c r="D3286" s="85"/>
    </row>
    <row r="3287" spans="4:4">
      <c r="D3287" s="85"/>
    </row>
    <row r="3288" spans="4:4">
      <c r="D3288" s="85"/>
    </row>
    <row r="3289" spans="4:4">
      <c r="D3289" s="85"/>
    </row>
    <row r="3290" spans="4:4">
      <c r="D3290" s="85"/>
    </row>
    <row r="3291" spans="4:4">
      <c r="D3291" s="85"/>
    </row>
    <row r="3292" spans="4:4">
      <c r="D3292" s="85"/>
    </row>
    <row r="3293" spans="4:4">
      <c r="D3293" s="85"/>
    </row>
    <row r="3294" spans="4:4">
      <c r="D3294" s="85"/>
    </row>
    <row r="3295" spans="4:4">
      <c r="D3295" s="85"/>
    </row>
    <row r="3296" spans="4:4">
      <c r="D3296" s="85"/>
    </row>
    <row r="3297" spans="4:4">
      <c r="D3297" s="85"/>
    </row>
    <row r="3298" spans="4:4">
      <c r="D3298" s="85"/>
    </row>
    <row r="3299" spans="4:4">
      <c r="D3299" s="85"/>
    </row>
    <row r="3300" spans="4:4">
      <c r="D3300" s="85"/>
    </row>
    <row r="3301" spans="4:4">
      <c r="D3301" s="85"/>
    </row>
    <row r="3302" spans="4:4">
      <c r="D3302" s="85"/>
    </row>
    <row r="3303" spans="4:4">
      <c r="D3303" s="85"/>
    </row>
    <row r="3304" spans="4:4">
      <c r="D3304" s="85"/>
    </row>
    <row r="3305" spans="4:4">
      <c r="D3305" s="85"/>
    </row>
    <row r="3306" spans="4:4">
      <c r="D3306" s="85"/>
    </row>
    <row r="3307" spans="4:4">
      <c r="D3307" s="85"/>
    </row>
    <row r="3308" spans="4:4">
      <c r="D3308" s="85"/>
    </row>
    <row r="3309" spans="4:4">
      <c r="D3309" s="85"/>
    </row>
    <row r="3310" spans="4:4">
      <c r="D3310" s="85"/>
    </row>
    <row r="3311" spans="4:4">
      <c r="D3311" s="85"/>
    </row>
    <row r="3312" spans="4:4">
      <c r="D3312" s="85"/>
    </row>
    <row r="3313" spans="4:4">
      <c r="D3313" s="85"/>
    </row>
    <row r="3314" spans="4:4">
      <c r="D3314" s="85"/>
    </row>
    <row r="3315" spans="4:4">
      <c r="D3315" s="85"/>
    </row>
    <row r="3316" spans="4:4">
      <c r="D3316" s="85"/>
    </row>
    <row r="3317" spans="4:4">
      <c r="D3317" s="85"/>
    </row>
    <row r="3318" spans="4:4">
      <c r="D3318" s="85"/>
    </row>
    <row r="3319" spans="4:4">
      <c r="D3319" s="85"/>
    </row>
    <row r="3320" spans="4:4">
      <c r="D3320" s="85"/>
    </row>
    <row r="3321" spans="4:4">
      <c r="D3321" s="85"/>
    </row>
    <row r="3322" spans="4:4">
      <c r="D3322" s="85"/>
    </row>
    <row r="3323" spans="4:4">
      <c r="D3323" s="85"/>
    </row>
    <row r="3324" spans="4:4">
      <c r="D3324" s="85"/>
    </row>
    <row r="3325" spans="4:4">
      <c r="D3325" s="85"/>
    </row>
    <row r="3326" spans="4:4">
      <c r="D3326" s="85"/>
    </row>
    <row r="3327" spans="4:4">
      <c r="D3327" s="85"/>
    </row>
    <row r="3328" spans="4:4">
      <c r="D3328" s="85"/>
    </row>
    <row r="3329" spans="4:4">
      <c r="D3329" s="85"/>
    </row>
    <row r="3330" spans="4:4">
      <c r="D3330" s="85"/>
    </row>
    <row r="3331" spans="4:4">
      <c r="D3331" s="85"/>
    </row>
    <row r="3332" spans="4:4">
      <c r="D3332" s="85"/>
    </row>
    <row r="3333" spans="4:4">
      <c r="D3333" s="85"/>
    </row>
    <row r="3334" spans="4:4">
      <c r="D3334" s="85"/>
    </row>
    <row r="3335" spans="4:4">
      <c r="D3335" s="85"/>
    </row>
    <row r="3336" spans="4:4">
      <c r="D3336" s="85"/>
    </row>
    <row r="3337" spans="4:4">
      <c r="D3337" s="85"/>
    </row>
    <row r="3338" spans="4:4">
      <c r="D3338" s="85"/>
    </row>
    <row r="3339" spans="4:4">
      <c r="D3339" s="85"/>
    </row>
    <row r="3340" spans="4:4">
      <c r="D3340" s="85"/>
    </row>
    <row r="3341" spans="4:4">
      <c r="D3341" s="85"/>
    </row>
    <row r="3342" spans="4:4">
      <c r="D3342" s="85"/>
    </row>
    <row r="3343" spans="4:4">
      <c r="D3343" s="85"/>
    </row>
    <row r="3344" spans="4:4">
      <c r="D3344" s="85"/>
    </row>
    <row r="3345" spans="4:4">
      <c r="D3345" s="85"/>
    </row>
    <row r="3346" spans="4:4">
      <c r="D3346" s="85"/>
    </row>
    <row r="3347" spans="4:4">
      <c r="D3347" s="85"/>
    </row>
    <row r="3348" spans="4:4">
      <c r="D3348" s="85"/>
    </row>
    <row r="3349" spans="4:4">
      <c r="D3349" s="85"/>
    </row>
    <row r="3350" spans="4:4">
      <c r="D3350" s="85"/>
    </row>
    <row r="3351" spans="4:4">
      <c r="D3351" s="85"/>
    </row>
    <row r="3352" spans="4:4">
      <c r="D3352" s="85"/>
    </row>
    <row r="3353" spans="4:4">
      <c r="D3353" s="85"/>
    </row>
    <row r="3354" spans="4:4">
      <c r="D3354" s="85"/>
    </row>
    <row r="3355" spans="4:4">
      <c r="D3355" s="85"/>
    </row>
    <row r="3356" spans="4:4">
      <c r="D3356" s="85"/>
    </row>
    <row r="3357" spans="4:4">
      <c r="D3357" s="85"/>
    </row>
    <row r="3358" spans="4:4">
      <c r="D3358" s="85"/>
    </row>
    <row r="3359" spans="4:4">
      <c r="D3359" s="85"/>
    </row>
    <row r="3360" spans="4:4">
      <c r="D3360" s="85"/>
    </row>
    <row r="3361" spans="4:4">
      <c r="D3361" s="85"/>
    </row>
    <row r="3362" spans="4:4">
      <c r="D3362" s="85"/>
    </row>
    <row r="3363" spans="4:4">
      <c r="D3363" s="85"/>
    </row>
    <row r="3364" spans="4:4">
      <c r="D3364" s="85"/>
    </row>
    <row r="3365" spans="4:4">
      <c r="D3365" s="85"/>
    </row>
    <row r="3366" spans="4:4">
      <c r="D3366" s="85"/>
    </row>
    <row r="3367" spans="4:4">
      <c r="D3367" s="85"/>
    </row>
    <row r="3368" spans="4:4">
      <c r="D3368" s="85"/>
    </row>
    <row r="3369" spans="4:4">
      <c r="D3369" s="85"/>
    </row>
    <row r="3370" spans="4:4">
      <c r="D3370" s="85"/>
    </row>
    <row r="3371" spans="4:4">
      <c r="D3371" s="85"/>
    </row>
    <row r="3372" spans="4:4">
      <c r="D3372" s="85"/>
    </row>
    <row r="3373" spans="4:4">
      <c r="D3373" s="85"/>
    </row>
    <row r="3374" spans="4:4">
      <c r="D3374" s="85"/>
    </row>
    <row r="3375" spans="4:4">
      <c r="D3375" s="85"/>
    </row>
    <row r="3376" spans="4:4">
      <c r="D3376" s="85"/>
    </row>
    <row r="3377" spans="4:4">
      <c r="D3377" s="85"/>
    </row>
    <row r="3378" spans="4:4">
      <c r="D3378" s="85"/>
    </row>
    <row r="3379" spans="4:4">
      <c r="D3379" s="85"/>
    </row>
    <row r="3380" spans="4:4">
      <c r="D3380" s="85"/>
    </row>
    <row r="3381" spans="4:4">
      <c r="D3381" s="85"/>
    </row>
    <row r="3382" spans="4:4">
      <c r="D3382" s="85"/>
    </row>
    <row r="3383" spans="4:4">
      <c r="D3383" s="85"/>
    </row>
    <row r="3384" spans="4:4">
      <c r="D3384" s="85"/>
    </row>
    <row r="3385" spans="4:4">
      <c r="D3385" s="85"/>
    </row>
    <row r="3386" spans="4:4">
      <c r="D3386" s="85"/>
    </row>
    <row r="3387" spans="4:4">
      <c r="D3387" s="85"/>
    </row>
    <row r="3388" spans="4:4">
      <c r="D3388" s="85"/>
    </row>
    <row r="3389" spans="4:4">
      <c r="D3389" s="85"/>
    </row>
    <row r="3390" spans="4:4">
      <c r="D3390" s="85"/>
    </row>
    <row r="3391" spans="4:4">
      <c r="D3391" s="85"/>
    </row>
    <row r="3392" spans="4:4">
      <c r="D3392" s="85"/>
    </row>
    <row r="3393" spans="4:4">
      <c r="D3393" s="85"/>
    </row>
    <row r="3394" spans="4:4">
      <c r="D3394" s="85"/>
    </row>
    <row r="3395" spans="4:4">
      <c r="D3395" s="85"/>
    </row>
    <row r="3396" spans="4:4">
      <c r="D3396" s="85"/>
    </row>
    <row r="3397" spans="4:4">
      <c r="D3397" s="85"/>
    </row>
    <row r="3398" spans="4:4">
      <c r="D3398" s="85"/>
    </row>
    <row r="3399" spans="4:4">
      <c r="D3399" s="85"/>
    </row>
    <row r="3400" spans="4:4">
      <c r="D3400" s="85"/>
    </row>
    <row r="3401" spans="4:4">
      <c r="D3401" s="85"/>
    </row>
    <row r="3402" spans="4:4">
      <c r="D3402" s="85"/>
    </row>
    <row r="3403" spans="4:4">
      <c r="D3403" s="85"/>
    </row>
    <row r="3404" spans="4:4">
      <c r="D3404" s="85"/>
    </row>
    <row r="3405" spans="4:4">
      <c r="D3405" s="85"/>
    </row>
    <row r="3406" spans="4:4">
      <c r="D3406" s="85"/>
    </row>
    <row r="3407" spans="4:4">
      <c r="D3407" s="85"/>
    </row>
    <row r="3408" spans="4:4">
      <c r="D3408" s="85"/>
    </row>
    <row r="3409" spans="4:4">
      <c r="D3409" s="85"/>
    </row>
    <row r="3410" spans="4:4">
      <c r="D3410" s="85"/>
    </row>
    <row r="3411" spans="4:4">
      <c r="D3411" s="85"/>
    </row>
    <row r="3412" spans="4:4">
      <c r="D3412" s="85"/>
    </row>
    <row r="3413" spans="4:4">
      <c r="D3413" s="85"/>
    </row>
    <row r="3414" spans="4:4">
      <c r="D3414" s="85"/>
    </row>
    <row r="3415" spans="4:4">
      <c r="D3415" s="85"/>
    </row>
    <row r="3416" spans="4:4">
      <c r="D3416" s="85"/>
    </row>
    <row r="3417" spans="4:4">
      <c r="D3417" s="85"/>
    </row>
    <row r="3418" spans="4:4">
      <c r="D3418" s="85"/>
    </row>
    <row r="3419" spans="4:4">
      <c r="D3419" s="85"/>
    </row>
    <row r="3420" spans="4:4">
      <c r="D3420" s="85"/>
    </row>
    <row r="3421" spans="4:4">
      <c r="D3421" s="85"/>
    </row>
    <row r="3422" spans="4:4">
      <c r="D3422" s="85"/>
    </row>
    <row r="3423" spans="4:4">
      <c r="D3423" s="85"/>
    </row>
    <row r="3424" spans="4:4">
      <c r="D3424" s="85"/>
    </row>
    <row r="3425" spans="4:4">
      <c r="D3425" s="85"/>
    </row>
    <row r="3426" spans="4:4">
      <c r="D3426" s="85"/>
    </row>
    <row r="3427" spans="4:4">
      <c r="D3427" s="85"/>
    </row>
    <row r="3428" spans="4:4">
      <c r="D3428" s="85"/>
    </row>
    <row r="3429" spans="4:4">
      <c r="D3429" s="85"/>
    </row>
    <row r="3430" spans="4:4">
      <c r="D3430" s="85"/>
    </row>
    <row r="3431" spans="4:4">
      <c r="D3431" s="85"/>
    </row>
    <row r="3432" spans="4:4">
      <c r="D3432" s="85"/>
    </row>
    <row r="3433" spans="4:4">
      <c r="D3433" s="85"/>
    </row>
    <row r="3434" spans="4:4">
      <c r="D3434" s="85"/>
    </row>
    <row r="3435" spans="4:4">
      <c r="D3435" s="85"/>
    </row>
    <row r="3436" spans="4:4">
      <c r="D3436" s="85"/>
    </row>
    <row r="3437" spans="4:4">
      <c r="D3437" s="85"/>
    </row>
    <row r="3438" spans="4:4">
      <c r="D3438" s="85"/>
    </row>
    <row r="3439" spans="4:4">
      <c r="D3439" s="85"/>
    </row>
    <row r="3440" spans="4:4">
      <c r="D3440" s="85"/>
    </row>
    <row r="3441" spans="4:4">
      <c r="D3441" s="85"/>
    </row>
    <row r="3442" spans="4:4">
      <c r="D3442" s="85"/>
    </row>
    <row r="3443" spans="4:4">
      <c r="D3443" s="85"/>
    </row>
    <row r="3444" spans="4:4">
      <c r="D3444" s="85"/>
    </row>
    <row r="3445" spans="4:4">
      <c r="D3445" s="85"/>
    </row>
    <row r="3446" spans="4:4">
      <c r="D3446" s="85"/>
    </row>
    <row r="3447" spans="4:4">
      <c r="D3447" s="85"/>
    </row>
    <row r="3448" spans="4:4">
      <c r="D3448" s="85"/>
    </row>
    <row r="3449" spans="4:4">
      <c r="D3449" s="85"/>
    </row>
    <row r="3450" spans="4:4">
      <c r="D3450" s="85"/>
    </row>
    <row r="3451" spans="4:4">
      <c r="D3451" s="85"/>
    </row>
    <row r="3452" spans="4:4">
      <c r="D3452" s="85"/>
    </row>
    <row r="3453" spans="4:4">
      <c r="D3453" s="85"/>
    </row>
    <row r="3454" spans="4:4">
      <c r="D3454" s="85"/>
    </row>
    <row r="3455" spans="4:4">
      <c r="D3455" s="85"/>
    </row>
    <row r="3456" spans="4:4">
      <c r="D3456" s="85"/>
    </row>
    <row r="3457" spans="4:4">
      <c r="D3457" s="85"/>
    </row>
    <row r="3458" spans="4:4">
      <c r="D3458" s="85"/>
    </row>
    <row r="3459" spans="4:4">
      <c r="D3459" s="85"/>
    </row>
    <row r="3460" spans="4:4">
      <c r="D3460" s="85"/>
    </row>
    <row r="3461" spans="4:4">
      <c r="D3461" s="85"/>
    </row>
    <row r="3462" spans="4:4">
      <c r="D3462" s="85"/>
    </row>
    <row r="3463" spans="4:4">
      <c r="D3463" s="85"/>
    </row>
    <row r="3464" spans="4:4">
      <c r="D3464" s="85"/>
    </row>
    <row r="3465" spans="4:4">
      <c r="D3465" s="85"/>
    </row>
    <row r="3466" spans="4:4">
      <c r="D3466" s="85"/>
    </row>
    <row r="3467" spans="4:4">
      <c r="D3467" s="85"/>
    </row>
    <row r="3468" spans="4:4">
      <c r="D3468" s="85"/>
    </row>
    <row r="3469" spans="4:4">
      <c r="D3469" s="85"/>
    </row>
    <row r="3470" spans="4:4">
      <c r="D3470" s="85"/>
    </row>
    <row r="3471" spans="4:4">
      <c r="D3471" s="85"/>
    </row>
    <row r="3472" spans="4:4">
      <c r="D3472" s="85"/>
    </row>
    <row r="3473" spans="4:4">
      <c r="D3473" s="85"/>
    </row>
    <row r="3474" spans="4:4">
      <c r="D3474" s="85"/>
    </row>
    <row r="3475" spans="4:4">
      <c r="D3475" s="85"/>
    </row>
    <row r="3476" spans="4:4">
      <c r="D3476" s="85"/>
    </row>
    <row r="3477" spans="4:4">
      <c r="D3477" s="85"/>
    </row>
    <row r="3478" spans="4:4">
      <c r="D3478" s="85"/>
    </row>
    <row r="3479" spans="4:4">
      <c r="D3479" s="85"/>
    </row>
    <row r="3480" spans="4:4">
      <c r="D3480" s="85"/>
    </row>
    <row r="3481" spans="4:4">
      <c r="D3481" s="85"/>
    </row>
    <row r="3482" spans="4:4">
      <c r="D3482" s="85"/>
    </row>
    <row r="3483" spans="4:4">
      <c r="D3483" s="85"/>
    </row>
    <row r="3484" spans="4:4">
      <c r="D3484" s="85"/>
    </row>
    <row r="3485" spans="4:4">
      <c r="D3485" s="85"/>
    </row>
    <row r="3486" spans="4:4">
      <c r="D3486" s="85"/>
    </row>
    <row r="3487" spans="4:4">
      <c r="D3487" s="85"/>
    </row>
    <row r="3488" spans="4:4">
      <c r="D3488" s="85"/>
    </row>
    <row r="3489" spans="4:4">
      <c r="D3489" s="85"/>
    </row>
    <row r="3490" spans="4:4">
      <c r="D3490" s="85"/>
    </row>
    <row r="3491" spans="4:4">
      <c r="D3491" s="85"/>
    </row>
    <row r="3492" spans="4:4">
      <c r="D3492" s="85"/>
    </row>
    <row r="3493" spans="4:4">
      <c r="D3493" s="85"/>
    </row>
    <row r="3494" spans="4:4">
      <c r="D3494" s="85"/>
    </row>
    <row r="3495" spans="4:4">
      <c r="D3495" s="85"/>
    </row>
    <row r="3496" spans="4:4">
      <c r="D3496" s="85"/>
    </row>
    <row r="3497" spans="4:4">
      <c r="D3497" s="85"/>
    </row>
    <row r="3498" spans="4:4">
      <c r="D3498" s="85"/>
    </row>
    <row r="3499" spans="4:4">
      <c r="D3499" s="85"/>
    </row>
    <row r="3500" spans="4:4">
      <c r="D3500" s="85"/>
    </row>
    <row r="3501" spans="4:4">
      <c r="D3501" s="85"/>
    </row>
    <row r="3502" spans="4:4">
      <c r="D3502" s="85"/>
    </row>
    <row r="3503" spans="4:4">
      <c r="D3503" s="85"/>
    </row>
    <row r="3504" spans="4:4">
      <c r="D3504" s="85"/>
    </row>
    <row r="3505" spans="4:4">
      <c r="D3505" s="85"/>
    </row>
    <row r="3506" spans="4:4">
      <c r="D3506" s="85"/>
    </row>
    <row r="3507" spans="4:4">
      <c r="D3507" s="85"/>
    </row>
    <row r="3508" spans="4:4">
      <c r="D3508" s="85"/>
    </row>
    <row r="3509" spans="4:4">
      <c r="D3509" s="85"/>
    </row>
    <row r="3510" spans="4:4">
      <c r="D3510" s="85"/>
    </row>
    <row r="3511" spans="4:4">
      <c r="D3511" s="85"/>
    </row>
    <row r="3512" spans="4:4">
      <c r="D3512" s="85"/>
    </row>
    <row r="3513" spans="4:4">
      <c r="D3513" s="85"/>
    </row>
    <row r="3514" spans="4:4">
      <c r="D3514" s="85"/>
    </row>
    <row r="3515" spans="4:4">
      <c r="D3515" s="85"/>
    </row>
    <row r="3516" spans="4:4">
      <c r="D3516" s="85"/>
    </row>
    <row r="3517" spans="4:4">
      <c r="D3517" s="85"/>
    </row>
    <row r="3518" spans="4:4">
      <c r="D3518" s="85"/>
    </row>
    <row r="3519" spans="4:4">
      <c r="D3519" s="85"/>
    </row>
    <row r="3520" spans="4:4">
      <c r="D3520" s="85"/>
    </row>
    <row r="3521" spans="4:4">
      <c r="D3521" s="85"/>
    </row>
    <row r="3522" spans="4:4">
      <c r="D3522" s="85"/>
    </row>
    <row r="3523" spans="4:4">
      <c r="D3523" s="85"/>
    </row>
    <row r="3524" spans="4:4">
      <c r="D3524" s="85"/>
    </row>
    <row r="3525" spans="4:4">
      <c r="D3525" s="85"/>
    </row>
    <row r="3526" spans="4:4">
      <c r="D3526" s="85"/>
    </row>
    <row r="3527" spans="4:4">
      <c r="D3527" s="85"/>
    </row>
    <row r="3528" spans="4:4">
      <c r="D3528" s="85"/>
    </row>
    <row r="3529" spans="4:4">
      <c r="D3529" s="85"/>
    </row>
    <row r="3530" spans="4:4">
      <c r="D3530" s="85"/>
    </row>
    <row r="3531" spans="4:4">
      <c r="D3531" s="85"/>
    </row>
    <row r="3532" spans="4:4">
      <c r="D3532" s="85"/>
    </row>
    <row r="3533" spans="4:4">
      <c r="D3533" s="85"/>
    </row>
    <row r="3534" spans="4:4">
      <c r="D3534" s="85"/>
    </row>
    <row r="3535" spans="4:4">
      <c r="D3535" s="85"/>
    </row>
    <row r="3536" spans="4:4">
      <c r="D3536" s="85"/>
    </row>
    <row r="3537" spans="4:4">
      <c r="D3537" s="85"/>
    </row>
    <row r="3538" spans="4:4">
      <c r="D3538" s="85"/>
    </row>
    <row r="3539" spans="4:4">
      <c r="D3539" s="85"/>
    </row>
    <row r="3540" spans="4:4">
      <c r="D3540" s="85"/>
    </row>
    <row r="3541" spans="4:4">
      <c r="D3541" s="85"/>
    </row>
    <row r="3542" spans="4:4">
      <c r="D3542" s="85"/>
    </row>
    <row r="3543" spans="4:4">
      <c r="D3543" s="85"/>
    </row>
    <row r="3544" spans="4:4">
      <c r="D3544" s="85"/>
    </row>
    <row r="3545" spans="4:4">
      <c r="D3545" s="85"/>
    </row>
    <row r="3546" spans="4:4">
      <c r="D3546" s="85"/>
    </row>
    <row r="3547" spans="4:4">
      <c r="D3547" s="85"/>
    </row>
    <row r="3548" spans="4:4">
      <c r="D3548" s="85"/>
    </row>
    <row r="3549" spans="4:4">
      <c r="D3549" s="85"/>
    </row>
    <row r="3550" spans="4:4">
      <c r="D3550" s="85"/>
    </row>
    <row r="3551" spans="4:4">
      <c r="D3551" s="85"/>
    </row>
    <row r="3552" spans="4:4">
      <c r="D3552" s="85"/>
    </row>
    <row r="3553" spans="4:4">
      <c r="D3553" s="85"/>
    </row>
    <row r="3554" spans="4:4">
      <c r="D3554" s="85"/>
    </row>
    <row r="3555" spans="4:4">
      <c r="D3555" s="85"/>
    </row>
    <row r="3556" spans="4:4">
      <c r="D3556" s="85"/>
    </row>
    <row r="3557" spans="4:4">
      <c r="D3557" s="85"/>
    </row>
    <row r="3558" spans="4:4">
      <c r="D3558" s="85"/>
    </row>
    <row r="3559" spans="4:4">
      <c r="D3559" s="85"/>
    </row>
    <row r="3560" spans="4:4">
      <c r="D3560" s="85"/>
    </row>
    <row r="3561" spans="4:4">
      <c r="D3561" s="85"/>
    </row>
    <row r="3562" spans="4:4">
      <c r="D3562" s="85"/>
    </row>
    <row r="3563" spans="4:4">
      <c r="D3563" s="85"/>
    </row>
    <row r="3564" spans="4:4">
      <c r="D3564" s="85"/>
    </row>
    <row r="3565" spans="4:4">
      <c r="D3565" s="85"/>
    </row>
    <row r="3566" spans="4:4">
      <c r="D3566" s="85"/>
    </row>
    <row r="3567" spans="4:4">
      <c r="D3567" s="85"/>
    </row>
    <row r="3568" spans="4:4">
      <c r="D3568" s="85"/>
    </row>
    <row r="3569" spans="4:4">
      <c r="D3569" s="85"/>
    </row>
    <row r="3570" spans="4:4">
      <c r="D3570" s="85"/>
    </row>
    <row r="3571" spans="4:4">
      <c r="D3571" s="85"/>
    </row>
    <row r="3572" spans="4:4">
      <c r="D3572" s="85"/>
    </row>
    <row r="3573" spans="4:4">
      <c r="D3573" s="85"/>
    </row>
    <row r="3574" spans="4:4">
      <c r="D3574" s="85"/>
    </row>
    <row r="3575" spans="4:4">
      <c r="D3575" s="85"/>
    </row>
    <row r="3576" spans="4:4">
      <c r="D3576" s="85"/>
    </row>
    <row r="3577" spans="4:4">
      <c r="D3577" s="85"/>
    </row>
    <row r="3578" spans="4:4">
      <c r="D3578" s="85"/>
    </row>
    <row r="3579" spans="4:4">
      <c r="D3579" s="85"/>
    </row>
    <row r="3580" spans="4:4">
      <c r="D3580" s="85"/>
    </row>
    <row r="3581" spans="4:4">
      <c r="D3581" s="85"/>
    </row>
    <row r="3582" spans="4:4">
      <c r="D3582" s="85"/>
    </row>
    <row r="3583" spans="4:4">
      <c r="D3583" s="85"/>
    </row>
    <row r="3584" spans="4:4">
      <c r="D3584" s="85"/>
    </row>
    <row r="3585" spans="4:4">
      <c r="D3585" s="85"/>
    </row>
    <row r="3586" spans="4:4">
      <c r="D3586" s="85"/>
    </row>
    <row r="3587" spans="4:4">
      <c r="D3587" s="85"/>
    </row>
    <row r="3588" spans="4:4">
      <c r="D3588" s="85"/>
    </row>
    <row r="3589" spans="4:4">
      <c r="D3589" s="85"/>
    </row>
    <row r="3590" spans="4:4">
      <c r="D3590" s="85"/>
    </row>
    <row r="3591" spans="4:4">
      <c r="D3591" s="85"/>
    </row>
    <row r="3592" spans="4:4">
      <c r="D3592" s="85"/>
    </row>
    <row r="3593" spans="4:4">
      <c r="D3593" s="85"/>
    </row>
    <row r="3594" spans="4:4">
      <c r="D3594" s="85"/>
    </row>
    <row r="3595" spans="4:4">
      <c r="D3595" s="85"/>
    </row>
    <row r="3596" spans="4:4">
      <c r="D3596" s="85"/>
    </row>
    <row r="3597" spans="4:4">
      <c r="D3597" s="85"/>
    </row>
    <row r="3598" spans="4:4">
      <c r="D3598" s="85"/>
    </row>
    <row r="3599" spans="4:4">
      <c r="D3599" s="85"/>
    </row>
    <row r="3600" spans="4:4">
      <c r="D3600" s="85"/>
    </row>
    <row r="3601" spans="4:4">
      <c r="D3601" s="85"/>
    </row>
    <row r="3602" spans="4:4">
      <c r="D3602" s="85"/>
    </row>
    <row r="3603" spans="4:4">
      <c r="D3603" s="85"/>
    </row>
    <row r="3604" spans="4:4">
      <c r="D3604" s="85"/>
    </row>
    <row r="3605" spans="4:4">
      <c r="D3605" s="85"/>
    </row>
    <row r="3606" spans="4:4">
      <c r="D3606" s="85"/>
    </row>
    <row r="3607" spans="4:4">
      <c r="D3607" s="85"/>
    </row>
    <row r="3608" spans="4:4">
      <c r="D3608" s="85"/>
    </row>
    <row r="3609" spans="4:4">
      <c r="D3609" s="85"/>
    </row>
    <row r="3610" spans="4:4">
      <c r="D3610" s="85"/>
    </row>
    <row r="3611" spans="4:4">
      <c r="D3611" s="85"/>
    </row>
    <row r="3612" spans="4:4">
      <c r="D3612" s="85"/>
    </row>
    <row r="3613" spans="4:4">
      <c r="D3613" s="85"/>
    </row>
    <row r="3614" spans="4:4">
      <c r="D3614" s="85"/>
    </row>
    <row r="3615" spans="4:4">
      <c r="D3615" s="85"/>
    </row>
    <row r="3616" spans="4:4">
      <c r="D3616" s="85"/>
    </row>
    <row r="3617" spans="4:4">
      <c r="D3617" s="85"/>
    </row>
    <row r="3618" spans="4:4">
      <c r="D3618" s="85"/>
    </row>
    <row r="3619" spans="4:4">
      <c r="D3619" s="85"/>
    </row>
    <row r="3620" spans="4:4">
      <c r="D3620" s="85"/>
    </row>
    <row r="3621" spans="4:4">
      <c r="D3621" s="85"/>
    </row>
    <row r="3622" spans="4:4">
      <c r="D3622" s="85"/>
    </row>
    <row r="3623" spans="4:4">
      <c r="D3623" s="85"/>
    </row>
    <row r="3624" spans="4:4">
      <c r="D3624" s="85"/>
    </row>
    <row r="3625" spans="4:4">
      <c r="D3625" s="85"/>
    </row>
    <row r="3626" spans="4:4">
      <c r="D3626" s="85"/>
    </row>
    <row r="3627" spans="4:4">
      <c r="D3627" s="85"/>
    </row>
    <row r="3628" spans="4:4">
      <c r="D3628" s="85"/>
    </row>
    <row r="3629" spans="4:4">
      <c r="D3629" s="85"/>
    </row>
    <row r="3630" spans="4:4">
      <c r="D3630" s="85"/>
    </row>
    <row r="3631" spans="4:4">
      <c r="D3631" s="85"/>
    </row>
    <row r="3632" spans="4:4">
      <c r="D3632" s="85"/>
    </row>
    <row r="3633" spans="4:4">
      <c r="D3633" s="85"/>
    </row>
    <row r="3634" spans="4:4">
      <c r="D3634" s="85"/>
    </row>
    <row r="3635" spans="4:4">
      <c r="D3635" s="85"/>
    </row>
    <row r="3636" spans="4:4">
      <c r="D3636" s="85"/>
    </row>
    <row r="3637" spans="4:4">
      <c r="D3637" s="85"/>
    </row>
    <row r="3638" spans="4:4">
      <c r="D3638" s="85"/>
    </row>
    <row r="3639" spans="4:4">
      <c r="D3639" s="85"/>
    </row>
    <row r="3640" spans="4:4">
      <c r="D3640" s="85"/>
    </row>
    <row r="3641" spans="4:4">
      <c r="D3641" s="85"/>
    </row>
    <row r="3642" spans="4:4">
      <c r="D3642" s="85"/>
    </row>
    <row r="3643" spans="4:4">
      <c r="D3643" s="85"/>
    </row>
    <row r="3644" spans="4:4">
      <c r="D3644" s="85"/>
    </row>
    <row r="3645" spans="4:4">
      <c r="D3645" s="85"/>
    </row>
    <row r="3646" spans="4:4">
      <c r="D3646" s="85"/>
    </row>
    <row r="3647" spans="4:4">
      <c r="D3647" s="85"/>
    </row>
    <row r="3648" spans="4:4">
      <c r="D3648" s="85"/>
    </row>
    <row r="3649" spans="4:4">
      <c r="D3649" s="85"/>
    </row>
    <row r="3650" spans="4:4">
      <c r="D3650" s="85"/>
    </row>
    <row r="3651" spans="4:4">
      <c r="D3651" s="85"/>
    </row>
    <row r="3652" spans="4:4">
      <c r="D3652" s="85"/>
    </row>
    <row r="3653" spans="4:4">
      <c r="D3653" s="85"/>
    </row>
    <row r="3654" spans="4:4">
      <c r="D3654" s="85"/>
    </row>
    <row r="3655" spans="4:4">
      <c r="D3655" s="85"/>
    </row>
    <row r="3656" spans="4:4">
      <c r="D3656" s="85"/>
    </row>
    <row r="3657" spans="4:4">
      <c r="D3657" s="85"/>
    </row>
    <row r="3658" spans="4:4">
      <c r="D3658" s="85"/>
    </row>
    <row r="3659" spans="4:4">
      <c r="D3659" s="85"/>
    </row>
    <row r="3660" spans="4:4">
      <c r="D3660" s="85"/>
    </row>
    <row r="3661" spans="4:4">
      <c r="D3661" s="85"/>
    </row>
    <row r="3662" spans="4:4">
      <c r="D3662" s="85"/>
    </row>
    <row r="3663" spans="4:4">
      <c r="D3663" s="85"/>
    </row>
    <row r="3664" spans="4:4">
      <c r="D3664" s="85"/>
    </row>
    <row r="3665" spans="4:4">
      <c r="D3665" s="85"/>
    </row>
    <row r="3666" spans="4:4">
      <c r="D3666" s="85"/>
    </row>
    <row r="3667" spans="4:4">
      <c r="D3667" s="85"/>
    </row>
    <row r="3668" spans="4:4">
      <c r="D3668" s="85"/>
    </row>
    <row r="3669" spans="4:4">
      <c r="D3669" s="85"/>
    </row>
    <row r="3670" spans="4:4">
      <c r="D3670" s="85"/>
    </row>
    <row r="3671" spans="4:4">
      <c r="D3671" s="85"/>
    </row>
    <row r="3672" spans="4:4">
      <c r="D3672" s="85"/>
    </row>
    <row r="3673" spans="4:4">
      <c r="D3673" s="85"/>
    </row>
    <row r="3674" spans="4:4">
      <c r="D3674" s="85"/>
    </row>
    <row r="3675" spans="4:4">
      <c r="D3675" s="85"/>
    </row>
    <row r="3676" spans="4:4">
      <c r="D3676" s="85"/>
    </row>
    <row r="3677" spans="4:4">
      <c r="D3677" s="85"/>
    </row>
    <row r="3678" spans="4:4">
      <c r="D3678" s="85"/>
    </row>
    <row r="3679" spans="4:4">
      <c r="D3679" s="85"/>
    </row>
    <row r="3680" spans="4:4">
      <c r="D3680" s="85"/>
    </row>
    <row r="3681" spans="4:4">
      <c r="D3681" s="85"/>
    </row>
    <row r="3682" spans="4:4">
      <c r="D3682" s="85"/>
    </row>
    <row r="3683" spans="4:4">
      <c r="D3683" s="85"/>
    </row>
    <row r="3684" spans="4:4">
      <c r="D3684" s="85"/>
    </row>
    <row r="3685" spans="4:4">
      <c r="D3685" s="85"/>
    </row>
    <row r="3686" spans="4:4">
      <c r="D3686" s="85"/>
    </row>
    <row r="3687" spans="4:4">
      <c r="D3687" s="85"/>
    </row>
    <row r="3688" spans="4:4">
      <c r="D3688" s="85"/>
    </row>
    <row r="3689" spans="4:4">
      <c r="D3689" s="85"/>
    </row>
    <row r="3690" spans="4:4">
      <c r="D3690" s="85"/>
    </row>
    <row r="3691" spans="4:4">
      <c r="D3691" s="85"/>
    </row>
    <row r="3692" spans="4:4">
      <c r="D3692" s="85"/>
    </row>
    <row r="3693" spans="4:4">
      <c r="D3693" s="85"/>
    </row>
    <row r="3694" spans="4:4">
      <c r="D3694" s="85"/>
    </row>
    <row r="3695" spans="4:4">
      <c r="D3695" s="85"/>
    </row>
    <row r="3696" spans="4:4">
      <c r="D3696" s="85"/>
    </row>
    <row r="3697" spans="4:4">
      <c r="D3697" s="85"/>
    </row>
    <row r="3698" spans="4:4">
      <c r="D3698" s="85"/>
    </row>
    <row r="3699" spans="4:4">
      <c r="D3699" s="85"/>
    </row>
    <row r="3700" spans="4:4">
      <c r="D3700" s="85"/>
    </row>
    <row r="3701" spans="4:4">
      <c r="D3701" s="85"/>
    </row>
    <row r="3702" spans="4:4">
      <c r="D3702" s="85"/>
    </row>
    <row r="3703" spans="4:4">
      <c r="D3703" s="85"/>
    </row>
    <row r="3704" spans="4:4">
      <c r="D3704" s="85"/>
    </row>
    <row r="3705" spans="4:4">
      <c r="D3705" s="85"/>
    </row>
    <row r="3706" spans="4:4">
      <c r="D3706" s="85"/>
    </row>
    <row r="3707" spans="4:4">
      <c r="D3707" s="85"/>
    </row>
    <row r="3708" spans="4:4">
      <c r="D3708" s="85"/>
    </row>
    <row r="3709" spans="4:4">
      <c r="D3709" s="85"/>
    </row>
    <row r="3710" spans="4:4">
      <c r="D3710" s="85"/>
    </row>
    <row r="3711" spans="4:4">
      <c r="D3711" s="85"/>
    </row>
    <row r="3712" spans="4:4">
      <c r="D3712" s="85"/>
    </row>
    <row r="3713" spans="4:4">
      <c r="D3713" s="85"/>
    </row>
    <row r="3714" spans="4:4">
      <c r="D3714" s="85"/>
    </row>
    <row r="3715" spans="4:4">
      <c r="D3715" s="85"/>
    </row>
    <row r="3716" spans="4:4">
      <c r="D3716" s="85"/>
    </row>
    <row r="3717" spans="4:4">
      <c r="D3717" s="85"/>
    </row>
    <row r="3718" spans="4:4">
      <c r="D3718" s="85"/>
    </row>
    <row r="3719" spans="4:4">
      <c r="D3719" s="85"/>
    </row>
    <row r="3720" spans="4:4">
      <c r="D3720" s="85"/>
    </row>
    <row r="3721" spans="4:4">
      <c r="D3721" s="85"/>
    </row>
    <row r="3722" spans="4:4">
      <c r="D3722" s="85"/>
    </row>
    <row r="3723" spans="4:4">
      <c r="D3723" s="85"/>
    </row>
    <row r="3724" spans="4:4">
      <c r="D3724" s="85"/>
    </row>
    <row r="3725" spans="4:4">
      <c r="D3725" s="85"/>
    </row>
    <row r="3726" spans="4:4">
      <c r="D3726" s="85"/>
    </row>
    <row r="3727" spans="4:4">
      <c r="D3727" s="85"/>
    </row>
    <row r="3728" spans="4:4">
      <c r="D3728" s="85"/>
    </row>
    <row r="3729" spans="4:4">
      <c r="D3729" s="85"/>
    </row>
    <row r="3730" spans="4:4">
      <c r="D3730" s="85"/>
    </row>
    <row r="3731" spans="4:4">
      <c r="D3731" s="85"/>
    </row>
    <row r="3732" spans="4:4">
      <c r="D3732" s="85"/>
    </row>
    <row r="3733" spans="4:4">
      <c r="D3733" s="85"/>
    </row>
    <row r="3734" spans="4:4">
      <c r="D3734" s="85"/>
    </row>
    <row r="3735" spans="4:4">
      <c r="D3735" s="85"/>
    </row>
    <row r="3736" spans="4:4">
      <c r="D3736" s="85"/>
    </row>
    <row r="3737" spans="4:4">
      <c r="D3737" s="85"/>
    </row>
    <row r="3738" spans="4:4">
      <c r="D3738" s="85"/>
    </row>
    <row r="3739" spans="4:4">
      <c r="D3739" s="85"/>
    </row>
    <row r="3740" spans="4:4">
      <c r="D3740" s="85"/>
    </row>
    <row r="3741" spans="4:4">
      <c r="D3741" s="85"/>
    </row>
    <row r="3742" spans="4:4">
      <c r="D3742" s="85"/>
    </row>
    <row r="3743" spans="4:4">
      <c r="D3743" s="85"/>
    </row>
    <row r="3744" spans="4:4">
      <c r="D3744" s="85"/>
    </row>
    <row r="3745" spans="4:4">
      <c r="D3745" s="85"/>
    </row>
    <row r="3746" spans="4:4">
      <c r="D3746" s="85"/>
    </row>
    <row r="3747" spans="4:4">
      <c r="D3747" s="85"/>
    </row>
    <row r="3748" spans="4:4">
      <c r="D3748" s="85"/>
    </row>
    <row r="3749" spans="4:4">
      <c r="D3749" s="85"/>
    </row>
    <row r="3750" spans="4:4">
      <c r="D3750" s="85"/>
    </row>
    <row r="3751" spans="4:4">
      <c r="D3751" s="85"/>
    </row>
    <row r="3752" spans="4:4">
      <c r="D3752" s="85"/>
    </row>
    <row r="3753" spans="4:4">
      <c r="D3753" s="85"/>
    </row>
    <row r="3754" spans="4:4">
      <c r="D3754" s="85"/>
    </row>
    <row r="3755" spans="4:4">
      <c r="D3755" s="85"/>
    </row>
    <row r="3756" spans="4:4">
      <c r="D3756" s="85"/>
    </row>
    <row r="3757" spans="4:4">
      <c r="D3757" s="85"/>
    </row>
    <row r="3758" spans="4:4">
      <c r="D3758" s="85"/>
    </row>
    <row r="3759" spans="4:4">
      <c r="D3759" s="85"/>
    </row>
    <row r="3760" spans="4:4">
      <c r="D3760" s="85"/>
    </row>
    <row r="3761" spans="4:4">
      <c r="D3761" s="85"/>
    </row>
    <row r="3762" spans="4:4">
      <c r="D3762" s="85"/>
    </row>
    <row r="3763" spans="4:4">
      <c r="D3763" s="85"/>
    </row>
    <row r="3764" spans="4:4">
      <c r="D3764" s="85"/>
    </row>
    <row r="3765" spans="4:4">
      <c r="D3765" s="85"/>
    </row>
    <row r="3766" spans="4:4">
      <c r="D3766" s="85"/>
    </row>
    <row r="3767" spans="4:4">
      <c r="D3767" s="85"/>
    </row>
    <row r="3768" spans="4:4">
      <c r="D3768" s="85"/>
    </row>
    <row r="3769" spans="4:4">
      <c r="D3769" s="85"/>
    </row>
    <row r="3770" spans="4:4">
      <c r="D3770" s="85"/>
    </row>
    <row r="3771" spans="4:4">
      <c r="D3771" s="85"/>
    </row>
    <row r="3772" spans="4:4">
      <c r="D3772" s="85"/>
    </row>
    <row r="3773" spans="4:4">
      <c r="D3773" s="85"/>
    </row>
    <row r="3774" spans="4:4">
      <c r="D3774" s="85"/>
    </row>
    <row r="3775" spans="4:4">
      <c r="D3775" s="85"/>
    </row>
    <row r="3776" spans="4:4">
      <c r="D3776" s="85"/>
    </row>
    <row r="3777" spans="4:4">
      <c r="D3777" s="85"/>
    </row>
    <row r="3778" spans="4:4">
      <c r="D3778" s="85"/>
    </row>
    <row r="3779" spans="4:4">
      <c r="D3779" s="85"/>
    </row>
    <row r="3780" spans="4:4">
      <c r="D3780" s="85"/>
    </row>
    <row r="3781" spans="4:4">
      <c r="D3781" s="85"/>
    </row>
    <row r="3782" spans="4:4">
      <c r="D3782" s="85"/>
    </row>
    <row r="3783" spans="4:4">
      <c r="D3783" s="85"/>
    </row>
    <row r="3784" spans="4:4">
      <c r="D3784" s="85"/>
    </row>
    <row r="3785" spans="4:4">
      <c r="D3785" s="85"/>
    </row>
    <row r="3786" spans="4:4">
      <c r="D3786" s="85"/>
    </row>
    <row r="3787" spans="4:4">
      <c r="D3787" s="85"/>
    </row>
    <row r="3788" spans="4:4">
      <c r="D3788" s="85"/>
    </row>
    <row r="3789" spans="4:4">
      <c r="D3789" s="85"/>
    </row>
    <row r="3790" spans="4:4">
      <c r="D3790" s="85"/>
    </row>
    <row r="3791" spans="4:4">
      <c r="D3791" s="85"/>
    </row>
    <row r="3792" spans="4:4">
      <c r="D3792" s="85"/>
    </row>
    <row r="3793" spans="4:4">
      <c r="D3793" s="85"/>
    </row>
    <row r="3794" spans="4:4">
      <c r="D3794" s="85"/>
    </row>
    <row r="3795" spans="4:4">
      <c r="D3795" s="85"/>
    </row>
    <row r="3796" spans="4:4">
      <c r="D3796" s="85"/>
    </row>
    <row r="3797" spans="4:4">
      <c r="D3797" s="85"/>
    </row>
    <row r="3798" spans="4:4">
      <c r="D3798" s="85"/>
    </row>
    <row r="3799" spans="4:4">
      <c r="D3799" s="85"/>
    </row>
    <row r="3800" spans="4:4">
      <c r="D3800" s="85"/>
    </row>
    <row r="3801" spans="4:4">
      <c r="D3801" s="85"/>
    </row>
    <row r="3802" spans="4:4">
      <c r="D3802" s="85"/>
    </row>
    <row r="3803" spans="4:4">
      <c r="D3803" s="85"/>
    </row>
    <row r="3804" spans="4:4">
      <c r="D3804" s="85"/>
    </row>
    <row r="3805" spans="4:4">
      <c r="D3805" s="85"/>
    </row>
    <row r="3806" spans="4:4">
      <c r="D3806" s="85"/>
    </row>
    <row r="3807" spans="4:4">
      <c r="D3807" s="85"/>
    </row>
    <row r="3808" spans="4:4">
      <c r="D3808" s="85"/>
    </row>
    <row r="3809" spans="4:4">
      <c r="D3809" s="85"/>
    </row>
    <row r="3810" spans="4:4">
      <c r="D3810" s="85"/>
    </row>
    <row r="3811" spans="4:4">
      <c r="D3811" s="85"/>
    </row>
    <row r="3812" spans="4:4">
      <c r="D3812" s="85"/>
    </row>
    <row r="3813" spans="4:4">
      <c r="D3813" s="85"/>
    </row>
    <row r="3814" spans="4:4">
      <c r="D3814" s="85"/>
    </row>
    <row r="3815" spans="4:4">
      <c r="D3815" s="85"/>
    </row>
    <row r="3816" spans="4:4">
      <c r="D3816" s="85"/>
    </row>
    <row r="3817" spans="4:4">
      <c r="D3817" s="85"/>
    </row>
    <row r="3818" spans="4:4">
      <c r="D3818" s="85"/>
    </row>
    <row r="3819" spans="4:4">
      <c r="D3819" s="85"/>
    </row>
    <row r="3820" spans="4:4">
      <c r="D3820" s="85"/>
    </row>
    <row r="3821" spans="4:4">
      <c r="D3821" s="85"/>
    </row>
    <row r="3822" spans="4:4">
      <c r="D3822" s="85"/>
    </row>
    <row r="3823" spans="4:4">
      <c r="D3823" s="85"/>
    </row>
    <row r="3824" spans="4:4">
      <c r="D3824" s="85"/>
    </row>
    <row r="3825" spans="4:4">
      <c r="D3825" s="85"/>
    </row>
    <row r="3826" spans="4:4">
      <c r="D3826" s="85"/>
    </row>
    <row r="3827" spans="4:4">
      <c r="D3827" s="85"/>
    </row>
    <row r="3828" spans="4:4">
      <c r="D3828" s="85"/>
    </row>
    <row r="3829" spans="4:4">
      <c r="D3829" s="85"/>
    </row>
    <row r="3830" spans="4:4">
      <c r="D3830" s="85"/>
    </row>
    <row r="3831" spans="4:4">
      <c r="D3831" s="85"/>
    </row>
    <row r="3832" spans="4:4">
      <c r="D3832" s="85"/>
    </row>
    <row r="3833" spans="4:4">
      <c r="D3833" s="85"/>
    </row>
    <row r="3834" spans="4:4">
      <c r="D3834" s="85"/>
    </row>
    <row r="3835" spans="4:4">
      <c r="D3835" s="85"/>
    </row>
    <row r="3836" spans="4:4">
      <c r="D3836" s="85"/>
    </row>
    <row r="3837" spans="4:4">
      <c r="D3837" s="85"/>
    </row>
    <row r="3838" spans="4:4">
      <c r="D3838" s="85"/>
    </row>
    <row r="3839" spans="4:4">
      <c r="D3839" s="85"/>
    </row>
    <row r="3840" spans="4:4">
      <c r="D3840" s="85"/>
    </row>
    <row r="3841" spans="4:4">
      <c r="D3841" s="85"/>
    </row>
    <row r="3842" spans="4:4">
      <c r="D3842" s="85"/>
    </row>
    <row r="3843" spans="4:4">
      <c r="D3843" s="85"/>
    </row>
    <row r="3844" spans="4:4">
      <c r="D3844" s="85"/>
    </row>
    <row r="3845" spans="4:4">
      <c r="D3845" s="85"/>
    </row>
    <row r="3846" spans="4:4">
      <c r="D3846" s="85"/>
    </row>
    <row r="3847" spans="4:4">
      <c r="D3847" s="85"/>
    </row>
    <row r="3848" spans="4:4">
      <c r="D3848" s="85"/>
    </row>
    <row r="3849" spans="4:4">
      <c r="D3849" s="85"/>
    </row>
    <row r="3850" spans="4:4">
      <c r="D3850" s="85"/>
    </row>
    <row r="3851" spans="4:4">
      <c r="D3851" s="85"/>
    </row>
    <row r="3852" spans="4:4">
      <c r="D3852" s="85"/>
    </row>
    <row r="3853" spans="4:4">
      <c r="D3853" s="85"/>
    </row>
    <row r="3854" spans="4:4">
      <c r="D3854" s="85"/>
    </row>
    <row r="3855" spans="4:4">
      <c r="D3855" s="85"/>
    </row>
    <row r="3856" spans="4:4">
      <c r="D3856" s="85"/>
    </row>
    <row r="3857" spans="4:4">
      <c r="D3857" s="85"/>
    </row>
    <row r="3858" spans="4:4">
      <c r="D3858" s="85"/>
    </row>
    <row r="3859" spans="4:4">
      <c r="D3859" s="85"/>
    </row>
    <row r="3860" spans="4:4">
      <c r="D3860" s="85"/>
    </row>
    <row r="3861" spans="4:4">
      <c r="D3861" s="85"/>
    </row>
    <row r="3862" spans="4:4">
      <c r="D3862" s="85"/>
    </row>
    <row r="3863" spans="4:4">
      <c r="D3863" s="85"/>
    </row>
    <row r="3864" spans="4:4">
      <c r="D3864" s="85"/>
    </row>
    <row r="3865" spans="4:4">
      <c r="D3865" s="85"/>
    </row>
    <row r="3866" spans="4:4">
      <c r="D3866" s="85"/>
    </row>
    <row r="3867" spans="4:4">
      <c r="D3867" s="85"/>
    </row>
    <row r="3868" spans="4:4">
      <c r="D3868" s="85"/>
    </row>
    <row r="3869" spans="4:4">
      <c r="D3869" s="85"/>
    </row>
    <row r="3870" spans="4:4">
      <c r="D3870" s="85"/>
    </row>
    <row r="3871" spans="4:4">
      <c r="D3871" s="85"/>
    </row>
    <row r="3872" spans="4:4">
      <c r="D3872" s="85"/>
    </row>
    <row r="3873" spans="4:4">
      <c r="D3873" s="85"/>
    </row>
    <row r="3874" spans="4:4">
      <c r="D3874" s="85"/>
    </row>
    <row r="3875" spans="4:4">
      <c r="D3875" s="85"/>
    </row>
    <row r="3876" spans="4:4">
      <c r="D3876" s="85"/>
    </row>
    <row r="3877" spans="4:4">
      <c r="D3877" s="85"/>
    </row>
    <row r="3878" spans="4:4">
      <c r="D3878" s="85"/>
    </row>
    <row r="3879" spans="4:4">
      <c r="D3879" s="85"/>
    </row>
    <row r="3880" spans="4:4">
      <c r="D3880" s="85"/>
    </row>
    <row r="3881" spans="4:4">
      <c r="D3881" s="85"/>
    </row>
    <row r="3882" spans="4:4">
      <c r="D3882" s="85"/>
    </row>
    <row r="3883" spans="4:4">
      <c r="D3883" s="85"/>
    </row>
    <row r="3884" spans="4:4">
      <c r="D3884" s="85"/>
    </row>
    <row r="3885" spans="4:4">
      <c r="D3885" s="85"/>
    </row>
    <row r="3886" spans="4:4">
      <c r="D3886" s="85"/>
    </row>
    <row r="3887" spans="4:4">
      <c r="D3887" s="85"/>
    </row>
    <row r="3888" spans="4:4">
      <c r="D3888" s="85"/>
    </row>
    <row r="3889" spans="4:4">
      <c r="D3889" s="85"/>
    </row>
    <row r="3890" spans="4:4">
      <c r="D3890" s="85"/>
    </row>
    <row r="3891" spans="4:4">
      <c r="D3891" s="85"/>
    </row>
    <row r="3892" spans="4:4">
      <c r="D3892" s="85"/>
    </row>
    <row r="3893" spans="4:4">
      <c r="D3893" s="85"/>
    </row>
    <row r="3894" spans="4:4">
      <c r="D3894" s="85"/>
    </row>
    <row r="3895" spans="4:4">
      <c r="D3895" s="85"/>
    </row>
    <row r="3896" spans="4:4">
      <c r="D3896" s="85"/>
    </row>
    <row r="3897" spans="4:4">
      <c r="D3897" s="85"/>
    </row>
    <row r="3898" spans="4:4">
      <c r="D3898" s="85"/>
    </row>
    <row r="3899" spans="4:4">
      <c r="D3899" s="85"/>
    </row>
    <row r="3900" spans="4:4">
      <c r="D3900" s="85"/>
    </row>
    <row r="3901" spans="4:4">
      <c r="D3901" s="85"/>
    </row>
    <row r="3902" spans="4:4">
      <c r="D3902" s="85"/>
    </row>
    <row r="3903" spans="4:4">
      <c r="D3903" s="85"/>
    </row>
    <row r="3904" spans="4:4">
      <c r="D3904" s="85"/>
    </row>
    <row r="3905" spans="4:4">
      <c r="D3905" s="85"/>
    </row>
    <row r="3906" spans="4:4">
      <c r="D3906" s="85"/>
    </row>
    <row r="3907" spans="4:4">
      <c r="D3907" s="85"/>
    </row>
    <row r="3908" spans="4:4">
      <c r="D3908" s="85"/>
    </row>
    <row r="3909" spans="4:4">
      <c r="D3909" s="85"/>
    </row>
    <row r="3910" spans="4:4">
      <c r="D3910" s="85"/>
    </row>
    <row r="3911" spans="4:4">
      <c r="D3911" s="85"/>
    </row>
    <row r="3912" spans="4:4">
      <c r="D3912" s="85"/>
    </row>
    <row r="3913" spans="4:4">
      <c r="D3913" s="85"/>
    </row>
    <row r="3914" spans="4:4">
      <c r="D3914" s="85"/>
    </row>
    <row r="3915" spans="4:4">
      <c r="D3915" s="85"/>
    </row>
    <row r="3916" spans="4:4">
      <c r="D3916" s="85"/>
    </row>
    <row r="3917" spans="4:4">
      <c r="D3917" s="85"/>
    </row>
    <row r="3918" spans="4:4">
      <c r="D3918" s="85"/>
    </row>
    <row r="3919" spans="4:4">
      <c r="D3919" s="85"/>
    </row>
    <row r="3920" spans="4:4">
      <c r="D3920" s="85"/>
    </row>
    <row r="3921" spans="4:4">
      <c r="D3921" s="85"/>
    </row>
    <row r="3922" spans="4:4">
      <c r="D3922" s="85"/>
    </row>
    <row r="3923" spans="4:4">
      <c r="D3923" s="85"/>
    </row>
    <row r="3924" spans="4:4">
      <c r="D3924" s="85"/>
    </row>
    <row r="3925" spans="4:4">
      <c r="D3925" s="85"/>
    </row>
    <row r="3926" spans="4:4">
      <c r="D3926" s="85"/>
    </row>
    <row r="3927" spans="4:4">
      <c r="D3927" s="85"/>
    </row>
    <row r="3928" spans="4:4">
      <c r="D3928" s="85"/>
    </row>
    <row r="3929" spans="4:4">
      <c r="D3929" s="85"/>
    </row>
    <row r="3930" spans="4:4">
      <c r="D3930" s="85"/>
    </row>
    <row r="3931" spans="4:4">
      <c r="D3931" s="85"/>
    </row>
    <row r="3932" spans="4:4">
      <c r="D3932" s="85"/>
    </row>
    <row r="3933" spans="4:4">
      <c r="D3933" s="85"/>
    </row>
    <row r="3934" spans="4:4">
      <c r="D3934" s="85"/>
    </row>
    <row r="3935" spans="4:4">
      <c r="D3935" s="85"/>
    </row>
    <row r="3936" spans="4:4">
      <c r="D3936" s="85"/>
    </row>
    <row r="3937" spans="4:4">
      <c r="D3937" s="85"/>
    </row>
    <row r="3938" spans="4:4">
      <c r="D3938" s="85"/>
    </row>
    <row r="3939" spans="4:4">
      <c r="D3939" s="85"/>
    </row>
    <row r="3940" spans="4:4">
      <c r="D3940" s="85"/>
    </row>
    <row r="3941" spans="4:4">
      <c r="D3941" s="85"/>
    </row>
    <row r="3942" spans="4:4">
      <c r="D3942" s="85"/>
    </row>
    <row r="3943" spans="4:4">
      <c r="D3943" s="85"/>
    </row>
    <row r="3944" spans="4:4">
      <c r="D3944" s="85"/>
    </row>
    <row r="3945" spans="4:4">
      <c r="D3945" s="85"/>
    </row>
    <row r="3946" spans="4:4">
      <c r="D3946" s="85"/>
    </row>
    <row r="3947" spans="4:4">
      <c r="D3947" s="85"/>
    </row>
    <row r="3948" spans="4:4">
      <c r="D3948" s="85"/>
    </row>
    <row r="3949" spans="4:4">
      <c r="D3949" s="85"/>
    </row>
    <row r="3950" spans="4:4">
      <c r="D3950" s="85"/>
    </row>
    <row r="3951" spans="4:4">
      <c r="D3951" s="85"/>
    </row>
    <row r="3952" spans="4:4">
      <c r="D3952" s="85"/>
    </row>
    <row r="3953" spans="4:4">
      <c r="D3953" s="85"/>
    </row>
    <row r="3954" spans="4:4">
      <c r="D3954" s="85"/>
    </row>
    <row r="3955" spans="4:4">
      <c r="D3955" s="85"/>
    </row>
    <row r="3956" spans="4:4">
      <c r="D3956" s="85"/>
    </row>
    <row r="3957" spans="4:4">
      <c r="D3957" s="85"/>
    </row>
    <row r="3958" spans="4:4">
      <c r="D3958" s="85"/>
    </row>
    <row r="3959" spans="4:4">
      <c r="D3959" s="85"/>
    </row>
    <row r="3960" spans="4:4">
      <c r="D3960" s="85"/>
    </row>
    <row r="3961" spans="4:4">
      <c r="D3961" s="85"/>
    </row>
    <row r="3962" spans="4:4">
      <c r="D3962" s="85"/>
    </row>
    <row r="3963" spans="4:4">
      <c r="D3963" s="85"/>
    </row>
    <row r="3964" spans="4:4">
      <c r="D3964" s="85"/>
    </row>
    <row r="3965" spans="4:4">
      <c r="D3965" s="85"/>
    </row>
    <row r="3966" spans="4:4">
      <c r="D3966" s="85"/>
    </row>
    <row r="3967" spans="4:4">
      <c r="D3967" s="85"/>
    </row>
    <row r="3968" spans="4:4">
      <c r="D3968" s="85"/>
    </row>
    <row r="3969" spans="4:4">
      <c r="D3969" s="85"/>
    </row>
    <row r="3970" spans="4:4">
      <c r="D3970" s="85"/>
    </row>
    <row r="3971" spans="4:4">
      <c r="D3971" s="85"/>
    </row>
    <row r="3972" spans="4:4">
      <c r="D3972" s="85"/>
    </row>
    <row r="3973" spans="4:4">
      <c r="D3973" s="85"/>
    </row>
    <row r="3974" spans="4:4">
      <c r="D3974" s="85"/>
    </row>
    <row r="3975" spans="4:4">
      <c r="D3975" s="85"/>
    </row>
    <row r="3976" spans="4:4">
      <c r="D3976" s="85"/>
    </row>
    <row r="3977" spans="4:4">
      <c r="D3977" s="85"/>
    </row>
    <row r="3978" spans="4:4">
      <c r="D3978" s="85"/>
    </row>
    <row r="3979" spans="4:4">
      <c r="D3979" s="85"/>
    </row>
    <row r="3980" spans="4:4">
      <c r="D3980" s="85"/>
    </row>
    <row r="3981" spans="4:4">
      <c r="D3981" s="85"/>
    </row>
    <row r="3982" spans="4:4">
      <c r="D3982" s="85"/>
    </row>
    <row r="3983" spans="4:4">
      <c r="D3983" s="85"/>
    </row>
    <row r="3984" spans="4:4">
      <c r="D3984" s="85"/>
    </row>
    <row r="3985" spans="4:4">
      <c r="D3985" s="85"/>
    </row>
    <row r="3986" spans="4:4">
      <c r="D3986" s="85"/>
    </row>
    <row r="3987" spans="4:4">
      <c r="D3987" s="85"/>
    </row>
    <row r="3988" spans="4:4">
      <c r="D3988" s="85"/>
    </row>
    <row r="3989" spans="4:4">
      <c r="D3989" s="85"/>
    </row>
    <row r="3990" spans="4:4">
      <c r="D3990" s="85"/>
    </row>
    <row r="3991" spans="4:4">
      <c r="D3991" s="85"/>
    </row>
    <row r="3992" spans="4:4">
      <c r="D3992" s="85"/>
    </row>
    <row r="3993" spans="4:4">
      <c r="D3993" s="85"/>
    </row>
    <row r="3994" spans="4:4">
      <c r="D3994" s="85"/>
    </row>
    <row r="3995" spans="4:4">
      <c r="D3995" s="85"/>
    </row>
    <row r="3996" spans="4:4">
      <c r="D3996" s="85"/>
    </row>
    <row r="3997" spans="4:4">
      <c r="D3997" s="85"/>
    </row>
    <row r="3998" spans="4:4">
      <c r="D3998" s="85"/>
    </row>
    <row r="3999" spans="4:4">
      <c r="D3999" s="85"/>
    </row>
    <row r="4000" spans="4:4">
      <c r="D4000" s="85"/>
    </row>
    <row r="4001" spans="4:4">
      <c r="D4001" s="85"/>
    </row>
    <row r="4002" spans="4:4">
      <c r="D4002" s="85"/>
    </row>
    <row r="4003" spans="4:4">
      <c r="D4003" s="85"/>
    </row>
    <row r="4004" spans="4:4">
      <c r="D4004" s="85"/>
    </row>
    <row r="4005" spans="4:4">
      <c r="D4005" s="85"/>
    </row>
    <row r="4006" spans="4:4">
      <c r="D4006" s="85"/>
    </row>
    <row r="4007" spans="4:4">
      <c r="D4007" s="85"/>
    </row>
    <row r="4008" spans="4:4">
      <c r="D4008" s="85"/>
    </row>
    <row r="4009" spans="4:4">
      <c r="D4009" s="85"/>
    </row>
    <row r="4010" spans="4:4">
      <c r="D4010" s="85"/>
    </row>
    <row r="4011" spans="4:4">
      <c r="D4011" s="85"/>
    </row>
    <row r="4012" spans="4:4">
      <c r="D4012" s="85"/>
    </row>
    <row r="4013" spans="4:4">
      <c r="D4013" s="85"/>
    </row>
    <row r="4014" spans="4:4">
      <c r="D4014" s="85"/>
    </row>
    <row r="4015" spans="4:4">
      <c r="D4015" s="85"/>
    </row>
    <row r="4016" spans="4:4">
      <c r="D4016" s="85"/>
    </row>
    <row r="4017" spans="4:4">
      <c r="D4017" s="85"/>
    </row>
    <row r="4018" spans="4:4">
      <c r="D4018" s="85"/>
    </row>
    <row r="4019" spans="4:4">
      <c r="D4019" s="85"/>
    </row>
    <row r="4020" spans="4:4">
      <c r="D4020" s="85"/>
    </row>
    <row r="4021" spans="4:4">
      <c r="D4021" s="85"/>
    </row>
    <row r="4022" spans="4:4">
      <c r="D4022" s="85"/>
    </row>
    <row r="4023" spans="4:4">
      <c r="D4023" s="85"/>
    </row>
    <row r="4024" spans="4:4">
      <c r="D4024" s="85"/>
    </row>
    <row r="4025" spans="4:4">
      <c r="D4025" s="85"/>
    </row>
    <row r="4026" spans="4:4">
      <c r="D4026" s="85"/>
    </row>
    <row r="4027" spans="4:4">
      <c r="D4027" s="85"/>
    </row>
    <row r="4028" spans="4:4">
      <c r="D4028" s="85"/>
    </row>
    <row r="4029" spans="4:4">
      <c r="D4029" s="85"/>
    </row>
    <row r="4030" spans="4:4">
      <c r="D4030" s="85"/>
    </row>
    <row r="4031" spans="4:4">
      <c r="D4031" s="85"/>
    </row>
    <row r="4032" spans="4:4">
      <c r="D4032" s="85"/>
    </row>
    <row r="4033" spans="4:4">
      <c r="D4033" s="85"/>
    </row>
    <row r="4034" spans="4:4">
      <c r="D4034" s="85"/>
    </row>
    <row r="4035" spans="4:4">
      <c r="D4035" s="85"/>
    </row>
    <row r="4036" spans="4:4">
      <c r="D4036" s="85"/>
    </row>
    <row r="4037" spans="4:4">
      <c r="D4037" s="85"/>
    </row>
    <row r="4038" spans="4:4">
      <c r="D4038" s="85"/>
    </row>
    <row r="4039" spans="4:4">
      <c r="D4039" s="85"/>
    </row>
    <row r="4040" spans="4:4">
      <c r="D4040" s="85"/>
    </row>
    <row r="4041" spans="4:4">
      <c r="D4041" s="85"/>
    </row>
    <row r="4042" spans="4:4">
      <c r="D4042" s="85"/>
    </row>
    <row r="4043" spans="4:4">
      <c r="D4043" s="85"/>
    </row>
    <row r="4044" spans="4:4">
      <c r="D4044" s="85"/>
    </row>
    <row r="4045" spans="4:4">
      <c r="D4045" s="85"/>
    </row>
    <row r="4046" spans="4:4">
      <c r="D4046" s="85"/>
    </row>
    <row r="4047" spans="4:4">
      <c r="D4047" s="85"/>
    </row>
    <row r="4048" spans="4:4">
      <c r="D4048" s="85"/>
    </row>
    <row r="4049" spans="4:4">
      <c r="D4049" s="85"/>
    </row>
    <row r="4050" spans="4:4">
      <c r="D4050" s="85"/>
    </row>
    <row r="4051" spans="4:4">
      <c r="D4051" s="85"/>
    </row>
    <row r="4052" spans="4:4">
      <c r="D4052" s="85"/>
    </row>
    <row r="4053" spans="4:4">
      <c r="D4053" s="85"/>
    </row>
    <row r="4054" spans="4:4">
      <c r="D4054" s="85"/>
    </row>
    <row r="4055" spans="4:4">
      <c r="D4055" s="85"/>
    </row>
    <row r="4056" spans="4:4">
      <c r="D4056" s="85"/>
    </row>
    <row r="4057" spans="4:4">
      <c r="D4057" s="85"/>
    </row>
    <row r="4058" spans="4:4">
      <c r="D4058" s="85"/>
    </row>
    <row r="4059" spans="4:4">
      <c r="D4059" s="85"/>
    </row>
    <row r="4060" spans="4:4">
      <c r="D4060" s="85"/>
    </row>
    <row r="4061" spans="4:4">
      <c r="D4061" s="85"/>
    </row>
    <row r="4062" spans="4:4">
      <c r="D4062" s="85"/>
    </row>
    <row r="4063" spans="4:4">
      <c r="D4063" s="85"/>
    </row>
    <row r="4064" spans="4:4">
      <c r="D4064" s="85"/>
    </row>
    <row r="4065" spans="4:4">
      <c r="D4065" s="85"/>
    </row>
    <row r="4066" spans="4:4">
      <c r="D4066" s="85"/>
    </row>
    <row r="4067" spans="4:4">
      <c r="D4067" s="85"/>
    </row>
    <row r="4068" spans="4:4">
      <c r="D4068" s="85"/>
    </row>
    <row r="4069" spans="4:4">
      <c r="D4069" s="85"/>
    </row>
    <row r="4070" spans="4:4">
      <c r="D4070" s="85"/>
    </row>
    <row r="4071" spans="4:4">
      <c r="D4071" s="85"/>
    </row>
    <row r="4072" spans="4:4">
      <c r="D4072" s="85"/>
    </row>
    <row r="4073" spans="4:4">
      <c r="D4073" s="85"/>
    </row>
    <row r="4074" spans="4:4">
      <c r="D4074" s="85"/>
    </row>
    <row r="4075" spans="4:4">
      <c r="D4075" s="85"/>
    </row>
    <row r="4076" spans="4:4">
      <c r="D4076" s="85"/>
    </row>
    <row r="4077" spans="4:4">
      <c r="D4077" s="85"/>
    </row>
    <row r="4078" spans="4:4">
      <c r="D4078" s="85"/>
    </row>
    <row r="4079" spans="4:4">
      <c r="D4079" s="85"/>
    </row>
    <row r="4080" spans="4:4">
      <c r="D4080" s="85"/>
    </row>
    <row r="4081" spans="4:4">
      <c r="D4081" s="85"/>
    </row>
    <row r="4082" spans="4:4">
      <c r="D4082" s="85"/>
    </row>
    <row r="4083" spans="4:4">
      <c r="D4083" s="85"/>
    </row>
    <row r="4084" spans="4:4">
      <c r="D4084" s="85"/>
    </row>
    <row r="4085" spans="4:4">
      <c r="D4085" s="85"/>
    </row>
    <row r="4086" spans="4:4">
      <c r="D4086" s="85"/>
    </row>
    <row r="4087" spans="4:4">
      <c r="D4087" s="85"/>
    </row>
    <row r="4088" spans="4:4">
      <c r="D4088" s="85"/>
    </row>
    <row r="4089" spans="4:4">
      <c r="D4089" s="85"/>
    </row>
    <row r="4090" spans="4:4">
      <c r="D4090" s="85"/>
    </row>
    <row r="4091" spans="4:4">
      <c r="D4091" s="85"/>
    </row>
    <row r="4092" spans="4:4">
      <c r="D4092" s="85"/>
    </row>
    <row r="4093" spans="4:4">
      <c r="D4093" s="85"/>
    </row>
    <row r="4094" spans="4:4">
      <c r="D4094" s="85"/>
    </row>
    <row r="4095" spans="4:4">
      <c r="D4095" s="85"/>
    </row>
    <row r="4096" spans="4:4">
      <c r="D4096" s="85"/>
    </row>
    <row r="4097" spans="4:4">
      <c r="D4097" s="85"/>
    </row>
    <row r="4098" spans="4:4">
      <c r="D4098" s="85"/>
    </row>
    <row r="4099" spans="4:4">
      <c r="D4099" s="85"/>
    </row>
    <row r="4100" spans="4:4">
      <c r="D4100" s="85"/>
    </row>
    <row r="4101" spans="4:4">
      <c r="D4101" s="85"/>
    </row>
    <row r="4102" spans="4:4">
      <c r="D4102" s="85"/>
    </row>
    <row r="4103" spans="4:4">
      <c r="D4103" s="85"/>
    </row>
    <row r="4104" spans="4:4">
      <c r="D4104" s="85"/>
    </row>
    <row r="4105" spans="4:4">
      <c r="D4105" s="85"/>
    </row>
    <row r="4106" spans="4:4">
      <c r="D4106" s="85"/>
    </row>
    <row r="4107" spans="4:4">
      <c r="D4107" s="85"/>
    </row>
    <row r="4108" spans="4:4">
      <c r="D4108" s="85"/>
    </row>
    <row r="4109" spans="4:4">
      <c r="D4109" s="85"/>
    </row>
    <row r="4110" spans="4:4">
      <c r="D4110" s="85"/>
    </row>
    <row r="4111" spans="4:4">
      <c r="D4111" s="85"/>
    </row>
    <row r="4112" spans="4:4">
      <c r="D4112" s="85"/>
    </row>
    <row r="4113" spans="4:4">
      <c r="D4113" s="85"/>
    </row>
    <row r="4114" spans="4:4">
      <c r="D4114" s="85"/>
    </row>
    <row r="4115" spans="4:4">
      <c r="D4115" s="85"/>
    </row>
    <row r="4116" spans="4:4">
      <c r="D4116" s="85"/>
    </row>
    <row r="4117" spans="4:4">
      <c r="D4117" s="85"/>
    </row>
    <row r="4118" spans="4:4">
      <c r="D4118" s="85"/>
    </row>
    <row r="4119" spans="4:4">
      <c r="D4119" s="85"/>
    </row>
    <row r="4120" spans="4:4">
      <c r="D4120" s="85"/>
    </row>
    <row r="4121" spans="4:4">
      <c r="D4121" s="85"/>
    </row>
    <row r="4122" spans="4:4">
      <c r="D4122" s="85"/>
    </row>
    <row r="4123" spans="4:4">
      <c r="D4123" s="85"/>
    </row>
    <row r="4124" spans="4:4">
      <c r="D4124" s="85"/>
    </row>
    <row r="4125" spans="4:4">
      <c r="D4125" s="85"/>
    </row>
    <row r="4126" spans="4:4">
      <c r="D4126" s="85"/>
    </row>
    <row r="4127" spans="4:4">
      <c r="D4127" s="85"/>
    </row>
    <row r="4128" spans="4:4">
      <c r="D4128" s="85"/>
    </row>
    <row r="4129" spans="4:4">
      <c r="D4129" s="85"/>
    </row>
    <row r="4130" spans="4:4">
      <c r="D4130" s="85"/>
    </row>
    <row r="4131" spans="4:4">
      <c r="D4131" s="85"/>
    </row>
    <row r="4132" spans="4:4">
      <c r="D4132" s="85"/>
    </row>
    <row r="4133" spans="4:4">
      <c r="D4133" s="85"/>
    </row>
    <row r="4134" spans="4:4">
      <c r="D4134" s="85"/>
    </row>
    <row r="4135" spans="4:4">
      <c r="D4135" s="85"/>
    </row>
    <row r="4136" spans="4:4">
      <c r="D4136" s="85"/>
    </row>
    <row r="4137" spans="4:4">
      <c r="D4137" s="85"/>
    </row>
    <row r="4138" spans="4:4">
      <c r="D4138" s="85"/>
    </row>
    <row r="4139" spans="4:4">
      <c r="D4139" s="85"/>
    </row>
    <row r="4140" spans="4:4">
      <c r="D4140" s="85"/>
    </row>
    <row r="4141" spans="4:4">
      <c r="D4141" s="85"/>
    </row>
    <row r="4142" spans="4:4">
      <c r="D4142" s="85"/>
    </row>
    <row r="4143" spans="4:4">
      <c r="D4143" s="85"/>
    </row>
    <row r="4144" spans="4:4">
      <c r="D4144" s="85"/>
    </row>
    <row r="4145" spans="4:4">
      <c r="D4145" s="85"/>
    </row>
    <row r="4146" spans="4:4">
      <c r="D4146" s="85"/>
    </row>
    <row r="4147" spans="4:4">
      <c r="D4147" s="85"/>
    </row>
    <row r="4148" spans="4:4">
      <c r="D4148" s="85"/>
    </row>
    <row r="4149" spans="4:4">
      <c r="D4149" s="85"/>
    </row>
    <row r="4150" spans="4:4">
      <c r="D4150" s="85"/>
    </row>
    <row r="4151" spans="4:4">
      <c r="D4151" s="85"/>
    </row>
    <row r="4152" spans="4:4">
      <c r="D4152" s="85"/>
    </row>
    <row r="4153" spans="4:4">
      <c r="D4153" s="85"/>
    </row>
    <row r="4154" spans="4:4">
      <c r="D4154" s="85"/>
    </row>
    <row r="4155" spans="4:4">
      <c r="D4155" s="85"/>
    </row>
    <row r="4156" spans="4:4">
      <c r="D4156" s="85"/>
    </row>
    <row r="4157" spans="4:4">
      <c r="D4157" s="85"/>
    </row>
    <row r="4158" spans="4:4">
      <c r="D4158" s="85"/>
    </row>
    <row r="4159" spans="4:4">
      <c r="D4159" s="85"/>
    </row>
    <row r="4160" spans="4:4">
      <c r="D4160" s="85"/>
    </row>
    <row r="4161" spans="4:4">
      <c r="D4161" s="85"/>
    </row>
    <row r="4162" spans="4:4">
      <c r="D4162" s="85"/>
    </row>
    <row r="4163" spans="4:4">
      <c r="D4163" s="85"/>
    </row>
    <row r="4164" spans="4:4">
      <c r="D4164" s="85"/>
    </row>
    <row r="4165" spans="4:4">
      <c r="D4165" s="85"/>
    </row>
    <row r="4166" spans="4:4">
      <c r="D4166" s="85"/>
    </row>
    <row r="4167" spans="4:4">
      <c r="D4167" s="85"/>
    </row>
    <row r="4168" spans="4:4">
      <c r="D4168" s="85"/>
    </row>
    <row r="4169" spans="4:4">
      <c r="D4169" s="85"/>
    </row>
    <row r="4170" spans="4:4">
      <c r="D4170" s="85"/>
    </row>
    <row r="4171" spans="4:4">
      <c r="D4171" s="85"/>
    </row>
    <row r="4172" spans="4:4">
      <c r="D4172" s="85"/>
    </row>
    <row r="4173" spans="4:4">
      <c r="D4173" s="85"/>
    </row>
    <row r="4174" spans="4:4">
      <c r="D4174" s="85"/>
    </row>
    <row r="4175" spans="4:4">
      <c r="D4175" s="85"/>
    </row>
    <row r="4176" spans="4:4">
      <c r="D4176" s="85"/>
    </row>
    <row r="4177" spans="4:4">
      <c r="D4177" s="85"/>
    </row>
    <row r="4178" spans="4:4">
      <c r="D4178" s="85"/>
    </row>
    <row r="4179" spans="4:4">
      <c r="D4179" s="85"/>
    </row>
    <row r="4180" spans="4:4">
      <c r="D4180" s="85"/>
    </row>
    <row r="4181" spans="4:4">
      <c r="D4181" s="85"/>
    </row>
    <row r="4182" spans="4:4">
      <c r="D4182" s="85"/>
    </row>
    <row r="4183" spans="4:4">
      <c r="D4183" s="85"/>
    </row>
    <row r="4184" spans="4:4">
      <c r="D4184" s="85"/>
    </row>
    <row r="4185" spans="4:4">
      <c r="D4185" s="85"/>
    </row>
    <row r="4186" spans="4:4">
      <c r="D4186" s="85"/>
    </row>
    <row r="4187" spans="4:4">
      <c r="D4187" s="85"/>
    </row>
    <row r="4188" spans="4:4">
      <c r="D4188" s="85"/>
    </row>
    <row r="4189" spans="4:4">
      <c r="D4189" s="85"/>
    </row>
    <row r="4190" spans="4:4">
      <c r="D4190" s="85"/>
    </row>
    <row r="4191" spans="4:4">
      <c r="D4191" s="85"/>
    </row>
    <row r="4192" spans="4:4">
      <c r="D4192" s="85"/>
    </row>
    <row r="4193" spans="4:4">
      <c r="D4193" s="85"/>
    </row>
    <row r="4194" spans="4:4">
      <c r="D4194" s="85"/>
    </row>
    <row r="4195" spans="4:4">
      <c r="D4195" s="85"/>
    </row>
    <row r="4196" spans="4:4">
      <c r="D4196" s="85"/>
    </row>
    <row r="4197" spans="4:4">
      <c r="D4197" s="85"/>
    </row>
    <row r="4198" spans="4:4">
      <c r="D4198" s="85"/>
    </row>
    <row r="4199" spans="4:4">
      <c r="D4199" s="85"/>
    </row>
    <row r="4200" spans="4:4">
      <c r="D4200" s="85"/>
    </row>
    <row r="4201" spans="4:4">
      <c r="D4201" s="85"/>
    </row>
    <row r="4202" spans="4:4">
      <c r="D4202" s="85"/>
    </row>
    <row r="4203" spans="4:4">
      <c r="D4203" s="85"/>
    </row>
    <row r="4204" spans="4:4">
      <c r="D4204" s="85"/>
    </row>
    <row r="4205" spans="4:4">
      <c r="D4205" s="85"/>
    </row>
    <row r="4206" spans="4:4">
      <c r="D4206" s="85"/>
    </row>
    <row r="4207" spans="4:4">
      <c r="D4207" s="85"/>
    </row>
    <row r="4208" spans="4:4">
      <c r="D4208" s="85"/>
    </row>
    <row r="4209" spans="4:4">
      <c r="D4209" s="85"/>
    </row>
    <row r="4210" spans="4:4">
      <c r="D4210" s="85"/>
    </row>
    <row r="4211" spans="4:4">
      <c r="D4211" s="85"/>
    </row>
    <row r="4212" spans="4:4">
      <c r="D4212" s="85"/>
    </row>
    <row r="4213" spans="4:4">
      <c r="D4213" s="85"/>
    </row>
    <row r="4214" spans="4:4">
      <c r="D4214" s="85"/>
    </row>
    <row r="4215" spans="4:4">
      <c r="D4215" s="85"/>
    </row>
    <row r="4216" spans="4:4">
      <c r="D4216" s="85"/>
    </row>
    <row r="4217" spans="4:4">
      <c r="D4217" s="85"/>
    </row>
    <row r="4218" spans="4:4">
      <c r="D4218" s="85"/>
    </row>
    <row r="4219" spans="4:4">
      <c r="D4219" s="85"/>
    </row>
    <row r="4220" spans="4:4">
      <c r="D4220" s="85"/>
    </row>
    <row r="4221" spans="4:4">
      <c r="D4221" s="85"/>
    </row>
    <row r="4222" spans="4:4">
      <c r="D4222" s="85"/>
    </row>
    <row r="4223" spans="4:4">
      <c r="D4223" s="85"/>
    </row>
    <row r="4224" spans="4:4">
      <c r="D4224" s="85"/>
    </row>
    <row r="4225" spans="4:4">
      <c r="D4225" s="85"/>
    </row>
    <row r="4226" spans="4:4">
      <c r="D4226" s="85"/>
    </row>
    <row r="4227" spans="4:4">
      <c r="D4227" s="85"/>
    </row>
    <row r="4228" spans="4:4">
      <c r="D4228" s="85"/>
    </row>
    <row r="4229" spans="4:4">
      <c r="D4229" s="85"/>
    </row>
    <row r="4230" spans="4:4">
      <c r="D4230" s="85"/>
    </row>
    <row r="4231" spans="4:4">
      <c r="D4231" s="85"/>
    </row>
    <row r="4232" spans="4:4">
      <c r="D4232" s="85"/>
    </row>
    <row r="4233" spans="4:4">
      <c r="D4233" s="85"/>
    </row>
    <row r="4234" spans="4:4">
      <c r="D4234" s="85"/>
    </row>
    <row r="4235" spans="4:4">
      <c r="D4235" s="85"/>
    </row>
    <row r="4236" spans="4:4">
      <c r="D4236" s="85"/>
    </row>
    <row r="4237" spans="4:4">
      <c r="D4237" s="85"/>
    </row>
    <row r="4238" spans="4:4">
      <c r="D4238" s="85"/>
    </row>
    <row r="4239" spans="4:4">
      <c r="D4239" s="85"/>
    </row>
    <row r="4240" spans="4:4">
      <c r="D4240" s="85"/>
    </row>
    <row r="4241" spans="4:4">
      <c r="D4241" s="85"/>
    </row>
    <row r="4242" spans="4:4">
      <c r="D4242" s="85"/>
    </row>
    <row r="4243" spans="4:4">
      <c r="D4243" s="85"/>
    </row>
    <row r="4244" spans="4:4">
      <c r="D4244" s="85"/>
    </row>
    <row r="4245" spans="4:4">
      <c r="D4245" s="85"/>
    </row>
    <row r="4246" spans="4:4">
      <c r="D4246" s="85"/>
    </row>
    <row r="4247" spans="4:4">
      <c r="D4247" s="85"/>
    </row>
    <row r="4248" spans="4:4">
      <c r="D4248" s="85"/>
    </row>
    <row r="4249" spans="4:4">
      <c r="D4249" s="85"/>
    </row>
    <row r="4250" spans="4:4">
      <c r="D4250" s="85"/>
    </row>
    <row r="4251" spans="4:4">
      <c r="D4251" s="85"/>
    </row>
    <row r="4252" spans="4:4">
      <c r="D4252" s="85"/>
    </row>
    <row r="4253" spans="4:4">
      <c r="D4253" s="85"/>
    </row>
    <row r="4254" spans="4:4">
      <c r="D4254" s="85"/>
    </row>
    <row r="4255" spans="4:4">
      <c r="D4255" s="85"/>
    </row>
    <row r="4256" spans="4:4">
      <c r="D4256" s="85"/>
    </row>
    <row r="4257" spans="4:4">
      <c r="D4257" s="85"/>
    </row>
    <row r="4258" spans="4:4">
      <c r="D4258" s="85"/>
    </row>
    <row r="4259" spans="4:4">
      <c r="D4259" s="85"/>
    </row>
    <row r="4260" spans="4:4">
      <c r="D4260" s="85"/>
    </row>
    <row r="4261" spans="4:4">
      <c r="D4261" s="85"/>
    </row>
    <row r="4262" spans="4:4">
      <c r="D4262" s="85"/>
    </row>
    <row r="4263" spans="4:4">
      <c r="D4263" s="85"/>
    </row>
    <row r="4264" spans="4:4">
      <c r="D4264" s="85"/>
    </row>
    <row r="4265" spans="4:4">
      <c r="D4265" s="85"/>
    </row>
    <row r="4266" spans="4:4">
      <c r="D4266" s="85"/>
    </row>
    <row r="4267" spans="4:4">
      <c r="D4267" s="85"/>
    </row>
    <row r="4268" spans="4:4">
      <c r="D4268" s="85"/>
    </row>
    <row r="4269" spans="4:4">
      <c r="D4269" s="85"/>
    </row>
    <row r="4270" spans="4:4">
      <c r="D4270" s="85"/>
    </row>
    <row r="4271" spans="4:4">
      <c r="D4271" s="85"/>
    </row>
    <row r="4272" spans="4:4">
      <c r="D4272" s="85"/>
    </row>
    <row r="4273" spans="4:4">
      <c r="D4273" s="85"/>
    </row>
    <row r="4274" spans="4:4">
      <c r="D4274" s="85"/>
    </row>
    <row r="4275" spans="4:4">
      <c r="D4275" s="85"/>
    </row>
    <row r="4276" spans="4:4">
      <c r="D4276" s="85"/>
    </row>
    <row r="4277" spans="4:4">
      <c r="D4277" s="85"/>
    </row>
    <row r="4278" spans="4:4">
      <c r="D4278" s="85"/>
    </row>
    <row r="4279" spans="4:4">
      <c r="D4279" s="85"/>
    </row>
    <row r="4280" spans="4:4">
      <c r="D4280" s="85"/>
    </row>
    <row r="4281" spans="4:4">
      <c r="D4281" s="85"/>
    </row>
    <row r="4282" spans="4:4">
      <c r="D4282" s="85"/>
    </row>
    <row r="4283" spans="4:4">
      <c r="D4283" s="85"/>
    </row>
    <row r="4284" spans="4:4">
      <c r="D4284" s="85"/>
    </row>
    <row r="4285" spans="4:4">
      <c r="D4285" s="85"/>
    </row>
    <row r="4286" spans="4:4">
      <c r="D4286" s="85"/>
    </row>
    <row r="4287" spans="4:4">
      <c r="D4287" s="85"/>
    </row>
    <row r="4288" spans="4:4">
      <c r="D4288" s="85"/>
    </row>
    <row r="4289" spans="4:4">
      <c r="D4289" s="85"/>
    </row>
    <row r="4290" spans="4:4">
      <c r="D4290" s="85"/>
    </row>
    <row r="4291" spans="4:4">
      <c r="D4291" s="85"/>
    </row>
    <row r="4292" spans="4:4">
      <c r="D4292" s="85"/>
    </row>
    <row r="4293" spans="4:4">
      <c r="D4293" s="85"/>
    </row>
    <row r="4294" spans="4:4">
      <c r="D4294" s="85"/>
    </row>
    <row r="4295" spans="4:4">
      <c r="D4295" s="85"/>
    </row>
    <row r="4296" spans="4:4">
      <c r="D4296" s="85"/>
    </row>
    <row r="4297" spans="4:4">
      <c r="D4297" s="85"/>
    </row>
    <row r="4298" spans="4:4">
      <c r="D4298" s="85"/>
    </row>
    <row r="4299" spans="4:4">
      <c r="D4299" s="85"/>
    </row>
    <row r="4300" spans="4:4">
      <c r="D4300" s="85"/>
    </row>
    <row r="4301" spans="4:4">
      <c r="D4301" s="85"/>
    </row>
    <row r="4302" spans="4:4">
      <c r="D4302" s="85"/>
    </row>
    <row r="4303" spans="4:4">
      <c r="D4303" s="85"/>
    </row>
    <row r="4304" spans="4:4">
      <c r="D4304" s="85"/>
    </row>
    <row r="4305" spans="4:4">
      <c r="D4305" s="85"/>
    </row>
    <row r="4306" spans="4:4">
      <c r="D4306" s="85"/>
    </row>
    <row r="4307" spans="4:4">
      <c r="D4307" s="85"/>
    </row>
    <row r="4308" spans="4:4">
      <c r="D4308" s="85"/>
    </row>
    <row r="4309" spans="4:4">
      <c r="D4309" s="85"/>
    </row>
    <row r="4310" spans="4:4">
      <c r="D4310" s="85"/>
    </row>
    <row r="4311" spans="4:4">
      <c r="D4311" s="85"/>
    </row>
    <row r="4312" spans="4:4">
      <c r="D4312" s="85"/>
    </row>
    <row r="4313" spans="4:4">
      <c r="D4313" s="85"/>
    </row>
    <row r="4314" spans="4:4">
      <c r="D4314" s="85"/>
    </row>
    <row r="4315" spans="4:4">
      <c r="D4315" s="85"/>
    </row>
    <row r="4316" spans="4:4">
      <c r="D4316" s="85"/>
    </row>
    <row r="4317" spans="4:4">
      <c r="D4317" s="85"/>
    </row>
    <row r="4318" spans="4:4">
      <c r="D4318" s="85"/>
    </row>
    <row r="4319" spans="4:4">
      <c r="D4319" s="85"/>
    </row>
    <row r="4320" spans="4:4">
      <c r="D4320" s="85"/>
    </row>
    <row r="4321" spans="4:4">
      <c r="D4321" s="85"/>
    </row>
    <row r="4322" spans="4:4">
      <c r="D4322" s="85"/>
    </row>
    <row r="4323" spans="4:4">
      <c r="D4323" s="85"/>
    </row>
    <row r="4324" spans="4:4">
      <c r="D4324" s="85"/>
    </row>
    <row r="4325" spans="4:4">
      <c r="D4325" s="85"/>
    </row>
    <row r="4326" spans="4:4">
      <c r="D4326" s="85"/>
    </row>
    <row r="4327" spans="4:4">
      <c r="D4327" s="85"/>
    </row>
    <row r="4328" spans="4:4">
      <c r="D4328" s="85"/>
    </row>
    <row r="4329" spans="4:4">
      <c r="D4329" s="85"/>
    </row>
    <row r="4330" spans="4:4">
      <c r="D4330" s="85"/>
    </row>
    <row r="4331" spans="4:4">
      <c r="D4331" s="85"/>
    </row>
    <row r="4332" spans="4:4">
      <c r="D4332" s="85"/>
    </row>
    <row r="4333" spans="4:4">
      <c r="D4333" s="85"/>
    </row>
    <row r="4334" spans="4:4">
      <c r="D4334" s="85"/>
    </row>
    <row r="4335" spans="4:4">
      <c r="D4335" s="85"/>
    </row>
    <row r="4336" spans="4:4">
      <c r="D4336" s="85"/>
    </row>
    <row r="4337" spans="4:4">
      <c r="D4337" s="85"/>
    </row>
    <row r="4338" spans="4:4">
      <c r="D4338" s="85"/>
    </row>
    <row r="4339" spans="4:4">
      <c r="D4339" s="85"/>
    </row>
    <row r="4340" spans="4:4">
      <c r="D4340" s="85"/>
    </row>
    <row r="4341" spans="4:4">
      <c r="D4341" s="85"/>
    </row>
    <row r="4342" spans="4:4">
      <c r="D4342" s="85"/>
    </row>
    <row r="4343" spans="4:4">
      <c r="D4343" s="85"/>
    </row>
    <row r="4344" spans="4:4">
      <c r="D4344" s="85"/>
    </row>
    <row r="4345" spans="4:4">
      <c r="D4345" s="85"/>
    </row>
    <row r="4346" spans="4:4">
      <c r="D4346" s="85"/>
    </row>
    <row r="4347" spans="4:4">
      <c r="D4347" s="85"/>
    </row>
    <row r="4348" spans="4:4">
      <c r="D4348" s="85"/>
    </row>
    <row r="4349" spans="4:4">
      <c r="D4349" s="85"/>
    </row>
    <row r="4350" spans="4:4">
      <c r="D4350" s="85"/>
    </row>
    <row r="4351" spans="4:4">
      <c r="D4351" s="85"/>
    </row>
    <row r="4352" spans="4:4">
      <c r="D4352" s="85"/>
    </row>
    <row r="4353" spans="4:4">
      <c r="D4353" s="85"/>
    </row>
    <row r="4354" spans="4:4">
      <c r="D4354" s="85"/>
    </row>
    <row r="4355" spans="4:4">
      <c r="D4355" s="85"/>
    </row>
    <row r="4356" spans="4:4">
      <c r="D4356" s="85"/>
    </row>
    <row r="4357" spans="4:4">
      <c r="D4357" s="85"/>
    </row>
    <row r="4358" spans="4:4">
      <c r="D4358" s="85"/>
    </row>
    <row r="4359" spans="4:4">
      <c r="D4359" s="85"/>
    </row>
    <row r="4360" spans="4:4">
      <c r="D4360" s="85"/>
    </row>
    <row r="4361" spans="4:4">
      <c r="D4361" s="85"/>
    </row>
    <row r="4362" spans="4:4">
      <c r="D4362" s="85"/>
    </row>
    <row r="4363" spans="4:4">
      <c r="D4363" s="85"/>
    </row>
    <row r="4364" spans="4:4">
      <c r="D4364" s="85"/>
    </row>
    <row r="4365" spans="4:4">
      <c r="D4365" s="85"/>
    </row>
    <row r="4366" spans="4:4">
      <c r="D4366" s="85"/>
    </row>
    <row r="4367" spans="4:4">
      <c r="D4367" s="85"/>
    </row>
    <row r="4368" spans="4:4">
      <c r="D4368" s="85"/>
    </row>
    <row r="4369" spans="4:4">
      <c r="D4369" s="85"/>
    </row>
    <row r="4370" spans="4:4">
      <c r="D4370" s="85"/>
    </row>
    <row r="4371" spans="4:4">
      <c r="D4371" s="85"/>
    </row>
    <row r="4372" spans="4:4">
      <c r="D4372" s="85"/>
    </row>
    <row r="4373" spans="4:4">
      <c r="D4373" s="85"/>
    </row>
    <row r="4374" spans="4:4">
      <c r="D4374" s="85"/>
    </row>
    <row r="4375" spans="4:4">
      <c r="D4375" s="85"/>
    </row>
    <row r="4376" spans="4:4">
      <c r="D4376" s="85"/>
    </row>
    <row r="4377" spans="4:4">
      <c r="D4377" s="85"/>
    </row>
    <row r="4378" spans="4:4">
      <c r="D4378" s="85"/>
    </row>
    <row r="4379" spans="4:4">
      <c r="D4379" s="85"/>
    </row>
    <row r="4380" spans="4:4">
      <c r="D4380" s="85"/>
    </row>
    <row r="4381" spans="4:4">
      <c r="D4381" s="85"/>
    </row>
    <row r="4382" spans="4:4">
      <c r="D4382" s="85"/>
    </row>
    <row r="4383" spans="4:4">
      <c r="D4383" s="85"/>
    </row>
    <row r="4384" spans="4:4">
      <c r="D4384" s="85"/>
    </row>
    <row r="4385" spans="4:4">
      <c r="D4385" s="85"/>
    </row>
    <row r="4386" spans="4:4">
      <c r="D4386" s="85"/>
    </row>
    <row r="4387" spans="4:4">
      <c r="D4387" s="85"/>
    </row>
    <row r="4388" spans="4:4">
      <c r="D4388" s="85"/>
    </row>
    <row r="4389" spans="4:4">
      <c r="D4389" s="85"/>
    </row>
    <row r="4390" spans="4:4">
      <c r="D4390" s="85"/>
    </row>
    <row r="4391" spans="4:4">
      <c r="D4391" s="85"/>
    </row>
    <row r="4392" spans="4:4">
      <c r="D4392" s="85"/>
    </row>
    <row r="4393" spans="4:4">
      <c r="D4393" s="85"/>
    </row>
    <row r="4394" spans="4:4">
      <c r="D4394" s="85"/>
    </row>
    <row r="4395" spans="4:4">
      <c r="D4395" s="85"/>
    </row>
    <row r="4396" spans="4:4">
      <c r="D4396" s="85"/>
    </row>
    <row r="4397" spans="4:4">
      <c r="D4397" s="85"/>
    </row>
    <row r="4398" spans="4:4">
      <c r="D4398" s="85"/>
    </row>
    <row r="4399" spans="4:4">
      <c r="D4399" s="85"/>
    </row>
    <row r="4400" spans="4:4">
      <c r="D4400" s="85"/>
    </row>
    <row r="4401" spans="4:4">
      <c r="D4401" s="85"/>
    </row>
    <row r="4402" spans="4:4">
      <c r="D4402" s="85"/>
    </row>
    <row r="4403" spans="4:4">
      <c r="D4403" s="85"/>
    </row>
    <row r="4404" spans="4:4">
      <c r="D4404" s="85"/>
    </row>
    <row r="4405" spans="4:4">
      <c r="D4405" s="85"/>
    </row>
    <row r="4406" spans="4:4">
      <c r="D4406" s="85"/>
    </row>
    <row r="4407" spans="4:4">
      <c r="D4407" s="85"/>
    </row>
    <row r="4408" spans="4:4">
      <c r="D4408" s="85"/>
    </row>
    <row r="4409" spans="4:4">
      <c r="D4409" s="85"/>
    </row>
    <row r="4410" spans="4:4">
      <c r="D4410" s="85"/>
    </row>
    <row r="4411" spans="4:4">
      <c r="D4411" s="85"/>
    </row>
    <row r="4412" spans="4:4">
      <c r="D4412" s="85"/>
    </row>
    <row r="4413" spans="4:4">
      <c r="D4413" s="85"/>
    </row>
    <row r="4414" spans="4:4">
      <c r="D4414" s="85"/>
    </row>
    <row r="4415" spans="4:4">
      <c r="D4415" s="85"/>
    </row>
    <row r="4416" spans="4:4">
      <c r="D4416" s="85"/>
    </row>
    <row r="4417" spans="4:4">
      <c r="D4417" s="85"/>
    </row>
    <row r="4418" spans="4:4">
      <c r="D4418" s="85"/>
    </row>
    <row r="4419" spans="4:4">
      <c r="D4419" s="85"/>
    </row>
    <row r="4420" spans="4:4">
      <c r="D4420" s="85"/>
    </row>
    <row r="4421" spans="4:4">
      <c r="D4421" s="85"/>
    </row>
    <row r="4422" spans="4:4">
      <c r="D4422" s="85"/>
    </row>
    <row r="4423" spans="4:4">
      <c r="D4423" s="85"/>
    </row>
    <row r="4424" spans="4:4">
      <c r="D4424" s="85"/>
    </row>
    <row r="4425" spans="4:4">
      <c r="D4425" s="85"/>
    </row>
    <row r="4426" spans="4:4">
      <c r="D4426" s="85"/>
    </row>
    <row r="4427" spans="4:4">
      <c r="D4427" s="85"/>
    </row>
    <row r="4428" spans="4:4">
      <c r="D4428" s="85"/>
    </row>
    <row r="4429" spans="4:4">
      <c r="D4429" s="85"/>
    </row>
    <row r="4430" spans="4:4">
      <c r="D4430" s="85"/>
    </row>
    <row r="4431" spans="4:4">
      <c r="D4431" s="85"/>
    </row>
    <row r="4432" spans="4:4">
      <c r="D4432" s="85"/>
    </row>
    <row r="4433" spans="4:4">
      <c r="D4433" s="85"/>
    </row>
    <row r="4434" spans="4:4">
      <c r="D4434" s="85"/>
    </row>
    <row r="4435" spans="4:4">
      <c r="D4435" s="85"/>
    </row>
    <row r="4436" spans="4:4">
      <c r="D4436" s="85"/>
    </row>
    <row r="4437" spans="4:4">
      <c r="D4437" s="85"/>
    </row>
    <row r="4438" spans="4:4">
      <c r="D4438" s="85"/>
    </row>
    <row r="4439" spans="4:4">
      <c r="D4439" s="85"/>
    </row>
    <row r="4440" spans="4:4">
      <c r="D4440" s="85"/>
    </row>
    <row r="4441" spans="4:4">
      <c r="D4441" s="85"/>
    </row>
    <row r="4442" spans="4:4">
      <c r="D4442" s="85"/>
    </row>
    <row r="4443" spans="4:4">
      <c r="D4443" s="85"/>
    </row>
    <row r="4444" spans="4:4">
      <c r="D4444" s="85"/>
    </row>
    <row r="4445" spans="4:4">
      <c r="D4445" s="85"/>
    </row>
    <row r="4446" spans="4:4">
      <c r="D4446" s="85"/>
    </row>
    <row r="4447" spans="4:4">
      <c r="D4447" s="85"/>
    </row>
    <row r="4448" spans="4:4">
      <c r="D4448" s="85"/>
    </row>
    <row r="4449" spans="4:4">
      <c r="D4449" s="85"/>
    </row>
    <row r="4450" spans="4:4">
      <c r="D4450" s="85"/>
    </row>
    <row r="4451" spans="4:4">
      <c r="D4451" s="85"/>
    </row>
    <row r="4452" spans="4:4">
      <c r="D4452" s="85"/>
    </row>
    <row r="4453" spans="4:4">
      <c r="D4453" s="85"/>
    </row>
    <row r="4454" spans="4:4">
      <c r="D4454" s="85"/>
    </row>
    <row r="4455" spans="4:4">
      <c r="D4455" s="85"/>
    </row>
    <row r="4456" spans="4:4">
      <c r="D4456" s="85"/>
    </row>
    <row r="4457" spans="4:4">
      <c r="D4457" s="85"/>
    </row>
    <row r="4458" spans="4:4">
      <c r="D4458" s="85"/>
    </row>
    <row r="4459" spans="4:4">
      <c r="D4459" s="85"/>
    </row>
    <row r="4460" spans="4:4">
      <c r="D4460" s="85"/>
    </row>
    <row r="4461" spans="4:4">
      <c r="D4461" s="85"/>
    </row>
    <row r="4462" spans="4:4">
      <c r="D4462" s="85"/>
    </row>
    <row r="4463" spans="4:4">
      <c r="D4463" s="85"/>
    </row>
    <row r="4464" spans="4:4">
      <c r="D4464" s="85"/>
    </row>
    <row r="4465" spans="4:4">
      <c r="D4465" s="85"/>
    </row>
    <row r="4466" spans="4:4">
      <c r="D4466" s="85"/>
    </row>
    <row r="4467" spans="4:4">
      <c r="D4467" s="85"/>
    </row>
    <row r="4468" spans="4:4">
      <c r="D4468" s="85"/>
    </row>
    <row r="4469" spans="4:4">
      <c r="D4469" s="85"/>
    </row>
    <row r="4470" spans="4:4">
      <c r="D4470" s="85"/>
    </row>
    <row r="4471" spans="4:4">
      <c r="D4471" s="85"/>
    </row>
    <row r="4472" spans="4:4">
      <c r="D4472" s="85"/>
    </row>
    <row r="4473" spans="4:4">
      <c r="D4473" s="85"/>
    </row>
    <row r="4474" spans="4:4">
      <c r="D4474" s="85"/>
    </row>
    <row r="4475" spans="4:4">
      <c r="D4475" s="85"/>
    </row>
    <row r="4476" spans="4:4">
      <c r="D4476" s="85"/>
    </row>
    <row r="4477" spans="4:4">
      <c r="D4477" s="85"/>
    </row>
    <row r="4478" spans="4:4">
      <c r="D4478" s="85"/>
    </row>
    <row r="4479" spans="4:4">
      <c r="D4479" s="85"/>
    </row>
    <row r="4480" spans="4:4">
      <c r="D4480" s="85"/>
    </row>
    <row r="4481" spans="4:4">
      <c r="D4481" s="85"/>
    </row>
    <row r="4482" spans="4:4">
      <c r="D4482" s="85"/>
    </row>
    <row r="4483" spans="4:4">
      <c r="D4483" s="85"/>
    </row>
    <row r="4484" spans="4:4">
      <c r="D4484" s="85"/>
    </row>
    <row r="4485" spans="4:4">
      <c r="D4485" s="85"/>
    </row>
    <row r="4486" spans="4:4">
      <c r="D4486" s="85"/>
    </row>
    <row r="4487" spans="4:4">
      <c r="D4487" s="85"/>
    </row>
    <row r="4488" spans="4:4">
      <c r="D4488" s="85"/>
    </row>
    <row r="4489" spans="4:4">
      <c r="D4489" s="85"/>
    </row>
    <row r="4490" spans="4:4">
      <c r="D4490" s="85"/>
    </row>
    <row r="4491" spans="4:4">
      <c r="D4491" s="85"/>
    </row>
    <row r="4492" spans="4:4">
      <c r="D4492" s="85"/>
    </row>
    <row r="4493" spans="4:4">
      <c r="D4493" s="85"/>
    </row>
    <row r="4494" spans="4:4">
      <c r="D4494" s="85"/>
    </row>
    <row r="4495" spans="4:4">
      <c r="D4495" s="85"/>
    </row>
    <row r="4496" spans="4:4">
      <c r="D4496" s="85"/>
    </row>
    <row r="4497" spans="4:4">
      <c r="D4497" s="85"/>
    </row>
    <row r="4498" spans="4:4">
      <c r="D4498" s="85"/>
    </row>
    <row r="4499" spans="4:4">
      <c r="D4499" s="85"/>
    </row>
    <row r="4500" spans="4:4">
      <c r="D4500" s="85"/>
    </row>
    <row r="4501" spans="4:4">
      <c r="D4501" s="85"/>
    </row>
    <row r="4502" spans="4:4">
      <c r="D4502" s="85"/>
    </row>
    <row r="4503" spans="4:4">
      <c r="D4503" s="85"/>
    </row>
    <row r="4504" spans="4:4">
      <c r="D4504" s="85"/>
    </row>
    <row r="4505" spans="4:4">
      <c r="D4505" s="85"/>
    </row>
    <row r="4506" spans="4:4">
      <c r="D4506" s="85"/>
    </row>
    <row r="4507" spans="4:4">
      <c r="D4507" s="85"/>
    </row>
    <row r="4508" spans="4:4">
      <c r="D4508" s="85"/>
    </row>
    <row r="4509" spans="4:4">
      <c r="D4509" s="85"/>
    </row>
    <row r="4510" spans="4:4">
      <c r="D4510" s="85"/>
    </row>
    <row r="4511" spans="4:4">
      <c r="D4511" s="85"/>
    </row>
    <row r="4512" spans="4:4">
      <c r="D4512" s="85"/>
    </row>
    <row r="4513" spans="4:4">
      <c r="D4513" s="85"/>
    </row>
    <row r="4514" spans="4:4">
      <c r="D4514" s="85"/>
    </row>
    <row r="4515" spans="4:4">
      <c r="D4515" s="85"/>
    </row>
    <row r="4516" spans="4:4">
      <c r="D4516" s="85"/>
    </row>
    <row r="4517" spans="4:4">
      <c r="D4517" s="85"/>
    </row>
    <row r="4518" spans="4:4">
      <c r="D4518" s="85"/>
    </row>
    <row r="4519" spans="4:4">
      <c r="D4519" s="85"/>
    </row>
    <row r="4520" spans="4:4">
      <c r="D4520" s="85"/>
    </row>
    <row r="4521" spans="4:4">
      <c r="D4521" s="85"/>
    </row>
    <row r="4522" spans="4:4">
      <c r="D4522" s="85"/>
    </row>
    <row r="4523" spans="4:4">
      <c r="D4523" s="85"/>
    </row>
    <row r="4524" spans="4:4">
      <c r="D4524" s="85"/>
    </row>
    <row r="4525" spans="4:4">
      <c r="D4525" s="85"/>
    </row>
    <row r="4526" spans="4:4">
      <c r="D4526" s="85"/>
    </row>
    <row r="4527" spans="4:4">
      <c r="D4527" s="85"/>
    </row>
    <row r="4528" spans="4:4">
      <c r="D4528" s="85"/>
    </row>
    <row r="4529" spans="4:4">
      <c r="D4529" s="85"/>
    </row>
    <row r="4530" spans="4:4">
      <c r="D4530" s="85"/>
    </row>
    <row r="4531" spans="4:4">
      <c r="D4531" s="85"/>
    </row>
    <row r="4532" spans="4:4">
      <c r="D4532" s="85"/>
    </row>
    <row r="4533" spans="4:4">
      <c r="D4533" s="85"/>
    </row>
    <row r="4534" spans="4:4">
      <c r="D4534" s="85"/>
    </row>
    <row r="4535" spans="4:4">
      <c r="D4535" s="85"/>
    </row>
    <row r="4536" spans="4:4">
      <c r="D4536" s="85"/>
    </row>
    <row r="4537" spans="4:4">
      <c r="D4537" s="85"/>
    </row>
    <row r="4538" spans="4:4">
      <c r="D4538" s="85"/>
    </row>
    <row r="4539" spans="4:4">
      <c r="D4539" s="85"/>
    </row>
    <row r="4540" spans="4:4">
      <c r="D4540" s="85"/>
    </row>
    <row r="4541" spans="4:4">
      <c r="D4541" s="85"/>
    </row>
    <row r="4542" spans="4:4">
      <c r="D4542" s="85"/>
    </row>
    <row r="4543" spans="4:4">
      <c r="D4543" s="85"/>
    </row>
    <row r="4544" spans="4:4">
      <c r="D4544" s="85"/>
    </row>
    <row r="4545" spans="4:4">
      <c r="D4545" s="85"/>
    </row>
    <row r="4546" spans="4:4">
      <c r="D4546" s="85"/>
    </row>
    <row r="4547" spans="4:4">
      <c r="D4547" s="85"/>
    </row>
    <row r="4548" spans="4:4">
      <c r="D4548" s="85"/>
    </row>
    <row r="4549" spans="4:4">
      <c r="D4549" s="85"/>
    </row>
    <row r="4550" spans="4:4">
      <c r="D4550" s="85"/>
    </row>
    <row r="4551" spans="4:4">
      <c r="D4551" s="85"/>
    </row>
    <row r="4552" spans="4:4">
      <c r="D4552" s="85"/>
    </row>
    <row r="4553" spans="4:4">
      <c r="D4553" s="85"/>
    </row>
    <row r="4554" spans="4:4">
      <c r="D4554" s="85"/>
    </row>
    <row r="4555" spans="4:4">
      <c r="D4555" s="85"/>
    </row>
    <row r="4556" spans="4:4">
      <c r="D4556" s="85"/>
    </row>
    <row r="4557" spans="4:4">
      <c r="D4557" s="85"/>
    </row>
    <row r="4558" spans="4:4">
      <c r="D4558" s="85"/>
    </row>
    <row r="4559" spans="4:4">
      <c r="D4559" s="85"/>
    </row>
    <row r="4560" spans="4:4">
      <c r="D4560" s="85"/>
    </row>
    <row r="4561" spans="4:4">
      <c r="D4561" s="85"/>
    </row>
    <row r="4562" spans="4:4">
      <c r="D4562" s="85"/>
    </row>
    <row r="4563" spans="4:4">
      <c r="D4563" s="85"/>
    </row>
    <row r="4564" spans="4:4">
      <c r="D4564" s="85"/>
    </row>
    <row r="4565" spans="4:4">
      <c r="D4565" s="85"/>
    </row>
    <row r="4566" spans="4:4">
      <c r="D4566" s="85"/>
    </row>
    <row r="4567" spans="4:4">
      <c r="D4567" s="85"/>
    </row>
    <row r="4568" spans="4:4">
      <c r="D4568" s="85"/>
    </row>
    <row r="4569" spans="4:4">
      <c r="D4569" s="85"/>
    </row>
    <row r="4570" spans="4:4">
      <c r="D4570" s="85"/>
    </row>
    <row r="4571" spans="4:4">
      <c r="D4571" s="85"/>
    </row>
    <row r="4572" spans="4:4">
      <c r="D4572" s="85"/>
    </row>
    <row r="4573" spans="4:4">
      <c r="D4573" s="85"/>
    </row>
    <row r="4574" spans="4:4">
      <c r="D4574" s="85"/>
    </row>
    <row r="4575" spans="4:4">
      <c r="D4575" s="85"/>
    </row>
    <row r="4576" spans="4:4">
      <c r="D4576" s="85"/>
    </row>
    <row r="4577" spans="4:4">
      <c r="D4577" s="85"/>
    </row>
    <row r="4578" spans="4:4">
      <c r="D4578" s="85"/>
    </row>
    <row r="4579" spans="4:4">
      <c r="D4579" s="85"/>
    </row>
    <row r="4580" spans="4:4">
      <c r="D4580" s="85"/>
    </row>
    <row r="4581" spans="4:4">
      <c r="D4581" s="85"/>
    </row>
    <row r="4582" spans="4:4">
      <c r="D4582" s="85"/>
    </row>
    <row r="4583" spans="4:4">
      <c r="D4583" s="85"/>
    </row>
    <row r="4584" spans="4:4">
      <c r="D4584" s="85"/>
    </row>
    <row r="4585" spans="4:4">
      <c r="D4585" s="85"/>
    </row>
    <row r="4586" spans="4:4">
      <c r="D4586" s="85"/>
    </row>
    <row r="4587" spans="4:4">
      <c r="D4587" s="85"/>
    </row>
    <row r="4588" spans="4:4">
      <c r="D4588" s="85"/>
    </row>
    <row r="4589" spans="4:4">
      <c r="D4589" s="85"/>
    </row>
    <row r="4590" spans="4:4">
      <c r="D4590" s="85"/>
    </row>
    <row r="4591" spans="4:4">
      <c r="D4591" s="85"/>
    </row>
    <row r="4592" spans="4:4">
      <c r="D4592" s="85"/>
    </row>
    <row r="4593" spans="4:4">
      <c r="D4593" s="85"/>
    </row>
    <row r="4594" spans="4:4">
      <c r="D4594" s="85"/>
    </row>
    <row r="4595" spans="4:4">
      <c r="D4595" s="85"/>
    </row>
    <row r="4596" spans="4:4">
      <c r="D4596" s="85"/>
    </row>
    <row r="4597" spans="4:4">
      <c r="D4597" s="85"/>
    </row>
    <row r="4598" spans="4:4">
      <c r="D4598" s="85"/>
    </row>
    <row r="4599" spans="4:4">
      <c r="D4599" s="85"/>
    </row>
    <row r="4600" spans="4:4">
      <c r="D4600" s="85"/>
    </row>
    <row r="4601" spans="4:4">
      <c r="D4601" s="85"/>
    </row>
    <row r="4602" spans="4:4">
      <c r="D4602" s="85"/>
    </row>
    <row r="4603" spans="4:4">
      <c r="D4603" s="85"/>
    </row>
    <row r="4604" spans="4:4">
      <c r="D4604" s="85"/>
    </row>
    <row r="4605" spans="4:4">
      <c r="D4605" s="85"/>
    </row>
    <row r="4606" spans="4:4">
      <c r="D4606" s="85"/>
    </row>
    <row r="4607" spans="4:4">
      <c r="D4607" s="85"/>
    </row>
    <row r="4608" spans="4:4">
      <c r="D4608" s="85"/>
    </row>
    <row r="4609" spans="4:4">
      <c r="D4609" s="85"/>
    </row>
    <row r="4610" spans="4:4">
      <c r="D4610" s="85"/>
    </row>
    <row r="4611" spans="4:4">
      <c r="D4611" s="85"/>
    </row>
    <row r="4612" spans="4:4">
      <c r="D4612" s="85"/>
    </row>
    <row r="4613" spans="4:4">
      <c r="D4613" s="85"/>
    </row>
    <row r="4614" spans="4:4">
      <c r="D4614" s="85"/>
    </row>
    <row r="4615" spans="4:4">
      <c r="D4615" s="85"/>
    </row>
    <row r="4616" spans="4:4">
      <c r="D4616" s="85"/>
    </row>
    <row r="4617" spans="4:4">
      <c r="D4617" s="85"/>
    </row>
    <row r="4618" spans="4:4">
      <c r="D4618" s="85"/>
    </row>
    <row r="4619" spans="4:4">
      <c r="D4619" s="85"/>
    </row>
    <row r="4620" spans="4:4">
      <c r="D4620" s="85"/>
    </row>
    <row r="4621" spans="4:4">
      <c r="D4621" s="85"/>
    </row>
    <row r="4622" spans="4:4">
      <c r="D4622" s="85"/>
    </row>
    <row r="4623" spans="4:4">
      <c r="D4623" s="85"/>
    </row>
    <row r="4624" spans="4:4">
      <c r="D4624" s="85"/>
    </row>
    <row r="4625" spans="4:4">
      <c r="D4625" s="85"/>
    </row>
    <row r="4626" spans="4:4">
      <c r="D4626" s="85"/>
    </row>
    <row r="4627" spans="4:4">
      <c r="D4627" s="85"/>
    </row>
    <row r="4628" spans="4:4">
      <c r="D4628" s="85"/>
    </row>
    <row r="4629" spans="4:4">
      <c r="D4629" s="85"/>
    </row>
    <row r="4630" spans="4:4">
      <c r="D4630" s="85"/>
    </row>
    <row r="4631" spans="4:4">
      <c r="D4631" s="85"/>
    </row>
    <row r="4632" spans="4:4">
      <c r="D4632" s="85"/>
    </row>
    <row r="4633" spans="4:4">
      <c r="D4633" s="85"/>
    </row>
    <row r="4634" spans="4:4">
      <c r="D4634" s="85"/>
    </row>
    <row r="4635" spans="4:4">
      <c r="D4635" s="85"/>
    </row>
    <row r="4636" spans="4:4">
      <c r="D4636" s="85"/>
    </row>
    <row r="4637" spans="4:4">
      <c r="D4637" s="85"/>
    </row>
    <row r="4638" spans="4:4">
      <c r="D4638" s="85"/>
    </row>
    <row r="4639" spans="4:4">
      <c r="D4639" s="85"/>
    </row>
    <row r="4640" spans="4:4">
      <c r="D4640" s="85"/>
    </row>
    <row r="4641" spans="4:4">
      <c r="D4641" s="85"/>
    </row>
    <row r="4642" spans="4:4">
      <c r="D4642" s="85"/>
    </row>
    <row r="4643" spans="4:4">
      <c r="D4643" s="85"/>
    </row>
    <row r="4644" spans="4:4">
      <c r="D4644" s="85"/>
    </row>
    <row r="4645" spans="4:4">
      <c r="D4645" s="85"/>
    </row>
    <row r="4646" spans="4:4">
      <c r="D4646" s="85"/>
    </row>
    <row r="4647" spans="4:4">
      <c r="D4647" s="85"/>
    </row>
    <row r="4648" spans="4:4">
      <c r="D4648" s="85"/>
    </row>
    <row r="4649" spans="4:4">
      <c r="D4649" s="85"/>
    </row>
    <row r="4650" spans="4:4">
      <c r="D4650" s="85"/>
    </row>
    <row r="4651" spans="4:4">
      <c r="D4651" s="85"/>
    </row>
    <row r="4652" spans="4:4">
      <c r="D4652" s="85"/>
    </row>
    <row r="4653" spans="4:4">
      <c r="D4653" s="85"/>
    </row>
    <row r="4654" spans="4:4">
      <c r="D4654" s="85"/>
    </row>
    <row r="4655" spans="4:4">
      <c r="D4655" s="85"/>
    </row>
    <row r="4656" spans="4:4">
      <c r="D4656" s="85"/>
    </row>
    <row r="4657" spans="4:4">
      <c r="D4657" s="85"/>
    </row>
    <row r="4658" spans="4:4">
      <c r="D4658" s="85"/>
    </row>
    <row r="4659" spans="4:4">
      <c r="D4659" s="85"/>
    </row>
    <row r="4660" spans="4:4">
      <c r="D4660" s="85"/>
    </row>
    <row r="4661" spans="4:4">
      <c r="D4661" s="85"/>
    </row>
    <row r="4662" spans="4:4">
      <c r="D4662" s="85"/>
    </row>
    <row r="4663" spans="4:4">
      <c r="D4663" s="85"/>
    </row>
    <row r="4664" spans="4:4">
      <c r="D4664" s="85"/>
    </row>
    <row r="4665" spans="4:4">
      <c r="D4665" s="85"/>
    </row>
    <row r="4666" spans="4:4">
      <c r="D4666" s="85"/>
    </row>
    <row r="4667" spans="4:4">
      <c r="D4667" s="85"/>
    </row>
    <row r="4668" spans="4:4">
      <c r="D4668" s="85"/>
    </row>
    <row r="4669" spans="4:4">
      <c r="D4669" s="85"/>
    </row>
    <row r="4670" spans="4:4">
      <c r="D4670" s="85"/>
    </row>
    <row r="4671" spans="4:4">
      <c r="D4671" s="85"/>
    </row>
    <row r="4672" spans="4:4">
      <c r="D4672" s="85"/>
    </row>
    <row r="4673" spans="4:4">
      <c r="D4673" s="85"/>
    </row>
    <row r="4674" spans="4:4">
      <c r="D4674" s="85"/>
    </row>
    <row r="4675" spans="4:4">
      <c r="D4675" s="85"/>
    </row>
    <row r="4676" spans="4:4">
      <c r="D4676" s="85"/>
    </row>
    <row r="4677" spans="4:4">
      <c r="D4677" s="85"/>
    </row>
    <row r="4678" spans="4:4">
      <c r="D4678" s="85"/>
    </row>
    <row r="4679" spans="4:4">
      <c r="D4679" s="85"/>
    </row>
    <row r="4680" spans="4:4">
      <c r="D4680" s="85"/>
    </row>
    <row r="4681" spans="4:4">
      <c r="D4681" s="85"/>
    </row>
    <row r="4682" spans="4:4">
      <c r="D4682" s="85"/>
    </row>
    <row r="4683" spans="4:4">
      <c r="D4683" s="85"/>
    </row>
    <row r="4684" spans="4:4">
      <c r="D4684" s="85"/>
    </row>
    <row r="4685" spans="4:4">
      <c r="D4685" s="85"/>
    </row>
    <row r="4686" spans="4:4">
      <c r="D4686" s="85"/>
    </row>
    <row r="4687" spans="4:4">
      <c r="D4687" s="85"/>
    </row>
    <row r="4688" spans="4:4">
      <c r="D4688" s="85"/>
    </row>
    <row r="4689" spans="4:4">
      <c r="D4689" s="85"/>
    </row>
    <row r="4690" spans="4:4">
      <c r="D4690" s="85"/>
    </row>
    <row r="4691" spans="4:4">
      <c r="D4691" s="85"/>
    </row>
    <row r="4692" spans="4:4">
      <c r="D4692" s="85"/>
    </row>
    <row r="4693" spans="4:4">
      <c r="D4693" s="85"/>
    </row>
    <row r="4694" spans="4:4">
      <c r="D4694" s="85"/>
    </row>
    <row r="4695" spans="4:4">
      <c r="D4695" s="85"/>
    </row>
    <row r="4696" spans="4:4">
      <c r="D4696" s="85"/>
    </row>
    <row r="4697" spans="4:4">
      <c r="D4697" s="85"/>
    </row>
    <row r="4698" spans="4:4">
      <c r="D4698" s="85"/>
    </row>
    <row r="4699" spans="4:4">
      <c r="D4699" s="85"/>
    </row>
    <row r="4700" spans="4:4">
      <c r="D4700" s="85"/>
    </row>
    <row r="4701" spans="4:4">
      <c r="D4701" s="85"/>
    </row>
    <row r="4702" spans="4:4">
      <c r="D4702" s="85"/>
    </row>
    <row r="4703" spans="4:4">
      <c r="D4703" s="85"/>
    </row>
    <row r="4704" spans="4:4">
      <c r="D4704" s="85"/>
    </row>
    <row r="4705" spans="4:4">
      <c r="D4705" s="85"/>
    </row>
    <row r="4706" spans="4:4">
      <c r="D4706" s="85"/>
    </row>
    <row r="4707" spans="4:4">
      <c r="D4707" s="85"/>
    </row>
    <row r="4708" spans="4:4">
      <c r="D4708" s="85"/>
    </row>
    <row r="4709" spans="4:4">
      <c r="D4709" s="85"/>
    </row>
    <row r="4710" spans="4:4">
      <c r="D4710" s="85"/>
    </row>
    <row r="4711" spans="4:4">
      <c r="D4711" s="85"/>
    </row>
    <row r="4712" spans="4:4">
      <c r="D4712" s="85"/>
    </row>
    <row r="4713" spans="4:4">
      <c r="D4713" s="85"/>
    </row>
    <row r="4714" spans="4:4">
      <c r="D4714" s="85"/>
    </row>
    <row r="4715" spans="4:4">
      <c r="D4715" s="85"/>
    </row>
    <row r="4716" spans="4:4">
      <c r="D4716" s="85"/>
    </row>
    <row r="4717" spans="4:4">
      <c r="D4717" s="85"/>
    </row>
    <row r="4718" spans="4:4">
      <c r="D4718" s="85"/>
    </row>
    <row r="4719" spans="4:4">
      <c r="D4719" s="85"/>
    </row>
    <row r="4720" spans="4:4">
      <c r="D4720" s="85"/>
    </row>
    <row r="4721" spans="4:4">
      <c r="D4721" s="85"/>
    </row>
    <row r="4722" spans="4:4">
      <c r="D4722" s="85"/>
    </row>
    <row r="4723" spans="4:4">
      <c r="D4723" s="85"/>
    </row>
    <row r="4724" spans="4:4">
      <c r="D4724" s="85"/>
    </row>
    <row r="4725" spans="4:4">
      <c r="D4725" s="85"/>
    </row>
    <row r="4726" spans="4:4">
      <c r="D4726" s="85"/>
    </row>
    <row r="4727" spans="4:4">
      <c r="D4727" s="85"/>
    </row>
    <row r="4728" spans="4:4">
      <c r="D4728" s="85"/>
    </row>
    <row r="4729" spans="4:4">
      <c r="D4729" s="85"/>
    </row>
    <row r="4730" spans="4:4">
      <c r="D4730" s="85"/>
    </row>
    <row r="4731" spans="4:4">
      <c r="D4731" s="85"/>
    </row>
    <row r="4732" spans="4:4">
      <c r="D4732" s="85"/>
    </row>
    <row r="4733" spans="4:4">
      <c r="D4733" s="85"/>
    </row>
    <row r="4734" spans="4:4">
      <c r="D4734" s="85"/>
    </row>
    <row r="4735" spans="4:4">
      <c r="D4735" s="85"/>
    </row>
    <row r="4736" spans="4:4">
      <c r="D4736" s="85"/>
    </row>
    <row r="4737" spans="4:4">
      <c r="D4737" s="85"/>
    </row>
    <row r="4738" spans="4:4">
      <c r="D4738" s="85"/>
    </row>
    <row r="4739" spans="4:4">
      <c r="D4739" s="85"/>
    </row>
    <row r="4740" spans="4:4">
      <c r="D4740" s="85"/>
    </row>
    <row r="4741" spans="4:4">
      <c r="D4741" s="85"/>
    </row>
    <row r="4742" spans="4:4">
      <c r="D4742" s="85"/>
    </row>
    <row r="4743" spans="4:4">
      <c r="D4743" s="85"/>
    </row>
    <row r="4744" spans="4:4">
      <c r="D4744" s="85"/>
    </row>
    <row r="4745" spans="4:4">
      <c r="D4745" s="85"/>
    </row>
    <row r="4746" spans="4:4">
      <c r="D4746" s="85"/>
    </row>
    <row r="4747" spans="4:4">
      <c r="D4747" s="85"/>
    </row>
    <row r="4748" spans="4:4">
      <c r="D4748" s="85"/>
    </row>
    <row r="4749" spans="4:4">
      <c r="D4749" s="85"/>
    </row>
    <row r="4750" spans="4:4">
      <c r="D4750" s="85"/>
    </row>
    <row r="4751" spans="4:4">
      <c r="D4751" s="85"/>
    </row>
    <row r="4752" spans="4:4">
      <c r="D4752" s="85"/>
    </row>
    <row r="4753" spans="4:4">
      <c r="D4753" s="85"/>
    </row>
    <row r="4754" spans="4:4">
      <c r="D4754" s="85"/>
    </row>
    <row r="4755" spans="4:4">
      <c r="D4755" s="85"/>
    </row>
    <row r="4756" spans="4:4">
      <c r="D4756" s="85"/>
    </row>
    <row r="4757" spans="4:4">
      <c r="D4757" s="85"/>
    </row>
    <row r="4758" spans="4:4">
      <c r="D4758" s="85"/>
    </row>
    <row r="4759" spans="4:4">
      <c r="D4759" s="85"/>
    </row>
    <row r="4760" spans="4:4">
      <c r="D4760" s="85"/>
    </row>
    <row r="4761" spans="4:4">
      <c r="D4761" s="85"/>
    </row>
    <row r="4762" spans="4:4">
      <c r="D4762" s="85"/>
    </row>
    <row r="4763" spans="4:4">
      <c r="D4763" s="85"/>
    </row>
    <row r="4764" spans="4:4">
      <c r="D4764" s="85"/>
    </row>
    <row r="4765" spans="4:4">
      <c r="D4765" s="85"/>
    </row>
    <row r="4766" spans="4:4">
      <c r="D4766" s="85"/>
    </row>
    <row r="4767" spans="4:4">
      <c r="D4767" s="85"/>
    </row>
    <row r="4768" spans="4:4">
      <c r="D4768" s="85"/>
    </row>
    <row r="4769" spans="4:4">
      <c r="D4769" s="85"/>
    </row>
    <row r="4770" spans="4:4">
      <c r="D4770" s="85"/>
    </row>
    <row r="4771" spans="4:4">
      <c r="D4771" s="85"/>
    </row>
    <row r="4772" spans="4:4">
      <c r="D4772" s="85"/>
    </row>
    <row r="4773" spans="4:4">
      <c r="D4773" s="85"/>
    </row>
    <row r="4774" spans="4:4">
      <c r="D4774" s="85"/>
    </row>
    <row r="4775" spans="4:4">
      <c r="D4775" s="85"/>
    </row>
    <row r="4776" spans="4:4">
      <c r="D4776" s="85"/>
    </row>
    <row r="4777" spans="4:4">
      <c r="D4777" s="85"/>
    </row>
    <row r="4778" spans="4:4">
      <c r="D4778" s="85"/>
    </row>
    <row r="4779" spans="4:4">
      <c r="D4779" s="85"/>
    </row>
    <row r="4780" spans="4:4">
      <c r="D4780" s="85"/>
    </row>
    <row r="4781" spans="4:4">
      <c r="D4781" s="85"/>
    </row>
    <row r="4782" spans="4:4">
      <c r="D4782" s="85"/>
    </row>
    <row r="4783" spans="4:4">
      <c r="D4783" s="85"/>
    </row>
    <row r="4784" spans="4:4">
      <c r="D4784" s="85"/>
    </row>
    <row r="4785" spans="4:4">
      <c r="D4785" s="85"/>
    </row>
    <row r="4786" spans="4:4">
      <c r="D4786" s="85"/>
    </row>
    <row r="4787" spans="4:4">
      <c r="D4787" s="85"/>
    </row>
    <row r="4788" spans="4:4">
      <c r="D4788" s="85"/>
    </row>
    <row r="4789" spans="4:4">
      <c r="D4789" s="85"/>
    </row>
    <row r="4790" spans="4:4">
      <c r="D4790" s="85"/>
    </row>
    <row r="4791" spans="4:4">
      <c r="D4791" s="85"/>
    </row>
    <row r="4792" spans="4:4">
      <c r="D4792" s="85"/>
    </row>
    <row r="4793" spans="4:4">
      <c r="D4793" s="85"/>
    </row>
    <row r="4794" spans="4:4">
      <c r="D4794" s="85"/>
    </row>
    <row r="4795" spans="4:4">
      <c r="D4795" s="85"/>
    </row>
    <row r="4796" spans="4:4">
      <c r="D4796" s="85"/>
    </row>
    <row r="4797" spans="4:4">
      <c r="D4797" s="85"/>
    </row>
    <row r="4798" spans="4:4">
      <c r="D4798" s="85"/>
    </row>
    <row r="4799" spans="4:4">
      <c r="D4799" s="85"/>
    </row>
    <row r="4800" spans="4:4">
      <c r="D4800" s="85"/>
    </row>
    <row r="4801" spans="4:4">
      <c r="D4801" s="85"/>
    </row>
    <row r="4802" spans="4:4">
      <c r="D4802" s="85"/>
    </row>
    <row r="4803" spans="4:4">
      <c r="D4803" s="85"/>
    </row>
    <row r="4804" spans="4:4">
      <c r="D4804" s="85"/>
    </row>
    <row r="4805" spans="4:4">
      <c r="D4805" s="85"/>
    </row>
    <row r="4806" spans="4:4">
      <c r="D4806" s="85"/>
    </row>
    <row r="4807" spans="4:4">
      <c r="D4807" s="85"/>
    </row>
    <row r="4808" spans="4:4">
      <c r="D4808" s="85"/>
    </row>
    <row r="4809" spans="4:4">
      <c r="D4809" s="85"/>
    </row>
    <row r="4810" spans="4:4">
      <c r="D4810" s="85"/>
    </row>
    <row r="4811" spans="4:4">
      <c r="D4811" s="85"/>
    </row>
    <row r="4812" spans="4:4">
      <c r="D4812" s="85"/>
    </row>
    <row r="4813" spans="4:4">
      <c r="D4813" s="85"/>
    </row>
    <row r="4814" spans="4:4">
      <c r="D4814" s="85"/>
    </row>
    <row r="4815" spans="4:4">
      <c r="D4815" s="85"/>
    </row>
    <row r="4816" spans="4:4">
      <c r="D4816" s="85"/>
    </row>
    <row r="4817" spans="4:4">
      <c r="D4817" s="85"/>
    </row>
    <row r="4818" spans="4:4">
      <c r="D4818" s="85"/>
    </row>
    <row r="4819" spans="4:4">
      <c r="D4819" s="85"/>
    </row>
    <row r="4820" spans="4:4">
      <c r="D4820" s="85"/>
    </row>
    <row r="4821" spans="4:4">
      <c r="D4821" s="85"/>
    </row>
    <row r="4822" spans="4:4">
      <c r="D4822" s="85"/>
    </row>
    <row r="4823" spans="4:4">
      <c r="D4823" s="85"/>
    </row>
    <row r="4824" spans="4:4">
      <c r="D4824" s="85"/>
    </row>
    <row r="4825" spans="4:4">
      <c r="D4825" s="85"/>
    </row>
    <row r="4826" spans="4:4">
      <c r="D4826" s="85"/>
    </row>
    <row r="4827" spans="4:4">
      <c r="D4827" s="85"/>
    </row>
    <row r="4828" spans="4:4">
      <c r="D4828" s="85"/>
    </row>
    <row r="4829" spans="4:4">
      <c r="D4829" s="85"/>
    </row>
    <row r="4830" spans="4:4">
      <c r="D4830" s="85"/>
    </row>
    <row r="4831" spans="4:4">
      <c r="D4831" s="85"/>
    </row>
    <row r="4832" spans="4:4">
      <c r="D4832" s="85"/>
    </row>
    <row r="4833" spans="4:4">
      <c r="D4833" s="85"/>
    </row>
    <row r="4834" spans="4:4">
      <c r="D4834" s="85"/>
    </row>
    <row r="4835" spans="4:4">
      <c r="D4835" s="85"/>
    </row>
    <row r="4836" spans="4:4">
      <c r="D4836" s="85"/>
    </row>
    <row r="4837" spans="4:4">
      <c r="D4837" s="85"/>
    </row>
    <row r="4838" spans="4:4">
      <c r="D4838" s="85"/>
    </row>
    <row r="4839" spans="4:4">
      <c r="D4839" s="85"/>
    </row>
    <row r="4840" spans="4:4">
      <c r="D4840" s="85"/>
    </row>
    <row r="4841" spans="4:4">
      <c r="D4841" s="85"/>
    </row>
    <row r="4842" spans="4:4">
      <c r="D4842" s="85"/>
    </row>
    <row r="4843" spans="4:4">
      <c r="D4843" s="85"/>
    </row>
    <row r="4844" spans="4:4">
      <c r="D4844" s="85"/>
    </row>
    <row r="4845" spans="4:4">
      <c r="D4845" s="85"/>
    </row>
    <row r="4846" spans="4:4">
      <c r="D4846" s="85"/>
    </row>
    <row r="4847" spans="4:4">
      <c r="D4847" s="85"/>
    </row>
    <row r="4848" spans="4:4">
      <c r="D4848" s="85"/>
    </row>
    <row r="4849" spans="4:4">
      <c r="D4849" s="85"/>
    </row>
    <row r="4850" spans="4:4">
      <c r="D4850" s="85"/>
    </row>
    <row r="4851" spans="4:4">
      <c r="D4851" s="85"/>
    </row>
    <row r="4852" spans="4:4">
      <c r="D4852" s="85"/>
    </row>
    <row r="4853" spans="4:4">
      <c r="D4853" s="85"/>
    </row>
    <row r="4854" spans="4:4">
      <c r="D4854" s="85"/>
    </row>
    <row r="4855" spans="4:4">
      <c r="D4855" s="85"/>
    </row>
    <row r="4856" spans="4:4">
      <c r="D4856" s="85"/>
    </row>
    <row r="4857" spans="4:4">
      <c r="D4857" s="85"/>
    </row>
    <row r="4858" spans="4:4">
      <c r="D4858" s="85"/>
    </row>
    <row r="4859" spans="4:4">
      <c r="D4859" s="85"/>
    </row>
    <row r="4860" spans="4:4">
      <c r="D4860" s="85"/>
    </row>
    <row r="4861" spans="4:4">
      <c r="D4861" s="85"/>
    </row>
    <row r="4862" spans="4:4">
      <c r="D4862" s="85"/>
    </row>
    <row r="4863" spans="4:4">
      <c r="D4863" s="85"/>
    </row>
    <row r="4864" spans="4:4">
      <c r="D4864" s="85"/>
    </row>
    <row r="4865" spans="4:4">
      <c r="D4865" s="85"/>
    </row>
    <row r="4866" spans="4:4">
      <c r="D4866" s="85"/>
    </row>
    <row r="4867" spans="4:4">
      <c r="D4867" s="85"/>
    </row>
    <row r="4868" spans="4:4">
      <c r="D4868" s="85"/>
    </row>
    <row r="4869" spans="4:4">
      <c r="D4869" s="85"/>
    </row>
    <row r="4870" spans="4:4">
      <c r="D4870" s="85"/>
    </row>
    <row r="4871" spans="4:4">
      <c r="D4871" s="85"/>
    </row>
    <row r="4872" spans="4:4">
      <c r="D4872" s="85"/>
    </row>
    <row r="4873" spans="4:4">
      <c r="D4873" s="85"/>
    </row>
    <row r="4874" spans="4:4">
      <c r="D4874" s="85"/>
    </row>
    <row r="4875" spans="4:4">
      <c r="D4875" s="85"/>
    </row>
    <row r="4876" spans="4:4">
      <c r="D4876" s="85"/>
    </row>
    <row r="4877" spans="4:4">
      <c r="D4877" s="85"/>
    </row>
    <row r="4878" spans="4:4">
      <c r="D4878" s="85"/>
    </row>
    <row r="4879" spans="4:4">
      <c r="D4879" s="85"/>
    </row>
    <row r="4880" spans="4:4">
      <c r="D4880" s="85"/>
    </row>
    <row r="4881" spans="4:4">
      <c r="D4881" s="85"/>
    </row>
    <row r="4882" spans="4:4">
      <c r="D4882" s="85"/>
    </row>
    <row r="4883" spans="4:4">
      <c r="D4883" s="85"/>
    </row>
    <row r="4884" spans="4:4">
      <c r="D4884" s="85"/>
    </row>
    <row r="4885" spans="4:4">
      <c r="D4885" s="85"/>
    </row>
    <row r="4886" spans="4:4">
      <c r="D4886" s="85"/>
    </row>
    <row r="4887" spans="4:4">
      <c r="D4887" s="85"/>
    </row>
    <row r="4888" spans="4:4">
      <c r="D4888" s="85"/>
    </row>
    <row r="4889" spans="4:4">
      <c r="D4889" s="85"/>
    </row>
    <row r="4890" spans="4:4">
      <c r="D4890" s="85"/>
    </row>
    <row r="4891" spans="4:4">
      <c r="D4891" s="85"/>
    </row>
    <row r="4892" spans="4:4">
      <c r="D4892" s="85"/>
    </row>
    <row r="4893" spans="4:4">
      <c r="D4893" s="85"/>
    </row>
    <row r="4894" spans="4:4">
      <c r="D4894" s="85"/>
    </row>
    <row r="4895" spans="4:4">
      <c r="D4895" s="85"/>
    </row>
    <row r="4896" spans="4:4">
      <c r="D4896" s="85"/>
    </row>
    <row r="4897" spans="4:4">
      <c r="D4897" s="85"/>
    </row>
    <row r="4898" spans="4:4">
      <c r="D4898" s="85"/>
    </row>
    <row r="4899" spans="4:4">
      <c r="D4899" s="85"/>
    </row>
    <row r="4900" spans="4:4">
      <c r="D4900" s="85"/>
    </row>
    <row r="4901" spans="4:4">
      <c r="D4901" s="85"/>
    </row>
    <row r="4902" spans="4:4">
      <c r="D4902" s="85"/>
    </row>
    <row r="4903" spans="4:4">
      <c r="D4903" s="85"/>
    </row>
    <row r="4904" spans="4:4">
      <c r="D4904" s="85"/>
    </row>
    <row r="4905" spans="4:4">
      <c r="D4905" s="85"/>
    </row>
    <row r="4906" spans="4:4">
      <c r="D4906" s="85"/>
    </row>
    <row r="4907" spans="4:4">
      <c r="D4907" s="85"/>
    </row>
    <row r="4908" spans="4:4">
      <c r="D4908" s="85"/>
    </row>
    <row r="4909" spans="4:4">
      <c r="D4909" s="85"/>
    </row>
    <row r="4910" spans="4:4">
      <c r="D4910" s="85"/>
    </row>
    <row r="4911" spans="4:4">
      <c r="D4911" s="85"/>
    </row>
    <row r="4912" spans="4:4">
      <c r="D4912" s="85"/>
    </row>
    <row r="4913" spans="4:4">
      <c r="D4913" s="85"/>
    </row>
    <row r="4914" spans="4:4">
      <c r="D4914" s="85"/>
    </row>
    <row r="4915" spans="4:4">
      <c r="D4915" s="85"/>
    </row>
    <row r="4916" spans="4:4">
      <c r="D4916" s="85"/>
    </row>
    <row r="4917" spans="4:4">
      <c r="D4917" s="85"/>
    </row>
    <row r="4918" spans="4:4">
      <c r="D4918" s="85"/>
    </row>
    <row r="4919" spans="4:4">
      <c r="D4919" s="85"/>
    </row>
    <row r="4920" spans="4:4">
      <c r="D4920" s="85"/>
    </row>
    <row r="4921" spans="4:4">
      <c r="D4921" s="85"/>
    </row>
    <row r="4922" spans="4:4">
      <c r="D4922" s="85"/>
    </row>
    <row r="4923" spans="4:4">
      <c r="D4923" s="85"/>
    </row>
    <row r="4924" spans="4:4">
      <c r="D4924" s="85"/>
    </row>
    <row r="4925" spans="4:4">
      <c r="D4925" s="85"/>
    </row>
    <row r="4926" spans="4:4">
      <c r="D4926" s="85"/>
    </row>
    <row r="4927" spans="4:4">
      <c r="D4927" s="85"/>
    </row>
    <row r="4928" spans="4:4">
      <c r="D4928" s="85"/>
    </row>
    <row r="4929" spans="4:4">
      <c r="D4929" s="85"/>
    </row>
    <row r="4930" spans="4:4">
      <c r="D4930" s="85"/>
    </row>
    <row r="4931" spans="4:4">
      <c r="D4931" s="85"/>
    </row>
    <row r="4932" spans="4:4">
      <c r="D4932" s="85"/>
    </row>
    <row r="4933" spans="4:4">
      <c r="D4933" s="85"/>
    </row>
    <row r="4934" spans="4:4">
      <c r="D4934" s="85"/>
    </row>
    <row r="4935" spans="4:4">
      <c r="D4935" s="85"/>
    </row>
    <row r="4936" spans="4:4">
      <c r="D4936" s="85"/>
    </row>
    <row r="4937" spans="4:4">
      <c r="D4937" s="85"/>
    </row>
    <row r="4938" spans="4:4">
      <c r="D4938" s="85"/>
    </row>
    <row r="4939" spans="4:4">
      <c r="D4939" s="85"/>
    </row>
    <row r="4940" spans="4:4">
      <c r="D4940" s="85"/>
    </row>
    <row r="4941" spans="4:4">
      <c r="D4941" s="85"/>
    </row>
    <row r="4942" spans="4:4">
      <c r="D4942" s="85"/>
    </row>
    <row r="4943" spans="4:4">
      <c r="D4943" s="85"/>
    </row>
    <row r="4944" spans="4:4">
      <c r="D4944" s="85"/>
    </row>
    <row r="4945" spans="4:4">
      <c r="D4945" s="85"/>
    </row>
    <row r="4946" spans="4:4">
      <c r="D4946" s="85"/>
    </row>
    <row r="4947" spans="4:4">
      <c r="D4947" s="85"/>
    </row>
    <row r="4948" spans="4:4">
      <c r="D4948" s="85"/>
    </row>
    <row r="4949" spans="4:4">
      <c r="D4949" s="85"/>
    </row>
    <row r="4950" spans="4:4">
      <c r="D4950" s="85"/>
    </row>
    <row r="4951" spans="4:4">
      <c r="D4951" s="85"/>
    </row>
    <row r="4952" spans="4:4">
      <c r="D4952" s="85"/>
    </row>
    <row r="4953" spans="4:4">
      <c r="D4953" s="85"/>
    </row>
    <row r="4954" spans="4:4">
      <c r="D4954" s="85"/>
    </row>
    <row r="4955" spans="4:4">
      <c r="D4955" s="85"/>
    </row>
    <row r="4956" spans="4:4">
      <c r="D4956" s="85"/>
    </row>
    <row r="4957" spans="4:4">
      <c r="D4957" s="85"/>
    </row>
    <row r="4958" spans="4:4">
      <c r="D4958" s="85"/>
    </row>
    <row r="4959" spans="4:4">
      <c r="D4959" s="85"/>
    </row>
    <row r="4960" spans="4:4">
      <c r="D4960" s="85"/>
    </row>
    <row r="4961" spans="4:4">
      <c r="D4961" s="85"/>
    </row>
    <row r="4962" spans="4:4">
      <c r="D4962" s="85"/>
    </row>
    <row r="4963" spans="4:4">
      <c r="D4963" s="85"/>
    </row>
    <row r="4964" spans="4:4">
      <c r="D4964" s="85"/>
    </row>
    <row r="4965" spans="4:4">
      <c r="D4965" s="85"/>
    </row>
    <row r="4966" spans="4:4">
      <c r="D4966" s="85"/>
    </row>
    <row r="4967" spans="4:4">
      <c r="D4967" s="85"/>
    </row>
    <row r="4968" spans="4:4">
      <c r="D4968" s="85"/>
    </row>
    <row r="4969" spans="4:4">
      <c r="D4969" s="85"/>
    </row>
    <row r="4970" spans="4:4">
      <c r="D4970" s="85"/>
    </row>
    <row r="4971" spans="4:4">
      <c r="D4971" s="85"/>
    </row>
    <row r="4972" spans="4:4">
      <c r="D4972" s="85"/>
    </row>
    <row r="4973" spans="4:4">
      <c r="D4973" s="85"/>
    </row>
    <row r="4974" spans="4:4">
      <c r="D4974" s="85"/>
    </row>
    <row r="4975" spans="4:4">
      <c r="D4975" s="85"/>
    </row>
    <row r="4976" spans="4:4">
      <c r="D4976" s="85"/>
    </row>
    <row r="4977" spans="4:4">
      <c r="D4977" s="85"/>
    </row>
    <row r="4978" spans="4:4">
      <c r="D4978" s="85"/>
    </row>
    <row r="4979" spans="4:4">
      <c r="D4979" s="85"/>
    </row>
    <row r="4980" spans="4:4">
      <c r="D4980" s="85"/>
    </row>
    <row r="4981" spans="4:4">
      <c r="D4981" s="85"/>
    </row>
    <row r="4982" spans="4:4">
      <c r="D4982" s="85"/>
    </row>
    <row r="4983" spans="4:4">
      <c r="D4983" s="85"/>
    </row>
    <row r="4984" spans="4:4">
      <c r="D4984" s="85"/>
    </row>
    <row r="4985" spans="4:4">
      <c r="D4985" s="85"/>
    </row>
    <row r="4986" spans="4:4">
      <c r="D4986" s="85"/>
    </row>
    <row r="4987" spans="4:4">
      <c r="D4987" s="85"/>
    </row>
    <row r="4988" spans="4:4">
      <c r="D4988" s="85"/>
    </row>
    <row r="4989" spans="4:4">
      <c r="D4989" s="85"/>
    </row>
    <row r="4990" spans="4:4">
      <c r="D4990" s="85"/>
    </row>
    <row r="4991" spans="4:4">
      <c r="D4991" s="85"/>
    </row>
    <row r="4992" spans="4:4">
      <c r="D4992" s="85"/>
    </row>
    <row r="4993" spans="4:4">
      <c r="D4993" s="85"/>
    </row>
    <row r="4994" spans="4:4">
      <c r="D4994" s="85"/>
    </row>
    <row r="4995" spans="4:4">
      <c r="D4995" s="85"/>
    </row>
    <row r="4996" spans="4:4">
      <c r="D4996" s="85"/>
    </row>
    <row r="4997" spans="4:4">
      <c r="D4997" s="85"/>
    </row>
    <row r="4998" spans="4:4">
      <c r="D4998" s="85"/>
    </row>
    <row r="4999" spans="4:4">
      <c r="D4999" s="85"/>
    </row>
    <row r="5000" spans="4:4">
      <c r="D5000" s="85"/>
    </row>
    <row r="5001" spans="4:4">
      <c r="D5001" s="85"/>
    </row>
    <row r="5002" spans="4:4">
      <c r="D5002" s="85"/>
    </row>
    <row r="5003" spans="4:4">
      <c r="D5003" s="85"/>
    </row>
    <row r="5004" spans="4:4">
      <c r="D5004" s="85"/>
    </row>
    <row r="5005" spans="4:4">
      <c r="D5005" s="85"/>
    </row>
    <row r="5006" spans="4:4">
      <c r="D5006" s="85"/>
    </row>
    <row r="5007" spans="4:4">
      <c r="D5007" s="85"/>
    </row>
    <row r="5008" spans="4:4">
      <c r="D5008" s="85"/>
    </row>
    <row r="5009" spans="4:4">
      <c r="D5009" s="85"/>
    </row>
    <row r="5010" spans="4:4">
      <c r="D5010" s="85"/>
    </row>
    <row r="5011" spans="4:4">
      <c r="D5011" s="85"/>
    </row>
    <row r="5012" spans="4:4">
      <c r="D5012" s="85"/>
    </row>
    <row r="5013" spans="4:4">
      <c r="D5013" s="85"/>
    </row>
    <row r="5014" spans="4:4">
      <c r="D5014" s="85"/>
    </row>
    <row r="5015" spans="4:4">
      <c r="D5015" s="85"/>
    </row>
    <row r="5016" spans="4:4">
      <c r="D5016" s="85"/>
    </row>
    <row r="5017" spans="4:4">
      <c r="D5017" s="85"/>
    </row>
    <row r="5018" spans="4:4">
      <c r="D5018" s="85"/>
    </row>
    <row r="5019" spans="4:4">
      <c r="D5019" s="85"/>
    </row>
    <row r="5020" spans="4:4">
      <c r="D5020" s="85"/>
    </row>
    <row r="5021" spans="4:4">
      <c r="D5021" s="85"/>
    </row>
    <row r="5022" spans="4:4">
      <c r="D5022" s="85"/>
    </row>
    <row r="5023" spans="4:4">
      <c r="D5023" s="85"/>
    </row>
    <row r="5024" spans="4:4">
      <c r="D5024" s="85"/>
    </row>
    <row r="5025" spans="4:4">
      <c r="D5025" s="85"/>
    </row>
    <row r="5026" spans="4:4">
      <c r="D5026" s="85"/>
    </row>
    <row r="5027" spans="4:4">
      <c r="D5027" s="85"/>
    </row>
    <row r="5028" spans="4:4">
      <c r="D5028" s="85"/>
    </row>
    <row r="5029" spans="4:4">
      <c r="D5029" s="85"/>
    </row>
    <row r="5030" spans="4:4">
      <c r="D5030" s="85"/>
    </row>
    <row r="5031" spans="4:4">
      <c r="D5031" s="85"/>
    </row>
    <row r="5032" spans="4:4">
      <c r="D5032" s="85"/>
    </row>
    <row r="5033" spans="4:4">
      <c r="D5033" s="85"/>
    </row>
    <row r="5034" spans="4:4">
      <c r="D5034" s="85"/>
    </row>
    <row r="5035" spans="4:4">
      <c r="D5035" s="85"/>
    </row>
    <row r="5036" spans="4:4">
      <c r="D5036" s="85"/>
    </row>
    <row r="5037" spans="4:4">
      <c r="D5037" s="85"/>
    </row>
    <row r="5038" spans="4:4">
      <c r="D5038" s="85"/>
    </row>
    <row r="5039" spans="4:4">
      <c r="D5039" s="85"/>
    </row>
    <row r="5040" spans="4:4">
      <c r="D5040" s="85"/>
    </row>
    <row r="5041" spans="4:4">
      <c r="D5041" s="85"/>
    </row>
    <row r="5042" spans="4:4">
      <c r="D5042" s="85"/>
    </row>
    <row r="5043" spans="4:4">
      <c r="D5043" s="85"/>
    </row>
    <row r="5044" spans="4:4">
      <c r="D5044" s="85"/>
    </row>
    <row r="5045" spans="4:4">
      <c r="D5045" s="85"/>
    </row>
    <row r="5046" spans="4:4">
      <c r="D5046" s="85"/>
    </row>
    <row r="5047" spans="4:4">
      <c r="D5047" s="85"/>
    </row>
    <row r="5048" spans="4:4">
      <c r="D5048" s="85"/>
    </row>
    <row r="5049" spans="4:4">
      <c r="D5049" s="85"/>
    </row>
    <row r="5050" spans="4:4">
      <c r="D5050" s="85"/>
    </row>
    <row r="5051" spans="4:4">
      <c r="D5051" s="85"/>
    </row>
    <row r="5052" spans="4:4">
      <c r="D5052" s="85"/>
    </row>
    <row r="5053" spans="4:4">
      <c r="D5053" s="85"/>
    </row>
    <row r="5054" spans="4:4">
      <c r="D5054" s="85"/>
    </row>
    <row r="5055" spans="4:4">
      <c r="D5055" s="85"/>
    </row>
    <row r="5056" spans="4:4">
      <c r="D5056" s="85"/>
    </row>
    <row r="5057" spans="4:4">
      <c r="D5057" s="85"/>
    </row>
    <row r="5058" spans="4:4">
      <c r="D5058" s="85"/>
    </row>
    <row r="5059" spans="4:4">
      <c r="D5059" s="85"/>
    </row>
    <row r="5060" spans="4:4">
      <c r="D5060" s="85"/>
    </row>
    <row r="5061" spans="4:4">
      <c r="D5061" s="85"/>
    </row>
    <row r="5062" spans="4:4">
      <c r="D5062" s="85"/>
    </row>
    <row r="5063" spans="4:4">
      <c r="D5063" s="85"/>
    </row>
    <row r="5064" spans="4:4">
      <c r="D5064" s="85"/>
    </row>
    <row r="5065" spans="4:4">
      <c r="D5065" s="85"/>
    </row>
    <row r="5066" spans="4:4">
      <c r="D5066" s="85"/>
    </row>
    <row r="5067" spans="4:4">
      <c r="D5067" s="85"/>
    </row>
    <row r="5068" spans="4:4">
      <c r="D5068" s="85"/>
    </row>
    <row r="5069" spans="4:4">
      <c r="D5069" s="85"/>
    </row>
    <row r="5070" spans="4:4">
      <c r="D5070" s="85"/>
    </row>
    <row r="5071" spans="4:4">
      <c r="D5071" s="85"/>
    </row>
    <row r="5072" spans="4:4">
      <c r="D5072" s="85"/>
    </row>
    <row r="5073" spans="4:4">
      <c r="D5073" s="85"/>
    </row>
    <row r="5074" spans="4:4">
      <c r="D5074" s="85"/>
    </row>
    <row r="5075" spans="4:4">
      <c r="D5075" s="85"/>
    </row>
    <row r="5076" spans="4:4">
      <c r="D5076" s="85"/>
    </row>
    <row r="5077" spans="4:4">
      <c r="D5077" s="85"/>
    </row>
    <row r="5078" spans="4:4">
      <c r="D5078" s="85"/>
    </row>
    <row r="5079" spans="4:4">
      <c r="D5079" s="85"/>
    </row>
    <row r="5080" spans="4:4">
      <c r="D5080" s="85"/>
    </row>
    <row r="5081" spans="4:4">
      <c r="D5081" s="85"/>
    </row>
    <row r="5082" spans="4:4">
      <c r="D5082" s="85"/>
    </row>
    <row r="5083" spans="4:4">
      <c r="D5083" s="85"/>
    </row>
    <row r="5084" spans="4:4">
      <c r="D5084" s="85"/>
    </row>
    <row r="5085" spans="4:4">
      <c r="D5085" s="85"/>
    </row>
    <row r="5086" spans="4:4">
      <c r="D5086" s="85"/>
    </row>
    <row r="5087" spans="4:4">
      <c r="D5087" s="85"/>
    </row>
    <row r="5088" spans="4:4">
      <c r="D5088" s="85"/>
    </row>
    <row r="5089" spans="4:4">
      <c r="D5089" s="85"/>
    </row>
    <row r="5090" spans="4:4">
      <c r="D5090" s="85"/>
    </row>
    <row r="5091" spans="4:4">
      <c r="D5091" s="85"/>
    </row>
    <row r="5092" spans="4:4">
      <c r="D5092" s="85"/>
    </row>
    <row r="5093" spans="4:4">
      <c r="D5093" s="85"/>
    </row>
    <row r="5094" spans="4:4">
      <c r="D5094" s="85"/>
    </row>
    <row r="5095" spans="4:4">
      <c r="D5095" s="85"/>
    </row>
    <row r="5096" spans="4:4">
      <c r="D5096" s="85"/>
    </row>
    <row r="5097" spans="4:4">
      <c r="D5097" s="85"/>
    </row>
    <row r="5098" spans="4:4">
      <c r="D5098" s="85"/>
    </row>
    <row r="5099" spans="4:4">
      <c r="D5099" s="85"/>
    </row>
    <row r="5100" spans="4:4">
      <c r="D5100" s="85"/>
    </row>
    <row r="5101" spans="4:4">
      <c r="D5101" s="85"/>
    </row>
    <row r="5102" spans="4:4">
      <c r="D5102" s="85"/>
    </row>
    <row r="5103" spans="4:4">
      <c r="D5103" s="85"/>
    </row>
    <row r="5104" spans="4:4">
      <c r="D5104" s="85"/>
    </row>
    <row r="5105" spans="4:4">
      <c r="D5105" s="85"/>
    </row>
    <row r="5106" spans="4:4">
      <c r="D5106" s="85"/>
    </row>
    <row r="5107" spans="4:4">
      <c r="D5107" s="85"/>
    </row>
    <row r="5108" spans="4:4">
      <c r="D5108" s="85"/>
    </row>
    <row r="5109" spans="4:4">
      <c r="D5109" s="85"/>
    </row>
    <row r="5110" spans="4:4">
      <c r="D5110" s="85"/>
    </row>
    <row r="5111" spans="4:4">
      <c r="D5111" s="85"/>
    </row>
    <row r="5112" spans="4:4">
      <c r="D5112" s="85"/>
    </row>
    <row r="5113" spans="4:4">
      <c r="D5113" s="85"/>
    </row>
    <row r="5114" spans="4:4">
      <c r="D5114" s="85"/>
    </row>
    <row r="5115" spans="4:4">
      <c r="D5115" s="85"/>
    </row>
    <row r="5116" spans="4:4">
      <c r="D5116" s="85"/>
    </row>
    <row r="5117" spans="4:4">
      <c r="D5117" s="85"/>
    </row>
    <row r="5118" spans="4:4">
      <c r="D5118" s="85"/>
    </row>
    <row r="5119" spans="4:4">
      <c r="D5119" s="85"/>
    </row>
    <row r="5120" spans="4:4">
      <c r="D5120" s="85"/>
    </row>
    <row r="5121" spans="4:4">
      <c r="D5121" s="85"/>
    </row>
    <row r="5122" spans="4:4">
      <c r="D5122" s="85"/>
    </row>
    <row r="5123" spans="4:4">
      <c r="D5123" s="85"/>
    </row>
    <row r="5124" spans="4:4">
      <c r="D5124" s="85"/>
    </row>
    <row r="5125" spans="4:4">
      <c r="D5125" s="85"/>
    </row>
    <row r="5126" spans="4:4">
      <c r="D5126" s="85"/>
    </row>
    <row r="5127" spans="4:4">
      <c r="D5127" s="85"/>
    </row>
    <row r="5128" spans="4:4">
      <c r="D5128" s="85"/>
    </row>
    <row r="5129" spans="4:4">
      <c r="D5129" s="85"/>
    </row>
    <row r="5130" spans="4:4">
      <c r="D5130" s="85"/>
    </row>
    <row r="5131" spans="4:4">
      <c r="D5131" s="85"/>
    </row>
    <row r="5132" spans="4:4">
      <c r="D5132" s="85"/>
    </row>
    <row r="5133" spans="4:4">
      <c r="D5133" s="85"/>
    </row>
    <row r="5134" spans="4:4">
      <c r="D5134" s="85"/>
    </row>
    <row r="5135" spans="4:4">
      <c r="D5135" s="85"/>
    </row>
    <row r="5136" spans="4:4">
      <c r="D5136" s="85"/>
    </row>
    <row r="5137" spans="4:4">
      <c r="D5137" s="85"/>
    </row>
    <row r="5138" spans="4:4">
      <c r="D5138" s="85"/>
    </row>
    <row r="5139" spans="4:4">
      <c r="D5139" s="85"/>
    </row>
    <row r="5140" spans="4:4">
      <c r="D5140" s="85"/>
    </row>
    <row r="5141" spans="4:4">
      <c r="D5141" s="85"/>
    </row>
    <row r="5142" spans="4:4">
      <c r="D5142" s="85"/>
    </row>
    <row r="5143" spans="4:4">
      <c r="D5143" s="85"/>
    </row>
    <row r="5144" spans="4:4">
      <c r="D5144" s="85"/>
    </row>
    <row r="5145" spans="4:4">
      <c r="D5145" s="85"/>
    </row>
    <row r="5146" spans="4:4">
      <c r="D5146" s="85"/>
    </row>
    <row r="5147" spans="4:4">
      <c r="D5147" s="85"/>
    </row>
    <row r="5148" spans="4:4">
      <c r="D5148" s="85"/>
    </row>
    <row r="5149" spans="4:4">
      <c r="D5149" s="85"/>
    </row>
    <row r="5150" spans="4:4">
      <c r="D5150" s="85"/>
    </row>
    <row r="5151" spans="4:4">
      <c r="D5151" s="85"/>
    </row>
    <row r="5152" spans="4:4">
      <c r="D5152" s="85"/>
    </row>
    <row r="5153" spans="4:4">
      <c r="D5153" s="85"/>
    </row>
    <row r="5154" spans="4:4">
      <c r="D5154" s="85"/>
    </row>
    <row r="5155" spans="4:4">
      <c r="D5155" s="85"/>
    </row>
    <row r="5156" spans="4:4">
      <c r="D5156" s="85"/>
    </row>
    <row r="5157" spans="4:4">
      <c r="D5157" s="85"/>
    </row>
    <row r="5158" spans="4:4">
      <c r="D5158" s="85"/>
    </row>
    <row r="5159" spans="4:4">
      <c r="D5159" s="85"/>
    </row>
    <row r="5160" spans="4:4">
      <c r="D5160" s="85"/>
    </row>
    <row r="5161" spans="4:4">
      <c r="D5161" s="85"/>
    </row>
    <row r="5162" spans="4:4">
      <c r="D5162" s="85"/>
    </row>
    <row r="5163" spans="4:4">
      <c r="D5163" s="85"/>
    </row>
    <row r="5164" spans="4:4">
      <c r="D5164" s="85"/>
    </row>
    <row r="5165" spans="4:4">
      <c r="D5165" s="85"/>
    </row>
    <row r="5166" spans="4:4">
      <c r="D5166" s="85"/>
    </row>
    <row r="5167" spans="4:4">
      <c r="D5167" s="85"/>
    </row>
    <row r="5168" spans="4:4">
      <c r="D5168" s="85"/>
    </row>
    <row r="5169" spans="4:4">
      <c r="D5169" s="85"/>
    </row>
    <row r="5170" spans="4:4">
      <c r="D5170" s="85"/>
    </row>
    <row r="5171" spans="4:4">
      <c r="D5171" s="85"/>
    </row>
    <row r="5172" spans="4:4">
      <c r="D5172" s="85"/>
    </row>
    <row r="5173" spans="4:4">
      <c r="D5173" s="85"/>
    </row>
    <row r="5174" spans="4:4">
      <c r="D5174" s="85"/>
    </row>
    <row r="5175" spans="4:4">
      <c r="D5175" s="85"/>
    </row>
    <row r="5176" spans="4:4">
      <c r="D5176" s="85"/>
    </row>
    <row r="5177" spans="4:4">
      <c r="D5177" s="85"/>
    </row>
    <row r="5178" spans="4:4">
      <c r="D5178" s="85"/>
    </row>
    <row r="5179" spans="4:4">
      <c r="D5179" s="85"/>
    </row>
    <row r="5180" spans="4:4">
      <c r="D5180" s="85"/>
    </row>
    <row r="5181" spans="4:4">
      <c r="D5181" s="85"/>
    </row>
    <row r="5182" spans="4:4">
      <c r="D5182" s="85"/>
    </row>
    <row r="5183" spans="4:4">
      <c r="D5183" s="85"/>
    </row>
    <row r="5184" spans="4:4">
      <c r="D5184" s="85"/>
    </row>
    <row r="5185" spans="4:4">
      <c r="D5185" s="85"/>
    </row>
    <row r="5186" spans="4:4">
      <c r="D5186" s="85"/>
    </row>
    <row r="5187" spans="4:4">
      <c r="D5187" s="85"/>
    </row>
    <row r="5188" spans="4:4">
      <c r="D5188" s="85"/>
    </row>
    <row r="5189" spans="4:4">
      <c r="D5189" s="85"/>
    </row>
    <row r="5190" spans="4:4">
      <c r="D5190" s="85"/>
    </row>
    <row r="5191" spans="4:4">
      <c r="D5191" s="85"/>
    </row>
    <row r="5192" spans="4:4">
      <c r="D5192" s="85"/>
    </row>
    <row r="5193" spans="4:4">
      <c r="D5193" s="85"/>
    </row>
    <row r="5194" spans="4:4">
      <c r="D5194" s="85"/>
    </row>
    <row r="5195" spans="4:4">
      <c r="D5195" s="85"/>
    </row>
    <row r="5196" spans="4:4">
      <c r="D5196" s="85"/>
    </row>
    <row r="5197" spans="4:4">
      <c r="D5197" s="85"/>
    </row>
    <row r="5198" spans="4:4">
      <c r="D5198" s="85"/>
    </row>
    <row r="5199" spans="4:4">
      <c r="D5199" s="85"/>
    </row>
    <row r="5200" spans="4:4">
      <c r="D5200" s="85"/>
    </row>
    <row r="5201" spans="4:4">
      <c r="D5201" s="85"/>
    </row>
    <row r="5202" spans="4:4">
      <c r="D5202" s="85"/>
    </row>
    <row r="5203" spans="4:4">
      <c r="D5203" s="85"/>
    </row>
    <row r="5204" spans="4:4">
      <c r="D5204" s="85"/>
    </row>
    <row r="5205" spans="4:4">
      <c r="D5205" s="85"/>
    </row>
    <row r="5206" spans="4:4">
      <c r="D5206" s="85"/>
    </row>
    <row r="5207" spans="4:4">
      <c r="D5207" s="85"/>
    </row>
    <row r="5208" spans="4:4">
      <c r="D5208" s="85"/>
    </row>
    <row r="5209" spans="4:4">
      <c r="D5209" s="85"/>
    </row>
    <row r="5210" spans="4:4">
      <c r="D5210" s="85"/>
    </row>
    <row r="5211" spans="4:4">
      <c r="D5211" s="85"/>
    </row>
    <row r="5212" spans="4:4">
      <c r="D5212" s="85"/>
    </row>
    <row r="5213" spans="4:4">
      <c r="D5213" s="85"/>
    </row>
    <row r="5214" spans="4:4">
      <c r="D5214" s="85"/>
    </row>
    <row r="5215" spans="4:4">
      <c r="D5215" s="85"/>
    </row>
    <row r="5216" spans="4:4">
      <c r="D5216" s="85"/>
    </row>
    <row r="5217" spans="4:4">
      <c r="D5217" s="85"/>
    </row>
    <row r="5218" spans="4:4">
      <c r="D5218" s="85"/>
    </row>
    <row r="5219" spans="4:4">
      <c r="D5219" s="85"/>
    </row>
    <row r="5220" spans="4:4">
      <c r="D5220" s="85"/>
    </row>
    <row r="5221" spans="4:4">
      <c r="D5221" s="85"/>
    </row>
    <row r="5222" spans="4:4">
      <c r="D5222" s="85"/>
    </row>
    <row r="5223" spans="4:4">
      <c r="D5223" s="85"/>
    </row>
    <row r="5224" spans="4:4">
      <c r="D5224" s="85"/>
    </row>
    <row r="5225" spans="4:4">
      <c r="D5225" s="85"/>
    </row>
    <row r="5226" spans="4:4">
      <c r="D5226" s="85"/>
    </row>
    <row r="5227" spans="4:4">
      <c r="D5227" s="85"/>
    </row>
    <row r="5228" spans="4:4">
      <c r="D5228" s="85"/>
    </row>
    <row r="5229" spans="4:4">
      <c r="D5229" s="85"/>
    </row>
    <row r="5230" spans="4:4">
      <c r="D5230" s="85"/>
    </row>
    <row r="5231" spans="4:4">
      <c r="D5231" s="85"/>
    </row>
    <row r="5232" spans="4:4">
      <c r="D5232" s="85"/>
    </row>
    <row r="5233" spans="4:4">
      <c r="D5233" s="85"/>
    </row>
    <row r="5234" spans="4:4">
      <c r="D5234" s="85"/>
    </row>
    <row r="5235" spans="4:4">
      <c r="D5235" s="85"/>
    </row>
    <row r="5236" spans="4:4">
      <c r="D5236" s="85"/>
    </row>
    <row r="5237" spans="4:4">
      <c r="D5237" s="85"/>
    </row>
    <row r="5238" spans="4:4">
      <c r="D5238" s="85"/>
    </row>
    <row r="5239" spans="4:4">
      <c r="D5239" s="85"/>
    </row>
    <row r="5240" spans="4:4">
      <c r="D5240" s="85"/>
    </row>
    <row r="5241" spans="4:4">
      <c r="D5241" s="85"/>
    </row>
    <row r="5242" spans="4:4">
      <c r="D5242" s="85"/>
    </row>
    <row r="5243" spans="4:4">
      <c r="D5243" s="85"/>
    </row>
    <row r="5244" spans="4:4">
      <c r="D5244" s="85"/>
    </row>
    <row r="5245" spans="4:4">
      <c r="D5245" s="85"/>
    </row>
    <row r="5246" spans="4:4">
      <c r="D5246" s="85"/>
    </row>
    <row r="5247" spans="4:4">
      <c r="D5247" s="85"/>
    </row>
    <row r="5248" spans="4:4">
      <c r="D5248" s="85"/>
    </row>
    <row r="5249" spans="4:4">
      <c r="D5249" s="85"/>
    </row>
    <row r="5250" spans="4:4">
      <c r="D5250" s="85"/>
    </row>
    <row r="5251" spans="4:4">
      <c r="D5251" s="85"/>
    </row>
    <row r="5252" spans="4:4">
      <c r="D5252" s="85"/>
    </row>
    <row r="5253" spans="4:4">
      <c r="D5253" s="85"/>
    </row>
    <row r="5254" spans="4:4">
      <c r="D5254" s="85"/>
    </row>
    <row r="5255" spans="4:4">
      <c r="D5255" s="85"/>
    </row>
    <row r="5256" spans="4:4">
      <c r="D5256" s="85"/>
    </row>
    <row r="5257" spans="4:4">
      <c r="D5257" s="85"/>
    </row>
    <row r="5258" spans="4:4">
      <c r="D5258" s="85"/>
    </row>
    <row r="5259" spans="4:4">
      <c r="D5259" s="85"/>
    </row>
    <row r="5260" spans="4:4">
      <c r="D5260" s="85"/>
    </row>
    <row r="5261" spans="4:4">
      <c r="D5261" s="85"/>
    </row>
    <row r="5262" spans="4:4">
      <c r="D5262" s="85"/>
    </row>
    <row r="5263" spans="4:4">
      <c r="D5263" s="85"/>
    </row>
    <row r="5264" spans="4:4">
      <c r="D5264" s="85"/>
    </row>
    <row r="5265" spans="4:4">
      <c r="D5265" s="85"/>
    </row>
    <row r="5266" spans="4:4">
      <c r="D5266" s="85"/>
    </row>
    <row r="5267" spans="4:4">
      <c r="D5267" s="85"/>
    </row>
    <row r="5268" spans="4:4">
      <c r="D5268" s="85"/>
    </row>
    <row r="5269" spans="4:4">
      <c r="D5269" s="85"/>
    </row>
    <row r="5270" spans="4:4">
      <c r="D5270" s="85"/>
    </row>
    <row r="5271" spans="4:4">
      <c r="D5271" s="85"/>
    </row>
    <row r="5272" spans="4:4">
      <c r="D5272" s="85"/>
    </row>
    <row r="5273" spans="4:4">
      <c r="D5273" s="85"/>
    </row>
    <row r="5274" spans="4:4">
      <c r="D5274" s="85"/>
    </row>
    <row r="5275" spans="4:4">
      <c r="D5275" s="85"/>
    </row>
    <row r="5276" spans="4:4">
      <c r="D5276" s="85"/>
    </row>
    <row r="5277" spans="4:4">
      <c r="D5277" s="85"/>
    </row>
    <row r="5278" spans="4:4">
      <c r="D5278" s="85"/>
    </row>
    <row r="5279" spans="4:4">
      <c r="D5279" s="85"/>
    </row>
    <row r="5280" spans="4:4">
      <c r="D5280" s="85"/>
    </row>
    <row r="5281" spans="4:4">
      <c r="D5281" s="85"/>
    </row>
    <row r="5282" spans="4:4">
      <c r="D5282" s="85"/>
    </row>
    <row r="5283" spans="4:4">
      <c r="D5283" s="85"/>
    </row>
    <row r="5284" spans="4:4">
      <c r="D5284" s="85"/>
    </row>
    <row r="5285" spans="4:4">
      <c r="D5285" s="85"/>
    </row>
    <row r="5286" spans="4:4">
      <c r="D5286" s="85"/>
    </row>
    <row r="5287" spans="4:4">
      <c r="D5287" s="85"/>
    </row>
    <row r="5288" spans="4:4">
      <c r="D5288" s="85"/>
    </row>
    <row r="5289" spans="4:4">
      <c r="D5289" s="85"/>
    </row>
    <row r="5290" spans="4:4">
      <c r="D5290" s="85"/>
    </row>
    <row r="5291" spans="4:4">
      <c r="D5291" s="85"/>
    </row>
    <row r="5292" spans="4:4">
      <c r="D5292" s="85"/>
    </row>
    <row r="5293" spans="4:4">
      <c r="D5293" s="85"/>
    </row>
    <row r="5294" spans="4:4">
      <c r="D5294" s="85"/>
    </row>
    <row r="5295" spans="4:4">
      <c r="D5295" s="85"/>
    </row>
    <row r="5296" spans="4:4">
      <c r="D5296" s="85"/>
    </row>
    <row r="5297" spans="4:4">
      <c r="D5297" s="85"/>
    </row>
    <row r="5298" spans="4:4">
      <c r="D5298" s="85"/>
    </row>
    <row r="5299" spans="4:4">
      <c r="D5299" s="85"/>
    </row>
    <row r="5300" spans="4:4">
      <c r="D5300" s="85"/>
    </row>
    <row r="5301" spans="4:4">
      <c r="D5301" s="85"/>
    </row>
    <row r="5302" spans="4:4">
      <c r="D5302" s="85"/>
    </row>
    <row r="5303" spans="4:4">
      <c r="D5303" s="85"/>
    </row>
    <row r="5304" spans="4:4">
      <c r="D5304" s="85"/>
    </row>
    <row r="5305" spans="4:4">
      <c r="D5305" s="85"/>
    </row>
    <row r="5306" spans="4:4">
      <c r="D5306" s="85"/>
    </row>
    <row r="5307" spans="4:4">
      <c r="D5307" s="85"/>
    </row>
    <row r="5308" spans="4:4">
      <c r="D5308" s="85"/>
    </row>
    <row r="5309" spans="4:4">
      <c r="D5309" s="85"/>
    </row>
    <row r="5310" spans="4:4">
      <c r="D5310" s="85"/>
    </row>
    <row r="5311" spans="4:4">
      <c r="D5311" s="85"/>
    </row>
    <row r="5312" spans="4:4">
      <c r="D5312" s="85"/>
    </row>
    <row r="5313" spans="4:4">
      <c r="D5313" s="85"/>
    </row>
    <row r="5314" spans="4:4">
      <c r="D5314" s="85"/>
    </row>
    <row r="5315" spans="4:4">
      <c r="D5315" s="85"/>
    </row>
    <row r="5316" spans="4:4">
      <c r="D5316" s="85"/>
    </row>
    <row r="5317" spans="4:4">
      <c r="D5317" s="85"/>
    </row>
    <row r="5318" spans="4:4">
      <c r="D5318" s="85"/>
    </row>
    <row r="5319" spans="4:4">
      <c r="D5319" s="85"/>
    </row>
    <row r="5320" spans="4:4">
      <c r="D5320" s="85"/>
    </row>
    <row r="5321" spans="4:4">
      <c r="D5321" s="85"/>
    </row>
    <row r="5322" spans="4:4">
      <c r="D5322" s="85"/>
    </row>
    <row r="5323" spans="4:4">
      <c r="D5323" s="85"/>
    </row>
    <row r="5324" spans="4:4">
      <c r="D5324" s="85"/>
    </row>
    <row r="5325" spans="4:4">
      <c r="D5325" s="85"/>
    </row>
    <row r="5326" spans="4:4">
      <c r="D5326" s="85"/>
    </row>
    <row r="5327" spans="4:4">
      <c r="D5327" s="85"/>
    </row>
    <row r="5328" spans="4:4">
      <c r="D5328" s="85"/>
    </row>
    <row r="5329" spans="4:4">
      <c r="D5329" s="85"/>
    </row>
    <row r="5330" spans="4:4">
      <c r="D5330" s="85"/>
    </row>
    <row r="5331" spans="4:4">
      <c r="D5331" s="85"/>
    </row>
    <row r="5332" spans="4:4">
      <c r="D5332" s="85"/>
    </row>
    <row r="5333" spans="4:4">
      <c r="D5333" s="85"/>
    </row>
    <row r="5334" spans="4:4">
      <c r="D5334" s="85"/>
    </row>
    <row r="5335" spans="4:4">
      <c r="D5335" s="85"/>
    </row>
    <row r="5336" spans="4:4">
      <c r="D5336" s="85"/>
    </row>
    <row r="5337" spans="4:4">
      <c r="D5337" s="85"/>
    </row>
    <row r="5338" spans="4:4">
      <c r="D5338" s="85"/>
    </row>
    <row r="5339" spans="4:4">
      <c r="D5339" s="85"/>
    </row>
    <row r="5340" spans="4:4">
      <c r="D5340" s="85"/>
    </row>
    <row r="5341" spans="4:4">
      <c r="D5341" s="85"/>
    </row>
    <row r="5342" spans="4:4">
      <c r="D5342" s="85"/>
    </row>
    <row r="5343" spans="4:4">
      <c r="D5343" s="85"/>
    </row>
    <row r="5344" spans="4:4">
      <c r="D5344" s="85"/>
    </row>
    <row r="5345" spans="4:4">
      <c r="D5345" s="85"/>
    </row>
    <row r="5346" spans="4:4">
      <c r="D5346" s="85"/>
    </row>
    <row r="5347" spans="4:4">
      <c r="D5347" s="85"/>
    </row>
    <row r="5348" spans="4:4">
      <c r="D5348" s="85"/>
    </row>
    <row r="5349" spans="4:4">
      <c r="D5349" s="85"/>
    </row>
    <row r="5350" spans="4:4">
      <c r="D5350" s="85"/>
    </row>
    <row r="5351" spans="4:4">
      <c r="D5351" s="85"/>
    </row>
    <row r="5352" spans="4:4">
      <c r="D5352" s="85"/>
    </row>
    <row r="5353" spans="4:4">
      <c r="D5353" s="85"/>
    </row>
    <row r="5354" spans="4:4">
      <c r="D5354" s="85"/>
    </row>
    <row r="5355" spans="4:4">
      <c r="D5355" s="85"/>
    </row>
    <row r="5356" spans="4:4">
      <c r="D5356" s="85"/>
    </row>
    <row r="5357" spans="4:4">
      <c r="D5357" s="85"/>
    </row>
    <row r="5358" spans="4:4">
      <c r="D5358" s="85"/>
    </row>
    <row r="5359" spans="4:4">
      <c r="D5359" s="85"/>
    </row>
    <row r="5360" spans="4:4">
      <c r="D5360" s="85"/>
    </row>
    <row r="5361" spans="4:4">
      <c r="D5361" s="85"/>
    </row>
    <row r="5362" spans="4:4">
      <c r="D5362" s="85"/>
    </row>
    <row r="5363" spans="4:4">
      <c r="D5363" s="85"/>
    </row>
    <row r="5364" spans="4:4">
      <c r="D5364" s="85"/>
    </row>
    <row r="5365" spans="4:4">
      <c r="D5365" s="85"/>
    </row>
    <row r="5366" spans="4:4">
      <c r="D5366" s="85"/>
    </row>
    <row r="5367" spans="4:4">
      <c r="D5367" s="85"/>
    </row>
    <row r="5368" spans="4:4">
      <c r="D5368" s="85"/>
    </row>
    <row r="5369" spans="4:4">
      <c r="D5369" s="85"/>
    </row>
    <row r="5370" spans="4:4">
      <c r="D5370" s="85"/>
    </row>
    <row r="5371" spans="4:4">
      <c r="D5371" s="85"/>
    </row>
    <row r="5372" spans="4:4">
      <c r="D5372" s="85"/>
    </row>
    <row r="5373" spans="4:4">
      <c r="D5373" s="85"/>
    </row>
    <row r="5374" spans="4:4">
      <c r="D5374" s="85"/>
    </row>
    <row r="5375" spans="4:4">
      <c r="D5375" s="85"/>
    </row>
    <row r="5376" spans="4:4">
      <c r="D5376" s="85"/>
    </row>
    <row r="5377" spans="4:4">
      <c r="D5377" s="85"/>
    </row>
    <row r="5378" spans="4:4">
      <c r="D5378" s="85"/>
    </row>
    <row r="5379" spans="4:4">
      <c r="D5379" s="85"/>
    </row>
    <row r="5380" spans="4:4">
      <c r="D5380" s="85"/>
    </row>
    <row r="5381" spans="4:4">
      <c r="D5381" s="85"/>
    </row>
    <row r="5382" spans="4:4">
      <c r="D5382" s="85"/>
    </row>
    <row r="5383" spans="4:4">
      <c r="D5383" s="85"/>
    </row>
    <row r="5384" spans="4:4">
      <c r="D5384" s="85"/>
    </row>
    <row r="5385" spans="4:4">
      <c r="D5385" s="85"/>
    </row>
    <row r="5386" spans="4:4">
      <c r="D5386" s="85"/>
    </row>
    <row r="5387" spans="4:4">
      <c r="D5387" s="85"/>
    </row>
    <row r="5388" spans="4:4">
      <c r="D5388" s="85"/>
    </row>
    <row r="5389" spans="4:4">
      <c r="D5389" s="85"/>
    </row>
    <row r="5390" spans="4:4">
      <c r="D5390" s="85"/>
    </row>
    <row r="5391" spans="4:4">
      <c r="D5391" s="85"/>
    </row>
    <row r="5392" spans="4:4">
      <c r="D5392" s="85"/>
    </row>
    <row r="5393" spans="4:4">
      <c r="D5393" s="85"/>
    </row>
    <row r="5394" spans="4:4">
      <c r="D5394" s="85"/>
    </row>
    <row r="5395" spans="4:4">
      <c r="D5395" s="85"/>
    </row>
    <row r="5396" spans="4:4">
      <c r="D5396" s="85"/>
    </row>
    <row r="5397" spans="4:4">
      <c r="D5397" s="85"/>
    </row>
    <row r="5398" spans="4:4">
      <c r="D5398" s="85"/>
    </row>
    <row r="5399" spans="4:4">
      <c r="D5399" s="85"/>
    </row>
    <row r="5400" spans="4:4">
      <c r="D5400" s="85"/>
    </row>
    <row r="5401" spans="4:4">
      <c r="D5401" s="85"/>
    </row>
    <row r="5402" spans="4:4">
      <c r="D5402" s="85"/>
    </row>
    <row r="5403" spans="4:4">
      <c r="D5403" s="85"/>
    </row>
    <row r="5404" spans="4:4">
      <c r="D5404" s="85"/>
    </row>
    <row r="5405" spans="4:4">
      <c r="D5405" s="85"/>
    </row>
    <row r="5406" spans="4:4">
      <c r="D5406" s="85"/>
    </row>
    <row r="5407" spans="4:4">
      <c r="D5407" s="85"/>
    </row>
    <row r="5408" spans="4:4">
      <c r="D5408" s="85"/>
    </row>
    <row r="5409" spans="4:4">
      <c r="D5409" s="85"/>
    </row>
    <row r="5410" spans="4:4">
      <c r="D5410" s="85"/>
    </row>
    <row r="5411" spans="4:4">
      <c r="D5411" s="85"/>
    </row>
    <row r="5412" spans="4:4">
      <c r="D5412" s="85"/>
    </row>
    <row r="5413" spans="4:4">
      <c r="D5413" s="85"/>
    </row>
    <row r="5414" spans="4:4">
      <c r="D5414" s="85"/>
    </row>
    <row r="5415" spans="4:4">
      <c r="D5415" s="85"/>
    </row>
    <row r="5416" spans="4:4">
      <c r="D5416" s="85"/>
    </row>
    <row r="5417" spans="4:4">
      <c r="D5417" s="85"/>
    </row>
    <row r="5418" spans="4:4">
      <c r="D5418" s="85"/>
    </row>
    <row r="5419" spans="4:4">
      <c r="D5419" s="85"/>
    </row>
    <row r="5420" spans="4:4">
      <c r="D5420" s="85"/>
    </row>
    <row r="5421" spans="4:4">
      <c r="D5421" s="85"/>
    </row>
    <row r="5422" spans="4:4">
      <c r="D5422" s="85"/>
    </row>
    <row r="5423" spans="4:4">
      <c r="D5423" s="85"/>
    </row>
    <row r="5424" spans="4:4">
      <c r="D5424" s="85"/>
    </row>
    <row r="5425" spans="4:4">
      <c r="D5425" s="85"/>
    </row>
    <row r="5426" spans="4:4">
      <c r="D5426" s="85"/>
    </row>
    <row r="5427" spans="4:4">
      <c r="D5427" s="85"/>
    </row>
    <row r="5428" spans="4:4">
      <c r="D5428" s="85"/>
    </row>
    <row r="5429" spans="4:4">
      <c r="D5429" s="85"/>
    </row>
    <row r="5430" spans="4:4">
      <c r="D5430" s="85"/>
    </row>
    <row r="5431" spans="4:4">
      <c r="D5431" s="85"/>
    </row>
    <row r="5432" spans="4:4">
      <c r="D5432" s="85"/>
    </row>
    <row r="5433" spans="4:4">
      <c r="D5433" s="85"/>
    </row>
    <row r="5434" spans="4:4">
      <c r="D5434" s="85"/>
    </row>
    <row r="5435" spans="4:4">
      <c r="D5435" s="85"/>
    </row>
    <row r="5436" spans="4:4">
      <c r="D5436" s="85"/>
    </row>
    <row r="5437" spans="4:4">
      <c r="D5437" s="85"/>
    </row>
    <row r="5438" spans="4:4">
      <c r="D5438" s="85"/>
    </row>
    <row r="5439" spans="4:4">
      <c r="D5439" s="85"/>
    </row>
    <row r="5440" spans="4:4">
      <c r="D5440" s="85"/>
    </row>
    <row r="5441" spans="4:4">
      <c r="D5441" s="85"/>
    </row>
    <row r="5442" spans="4:4">
      <c r="D5442" s="85"/>
    </row>
    <row r="5443" spans="4:4">
      <c r="D5443" s="85"/>
    </row>
    <row r="5444" spans="4:4">
      <c r="D5444" s="85"/>
    </row>
    <row r="5445" spans="4:4">
      <c r="D5445" s="85"/>
    </row>
  </sheetData>
  <hyperlinks>
    <hyperlink ref="C185" r:id="rId1" xr:uid="{2F6AAA64-8E14-0A46-BC64-3F5ECD65E5BB}"/>
    <hyperlink ref="C651" r:id="rId2" xr:uid="{BF4189B6-012B-8A4A-BEA9-CD0DF1200789}"/>
    <hyperlink ref="C746" r:id="rId3" xr:uid="{BF4DF9E6-2BD2-7048-9EE8-5055FC9F549B}"/>
    <hyperlink ref="C829" r:id="rId4" xr:uid="{1AEF2296-AF65-B94F-8F5A-8CC6AB48FC78}"/>
    <hyperlink ref="C1384" r:id="rId5" xr:uid="{D0608A22-B1CD-C342-A710-5FBEACE67DFB}"/>
    <hyperlink ref="C1647" r:id="rId6" xr:uid="{63F5F26C-7A15-5444-B5DD-35392B417792}"/>
    <hyperlink ref="C2250" r:id="rId7" xr:uid="{62D5C121-B01C-FD4E-9B20-91007E435A61}"/>
  </hyperlinks>
  <pageMargins left="0.7" right="0.7" top="0.78740157499999996" bottom="0.78740157499999996" header="0.3" footer="0.3"/>
  <tableParts count="1"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0">
    <outlinePr summaryBelow="0" summaryRight="0"/>
  </sheetPr>
  <dimension ref="A1:R1000"/>
  <sheetViews>
    <sheetView workbookViewId="0"/>
  </sheetViews>
  <sheetFormatPr baseColWidth="10" defaultColWidth="12.6640625" defaultRowHeight="15.75" customHeight="1"/>
  <cols>
    <col min="1" max="1" width="45.1640625" customWidth="1"/>
    <col min="2" max="2" width="7.6640625" customWidth="1"/>
    <col min="3" max="3" width="14" customWidth="1"/>
    <col min="4" max="4" width="17.83203125" customWidth="1"/>
    <col min="6" max="6" width="65.5" customWidth="1"/>
  </cols>
  <sheetData>
    <row r="1" spans="1:18" ht="14">
      <c r="A1" s="31" t="s">
        <v>6272</v>
      </c>
      <c r="B1" s="31" t="s">
        <v>6273</v>
      </c>
      <c r="C1" s="31" t="s">
        <v>1</v>
      </c>
      <c r="D1" s="31" t="s">
        <v>2</v>
      </c>
      <c r="E1" s="31" t="s">
        <v>5762</v>
      </c>
      <c r="F1" s="129" t="s">
        <v>5773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4">
      <c r="A2" s="1" t="s">
        <v>6274</v>
      </c>
      <c r="B2" s="1" t="s">
        <v>6275</v>
      </c>
      <c r="C2" s="104" t="s">
        <v>3024</v>
      </c>
      <c r="D2" s="1" t="s">
        <v>3025</v>
      </c>
      <c r="E2" s="34">
        <v>43974</v>
      </c>
      <c r="F2" s="130" t="s">
        <v>3019</v>
      </c>
    </row>
    <row r="3" spans="1:18" ht="14">
      <c r="A3" s="1" t="s">
        <v>6274</v>
      </c>
      <c r="B3" s="1" t="s">
        <v>6276</v>
      </c>
      <c r="C3" s="104" t="s">
        <v>3028</v>
      </c>
      <c r="D3" s="1" t="s">
        <v>3025</v>
      </c>
      <c r="E3" s="34">
        <v>43975</v>
      </c>
      <c r="F3" s="130" t="s">
        <v>3019</v>
      </c>
    </row>
    <row r="4" spans="1:18" ht="14">
      <c r="A4" s="1" t="s">
        <v>6274</v>
      </c>
      <c r="B4" s="1" t="s">
        <v>6277</v>
      </c>
      <c r="C4" s="104" t="s">
        <v>3030</v>
      </c>
      <c r="D4" s="1" t="s">
        <v>3025</v>
      </c>
      <c r="E4" s="34">
        <v>43977</v>
      </c>
      <c r="F4" s="130" t="s">
        <v>3019</v>
      </c>
    </row>
    <row r="5" spans="1:18" ht="14">
      <c r="A5" s="1" t="s">
        <v>6274</v>
      </c>
      <c r="B5" s="1" t="s">
        <v>6278</v>
      </c>
      <c r="C5" s="104" t="s">
        <v>3032</v>
      </c>
      <c r="D5" s="1" t="s">
        <v>3025</v>
      </c>
      <c r="E5" s="34">
        <v>43981</v>
      </c>
      <c r="F5" s="130" t="s">
        <v>3019</v>
      </c>
    </row>
    <row r="6" spans="1:18" ht="14">
      <c r="A6" s="1" t="s">
        <v>6274</v>
      </c>
      <c r="B6" s="1" t="s">
        <v>6279</v>
      </c>
      <c r="C6" s="104" t="s">
        <v>3034</v>
      </c>
      <c r="D6" s="1" t="s">
        <v>3025</v>
      </c>
      <c r="E6" s="34">
        <v>43987</v>
      </c>
      <c r="F6" s="130" t="s">
        <v>6073</v>
      </c>
    </row>
    <row r="7" spans="1:18" ht="14">
      <c r="A7" s="1" t="s">
        <v>6274</v>
      </c>
      <c r="B7" s="1" t="s">
        <v>6280</v>
      </c>
      <c r="C7" s="104" t="s">
        <v>3036</v>
      </c>
      <c r="D7" s="1" t="s">
        <v>3025</v>
      </c>
      <c r="E7" s="34">
        <v>43993</v>
      </c>
      <c r="F7" s="130" t="s">
        <v>6074</v>
      </c>
    </row>
    <row r="8" spans="1:18" ht="14">
      <c r="A8" s="1" t="s">
        <v>6274</v>
      </c>
      <c r="B8" s="1" t="s">
        <v>6281</v>
      </c>
      <c r="C8" s="104" t="s">
        <v>3038</v>
      </c>
      <c r="D8" s="1" t="s">
        <v>3025</v>
      </c>
      <c r="E8" s="34">
        <v>44002</v>
      </c>
      <c r="F8" s="130" t="s">
        <v>6075</v>
      </c>
    </row>
    <row r="9" spans="1:18" ht="14">
      <c r="A9" s="1" t="s">
        <v>6274</v>
      </c>
      <c r="B9" s="1" t="s">
        <v>6282</v>
      </c>
      <c r="C9" s="104" t="s">
        <v>3040</v>
      </c>
      <c r="D9" s="1" t="s">
        <v>3025</v>
      </c>
      <c r="E9" s="34">
        <v>44017</v>
      </c>
      <c r="F9" s="130" t="s">
        <v>6076</v>
      </c>
    </row>
    <row r="10" spans="1:18" ht="28">
      <c r="A10" s="1" t="s">
        <v>6274</v>
      </c>
      <c r="B10" s="1" t="s">
        <v>838</v>
      </c>
      <c r="C10" s="104" t="s">
        <v>3042</v>
      </c>
      <c r="D10" s="1" t="s">
        <v>3025</v>
      </c>
      <c r="E10" s="34">
        <v>44023</v>
      </c>
      <c r="F10" s="130" t="s">
        <v>6077</v>
      </c>
    </row>
    <row r="11" spans="1:18" ht="14">
      <c r="A11" s="1" t="s">
        <v>6283</v>
      </c>
      <c r="B11" s="1" t="s">
        <v>6275</v>
      </c>
      <c r="C11" s="104" t="s">
        <v>3044</v>
      </c>
      <c r="D11" s="1" t="s">
        <v>3025</v>
      </c>
      <c r="E11" s="34">
        <v>44075</v>
      </c>
      <c r="F11" s="130" t="s">
        <v>6078</v>
      </c>
    </row>
    <row r="12" spans="1:18" ht="28">
      <c r="A12" s="1" t="s">
        <v>6283</v>
      </c>
      <c r="B12" s="1" t="s">
        <v>6276</v>
      </c>
      <c r="C12" s="104" t="s">
        <v>3046</v>
      </c>
      <c r="D12" s="1" t="s">
        <v>3025</v>
      </c>
      <c r="E12" s="34">
        <v>44092</v>
      </c>
      <c r="F12" s="130" t="s">
        <v>6079</v>
      </c>
    </row>
    <row r="13" spans="1:18" ht="28">
      <c r="A13" s="1" t="s">
        <v>6283</v>
      </c>
      <c r="B13" s="1" t="s">
        <v>6277</v>
      </c>
      <c r="C13" s="104" t="s">
        <v>3046</v>
      </c>
      <c r="D13" s="1" t="s">
        <v>3025</v>
      </c>
      <c r="E13" s="34">
        <v>44101</v>
      </c>
      <c r="F13" s="130" t="s">
        <v>6080</v>
      </c>
    </row>
    <row r="14" spans="1:18" ht="24.75" customHeight="1">
      <c r="A14" s="1" t="s">
        <v>6283</v>
      </c>
      <c r="B14" s="1" t="s">
        <v>6278</v>
      </c>
      <c r="C14" s="104" t="s">
        <v>3049</v>
      </c>
      <c r="D14" s="1" t="s">
        <v>3025</v>
      </c>
      <c r="E14" s="111">
        <v>44115</v>
      </c>
      <c r="F14" s="130" t="s">
        <v>6081</v>
      </c>
    </row>
    <row r="15" spans="1:18" ht="28">
      <c r="A15" s="113" t="s">
        <v>6217</v>
      </c>
      <c r="F15" s="130"/>
    </row>
    <row r="16" spans="1:18" ht="13">
      <c r="F16" s="130"/>
    </row>
    <row r="17" spans="6:6" ht="13">
      <c r="F17" s="130"/>
    </row>
    <row r="18" spans="6:6" ht="13">
      <c r="F18" s="130"/>
    </row>
    <row r="19" spans="6:6" ht="13">
      <c r="F19" s="130"/>
    </row>
    <row r="20" spans="6:6" ht="13">
      <c r="F20" s="130"/>
    </row>
    <row r="21" spans="6:6" ht="13">
      <c r="F21" s="130"/>
    </row>
    <row r="22" spans="6:6" ht="13">
      <c r="F22" s="130"/>
    </row>
    <row r="23" spans="6:6" ht="13">
      <c r="F23" s="130"/>
    </row>
    <row r="24" spans="6:6" ht="13">
      <c r="F24" s="130"/>
    </row>
    <row r="25" spans="6:6" ht="13">
      <c r="F25" s="130"/>
    </row>
    <row r="26" spans="6:6" ht="13">
      <c r="F26" s="130"/>
    </row>
    <row r="27" spans="6:6" ht="13">
      <c r="F27" s="130"/>
    </row>
    <row r="28" spans="6:6" ht="13">
      <c r="F28" s="130"/>
    </row>
    <row r="29" spans="6:6" ht="13">
      <c r="F29" s="130"/>
    </row>
    <row r="30" spans="6:6" ht="13">
      <c r="F30" s="130"/>
    </row>
    <row r="31" spans="6:6" ht="13">
      <c r="F31" s="130"/>
    </row>
    <row r="32" spans="6:6" ht="13">
      <c r="F32" s="130"/>
    </row>
    <row r="33" spans="6:6" ht="13">
      <c r="F33" s="130"/>
    </row>
    <row r="34" spans="6:6" ht="13">
      <c r="F34" s="130"/>
    </row>
    <row r="35" spans="6:6" ht="13">
      <c r="F35" s="130"/>
    </row>
    <row r="36" spans="6:6" ht="13">
      <c r="F36" s="130"/>
    </row>
    <row r="37" spans="6:6" ht="13">
      <c r="F37" s="130"/>
    </row>
    <row r="38" spans="6:6" ht="13">
      <c r="F38" s="130"/>
    </row>
    <row r="39" spans="6:6" ht="13">
      <c r="F39" s="130"/>
    </row>
    <row r="40" spans="6:6" ht="13">
      <c r="F40" s="130"/>
    </row>
    <row r="41" spans="6:6" ht="13">
      <c r="F41" s="130"/>
    </row>
    <row r="42" spans="6:6" ht="13">
      <c r="F42" s="130"/>
    </row>
    <row r="43" spans="6:6" ht="13">
      <c r="F43" s="130"/>
    </row>
    <row r="44" spans="6:6" ht="13">
      <c r="F44" s="130"/>
    </row>
    <row r="45" spans="6:6" ht="13">
      <c r="F45" s="130"/>
    </row>
    <row r="46" spans="6:6" ht="13">
      <c r="F46" s="130"/>
    </row>
    <row r="47" spans="6:6" ht="13">
      <c r="F47" s="130"/>
    </row>
    <row r="48" spans="6:6" ht="13">
      <c r="F48" s="130"/>
    </row>
    <row r="49" spans="6:6" ht="13">
      <c r="F49" s="130"/>
    </row>
    <row r="50" spans="6:6" ht="13">
      <c r="F50" s="130"/>
    </row>
    <row r="51" spans="6:6" ht="13">
      <c r="F51" s="130"/>
    </row>
    <row r="52" spans="6:6" ht="13">
      <c r="F52" s="130"/>
    </row>
    <row r="53" spans="6:6" ht="13">
      <c r="F53" s="130"/>
    </row>
    <row r="54" spans="6:6" ht="13">
      <c r="F54" s="130"/>
    </row>
    <row r="55" spans="6:6" ht="13">
      <c r="F55" s="130"/>
    </row>
    <row r="56" spans="6:6" ht="13">
      <c r="F56" s="130"/>
    </row>
    <row r="57" spans="6:6" ht="13">
      <c r="F57" s="130"/>
    </row>
    <row r="58" spans="6:6" ht="13">
      <c r="F58" s="130"/>
    </row>
    <row r="59" spans="6:6" ht="13">
      <c r="F59" s="130"/>
    </row>
    <row r="60" spans="6:6" ht="13">
      <c r="F60" s="130"/>
    </row>
    <row r="61" spans="6:6" ht="13">
      <c r="F61" s="130"/>
    </row>
    <row r="62" spans="6:6" ht="13">
      <c r="F62" s="130"/>
    </row>
    <row r="63" spans="6:6" ht="13">
      <c r="F63" s="130"/>
    </row>
    <row r="64" spans="6:6" ht="13">
      <c r="F64" s="130"/>
    </row>
    <row r="65" spans="6:6" ht="13">
      <c r="F65" s="130"/>
    </row>
    <row r="66" spans="6:6" ht="13">
      <c r="F66" s="130"/>
    </row>
    <row r="67" spans="6:6" ht="13">
      <c r="F67" s="130"/>
    </row>
    <row r="68" spans="6:6" ht="13">
      <c r="F68" s="130"/>
    </row>
    <row r="69" spans="6:6" ht="13">
      <c r="F69" s="130"/>
    </row>
    <row r="70" spans="6:6" ht="13">
      <c r="F70" s="130"/>
    </row>
    <row r="71" spans="6:6" ht="13">
      <c r="F71" s="130"/>
    </row>
    <row r="72" spans="6:6" ht="13">
      <c r="F72" s="130"/>
    </row>
    <row r="73" spans="6:6" ht="13">
      <c r="F73" s="130"/>
    </row>
    <row r="74" spans="6:6" ht="13">
      <c r="F74" s="130"/>
    </row>
    <row r="75" spans="6:6" ht="13">
      <c r="F75" s="130"/>
    </row>
    <row r="76" spans="6:6" ht="13">
      <c r="F76" s="130"/>
    </row>
    <row r="77" spans="6:6" ht="13">
      <c r="F77" s="130"/>
    </row>
    <row r="78" spans="6:6" ht="13">
      <c r="F78" s="130"/>
    </row>
    <row r="79" spans="6:6" ht="13">
      <c r="F79" s="130"/>
    </row>
    <row r="80" spans="6:6" ht="13">
      <c r="F80" s="130"/>
    </row>
    <row r="81" spans="6:6" ht="13">
      <c r="F81" s="130"/>
    </row>
    <row r="82" spans="6:6" ht="13">
      <c r="F82" s="130"/>
    </row>
    <row r="83" spans="6:6" ht="13">
      <c r="F83" s="130"/>
    </row>
    <row r="84" spans="6:6" ht="13">
      <c r="F84" s="130"/>
    </row>
    <row r="85" spans="6:6" ht="13">
      <c r="F85" s="130"/>
    </row>
    <row r="86" spans="6:6" ht="13">
      <c r="F86" s="130"/>
    </row>
    <row r="87" spans="6:6" ht="13">
      <c r="F87" s="130"/>
    </row>
    <row r="88" spans="6:6" ht="13">
      <c r="F88" s="130"/>
    </row>
    <row r="89" spans="6:6" ht="13">
      <c r="F89" s="130"/>
    </row>
    <row r="90" spans="6:6" ht="13">
      <c r="F90" s="130"/>
    </row>
    <row r="91" spans="6:6" ht="13">
      <c r="F91" s="130"/>
    </row>
    <row r="92" spans="6:6" ht="13">
      <c r="F92" s="130"/>
    </row>
    <row r="93" spans="6:6" ht="13">
      <c r="F93" s="130"/>
    </row>
    <row r="94" spans="6:6" ht="13">
      <c r="F94" s="130"/>
    </row>
    <row r="95" spans="6:6" ht="13">
      <c r="F95" s="130"/>
    </row>
    <row r="96" spans="6:6" ht="13">
      <c r="F96" s="130"/>
    </row>
    <row r="97" spans="6:6" ht="13">
      <c r="F97" s="130"/>
    </row>
    <row r="98" spans="6:6" ht="13">
      <c r="F98" s="130"/>
    </row>
    <row r="99" spans="6:6" ht="13">
      <c r="F99" s="130"/>
    </row>
    <row r="100" spans="6:6" ht="13">
      <c r="F100" s="130"/>
    </row>
    <row r="101" spans="6:6" ht="13">
      <c r="F101" s="130"/>
    </row>
    <row r="102" spans="6:6" ht="13">
      <c r="F102" s="130"/>
    </row>
    <row r="103" spans="6:6" ht="13">
      <c r="F103" s="130"/>
    </row>
    <row r="104" spans="6:6" ht="13">
      <c r="F104" s="130"/>
    </row>
    <row r="105" spans="6:6" ht="13">
      <c r="F105" s="130"/>
    </row>
    <row r="106" spans="6:6" ht="13">
      <c r="F106" s="130"/>
    </row>
    <row r="107" spans="6:6" ht="13">
      <c r="F107" s="130"/>
    </row>
    <row r="108" spans="6:6" ht="13">
      <c r="F108" s="130"/>
    </row>
    <row r="109" spans="6:6" ht="13">
      <c r="F109" s="130"/>
    </row>
    <row r="110" spans="6:6" ht="13">
      <c r="F110" s="130"/>
    </row>
    <row r="111" spans="6:6" ht="13">
      <c r="F111" s="130"/>
    </row>
    <row r="112" spans="6:6" ht="13">
      <c r="F112" s="130"/>
    </row>
    <row r="113" spans="6:6" ht="13">
      <c r="F113" s="130"/>
    </row>
    <row r="114" spans="6:6" ht="13">
      <c r="F114" s="130"/>
    </row>
    <row r="115" spans="6:6" ht="13">
      <c r="F115" s="130"/>
    </row>
    <row r="116" spans="6:6" ht="13">
      <c r="F116" s="130"/>
    </row>
    <row r="117" spans="6:6" ht="13">
      <c r="F117" s="130"/>
    </row>
    <row r="118" spans="6:6" ht="13">
      <c r="F118" s="130"/>
    </row>
    <row r="119" spans="6:6" ht="13">
      <c r="F119" s="130"/>
    </row>
    <row r="120" spans="6:6" ht="13">
      <c r="F120" s="130"/>
    </row>
    <row r="121" spans="6:6" ht="13">
      <c r="F121" s="130"/>
    </row>
    <row r="122" spans="6:6" ht="13">
      <c r="F122" s="130"/>
    </row>
    <row r="123" spans="6:6" ht="13">
      <c r="F123" s="130"/>
    </row>
    <row r="124" spans="6:6" ht="13">
      <c r="F124" s="130"/>
    </row>
    <row r="125" spans="6:6" ht="13">
      <c r="F125" s="130"/>
    </row>
    <row r="126" spans="6:6" ht="13">
      <c r="F126" s="130"/>
    </row>
    <row r="127" spans="6:6" ht="13">
      <c r="F127" s="130"/>
    </row>
    <row r="128" spans="6:6" ht="13">
      <c r="F128" s="130"/>
    </row>
    <row r="129" spans="6:6" ht="13">
      <c r="F129" s="130"/>
    </row>
    <row r="130" spans="6:6" ht="13">
      <c r="F130" s="130"/>
    </row>
    <row r="131" spans="6:6" ht="13">
      <c r="F131" s="130"/>
    </row>
    <row r="132" spans="6:6" ht="13">
      <c r="F132" s="130"/>
    </row>
    <row r="133" spans="6:6" ht="13">
      <c r="F133" s="130"/>
    </row>
    <row r="134" spans="6:6" ht="13">
      <c r="F134" s="130"/>
    </row>
    <row r="135" spans="6:6" ht="13">
      <c r="F135" s="130"/>
    </row>
    <row r="136" spans="6:6" ht="13">
      <c r="F136" s="130"/>
    </row>
    <row r="137" spans="6:6" ht="13">
      <c r="F137" s="130"/>
    </row>
    <row r="138" spans="6:6" ht="13">
      <c r="F138" s="130"/>
    </row>
    <row r="139" spans="6:6" ht="13">
      <c r="F139" s="130"/>
    </row>
    <row r="140" spans="6:6" ht="13">
      <c r="F140" s="130"/>
    </row>
    <row r="141" spans="6:6" ht="13">
      <c r="F141" s="130"/>
    </row>
    <row r="142" spans="6:6" ht="13">
      <c r="F142" s="130"/>
    </row>
    <row r="143" spans="6:6" ht="13">
      <c r="F143" s="130"/>
    </row>
    <row r="144" spans="6:6" ht="13">
      <c r="F144" s="130"/>
    </row>
    <row r="145" spans="6:6" ht="13">
      <c r="F145" s="130"/>
    </row>
    <row r="146" spans="6:6" ht="13">
      <c r="F146" s="130"/>
    </row>
    <row r="147" spans="6:6" ht="13">
      <c r="F147" s="130"/>
    </row>
    <row r="148" spans="6:6" ht="13">
      <c r="F148" s="130"/>
    </row>
    <row r="149" spans="6:6" ht="13">
      <c r="F149" s="130"/>
    </row>
    <row r="150" spans="6:6" ht="13">
      <c r="F150" s="130"/>
    </row>
    <row r="151" spans="6:6" ht="13">
      <c r="F151" s="130"/>
    </row>
    <row r="152" spans="6:6" ht="13">
      <c r="F152" s="130"/>
    </row>
    <row r="153" spans="6:6" ht="13">
      <c r="F153" s="130"/>
    </row>
    <row r="154" spans="6:6" ht="13">
      <c r="F154" s="130"/>
    </row>
    <row r="155" spans="6:6" ht="13">
      <c r="F155" s="130"/>
    </row>
    <row r="156" spans="6:6" ht="13">
      <c r="F156" s="130"/>
    </row>
    <row r="157" spans="6:6" ht="13">
      <c r="F157" s="130"/>
    </row>
    <row r="158" spans="6:6" ht="13">
      <c r="F158" s="130"/>
    </row>
    <row r="159" spans="6:6" ht="13">
      <c r="F159" s="130"/>
    </row>
    <row r="160" spans="6:6" ht="13">
      <c r="F160" s="130"/>
    </row>
    <row r="161" spans="6:6" ht="13">
      <c r="F161" s="130"/>
    </row>
    <row r="162" spans="6:6" ht="13">
      <c r="F162" s="130"/>
    </row>
    <row r="163" spans="6:6" ht="13">
      <c r="F163" s="130"/>
    </row>
    <row r="164" spans="6:6" ht="13">
      <c r="F164" s="130"/>
    </row>
    <row r="165" spans="6:6" ht="13">
      <c r="F165" s="130"/>
    </row>
    <row r="166" spans="6:6" ht="13">
      <c r="F166" s="130"/>
    </row>
    <row r="167" spans="6:6" ht="13">
      <c r="F167" s="130"/>
    </row>
    <row r="168" spans="6:6" ht="13">
      <c r="F168" s="130"/>
    </row>
    <row r="169" spans="6:6" ht="13">
      <c r="F169" s="130"/>
    </row>
    <row r="170" spans="6:6" ht="13">
      <c r="F170" s="130"/>
    </row>
    <row r="171" spans="6:6" ht="13">
      <c r="F171" s="130"/>
    </row>
    <row r="172" spans="6:6" ht="13">
      <c r="F172" s="130"/>
    </row>
    <row r="173" spans="6:6" ht="13">
      <c r="F173" s="130"/>
    </row>
    <row r="174" spans="6:6" ht="13">
      <c r="F174" s="130"/>
    </row>
    <row r="175" spans="6:6" ht="13">
      <c r="F175" s="130"/>
    </row>
    <row r="176" spans="6:6" ht="13">
      <c r="F176" s="130"/>
    </row>
    <row r="177" spans="6:6" ht="13">
      <c r="F177" s="130"/>
    </row>
    <row r="178" spans="6:6" ht="13">
      <c r="F178" s="130"/>
    </row>
    <row r="179" spans="6:6" ht="13">
      <c r="F179" s="130"/>
    </row>
    <row r="180" spans="6:6" ht="13">
      <c r="F180" s="130"/>
    </row>
    <row r="181" spans="6:6" ht="13">
      <c r="F181" s="130"/>
    </row>
    <row r="182" spans="6:6" ht="13">
      <c r="F182" s="130"/>
    </row>
    <row r="183" spans="6:6" ht="13">
      <c r="F183" s="130"/>
    </row>
    <row r="184" spans="6:6" ht="13">
      <c r="F184" s="130"/>
    </row>
    <row r="185" spans="6:6" ht="13">
      <c r="F185" s="130"/>
    </row>
    <row r="186" spans="6:6" ht="13">
      <c r="F186" s="130"/>
    </row>
    <row r="187" spans="6:6" ht="13">
      <c r="F187" s="130"/>
    </row>
    <row r="188" spans="6:6" ht="13">
      <c r="F188" s="130"/>
    </row>
    <row r="189" spans="6:6" ht="13">
      <c r="F189" s="130"/>
    </row>
    <row r="190" spans="6:6" ht="13">
      <c r="F190" s="130"/>
    </row>
    <row r="191" spans="6:6" ht="13">
      <c r="F191" s="130"/>
    </row>
    <row r="192" spans="6:6" ht="13">
      <c r="F192" s="130"/>
    </row>
    <row r="193" spans="6:6" ht="13">
      <c r="F193" s="130"/>
    </row>
    <row r="194" spans="6:6" ht="13">
      <c r="F194" s="130"/>
    </row>
    <row r="195" spans="6:6" ht="13">
      <c r="F195" s="130"/>
    </row>
    <row r="196" spans="6:6" ht="13">
      <c r="F196" s="130"/>
    </row>
    <row r="197" spans="6:6" ht="13">
      <c r="F197" s="130"/>
    </row>
    <row r="198" spans="6:6" ht="13">
      <c r="F198" s="130"/>
    </row>
    <row r="199" spans="6:6" ht="13">
      <c r="F199" s="130"/>
    </row>
    <row r="200" spans="6:6" ht="13">
      <c r="F200" s="130"/>
    </row>
    <row r="201" spans="6:6" ht="13">
      <c r="F201" s="130"/>
    </row>
    <row r="202" spans="6:6" ht="13">
      <c r="F202" s="130"/>
    </row>
    <row r="203" spans="6:6" ht="13">
      <c r="F203" s="130"/>
    </row>
    <row r="204" spans="6:6" ht="13">
      <c r="F204" s="130"/>
    </row>
    <row r="205" spans="6:6" ht="13">
      <c r="F205" s="130"/>
    </row>
    <row r="206" spans="6:6" ht="13">
      <c r="F206" s="130"/>
    </row>
    <row r="207" spans="6:6" ht="13">
      <c r="F207" s="130"/>
    </row>
    <row r="208" spans="6:6" ht="13">
      <c r="F208" s="130"/>
    </row>
    <row r="209" spans="6:6" ht="13">
      <c r="F209" s="130"/>
    </row>
    <row r="210" spans="6:6" ht="13">
      <c r="F210" s="130"/>
    </row>
    <row r="211" spans="6:6" ht="13">
      <c r="F211" s="130"/>
    </row>
    <row r="212" spans="6:6" ht="13">
      <c r="F212" s="130"/>
    </row>
    <row r="213" spans="6:6" ht="13">
      <c r="F213" s="130"/>
    </row>
    <row r="214" spans="6:6" ht="13">
      <c r="F214" s="130"/>
    </row>
    <row r="215" spans="6:6" ht="13">
      <c r="F215" s="130"/>
    </row>
    <row r="216" spans="6:6" ht="13">
      <c r="F216" s="130"/>
    </row>
    <row r="217" spans="6:6" ht="13">
      <c r="F217" s="130"/>
    </row>
    <row r="218" spans="6:6" ht="13">
      <c r="F218" s="130"/>
    </row>
    <row r="219" spans="6:6" ht="13">
      <c r="F219" s="130"/>
    </row>
    <row r="220" spans="6:6" ht="13">
      <c r="F220" s="130"/>
    </row>
    <row r="221" spans="6:6" ht="13">
      <c r="F221" s="130"/>
    </row>
    <row r="222" spans="6:6" ht="13">
      <c r="F222" s="130"/>
    </row>
    <row r="223" spans="6:6" ht="13">
      <c r="F223" s="130"/>
    </row>
    <row r="224" spans="6:6" ht="13">
      <c r="F224" s="130"/>
    </row>
    <row r="225" spans="6:6" ht="13">
      <c r="F225" s="130"/>
    </row>
    <row r="226" spans="6:6" ht="13">
      <c r="F226" s="130"/>
    </row>
    <row r="227" spans="6:6" ht="13">
      <c r="F227" s="130"/>
    </row>
    <row r="228" spans="6:6" ht="13">
      <c r="F228" s="130"/>
    </row>
    <row r="229" spans="6:6" ht="13">
      <c r="F229" s="130"/>
    </row>
    <row r="230" spans="6:6" ht="13">
      <c r="F230" s="130"/>
    </row>
    <row r="231" spans="6:6" ht="13">
      <c r="F231" s="130"/>
    </row>
    <row r="232" spans="6:6" ht="13">
      <c r="F232" s="130"/>
    </row>
    <row r="233" spans="6:6" ht="13">
      <c r="F233" s="130"/>
    </row>
    <row r="234" spans="6:6" ht="13">
      <c r="F234" s="130"/>
    </row>
    <row r="235" spans="6:6" ht="13">
      <c r="F235" s="130"/>
    </row>
    <row r="236" spans="6:6" ht="13">
      <c r="F236" s="130"/>
    </row>
    <row r="237" spans="6:6" ht="13">
      <c r="F237" s="130"/>
    </row>
    <row r="238" spans="6:6" ht="13">
      <c r="F238" s="130"/>
    </row>
    <row r="239" spans="6:6" ht="13">
      <c r="F239" s="130"/>
    </row>
    <row r="240" spans="6:6" ht="13">
      <c r="F240" s="130"/>
    </row>
    <row r="241" spans="6:6" ht="13">
      <c r="F241" s="130"/>
    </row>
    <row r="242" spans="6:6" ht="13">
      <c r="F242" s="130"/>
    </row>
    <row r="243" spans="6:6" ht="13">
      <c r="F243" s="130"/>
    </row>
    <row r="244" spans="6:6" ht="13">
      <c r="F244" s="130"/>
    </row>
    <row r="245" spans="6:6" ht="13">
      <c r="F245" s="130"/>
    </row>
    <row r="246" spans="6:6" ht="13">
      <c r="F246" s="130"/>
    </row>
    <row r="247" spans="6:6" ht="13">
      <c r="F247" s="130"/>
    </row>
    <row r="248" spans="6:6" ht="13">
      <c r="F248" s="130"/>
    </row>
    <row r="249" spans="6:6" ht="13">
      <c r="F249" s="130"/>
    </row>
    <row r="250" spans="6:6" ht="13">
      <c r="F250" s="130"/>
    </row>
    <row r="251" spans="6:6" ht="13">
      <c r="F251" s="130"/>
    </row>
    <row r="252" spans="6:6" ht="13">
      <c r="F252" s="130"/>
    </row>
    <row r="253" spans="6:6" ht="13">
      <c r="F253" s="130"/>
    </row>
    <row r="254" spans="6:6" ht="13">
      <c r="F254" s="130"/>
    </row>
    <row r="255" spans="6:6" ht="13">
      <c r="F255" s="130"/>
    </row>
    <row r="256" spans="6:6" ht="13">
      <c r="F256" s="130"/>
    </row>
    <row r="257" spans="6:6" ht="13">
      <c r="F257" s="130"/>
    </row>
    <row r="258" spans="6:6" ht="13">
      <c r="F258" s="130"/>
    </row>
    <row r="259" spans="6:6" ht="13">
      <c r="F259" s="130"/>
    </row>
    <row r="260" spans="6:6" ht="13">
      <c r="F260" s="130"/>
    </row>
    <row r="261" spans="6:6" ht="13">
      <c r="F261" s="130"/>
    </row>
    <row r="262" spans="6:6" ht="13">
      <c r="F262" s="130"/>
    </row>
    <row r="263" spans="6:6" ht="13">
      <c r="F263" s="130"/>
    </row>
    <row r="264" spans="6:6" ht="13">
      <c r="F264" s="130"/>
    </row>
    <row r="265" spans="6:6" ht="13">
      <c r="F265" s="130"/>
    </row>
    <row r="266" spans="6:6" ht="13">
      <c r="F266" s="130"/>
    </row>
    <row r="267" spans="6:6" ht="13">
      <c r="F267" s="130"/>
    </row>
    <row r="268" spans="6:6" ht="13">
      <c r="F268" s="130"/>
    </row>
    <row r="269" spans="6:6" ht="13">
      <c r="F269" s="130"/>
    </row>
    <row r="270" spans="6:6" ht="13">
      <c r="F270" s="130"/>
    </row>
    <row r="271" spans="6:6" ht="13">
      <c r="F271" s="130"/>
    </row>
    <row r="272" spans="6:6" ht="13">
      <c r="F272" s="130"/>
    </row>
    <row r="273" spans="6:6" ht="13">
      <c r="F273" s="130"/>
    </row>
    <row r="274" spans="6:6" ht="13">
      <c r="F274" s="130"/>
    </row>
    <row r="275" spans="6:6" ht="13">
      <c r="F275" s="130"/>
    </row>
    <row r="276" spans="6:6" ht="13">
      <c r="F276" s="130"/>
    </row>
    <row r="277" spans="6:6" ht="13">
      <c r="F277" s="130"/>
    </row>
    <row r="278" spans="6:6" ht="13">
      <c r="F278" s="130"/>
    </row>
    <row r="279" spans="6:6" ht="13">
      <c r="F279" s="130"/>
    </row>
    <row r="280" spans="6:6" ht="13">
      <c r="F280" s="130"/>
    </row>
    <row r="281" spans="6:6" ht="13">
      <c r="F281" s="130"/>
    </row>
    <row r="282" spans="6:6" ht="13">
      <c r="F282" s="130"/>
    </row>
    <row r="283" spans="6:6" ht="13">
      <c r="F283" s="130"/>
    </row>
    <row r="284" spans="6:6" ht="13">
      <c r="F284" s="130"/>
    </row>
    <row r="285" spans="6:6" ht="13">
      <c r="F285" s="130"/>
    </row>
    <row r="286" spans="6:6" ht="13">
      <c r="F286" s="130"/>
    </row>
    <row r="287" spans="6:6" ht="13">
      <c r="F287" s="130"/>
    </row>
    <row r="288" spans="6:6" ht="13">
      <c r="F288" s="130"/>
    </row>
    <row r="289" spans="6:6" ht="13">
      <c r="F289" s="130"/>
    </row>
    <row r="290" spans="6:6" ht="13">
      <c r="F290" s="130"/>
    </row>
    <row r="291" spans="6:6" ht="13">
      <c r="F291" s="130"/>
    </row>
    <row r="292" spans="6:6" ht="13">
      <c r="F292" s="130"/>
    </row>
    <row r="293" spans="6:6" ht="13">
      <c r="F293" s="130"/>
    </row>
    <row r="294" spans="6:6" ht="13">
      <c r="F294" s="130"/>
    </row>
    <row r="295" spans="6:6" ht="13">
      <c r="F295" s="130"/>
    </row>
    <row r="296" spans="6:6" ht="13">
      <c r="F296" s="130"/>
    </row>
    <row r="297" spans="6:6" ht="13">
      <c r="F297" s="130"/>
    </row>
    <row r="298" spans="6:6" ht="13">
      <c r="F298" s="130"/>
    </row>
    <row r="299" spans="6:6" ht="13">
      <c r="F299" s="130"/>
    </row>
    <row r="300" spans="6:6" ht="13">
      <c r="F300" s="130"/>
    </row>
    <row r="301" spans="6:6" ht="13">
      <c r="F301" s="130"/>
    </row>
    <row r="302" spans="6:6" ht="13">
      <c r="F302" s="130"/>
    </row>
    <row r="303" spans="6:6" ht="13">
      <c r="F303" s="130"/>
    </row>
    <row r="304" spans="6:6" ht="13">
      <c r="F304" s="130"/>
    </row>
    <row r="305" spans="6:6" ht="13">
      <c r="F305" s="130"/>
    </row>
    <row r="306" spans="6:6" ht="13">
      <c r="F306" s="130"/>
    </row>
    <row r="307" spans="6:6" ht="13">
      <c r="F307" s="130"/>
    </row>
    <row r="308" spans="6:6" ht="13">
      <c r="F308" s="130"/>
    </row>
    <row r="309" spans="6:6" ht="13">
      <c r="F309" s="130"/>
    </row>
    <row r="310" spans="6:6" ht="13">
      <c r="F310" s="130"/>
    </row>
    <row r="311" spans="6:6" ht="13">
      <c r="F311" s="130"/>
    </row>
    <row r="312" spans="6:6" ht="13">
      <c r="F312" s="130"/>
    </row>
    <row r="313" spans="6:6" ht="13">
      <c r="F313" s="130"/>
    </row>
    <row r="314" spans="6:6" ht="13">
      <c r="F314" s="130"/>
    </row>
    <row r="315" spans="6:6" ht="13">
      <c r="F315" s="130"/>
    </row>
    <row r="316" spans="6:6" ht="13">
      <c r="F316" s="130"/>
    </row>
    <row r="317" spans="6:6" ht="13">
      <c r="F317" s="130"/>
    </row>
    <row r="318" spans="6:6" ht="13">
      <c r="F318" s="130"/>
    </row>
    <row r="319" spans="6:6" ht="13">
      <c r="F319" s="130"/>
    </row>
    <row r="320" spans="6:6" ht="13">
      <c r="F320" s="130"/>
    </row>
    <row r="321" spans="6:6" ht="13">
      <c r="F321" s="130"/>
    </row>
    <row r="322" spans="6:6" ht="13">
      <c r="F322" s="130"/>
    </row>
    <row r="323" spans="6:6" ht="13">
      <c r="F323" s="130"/>
    </row>
    <row r="324" spans="6:6" ht="13">
      <c r="F324" s="130"/>
    </row>
    <row r="325" spans="6:6" ht="13">
      <c r="F325" s="130"/>
    </row>
    <row r="326" spans="6:6" ht="13">
      <c r="F326" s="130"/>
    </row>
    <row r="327" spans="6:6" ht="13">
      <c r="F327" s="130"/>
    </row>
    <row r="328" spans="6:6" ht="13">
      <c r="F328" s="130"/>
    </row>
    <row r="329" spans="6:6" ht="13">
      <c r="F329" s="130"/>
    </row>
    <row r="330" spans="6:6" ht="13">
      <c r="F330" s="130"/>
    </row>
    <row r="331" spans="6:6" ht="13">
      <c r="F331" s="130"/>
    </row>
    <row r="332" spans="6:6" ht="13">
      <c r="F332" s="130"/>
    </row>
    <row r="333" spans="6:6" ht="13">
      <c r="F333" s="130"/>
    </row>
    <row r="334" spans="6:6" ht="13">
      <c r="F334" s="130"/>
    </row>
    <row r="335" spans="6:6" ht="13">
      <c r="F335" s="130"/>
    </row>
    <row r="336" spans="6:6" ht="13">
      <c r="F336" s="130"/>
    </row>
    <row r="337" spans="6:6" ht="13">
      <c r="F337" s="130"/>
    </row>
    <row r="338" spans="6:6" ht="13">
      <c r="F338" s="130"/>
    </row>
    <row r="339" spans="6:6" ht="13">
      <c r="F339" s="130"/>
    </row>
    <row r="340" spans="6:6" ht="13">
      <c r="F340" s="130"/>
    </row>
    <row r="341" spans="6:6" ht="13">
      <c r="F341" s="130"/>
    </row>
    <row r="342" spans="6:6" ht="13">
      <c r="F342" s="130"/>
    </row>
    <row r="343" spans="6:6" ht="13">
      <c r="F343" s="130"/>
    </row>
    <row r="344" spans="6:6" ht="13">
      <c r="F344" s="130"/>
    </row>
    <row r="345" spans="6:6" ht="13">
      <c r="F345" s="130"/>
    </row>
    <row r="346" spans="6:6" ht="13">
      <c r="F346" s="130"/>
    </row>
    <row r="347" spans="6:6" ht="13">
      <c r="F347" s="130"/>
    </row>
    <row r="348" spans="6:6" ht="13">
      <c r="F348" s="130"/>
    </row>
    <row r="349" spans="6:6" ht="13">
      <c r="F349" s="130"/>
    </row>
    <row r="350" spans="6:6" ht="13">
      <c r="F350" s="130"/>
    </row>
    <row r="351" spans="6:6" ht="13">
      <c r="F351" s="130"/>
    </row>
    <row r="352" spans="6:6" ht="13">
      <c r="F352" s="130"/>
    </row>
    <row r="353" spans="6:6" ht="13">
      <c r="F353" s="130"/>
    </row>
    <row r="354" spans="6:6" ht="13">
      <c r="F354" s="130"/>
    </row>
    <row r="355" spans="6:6" ht="13">
      <c r="F355" s="130"/>
    </row>
    <row r="356" spans="6:6" ht="13">
      <c r="F356" s="130"/>
    </row>
    <row r="357" spans="6:6" ht="13">
      <c r="F357" s="130"/>
    </row>
    <row r="358" spans="6:6" ht="13">
      <c r="F358" s="130"/>
    </row>
    <row r="359" spans="6:6" ht="13">
      <c r="F359" s="130"/>
    </row>
    <row r="360" spans="6:6" ht="13">
      <c r="F360" s="130"/>
    </row>
    <row r="361" spans="6:6" ht="13">
      <c r="F361" s="130"/>
    </row>
    <row r="362" spans="6:6" ht="13">
      <c r="F362" s="130"/>
    </row>
    <row r="363" spans="6:6" ht="13">
      <c r="F363" s="130"/>
    </row>
    <row r="364" spans="6:6" ht="13">
      <c r="F364" s="130"/>
    </row>
    <row r="365" spans="6:6" ht="13">
      <c r="F365" s="130"/>
    </row>
    <row r="366" spans="6:6" ht="13">
      <c r="F366" s="130"/>
    </row>
    <row r="367" spans="6:6" ht="13">
      <c r="F367" s="130"/>
    </row>
    <row r="368" spans="6:6" ht="13">
      <c r="F368" s="130"/>
    </row>
    <row r="369" spans="6:6" ht="13">
      <c r="F369" s="130"/>
    </row>
    <row r="370" spans="6:6" ht="13">
      <c r="F370" s="130"/>
    </row>
    <row r="371" spans="6:6" ht="13">
      <c r="F371" s="130"/>
    </row>
    <row r="372" spans="6:6" ht="13">
      <c r="F372" s="130"/>
    </row>
    <row r="373" spans="6:6" ht="13">
      <c r="F373" s="130"/>
    </row>
    <row r="374" spans="6:6" ht="13">
      <c r="F374" s="130"/>
    </row>
    <row r="375" spans="6:6" ht="13">
      <c r="F375" s="130"/>
    </row>
    <row r="376" spans="6:6" ht="13">
      <c r="F376" s="130"/>
    </row>
    <row r="377" spans="6:6" ht="13">
      <c r="F377" s="130"/>
    </row>
    <row r="378" spans="6:6" ht="13">
      <c r="F378" s="130"/>
    </row>
    <row r="379" spans="6:6" ht="13">
      <c r="F379" s="130"/>
    </row>
    <row r="380" spans="6:6" ht="13">
      <c r="F380" s="130"/>
    </row>
    <row r="381" spans="6:6" ht="13">
      <c r="F381" s="130"/>
    </row>
    <row r="382" spans="6:6" ht="13">
      <c r="F382" s="130"/>
    </row>
    <row r="383" spans="6:6" ht="13">
      <c r="F383" s="130"/>
    </row>
    <row r="384" spans="6:6" ht="13">
      <c r="F384" s="130"/>
    </row>
    <row r="385" spans="6:6" ht="13">
      <c r="F385" s="130"/>
    </row>
    <row r="386" spans="6:6" ht="13">
      <c r="F386" s="130"/>
    </row>
    <row r="387" spans="6:6" ht="13">
      <c r="F387" s="130"/>
    </row>
    <row r="388" spans="6:6" ht="13">
      <c r="F388" s="130"/>
    </row>
    <row r="389" spans="6:6" ht="13">
      <c r="F389" s="130"/>
    </row>
    <row r="390" spans="6:6" ht="13">
      <c r="F390" s="130"/>
    </row>
    <row r="391" spans="6:6" ht="13">
      <c r="F391" s="130"/>
    </row>
    <row r="392" spans="6:6" ht="13">
      <c r="F392" s="130"/>
    </row>
    <row r="393" spans="6:6" ht="13">
      <c r="F393" s="130"/>
    </row>
    <row r="394" spans="6:6" ht="13">
      <c r="F394" s="130"/>
    </row>
    <row r="395" spans="6:6" ht="13">
      <c r="F395" s="130"/>
    </row>
    <row r="396" spans="6:6" ht="13">
      <c r="F396" s="130"/>
    </row>
    <row r="397" spans="6:6" ht="13">
      <c r="F397" s="130"/>
    </row>
    <row r="398" spans="6:6" ht="13">
      <c r="F398" s="130"/>
    </row>
    <row r="399" spans="6:6" ht="13">
      <c r="F399" s="130"/>
    </row>
    <row r="400" spans="6:6" ht="13">
      <c r="F400" s="130"/>
    </row>
    <row r="401" spans="6:6" ht="13">
      <c r="F401" s="130"/>
    </row>
    <row r="402" spans="6:6" ht="13">
      <c r="F402" s="130"/>
    </row>
    <row r="403" spans="6:6" ht="13">
      <c r="F403" s="130"/>
    </row>
    <row r="404" spans="6:6" ht="13">
      <c r="F404" s="130"/>
    </row>
    <row r="405" spans="6:6" ht="13">
      <c r="F405" s="130"/>
    </row>
    <row r="406" spans="6:6" ht="13">
      <c r="F406" s="130"/>
    </row>
    <row r="407" spans="6:6" ht="13">
      <c r="F407" s="130"/>
    </row>
    <row r="408" spans="6:6" ht="13">
      <c r="F408" s="130"/>
    </row>
    <row r="409" spans="6:6" ht="13">
      <c r="F409" s="130"/>
    </row>
    <row r="410" spans="6:6" ht="13">
      <c r="F410" s="130"/>
    </row>
    <row r="411" spans="6:6" ht="13">
      <c r="F411" s="130"/>
    </row>
    <row r="412" spans="6:6" ht="13">
      <c r="F412" s="130"/>
    </row>
    <row r="413" spans="6:6" ht="13">
      <c r="F413" s="130"/>
    </row>
    <row r="414" spans="6:6" ht="13">
      <c r="F414" s="130"/>
    </row>
    <row r="415" spans="6:6" ht="13">
      <c r="F415" s="130"/>
    </row>
    <row r="416" spans="6:6" ht="13">
      <c r="F416" s="130"/>
    </row>
    <row r="417" spans="6:6" ht="13">
      <c r="F417" s="130"/>
    </row>
    <row r="418" spans="6:6" ht="13">
      <c r="F418" s="130"/>
    </row>
    <row r="419" spans="6:6" ht="13">
      <c r="F419" s="130"/>
    </row>
    <row r="420" spans="6:6" ht="13">
      <c r="F420" s="130"/>
    </row>
    <row r="421" spans="6:6" ht="13">
      <c r="F421" s="130"/>
    </row>
    <row r="422" spans="6:6" ht="13">
      <c r="F422" s="130"/>
    </row>
    <row r="423" spans="6:6" ht="13">
      <c r="F423" s="130"/>
    </row>
    <row r="424" spans="6:6" ht="13">
      <c r="F424" s="130"/>
    </row>
    <row r="425" spans="6:6" ht="13">
      <c r="F425" s="130"/>
    </row>
    <row r="426" spans="6:6" ht="13">
      <c r="F426" s="130"/>
    </row>
    <row r="427" spans="6:6" ht="13">
      <c r="F427" s="130"/>
    </row>
    <row r="428" spans="6:6" ht="13">
      <c r="F428" s="130"/>
    </row>
    <row r="429" spans="6:6" ht="13">
      <c r="F429" s="130"/>
    </row>
    <row r="430" spans="6:6" ht="13">
      <c r="F430" s="130"/>
    </row>
    <row r="431" spans="6:6" ht="13">
      <c r="F431" s="130"/>
    </row>
    <row r="432" spans="6:6" ht="13">
      <c r="F432" s="130"/>
    </row>
    <row r="433" spans="6:6" ht="13">
      <c r="F433" s="130"/>
    </row>
    <row r="434" spans="6:6" ht="13">
      <c r="F434" s="130"/>
    </row>
    <row r="435" spans="6:6" ht="13">
      <c r="F435" s="130"/>
    </row>
    <row r="436" spans="6:6" ht="13">
      <c r="F436" s="130"/>
    </row>
    <row r="437" spans="6:6" ht="13">
      <c r="F437" s="130"/>
    </row>
    <row r="438" spans="6:6" ht="13">
      <c r="F438" s="130"/>
    </row>
    <row r="439" spans="6:6" ht="13">
      <c r="F439" s="130"/>
    </row>
    <row r="440" spans="6:6" ht="13">
      <c r="F440" s="130"/>
    </row>
    <row r="441" spans="6:6" ht="13">
      <c r="F441" s="130"/>
    </row>
    <row r="442" spans="6:6" ht="13">
      <c r="F442" s="130"/>
    </row>
    <row r="443" spans="6:6" ht="13">
      <c r="F443" s="130"/>
    </row>
    <row r="444" spans="6:6" ht="13">
      <c r="F444" s="130"/>
    </row>
    <row r="445" spans="6:6" ht="13">
      <c r="F445" s="130"/>
    </row>
    <row r="446" spans="6:6" ht="13">
      <c r="F446" s="130"/>
    </row>
    <row r="447" spans="6:6" ht="13">
      <c r="F447" s="130"/>
    </row>
    <row r="448" spans="6:6" ht="13">
      <c r="F448" s="130"/>
    </row>
    <row r="449" spans="6:6" ht="13">
      <c r="F449" s="130"/>
    </row>
    <row r="450" spans="6:6" ht="13">
      <c r="F450" s="130"/>
    </row>
    <row r="451" spans="6:6" ht="13">
      <c r="F451" s="130"/>
    </row>
    <row r="452" spans="6:6" ht="13">
      <c r="F452" s="130"/>
    </row>
    <row r="453" spans="6:6" ht="13">
      <c r="F453" s="130"/>
    </row>
    <row r="454" spans="6:6" ht="13">
      <c r="F454" s="130"/>
    </row>
    <row r="455" spans="6:6" ht="13">
      <c r="F455" s="130"/>
    </row>
    <row r="456" spans="6:6" ht="13">
      <c r="F456" s="130"/>
    </row>
    <row r="457" spans="6:6" ht="13">
      <c r="F457" s="130"/>
    </row>
    <row r="458" spans="6:6" ht="13">
      <c r="F458" s="130"/>
    </row>
    <row r="459" spans="6:6" ht="13">
      <c r="F459" s="130"/>
    </row>
    <row r="460" spans="6:6" ht="13">
      <c r="F460" s="130"/>
    </row>
    <row r="461" spans="6:6" ht="13">
      <c r="F461" s="130"/>
    </row>
    <row r="462" spans="6:6" ht="13">
      <c r="F462" s="130"/>
    </row>
    <row r="463" spans="6:6" ht="13">
      <c r="F463" s="130"/>
    </row>
    <row r="464" spans="6:6" ht="13">
      <c r="F464" s="130"/>
    </row>
    <row r="465" spans="6:6" ht="13">
      <c r="F465" s="130"/>
    </row>
    <row r="466" spans="6:6" ht="13">
      <c r="F466" s="130"/>
    </row>
    <row r="467" spans="6:6" ht="13">
      <c r="F467" s="130"/>
    </row>
    <row r="468" spans="6:6" ht="13">
      <c r="F468" s="130"/>
    </row>
    <row r="469" spans="6:6" ht="13">
      <c r="F469" s="130"/>
    </row>
    <row r="470" spans="6:6" ht="13">
      <c r="F470" s="130"/>
    </row>
    <row r="471" spans="6:6" ht="13">
      <c r="F471" s="130"/>
    </row>
    <row r="472" spans="6:6" ht="13">
      <c r="F472" s="130"/>
    </row>
    <row r="473" spans="6:6" ht="13">
      <c r="F473" s="130"/>
    </row>
    <row r="474" spans="6:6" ht="13">
      <c r="F474" s="130"/>
    </row>
    <row r="475" spans="6:6" ht="13">
      <c r="F475" s="130"/>
    </row>
    <row r="476" spans="6:6" ht="13">
      <c r="F476" s="130"/>
    </row>
    <row r="477" spans="6:6" ht="13">
      <c r="F477" s="130"/>
    </row>
    <row r="478" spans="6:6" ht="13">
      <c r="F478" s="130"/>
    </row>
    <row r="479" spans="6:6" ht="13">
      <c r="F479" s="130"/>
    </row>
    <row r="480" spans="6:6" ht="13">
      <c r="F480" s="130"/>
    </row>
    <row r="481" spans="6:6" ht="13">
      <c r="F481" s="130"/>
    </row>
    <row r="482" spans="6:6" ht="13">
      <c r="F482" s="130"/>
    </row>
    <row r="483" spans="6:6" ht="13">
      <c r="F483" s="130"/>
    </row>
    <row r="484" spans="6:6" ht="13">
      <c r="F484" s="130"/>
    </row>
    <row r="485" spans="6:6" ht="13">
      <c r="F485" s="130"/>
    </row>
    <row r="486" spans="6:6" ht="13">
      <c r="F486" s="130"/>
    </row>
    <row r="487" spans="6:6" ht="13">
      <c r="F487" s="130"/>
    </row>
    <row r="488" spans="6:6" ht="13">
      <c r="F488" s="130"/>
    </row>
    <row r="489" spans="6:6" ht="13">
      <c r="F489" s="130"/>
    </row>
    <row r="490" spans="6:6" ht="13">
      <c r="F490" s="130"/>
    </row>
    <row r="491" spans="6:6" ht="13">
      <c r="F491" s="130"/>
    </row>
    <row r="492" spans="6:6" ht="13">
      <c r="F492" s="130"/>
    </row>
    <row r="493" spans="6:6" ht="13">
      <c r="F493" s="130"/>
    </row>
    <row r="494" spans="6:6" ht="13">
      <c r="F494" s="130"/>
    </row>
    <row r="495" spans="6:6" ht="13">
      <c r="F495" s="130"/>
    </row>
    <row r="496" spans="6:6" ht="13">
      <c r="F496" s="130"/>
    </row>
    <row r="497" spans="6:6" ht="13">
      <c r="F497" s="130"/>
    </row>
    <row r="498" spans="6:6" ht="13">
      <c r="F498" s="130"/>
    </row>
    <row r="499" spans="6:6" ht="13">
      <c r="F499" s="130"/>
    </row>
    <row r="500" spans="6:6" ht="13">
      <c r="F500" s="130"/>
    </row>
    <row r="501" spans="6:6" ht="13">
      <c r="F501" s="130"/>
    </row>
    <row r="502" spans="6:6" ht="13">
      <c r="F502" s="130"/>
    </row>
    <row r="503" spans="6:6" ht="13">
      <c r="F503" s="130"/>
    </row>
    <row r="504" spans="6:6" ht="13">
      <c r="F504" s="130"/>
    </row>
    <row r="505" spans="6:6" ht="13">
      <c r="F505" s="130"/>
    </row>
    <row r="506" spans="6:6" ht="13">
      <c r="F506" s="130"/>
    </row>
    <row r="507" spans="6:6" ht="13">
      <c r="F507" s="130"/>
    </row>
    <row r="508" spans="6:6" ht="13">
      <c r="F508" s="130"/>
    </row>
    <row r="509" spans="6:6" ht="13">
      <c r="F509" s="130"/>
    </row>
    <row r="510" spans="6:6" ht="13">
      <c r="F510" s="130"/>
    </row>
    <row r="511" spans="6:6" ht="13">
      <c r="F511" s="130"/>
    </row>
    <row r="512" spans="6:6" ht="13">
      <c r="F512" s="130"/>
    </row>
    <row r="513" spans="6:6" ht="13">
      <c r="F513" s="130"/>
    </row>
    <row r="514" spans="6:6" ht="13">
      <c r="F514" s="130"/>
    </row>
    <row r="515" spans="6:6" ht="13">
      <c r="F515" s="130"/>
    </row>
    <row r="516" spans="6:6" ht="13">
      <c r="F516" s="130"/>
    </row>
    <row r="517" spans="6:6" ht="13">
      <c r="F517" s="130"/>
    </row>
    <row r="518" spans="6:6" ht="13">
      <c r="F518" s="130"/>
    </row>
    <row r="519" spans="6:6" ht="13">
      <c r="F519" s="130"/>
    </row>
    <row r="520" spans="6:6" ht="13">
      <c r="F520" s="130"/>
    </row>
    <row r="521" spans="6:6" ht="13">
      <c r="F521" s="130"/>
    </row>
    <row r="522" spans="6:6" ht="13">
      <c r="F522" s="130"/>
    </row>
    <row r="523" spans="6:6" ht="13">
      <c r="F523" s="130"/>
    </row>
    <row r="524" spans="6:6" ht="13">
      <c r="F524" s="130"/>
    </row>
    <row r="525" spans="6:6" ht="13">
      <c r="F525" s="130"/>
    </row>
    <row r="526" spans="6:6" ht="13">
      <c r="F526" s="130"/>
    </row>
    <row r="527" spans="6:6" ht="13">
      <c r="F527" s="130"/>
    </row>
    <row r="528" spans="6:6" ht="13">
      <c r="F528" s="130"/>
    </row>
    <row r="529" spans="6:6" ht="13">
      <c r="F529" s="130"/>
    </row>
    <row r="530" spans="6:6" ht="13">
      <c r="F530" s="130"/>
    </row>
    <row r="531" spans="6:6" ht="13">
      <c r="F531" s="130"/>
    </row>
    <row r="532" spans="6:6" ht="13">
      <c r="F532" s="130"/>
    </row>
    <row r="533" spans="6:6" ht="13">
      <c r="F533" s="130"/>
    </row>
    <row r="534" spans="6:6" ht="13">
      <c r="F534" s="130"/>
    </row>
    <row r="535" spans="6:6" ht="13">
      <c r="F535" s="130"/>
    </row>
    <row r="536" spans="6:6" ht="13">
      <c r="F536" s="130"/>
    </row>
    <row r="537" spans="6:6" ht="13">
      <c r="F537" s="130"/>
    </row>
    <row r="538" spans="6:6" ht="13">
      <c r="F538" s="130"/>
    </row>
    <row r="539" spans="6:6" ht="13">
      <c r="F539" s="130"/>
    </row>
    <row r="540" spans="6:6" ht="13">
      <c r="F540" s="130"/>
    </row>
    <row r="541" spans="6:6" ht="13">
      <c r="F541" s="130"/>
    </row>
    <row r="542" spans="6:6" ht="13">
      <c r="F542" s="130"/>
    </row>
    <row r="543" spans="6:6" ht="13">
      <c r="F543" s="130"/>
    </row>
    <row r="544" spans="6:6" ht="13">
      <c r="F544" s="130"/>
    </row>
    <row r="545" spans="6:6" ht="13">
      <c r="F545" s="130"/>
    </row>
    <row r="546" spans="6:6" ht="13">
      <c r="F546" s="130"/>
    </row>
    <row r="547" spans="6:6" ht="13">
      <c r="F547" s="130"/>
    </row>
    <row r="548" spans="6:6" ht="13">
      <c r="F548" s="130"/>
    </row>
    <row r="549" spans="6:6" ht="13">
      <c r="F549" s="130"/>
    </row>
    <row r="550" spans="6:6" ht="13">
      <c r="F550" s="130"/>
    </row>
    <row r="551" spans="6:6" ht="13">
      <c r="F551" s="130"/>
    </row>
    <row r="552" spans="6:6" ht="13">
      <c r="F552" s="130"/>
    </row>
    <row r="553" spans="6:6" ht="13">
      <c r="F553" s="130"/>
    </row>
    <row r="554" spans="6:6" ht="13">
      <c r="F554" s="130"/>
    </row>
    <row r="555" spans="6:6" ht="13">
      <c r="F555" s="130"/>
    </row>
    <row r="556" spans="6:6" ht="13">
      <c r="F556" s="130"/>
    </row>
    <row r="557" spans="6:6" ht="13">
      <c r="F557" s="130"/>
    </row>
    <row r="558" spans="6:6" ht="13">
      <c r="F558" s="130"/>
    </row>
    <row r="559" spans="6:6" ht="13">
      <c r="F559" s="130"/>
    </row>
    <row r="560" spans="6:6" ht="13">
      <c r="F560" s="130"/>
    </row>
    <row r="561" spans="6:6" ht="13">
      <c r="F561" s="130"/>
    </row>
    <row r="562" spans="6:6" ht="13">
      <c r="F562" s="130"/>
    </row>
    <row r="563" spans="6:6" ht="13">
      <c r="F563" s="130"/>
    </row>
    <row r="564" spans="6:6" ht="13">
      <c r="F564" s="130"/>
    </row>
    <row r="565" spans="6:6" ht="13">
      <c r="F565" s="130"/>
    </row>
    <row r="566" spans="6:6" ht="13">
      <c r="F566" s="130"/>
    </row>
    <row r="567" spans="6:6" ht="13">
      <c r="F567" s="130"/>
    </row>
    <row r="568" spans="6:6" ht="13">
      <c r="F568" s="130"/>
    </row>
    <row r="569" spans="6:6" ht="13">
      <c r="F569" s="130"/>
    </row>
    <row r="570" spans="6:6" ht="13">
      <c r="F570" s="130"/>
    </row>
    <row r="571" spans="6:6" ht="13">
      <c r="F571" s="130"/>
    </row>
    <row r="572" spans="6:6" ht="13">
      <c r="F572" s="130"/>
    </row>
    <row r="573" spans="6:6" ht="13">
      <c r="F573" s="130"/>
    </row>
    <row r="574" spans="6:6" ht="13">
      <c r="F574" s="130"/>
    </row>
    <row r="575" spans="6:6" ht="13">
      <c r="F575" s="130"/>
    </row>
    <row r="576" spans="6:6" ht="13">
      <c r="F576" s="130"/>
    </row>
    <row r="577" spans="6:6" ht="13">
      <c r="F577" s="130"/>
    </row>
    <row r="578" spans="6:6" ht="13">
      <c r="F578" s="130"/>
    </row>
    <row r="579" spans="6:6" ht="13">
      <c r="F579" s="130"/>
    </row>
    <row r="580" spans="6:6" ht="13">
      <c r="F580" s="130"/>
    </row>
    <row r="581" spans="6:6" ht="13">
      <c r="F581" s="130"/>
    </row>
    <row r="582" spans="6:6" ht="13">
      <c r="F582" s="130"/>
    </row>
    <row r="583" spans="6:6" ht="13">
      <c r="F583" s="130"/>
    </row>
    <row r="584" spans="6:6" ht="13">
      <c r="F584" s="130"/>
    </row>
    <row r="585" spans="6:6" ht="13">
      <c r="F585" s="130"/>
    </row>
    <row r="586" spans="6:6" ht="13">
      <c r="F586" s="130"/>
    </row>
    <row r="587" spans="6:6" ht="13">
      <c r="F587" s="130"/>
    </row>
    <row r="588" spans="6:6" ht="13">
      <c r="F588" s="130"/>
    </row>
    <row r="589" spans="6:6" ht="13">
      <c r="F589" s="130"/>
    </row>
    <row r="590" spans="6:6" ht="13">
      <c r="F590" s="130"/>
    </row>
    <row r="591" spans="6:6" ht="13">
      <c r="F591" s="130"/>
    </row>
    <row r="592" spans="6:6" ht="13">
      <c r="F592" s="130"/>
    </row>
    <row r="593" spans="6:6" ht="13">
      <c r="F593" s="130"/>
    </row>
    <row r="594" spans="6:6" ht="13">
      <c r="F594" s="130"/>
    </row>
    <row r="595" spans="6:6" ht="13">
      <c r="F595" s="130"/>
    </row>
    <row r="596" spans="6:6" ht="13">
      <c r="F596" s="130"/>
    </row>
    <row r="597" spans="6:6" ht="13">
      <c r="F597" s="130"/>
    </row>
    <row r="598" spans="6:6" ht="13">
      <c r="F598" s="130"/>
    </row>
    <row r="599" spans="6:6" ht="13">
      <c r="F599" s="130"/>
    </row>
    <row r="600" spans="6:6" ht="13">
      <c r="F600" s="130"/>
    </row>
    <row r="601" spans="6:6" ht="13">
      <c r="F601" s="130"/>
    </row>
    <row r="602" spans="6:6" ht="13">
      <c r="F602" s="130"/>
    </row>
    <row r="603" spans="6:6" ht="13">
      <c r="F603" s="130"/>
    </row>
    <row r="604" spans="6:6" ht="13">
      <c r="F604" s="130"/>
    </row>
    <row r="605" spans="6:6" ht="13">
      <c r="F605" s="130"/>
    </row>
    <row r="606" spans="6:6" ht="13">
      <c r="F606" s="130"/>
    </row>
    <row r="607" spans="6:6" ht="13">
      <c r="F607" s="130"/>
    </row>
    <row r="608" spans="6:6" ht="13">
      <c r="F608" s="130"/>
    </row>
    <row r="609" spans="6:6" ht="13">
      <c r="F609" s="130"/>
    </row>
    <row r="610" spans="6:6" ht="13">
      <c r="F610" s="130"/>
    </row>
    <row r="611" spans="6:6" ht="13">
      <c r="F611" s="130"/>
    </row>
    <row r="612" spans="6:6" ht="13">
      <c r="F612" s="130"/>
    </row>
    <row r="613" spans="6:6" ht="13">
      <c r="F613" s="130"/>
    </row>
    <row r="614" spans="6:6" ht="13">
      <c r="F614" s="130"/>
    </row>
    <row r="615" spans="6:6" ht="13">
      <c r="F615" s="130"/>
    </row>
    <row r="616" spans="6:6" ht="13">
      <c r="F616" s="130"/>
    </row>
    <row r="617" spans="6:6" ht="13">
      <c r="F617" s="130"/>
    </row>
    <row r="618" spans="6:6" ht="13">
      <c r="F618" s="130"/>
    </row>
    <row r="619" spans="6:6" ht="13">
      <c r="F619" s="130"/>
    </row>
    <row r="620" spans="6:6" ht="13">
      <c r="F620" s="130"/>
    </row>
    <row r="621" spans="6:6" ht="13">
      <c r="F621" s="130"/>
    </row>
    <row r="622" spans="6:6" ht="13">
      <c r="F622" s="130"/>
    </row>
    <row r="623" spans="6:6" ht="13">
      <c r="F623" s="130"/>
    </row>
    <row r="624" spans="6:6" ht="13">
      <c r="F624" s="130"/>
    </row>
    <row r="625" spans="6:6" ht="13">
      <c r="F625" s="130"/>
    </row>
    <row r="626" spans="6:6" ht="13">
      <c r="F626" s="130"/>
    </row>
    <row r="627" spans="6:6" ht="13">
      <c r="F627" s="130"/>
    </row>
    <row r="628" spans="6:6" ht="13">
      <c r="F628" s="130"/>
    </row>
    <row r="629" spans="6:6" ht="13">
      <c r="F629" s="130"/>
    </row>
    <row r="630" spans="6:6" ht="13">
      <c r="F630" s="130"/>
    </row>
    <row r="631" spans="6:6" ht="13">
      <c r="F631" s="130"/>
    </row>
    <row r="632" spans="6:6" ht="13">
      <c r="F632" s="130"/>
    </row>
    <row r="633" spans="6:6" ht="13">
      <c r="F633" s="130"/>
    </row>
    <row r="634" spans="6:6" ht="13">
      <c r="F634" s="130"/>
    </row>
    <row r="635" spans="6:6" ht="13">
      <c r="F635" s="130"/>
    </row>
    <row r="636" spans="6:6" ht="13">
      <c r="F636" s="130"/>
    </row>
    <row r="637" spans="6:6" ht="13">
      <c r="F637" s="130"/>
    </row>
    <row r="638" spans="6:6" ht="13">
      <c r="F638" s="130"/>
    </row>
    <row r="639" spans="6:6" ht="13">
      <c r="F639" s="130"/>
    </row>
    <row r="640" spans="6:6" ht="13">
      <c r="F640" s="130"/>
    </row>
    <row r="641" spans="6:6" ht="13">
      <c r="F641" s="130"/>
    </row>
    <row r="642" spans="6:6" ht="13">
      <c r="F642" s="130"/>
    </row>
    <row r="643" spans="6:6" ht="13">
      <c r="F643" s="130"/>
    </row>
    <row r="644" spans="6:6" ht="13">
      <c r="F644" s="130"/>
    </row>
    <row r="645" spans="6:6" ht="13">
      <c r="F645" s="130"/>
    </row>
    <row r="646" spans="6:6" ht="13">
      <c r="F646" s="130"/>
    </row>
    <row r="647" spans="6:6" ht="13">
      <c r="F647" s="130"/>
    </row>
    <row r="648" spans="6:6" ht="13">
      <c r="F648" s="130"/>
    </row>
    <row r="649" spans="6:6" ht="13">
      <c r="F649" s="130"/>
    </row>
    <row r="650" spans="6:6" ht="13">
      <c r="F650" s="130"/>
    </row>
    <row r="651" spans="6:6" ht="13">
      <c r="F651" s="130"/>
    </row>
    <row r="652" spans="6:6" ht="13">
      <c r="F652" s="130"/>
    </row>
    <row r="653" spans="6:6" ht="13">
      <c r="F653" s="130"/>
    </row>
    <row r="654" spans="6:6" ht="13">
      <c r="F654" s="130"/>
    </row>
    <row r="655" spans="6:6" ht="13">
      <c r="F655" s="130"/>
    </row>
    <row r="656" spans="6:6" ht="13">
      <c r="F656" s="130"/>
    </row>
    <row r="657" spans="6:6" ht="13">
      <c r="F657" s="130"/>
    </row>
    <row r="658" spans="6:6" ht="13">
      <c r="F658" s="130"/>
    </row>
    <row r="659" spans="6:6" ht="13">
      <c r="F659" s="130"/>
    </row>
    <row r="660" spans="6:6" ht="13">
      <c r="F660" s="130"/>
    </row>
    <row r="661" spans="6:6" ht="13">
      <c r="F661" s="130"/>
    </row>
    <row r="662" spans="6:6" ht="13">
      <c r="F662" s="130"/>
    </row>
    <row r="663" spans="6:6" ht="13">
      <c r="F663" s="130"/>
    </row>
    <row r="664" spans="6:6" ht="13">
      <c r="F664" s="130"/>
    </row>
    <row r="665" spans="6:6" ht="13">
      <c r="F665" s="130"/>
    </row>
    <row r="666" spans="6:6" ht="13">
      <c r="F666" s="130"/>
    </row>
    <row r="667" spans="6:6" ht="13">
      <c r="F667" s="130"/>
    </row>
    <row r="668" spans="6:6" ht="13">
      <c r="F668" s="130"/>
    </row>
    <row r="669" spans="6:6" ht="13">
      <c r="F669" s="130"/>
    </row>
    <row r="670" spans="6:6" ht="13">
      <c r="F670" s="130"/>
    </row>
    <row r="671" spans="6:6" ht="13">
      <c r="F671" s="130"/>
    </row>
    <row r="672" spans="6:6" ht="13">
      <c r="F672" s="130"/>
    </row>
    <row r="673" spans="6:6" ht="13">
      <c r="F673" s="130"/>
    </row>
    <row r="674" spans="6:6" ht="13">
      <c r="F674" s="130"/>
    </row>
    <row r="675" spans="6:6" ht="13">
      <c r="F675" s="130"/>
    </row>
    <row r="676" spans="6:6" ht="13">
      <c r="F676" s="130"/>
    </row>
    <row r="677" spans="6:6" ht="13">
      <c r="F677" s="130"/>
    </row>
    <row r="678" spans="6:6" ht="13">
      <c r="F678" s="130"/>
    </row>
    <row r="679" spans="6:6" ht="13">
      <c r="F679" s="130"/>
    </row>
    <row r="680" spans="6:6" ht="13">
      <c r="F680" s="130"/>
    </row>
    <row r="681" spans="6:6" ht="13">
      <c r="F681" s="130"/>
    </row>
    <row r="682" spans="6:6" ht="13">
      <c r="F682" s="130"/>
    </row>
    <row r="683" spans="6:6" ht="13">
      <c r="F683" s="130"/>
    </row>
    <row r="684" spans="6:6" ht="13">
      <c r="F684" s="130"/>
    </row>
    <row r="685" spans="6:6" ht="13">
      <c r="F685" s="130"/>
    </row>
    <row r="686" spans="6:6" ht="13">
      <c r="F686" s="130"/>
    </row>
    <row r="687" spans="6:6" ht="13">
      <c r="F687" s="130"/>
    </row>
    <row r="688" spans="6:6" ht="13">
      <c r="F688" s="130"/>
    </row>
    <row r="689" spans="6:6" ht="13">
      <c r="F689" s="130"/>
    </row>
    <row r="690" spans="6:6" ht="13">
      <c r="F690" s="130"/>
    </row>
    <row r="691" spans="6:6" ht="13">
      <c r="F691" s="130"/>
    </row>
    <row r="692" spans="6:6" ht="13">
      <c r="F692" s="130"/>
    </row>
    <row r="693" spans="6:6" ht="13">
      <c r="F693" s="130"/>
    </row>
    <row r="694" spans="6:6" ht="13">
      <c r="F694" s="130"/>
    </row>
    <row r="695" spans="6:6" ht="13">
      <c r="F695" s="130"/>
    </row>
    <row r="696" spans="6:6" ht="13">
      <c r="F696" s="130"/>
    </row>
    <row r="697" spans="6:6" ht="13">
      <c r="F697" s="130"/>
    </row>
    <row r="698" spans="6:6" ht="13">
      <c r="F698" s="130"/>
    </row>
    <row r="699" spans="6:6" ht="13">
      <c r="F699" s="130"/>
    </row>
    <row r="700" spans="6:6" ht="13">
      <c r="F700" s="130"/>
    </row>
    <row r="701" spans="6:6" ht="13">
      <c r="F701" s="130"/>
    </row>
    <row r="702" spans="6:6" ht="13">
      <c r="F702" s="130"/>
    </row>
    <row r="703" spans="6:6" ht="13">
      <c r="F703" s="130"/>
    </row>
    <row r="704" spans="6:6" ht="13">
      <c r="F704" s="130"/>
    </row>
    <row r="705" spans="6:6" ht="13">
      <c r="F705" s="130"/>
    </row>
    <row r="706" spans="6:6" ht="13">
      <c r="F706" s="130"/>
    </row>
    <row r="707" spans="6:6" ht="13">
      <c r="F707" s="130"/>
    </row>
    <row r="708" spans="6:6" ht="13">
      <c r="F708" s="130"/>
    </row>
    <row r="709" spans="6:6" ht="13">
      <c r="F709" s="130"/>
    </row>
    <row r="710" spans="6:6" ht="13">
      <c r="F710" s="130"/>
    </row>
    <row r="711" spans="6:6" ht="13">
      <c r="F711" s="130"/>
    </row>
    <row r="712" spans="6:6" ht="13">
      <c r="F712" s="130"/>
    </row>
    <row r="713" spans="6:6" ht="13">
      <c r="F713" s="130"/>
    </row>
    <row r="714" spans="6:6" ht="13">
      <c r="F714" s="130"/>
    </row>
    <row r="715" spans="6:6" ht="13">
      <c r="F715" s="130"/>
    </row>
    <row r="716" spans="6:6" ht="13">
      <c r="F716" s="130"/>
    </row>
    <row r="717" spans="6:6" ht="13">
      <c r="F717" s="130"/>
    </row>
    <row r="718" spans="6:6" ht="13">
      <c r="F718" s="130"/>
    </row>
    <row r="719" spans="6:6" ht="13">
      <c r="F719" s="130"/>
    </row>
    <row r="720" spans="6:6" ht="13">
      <c r="F720" s="130"/>
    </row>
    <row r="721" spans="6:6" ht="13">
      <c r="F721" s="130"/>
    </row>
    <row r="722" spans="6:6" ht="13">
      <c r="F722" s="130"/>
    </row>
    <row r="723" spans="6:6" ht="13">
      <c r="F723" s="130"/>
    </row>
    <row r="724" spans="6:6" ht="13">
      <c r="F724" s="130"/>
    </row>
    <row r="725" spans="6:6" ht="13">
      <c r="F725" s="130"/>
    </row>
    <row r="726" spans="6:6" ht="13">
      <c r="F726" s="130"/>
    </row>
    <row r="727" spans="6:6" ht="13">
      <c r="F727" s="130"/>
    </row>
    <row r="728" spans="6:6" ht="13">
      <c r="F728" s="130"/>
    </row>
    <row r="729" spans="6:6" ht="13">
      <c r="F729" s="130"/>
    </row>
    <row r="730" spans="6:6" ht="13">
      <c r="F730" s="130"/>
    </row>
    <row r="731" spans="6:6" ht="13">
      <c r="F731" s="130"/>
    </row>
    <row r="732" spans="6:6" ht="13">
      <c r="F732" s="130"/>
    </row>
    <row r="733" spans="6:6" ht="13">
      <c r="F733" s="130"/>
    </row>
    <row r="734" spans="6:6" ht="13">
      <c r="F734" s="130"/>
    </row>
    <row r="735" spans="6:6" ht="13">
      <c r="F735" s="130"/>
    </row>
    <row r="736" spans="6:6" ht="13">
      <c r="F736" s="130"/>
    </row>
    <row r="737" spans="6:6" ht="13">
      <c r="F737" s="130"/>
    </row>
    <row r="738" spans="6:6" ht="13">
      <c r="F738" s="130"/>
    </row>
    <row r="739" spans="6:6" ht="13">
      <c r="F739" s="130"/>
    </row>
    <row r="740" spans="6:6" ht="13">
      <c r="F740" s="130"/>
    </row>
    <row r="741" spans="6:6" ht="13">
      <c r="F741" s="130"/>
    </row>
    <row r="742" spans="6:6" ht="13">
      <c r="F742" s="130"/>
    </row>
    <row r="743" spans="6:6" ht="13">
      <c r="F743" s="130"/>
    </row>
    <row r="744" spans="6:6" ht="13">
      <c r="F744" s="130"/>
    </row>
    <row r="745" spans="6:6" ht="13">
      <c r="F745" s="130"/>
    </row>
    <row r="746" spans="6:6" ht="13">
      <c r="F746" s="130"/>
    </row>
    <row r="747" spans="6:6" ht="13">
      <c r="F747" s="130"/>
    </row>
    <row r="748" spans="6:6" ht="13">
      <c r="F748" s="130"/>
    </row>
    <row r="749" spans="6:6" ht="13">
      <c r="F749" s="130"/>
    </row>
    <row r="750" spans="6:6" ht="13">
      <c r="F750" s="130"/>
    </row>
    <row r="751" spans="6:6" ht="13">
      <c r="F751" s="130"/>
    </row>
    <row r="752" spans="6:6" ht="13">
      <c r="F752" s="130"/>
    </row>
    <row r="753" spans="6:6" ht="13">
      <c r="F753" s="130"/>
    </row>
    <row r="754" spans="6:6" ht="13">
      <c r="F754" s="130"/>
    </row>
    <row r="755" spans="6:6" ht="13">
      <c r="F755" s="130"/>
    </row>
    <row r="756" spans="6:6" ht="13">
      <c r="F756" s="130"/>
    </row>
    <row r="757" spans="6:6" ht="13">
      <c r="F757" s="130"/>
    </row>
    <row r="758" spans="6:6" ht="13">
      <c r="F758" s="130"/>
    </row>
    <row r="759" spans="6:6" ht="13">
      <c r="F759" s="130"/>
    </row>
    <row r="760" spans="6:6" ht="13">
      <c r="F760" s="130"/>
    </row>
    <row r="761" spans="6:6" ht="13">
      <c r="F761" s="130"/>
    </row>
    <row r="762" spans="6:6" ht="13">
      <c r="F762" s="130"/>
    </row>
    <row r="763" spans="6:6" ht="13">
      <c r="F763" s="130"/>
    </row>
    <row r="764" spans="6:6" ht="13">
      <c r="F764" s="130"/>
    </row>
    <row r="765" spans="6:6" ht="13">
      <c r="F765" s="130"/>
    </row>
    <row r="766" spans="6:6" ht="13">
      <c r="F766" s="130"/>
    </row>
    <row r="767" spans="6:6" ht="13">
      <c r="F767" s="130"/>
    </row>
    <row r="768" spans="6:6" ht="13">
      <c r="F768" s="130"/>
    </row>
    <row r="769" spans="6:6" ht="13">
      <c r="F769" s="130"/>
    </row>
    <row r="770" spans="6:6" ht="13">
      <c r="F770" s="130"/>
    </row>
    <row r="771" spans="6:6" ht="13">
      <c r="F771" s="130"/>
    </row>
    <row r="772" spans="6:6" ht="13">
      <c r="F772" s="130"/>
    </row>
    <row r="773" spans="6:6" ht="13">
      <c r="F773" s="130"/>
    </row>
    <row r="774" spans="6:6" ht="13">
      <c r="F774" s="130"/>
    </row>
    <row r="775" spans="6:6" ht="13">
      <c r="F775" s="130"/>
    </row>
    <row r="776" spans="6:6" ht="13">
      <c r="F776" s="130"/>
    </row>
    <row r="777" spans="6:6" ht="13">
      <c r="F777" s="130"/>
    </row>
    <row r="778" spans="6:6" ht="13">
      <c r="F778" s="130"/>
    </row>
    <row r="779" spans="6:6" ht="13">
      <c r="F779" s="130"/>
    </row>
    <row r="780" spans="6:6" ht="13">
      <c r="F780" s="130"/>
    </row>
    <row r="781" spans="6:6" ht="13">
      <c r="F781" s="130"/>
    </row>
    <row r="782" spans="6:6" ht="13">
      <c r="F782" s="130"/>
    </row>
    <row r="783" spans="6:6" ht="13">
      <c r="F783" s="130"/>
    </row>
    <row r="784" spans="6:6" ht="13">
      <c r="F784" s="130"/>
    </row>
    <row r="785" spans="6:6" ht="13">
      <c r="F785" s="130"/>
    </row>
    <row r="786" spans="6:6" ht="13">
      <c r="F786" s="130"/>
    </row>
    <row r="787" spans="6:6" ht="13">
      <c r="F787" s="130"/>
    </row>
    <row r="788" spans="6:6" ht="13">
      <c r="F788" s="130"/>
    </row>
    <row r="789" spans="6:6" ht="13">
      <c r="F789" s="130"/>
    </row>
    <row r="790" spans="6:6" ht="13">
      <c r="F790" s="130"/>
    </row>
    <row r="791" spans="6:6" ht="13">
      <c r="F791" s="130"/>
    </row>
    <row r="792" spans="6:6" ht="13">
      <c r="F792" s="130"/>
    </row>
    <row r="793" spans="6:6" ht="13">
      <c r="F793" s="130"/>
    </row>
    <row r="794" spans="6:6" ht="13">
      <c r="F794" s="130"/>
    </row>
    <row r="795" spans="6:6" ht="13">
      <c r="F795" s="130"/>
    </row>
    <row r="796" spans="6:6" ht="13">
      <c r="F796" s="130"/>
    </row>
    <row r="797" spans="6:6" ht="13">
      <c r="F797" s="130"/>
    </row>
    <row r="798" spans="6:6" ht="13">
      <c r="F798" s="130"/>
    </row>
    <row r="799" spans="6:6" ht="13">
      <c r="F799" s="130"/>
    </row>
    <row r="800" spans="6:6" ht="13">
      <c r="F800" s="130"/>
    </row>
    <row r="801" spans="6:6" ht="13">
      <c r="F801" s="130"/>
    </row>
    <row r="802" spans="6:6" ht="13">
      <c r="F802" s="130"/>
    </row>
    <row r="803" spans="6:6" ht="13">
      <c r="F803" s="130"/>
    </row>
    <row r="804" spans="6:6" ht="13">
      <c r="F804" s="130"/>
    </row>
    <row r="805" spans="6:6" ht="13">
      <c r="F805" s="130"/>
    </row>
    <row r="806" spans="6:6" ht="13">
      <c r="F806" s="130"/>
    </row>
    <row r="807" spans="6:6" ht="13">
      <c r="F807" s="130"/>
    </row>
    <row r="808" spans="6:6" ht="13">
      <c r="F808" s="130"/>
    </row>
    <row r="809" spans="6:6" ht="13">
      <c r="F809" s="130"/>
    </row>
    <row r="810" spans="6:6" ht="13">
      <c r="F810" s="130"/>
    </row>
    <row r="811" spans="6:6" ht="13">
      <c r="F811" s="130"/>
    </row>
    <row r="812" spans="6:6" ht="13">
      <c r="F812" s="130"/>
    </row>
    <row r="813" spans="6:6" ht="13">
      <c r="F813" s="130"/>
    </row>
    <row r="814" spans="6:6" ht="13">
      <c r="F814" s="130"/>
    </row>
    <row r="815" spans="6:6" ht="13">
      <c r="F815" s="130"/>
    </row>
    <row r="816" spans="6:6" ht="13">
      <c r="F816" s="130"/>
    </row>
    <row r="817" spans="6:6" ht="13">
      <c r="F817" s="130"/>
    </row>
    <row r="818" spans="6:6" ht="13">
      <c r="F818" s="130"/>
    </row>
    <row r="819" spans="6:6" ht="13">
      <c r="F819" s="130"/>
    </row>
    <row r="820" spans="6:6" ht="13">
      <c r="F820" s="130"/>
    </row>
    <row r="821" spans="6:6" ht="13">
      <c r="F821" s="130"/>
    </row>
    <row r="822" spans="6:6" ht="13">
      <c r="F822" s="130"/>
    </row>
    <row r="823" spans="6:6" ht="13">
      <c r="F823" s="130"/>
    </row>
    <row r="824" spans="6:6" ht="13">
      <c r="F824" s="130"/>
    </row>
    <row r="825" spans="6:6" ht="13">
      <c r="F825" s="130"/>
    </row>
    <row r="826" spans="6:6" ht="13">
      <c r="F826" s="130"/>
    </row>
    <row r="827" spans="6:6" ht="13">
      <c r="F827" s="130"/>
    </row>
    <row r="828" spans="6:6" ht="13">
      <c r="F828" s="130"/>
    </row>
    <row r="829" spans="6:6" ht="13">
      <c r="F829" s="130"/>
    </row>
    <row r="830" spans="6:6" ht="13">
      <c r="F830" s="130"/>
    </row>
    <row r="831" spans="6:6" ht="13">
      <c r="F831" s="130"/>
    </row>
    <row r="832" spans="6:6" ht="13">
      <c r="F832" s="130"/>
    </row>
    <row r="833" spans="6:6" ht="13">
      <c r="F833" s="130"/>
    </row>
    <row r="834" spans="6:6" ht="13">
      <c r="F834" s="130"/>
    </row>
    <row r="835" spans="6:6" ht="13">
      <c r="F835" s="130"/>
    </row>
    <row r="836" spans="6:6" ht="13">
      <c r="F836" s="130"/>
    </row>
    <row r="837" spans="6:6" ht="13">
      <c r="F837" s="130"/>
    </row>
    <row r="838" spans="6:6" ht="13">
      <c r="F838" s="130"/>
    </row>
    <row r="839" spans="6:6" ht="13">
      <c r="F839" s="130"/>
    </row>
    <row r="840" spans="6:6" ht="13">
      <c r="F840" s="130"/>
    </row>
    <row r="841" spans="6:6" ht="13">
      <c r="F841" s="130"/>
    </row>
    <row r="842" spans="6:6" ht="13">
      <c r="F842" s="130"/>
    </row>
    <row r="843" spans="6:6" ht="13">
      <c r="F843" s="130"/>
    </row>
    <row r="844" spans="6:6" ht="13">
      <c r="F844" s="130"/>
    </row>
    <row r="845" spans="6:6" ht="13">
      <c r="F845" s="130"/>
    </row>
    <row r="846" spans="6:6" ht="13">
      <c r="F846" s="130"/>
    </row>
    <row r="847" spans="6:6" ht="13">
      <c r="F847" s="130"/>
    </row>
    <row r="848" spans="6:6" ht="13">
      <c r="F848" s="130"/>
    </row>
    <row r="849" spans="6:6" ht="13">
      <c r="F849" s="130"/>
    </row>
    <row r="850" spans="6:6" ht="13">
      <c r="F850" s="130"/>
    </row>
    <row r="851" spans="6:6" ht="13">
      <c r="F851" s="130"/>
    </row>
    <row r="852" spans="6:6" ht="13">
      <c r="F852" s="130"/>
    </row>
    <row r="853" spans="6:6" ht="13">
      <c r="F853" s="130"/>
    </row>
    <row r="854" spans="6:6" ht="13">
      <c r="F854" s="130"/>
    </row>
    <row r="855" spans="6:6" ht="13">
      <c r="F855" s="130"/>
    </row>
    <row r="856" spans="6:6" ht="13">
      <c r="F856" s="130"/>
    </row>
    <row r="857" spans="6:6" ht="13">
      <c r="F857" s="130"/>
    </row>
    <row r="858" spans="6:6" ht="13">
      <c r="F858" s="130"/>
    </row>
    <row r="859" spans="6:6" ht="13">
      <c r="F859" s="130"/>
    </row>
    <row r="860" spans="6:6" ht="13">
      <c r="F860" s="130"/>
    </row>
    <row r="861" spans="6:6" ht="13">
      <c r="F861" s="130"/>
    </row>
    <row r="862" spans="6:6" ht="13">
      <c r="F862" s="130"/>
    </row>
    <row r="863" spans="6:6" ht="13">
      <c r="F863" s="130"/>
    </row>
    <row r="864" spans="6:6" ht="13">
      <c r="F864" s="130"/>
    </row>
    <row r="865" spans="6:6" ht="13">
      <c r="F865" s="130"/>
    </row>
    <row r="866" spans="6:6" ht="13">
      <c r="F866" s="130"/>
    </row>
    <row r="867" spans="6:6" ht="13">
      <c r="F867" s="130"/>
    </row>
    <row r="868" spans="6:6" ht="13">
      <c r="F868" s="130"/>
    </row>
    <row r="869" spans="6:6" ht="13">
      <c r="F869" s="130"/>
    </row>
    <row r="870" spans="6:6" ht="13">
      <c r="F870" s="130"/>
    </row>
    <row r="871" spans="6:6" ht="13">
      <c r="F871" s="130"/>
    </row>
    <row r="872" spans="6:6" ht="13">
      <c r="F872" s="130"/>
    </row>
    <row r="873" spans="6:6" ht="13">
      <c r="F873" s="130"/>
    </row>
    <row r="874" spans="6:6" ht="13">
      <c r="F874" s="130"/>
    </row>
    <row r="875" spans="6:6" ht="13">
      <c r="F875" s="130"/>
    </row>
    <row r="876" spans="6:6" ht="13">
      <c r="F876" s="130"/>
    </row>
    <row r="877" spans="6:6" ht="13">
      <c r="F877" s="130"/>
    </row>
    <row r="878" spans="6:6" ht="13">
      <c r="F878" s="130"/>
    </row>
    <row r="879" spans="6:6" ht="13">
      <c r="F879" s="130"/>
    </row>
    <row r="880" spans="6:6" ht="13">
      <c r="F880" s="130"/>
    </row>
    <row r="881" spans="6:6" ht="13">
      <c r="F881" s="130"/>
    </row>
    <row r="882" spans="6:6" ht="13">
      <c r="F882" s="130"/>
    </row>
    <row r="883" spans="6:6" ht="13">
      <c r="F883" s="130"/>
    </row>
    <row r="884" spans="6:6" ht="13">
      <c r="F884" s="130"/>
    </row>
    <row r="885" spans="6:6" ht="13">
      <c r="F885" s="130"/>
    </row>
    <row r="886" spans="6:6" ht="13">
      <c r="F886" s="130"/>
    </row>
    <row r="887" spans="6:6" ht="13">
      <c r="F887" s="130"/>
    </row>
    <row r="888" spans="6:6" ht="13">
      <c r="F888" s="130"/>
    </row>
    <row r="889" spans="6:6" ht="13">
      <c r="F889" s="130"/>
    </row>
    <row r="890" spans="6:6" ht="13">
      <c r="F890" s="130"/>
    </row>
    <row r="891" spans="6:6" ht="13">
      <c r="F891" s="130"/>
    </row>
    <row r="892" spans="6:6" ht="13">
      <c r="F892" s="130"/>
    </row>
    <row r="893" spans="6:6" ht="13">
      <c r="F893" s="130"/>
    </row>
    <row r="894" spans="6:6" ht="13">
      <c r="F894" s="130"/>
    </row>
    <row r="895" spans="6:6" ht="13">
      <c r="F895" s="130"/>
    </row>
    <row r="896" spans="6:6" ht="13">
      <c r="F896" s="130"/>
    </row>
    <row r="897" spans="6:6" ht="13">
      <c r="F897" s="130"/>
    </row>
    <row r="898" spans="6:6" ht="13">
      <c r="F898" s="130"/>
    </row>
    <row r="899" spans="6:6" ht="13">
      <c r="F899" s="130"/>
    </row>
    <row r="900" spans="6:6" ht="13">
      <c r="F900" s="130"/>
    </row>
    <row r="901" spans="6:6" ht="13">
      <c r="F901" s="130"/>
    </row>
    <row r="902" spans="6:6" ht="13">
      <c r="F902" s="130"/>
    </row>
    <row r="903" spans="6:6" ht="13">
      <c r="F903" s="130"/>
    </row>
    <row r="904" spans="6:6" ht="13">
      <c r="F904" s="130"/>
    </row>
    <row r="905" spans="6:6" ht="13">
      <c r="F905" s="130"/>
    </row>
    <row r="906" spans="6:6" ht="13">
      <c r="F906" s="130"/>
    </row>
    <row r="907" spans="6:6" ht="13">
      <c r="F907" s="130"/>
    </row>
    <row r="908" spans="6:6" ht="13">
      <c r="F908" s="130"/>
    </row>
    <row r="909" spans="6:6" ht="13">
      <c r="F909" s="130"/>
    </row>
    <row r="910" spans="6:6" ht="13">
      <c r="F910" s="130"/>
    </row>
    <row r="911" spans="6:6" ht="13">
      <c r="F911" s="130"/>
    </row>
    <row r="912" spans="6:6" ht="13">
      <c r="F912" s="130"/>
    </row>
    <row r="913" spans="6:6" ht="13">
      <c r="F913" s="130"/>
    </row>
    <row r="914" spans="6:6" ht="13">
      <c r="F914" s="130"/>
    </row>
    <row r="915" spans="6:6" ht="13">
      <c r="F915" s="130"/>
    </row>
    <row r="916" spans="6:6" ht="13">
      <c r="F916" s="130"/>
    </row>
    <row r="917" spans="6:6" ht="13">
      <c r="F917" s="130"/>
    </row>
    <row r="918" spans="6:6" ht="13">
      <c r="F918" s="130"/>
    </row>
    <row r="919" spans="6:6" ht="13">
      <c r="F919" s="130"/>
    </row>
    <row r="920" spans="6:6" ht="13">
      <c r="F920" s="130"/>
    </row>
    <row r="921" spans="6:6" ht="13">
      <c r="F921" s="130"/>
    </row>
    <row r="922" spans="6:6" ht="13">
      <c r="F922" s="130"/>
    </row>
    <row r="923" spans="6:6" ht="13">
      <c r="F923" s="130"/>
    </row>
    <row r="924" spans="6:6" ht="13">
      <c r="F924" s="130"/>
    </row>
    <row r="925" spans="6:6" ht="13">
      <c r="F925" s="130"/>
    </row>
    <row r="926" spans="6:6" ht="13">
      <c r="F926" s="130"/>
    </row>
    <row r="927" spans="6:6" ht="13">
      <c r="F927" s="130"/>
    </row>
    <row r="928" spans="6:6" ht="13">
      <c r="F928" s="130"/>
    </row>
    <row r="929" spans="6:6" ht="13">
      <c r="F929" s="130"/>
    </row>
    <row r="930" spans="6:6" ht="13">
      <c r="F930" s="130"/>
    </row>
    <row r="931" spans="6:6" ht="13">
      <c r="F931" s="130"/>
    </row>
    <row r="932" spans="6:6" ht="13">
      <c r="F932" s="130"/>
    </row>
    <row r="933" spans="6:6" ht="13">
      <c r="F933" s="130"/>
    </row>
    <row r="934" spans="6:6" ht="13">
      <c r="F934" s="130"/>
    </row>
    <row r="935" spans="6:6" ht="13">
      <c r="F935" s="130"/>
    </row>
    <row r="936" spans="6:6" ht="13">
      <c r="F936" s="130"/>
    </row>
    <row r="937" spans="6:6" ht="13">
      <c r="F937" s="130"/>
    </row>
    <row r="938" spans="6:6" ht="13">
      <c r="F938" s="130"/>
    </row>
    <row r="939" spans="6:6" ht="13">
      <c r="F939" s="130"/>
    </row>
    <row r="940" spans="6:6" ht="13">
      <c r="F940" s="130"/>
    </row>
    <row r="941" spans="6:6" ht="13">
      <c r="F941" s="130"/>
    </row>
    <row r="942" spans="6:6" ht="13">
      <c r="F942" s="130"/>
    </row>
    <row r="943" spans="6:6" ht="13">
      <c r="F943" s="130"/>
    </row>
    <row r="944" spans="6:6" ht="13">
      <c r="F944" s="130"/>
    </row>
    <row r="945" spans="6:6" ht="13">
      <c r="F945" s="130"/>
    </row>
    <row r="946" spans="6:6" ht="13">
      <c r="F946" s="130"/>
    </row>
    <row r="947" spans="6:6" ht="13">
      <c r="F947" s="130"/>
    </row>
    <row r="948" spans="6:6" ht="13">
      <c r="F948" s="130"/>
    </row>
    <row r="949" spans="6:6" ht="13">
      <c r="F949" s="130"/>
    </row>
    <row r="950" spans="6:6" ht="13">
      <c r="F950" s="130"/>
    </row>
    <row r="951" spans="6:6" ht="13">
      <c r="F951" s="130"/>
    </row>
    <row r="952" spans="6:6" ht="13">
      <c r="F952" s="130"/>
    </row>
    <row r="953" spans="6:6" ht="13">
      <c r="F953" s="130"/>
    </row>
    <row r="954" spans="6:6" ht="13">
      <c r="F954" s="130"/>
    </row>
    <row r="955" spans="6:6" ht="13">
      <c r="F955" s="130"/>
    </row>
    <row r="956" spans="6:6" ht="13">
      <c r="F956" s="130"/>
    </row>
    <row r="957" spans="6:6" ht="13">
      <c r="F957" s="130"/>
    </row>
    <row r="958" spans="6:6" ht="13">
      <c r="F958" s="130"/>
    </row>
    <row r="959" spans="6:6" ht="13">
      <c r="F959" s="130"/>
    </row>
    <row r="960" spans="6:6" ht="13">
      <c r="F960" s="130"/>
    </row>
    <row r="961" spans="6:6" ht="13">
      <c r="F961" s="130"/>
    </row>
    <row r="962" spans="6:6" ht="13">
      <c r="F962" s="130"/>
    </row>
    <row r="963" spans="6:6" ht="13">
      <c r="F963" s="130"/>
    </row>
    <row r="964" spans="6:6" ht="13">
      <c r="F964" s="130"/>
    </row>
    <row r="965" spans="6:6" ht="13">
      <c r="F965" s="130"/>
    </row>
    <row r="966" spans="6:6" ht="13">
      <c r="F966" s="130"/>
    </row>
    <row r="967" spans="6:6" ht="13">
      <c r="F967" s="130"/>
    </row>
    <row r="968" spans="6:6" ht="13">
      <c r="F968" s="130"/>
    </row>
    <row r="969" spans="6:6" ht="13">
      <c r="F969" s="130"/>
    </row>
    <row r="970" spans="6:6" ht="13">
      <c r="F970" s="130"/>
    </row>
    <row r="971" spans="6:6" ht="13">
      <c r="F971" s="130"/>
    </row>
    <row r="972" spans="6:6" ht="13">
      <c r="F972" s="130"/>
    </row>
    <row r="973" spans="6:6" ht="13">
      <c r="F973" s="130"/>
    </row>
    <row r="974" spans="6:6" ht="13">
      <c r="F974" s="130"/>
    </row>
    <row r="975" spans="6:6" ht="13">
      <c r="F975" s="130"/>
    </row>
    <row r="976" spans="6:6" ht="13">
      <c r="F976" s="130"/>
    </row>
    <row r="977" spans="6:6" ht="13">
      <c r="F977" s="130"/>
    </row>
    <row r="978" spans="6:6" ht="13">
      <c r="F978" s="130"/>
    </row>
    <row r="979" spans="6:6" ht="13">
      <c r="F979" s="130"/>
    </row>
    <row r="980" spans="6:6" ht="13">
      <c r="F980" s="130"/>
    </row>
    <row r="981" spans="6:6" ht="13">
      <c r="F981" s="130"/>
    </row>
    <row r="982" spans="6:6" ht="13">
      <c r="F982" s="130"/>
    </row>
    <row r="983" spans="6:6" ht="13">
      <c r="F983" s="130"/>
    </row>
    <row r="984" spans="6:6" ht="13">
      <c r="F984" s="130"/>
    </row>
    <row r="985" spans="6:6" ht="13">
      <c r="F985" s="130"/>
    </row>
    <row r="986" spans="6:6" ht="13">
      <c r="F986" s="130"/>
    </row>
    <row r="987" spans="6:6" ht="13">
      <c r="F987" s="130"/>
    </row>
    <row r="988" spans="6:6" ht="13">
      <c r="F988" s="130"/>
    </row>
    <row r="989" spans="6:6" ht="13">
      <c r="F989" s="130"/>
    </row>
    <row r="990" spans="6:6" ht="13">
      <c r="F990" s="130"/>
    </row>
    <row r="991" spans="6:6" ht="13">
      <c r="F991" s="130"/>
    </row>
    <row r="992" spans="6:6" ht="13">
      <c r="F992" s="130"/>
    </row>
    <row r="993" spans="6:6" ht="13">
      <c r="F993" s="130"/>
    </row>
    <row r="994" spans="6:6" ht="13">
      <c r="F994" s="130"/>
    </row>
    <row r="995" spans="6:6" ht="13">
      <c r="F995" s="130"/>
    </row>
    <row r="996" spans="6:6" ht="13">
      <c r="F996" s="130"/>
    </row>
    <row r="997" spans="6:6" ht="13">
      <c r="F997" s="130"/>
    </row>
    <row r="998" spans="6:6" ht="13">
      <c r="F998" s="130"/>
    </row>
    <row r="999" spans="6:6" ht="13">
      <c r="F999" s="130"/>
    </row>
    <row r="1000" spans="6:6" ht="13">
      <c r="F1000" s="130"/>
    </row>
  </sheetData>
  <autoFilter ref="A1:F1000" xr:uid="{00000000-0009-0000-0000-00000F000000}"/>
  <hyperlinks>
    <hyperlink ref="C2" r:id="rId1" xr:uid="{00000000-0004-0000-0F00-000000000000}"/>
    <hyperlink ref="C3" r:id="rId2" xr:uid="{00000000-0004-0000-0F00-000001000000}"/>
    <hyperlink ref="C4" r:id="rId3" xr:uid="{00000000-0004-0000-0F00-000002000000}"/>
    <hyperlink ref="C5" r:id="rId4" xr:uid="{00000000-0004-0000-0F00-000003000000}"/>
    <hyperlink ref="C6" r:id="rId5" xr:uid="{00000000-0004-0000-0F00-000004000000}"/>
    <hyperlink ref="C7" r:id="rId6" xr:uid="{00000000-0004-0000-0F00-000005000000}"/>
    <hyperlink ref="C8" r:id="rId7" xr:uid="{00000000-0004-0000-0F00-000006000000}"/>
    <hyperlink ref="C9" r:id="rId8" xr:uid="{00000000-0004-0000-0F00-000007000000}"/>
    <hyperlink ref="C10" r:id="rId9" xr:uid="{00000000-0004-0000-0F00-000008000000}"/>
    <hyperlink ref="C11" r:id="rId10" xr:uid="{00000000-0004-0000-0F00-000009000000}"/>
    <hyperlink ref="C12" r:id="rId11" xr:uid="{00000000-0004-0000-0F00-00000A000000}"/>
    <hyperlink ref="C13" r:id="rId12" xr:uid="{00000000-0004-0000-0F00-00000B000000}"/>
    <hyperlink ref="C14" r:id="rId13" xr:uid="{00000000-0004-0000-0F00-00000C000000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>
    <outlinePr summaryBelow="0" summaryRight="0"/>
  </sheetPr>
  <dimension ref="A1:X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47.5" customWidth="1"/>
    <col min="3" max="3" width="20.1640625" customWidth="1"/>
    <col min="5" max="5" width="21.83203125" customWidth="1"/>
    <col min="6" max="6" width="14.6640625" customWidth="1"/>
    <col min="7" max="7" width="44" customWidth="1"/>
  </cols>
  <sheetData>
    <row r="1" spans="1:24" ht="15.75" customHeight="1">
      <c r="A1" s="31" t="s">
        <v>0</v>
      </c>
      <c r="B1" s="31" t="s">
        <v>1</v>
      </c>
      <c r="C1" s="31" t="s">
        <v>6284</v>
      </c>
      <c r="D1" s="31" t="s">
        <v>5762</v>
      </c>
      <c r="E1" s="31" t="s">
        <v>6285</v>
      </c>
      <c r="F1" s="31" t="s">
        <v>5772</v>
      </c>
      <c r="G1" s="31" t="s">
        <v>6286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5.75" customHeight="1">
      <c r="A2" s="87" t="s">
        <v>910</v>
      </c>
      <c r="B2" s="104" t="s">
        <v>911</v>
      </c>
      <c r="C2" s="1" t="s">
        <v>912</v>
      </c>
      <c r="D2" s="34">
        <v>43592</v>
      </c>
      <c r="E2" s="1" t="s">
        <v>6083</v>
      </c>
      <c r="F2" s="1" t="s">
        <v>6082</v>
      </c>
    </row>
    <row r="3" spans="1:24" ht="15.75" customHeight="1">
      <c r="A3" s="1" t="s">
        <v>1952</v>
      </c>
      <c r="B3" s="104" t="s">
        <v>1953</v>
      </c>
      <c r="C3" s="1" t="s">
        <v>1954</v>
      </c>
      <c r="D3" s="34">
        <v>44107</v>
      </c>
      <c r="E3" s="1" t="s">
        <v>6085</v>
      </c>
      <c r="F3" s="1" t="s">
        <v>6084</v>
      </c>
    </row>
    <row r="4" spans="1:24" ht="15.75" customHeight="1">
      <c r="A4" s="1" t="s">
        <v>1958</v>
      </c>
      <c r="B4" s="104" t="s">
        <v>1959</v>
      </c>
      <c r="C4" s="1" t="s">
        <v>1960</v>
      </c>
      <c r="D4" s="34">
        <v>44111</v>
      </c>
      <c r="E4" s="1" t="s">
        <v>6086</v>
      </c>
      <c r="F4" s="1" t="s">
        <v>6084</v>
      </c>
    </row>
    <row r="5" spans="1:24" ht="15.75" customHeight="1">
      <c r="A5" s="1" t="s">
        <v>2368</v>
      </c>
      <c r="B5" s="104" t="s">
        <v>2369</v>
      </c>
      <c r="C5" s="1" t="s">
        <v>1259</v>
      </c>
      <c r="D5" s="34">
        <v>43777</v>
      </c>
      <c r="E5" s="1" t="s">
        <v>6088</v>
      </c>
      <c r="F5" s="1" t="s">
        <v>6087</v>
      </c>
      <c r="G5" s="1" t="s">
        <v>917</v>
      </c>
    </row>
    <row r="6" spans="1:24" ht="15.75" customHeight="1">
      <c r="A6" s="1" t="s">
        <v>2366</v>
      </c>
      <c r="B6" s="104" t="s">
        <v>2367</v>
      </c>
      <c r="C6" s="1" t="s">
        <v>1259</v>
      </c>
      <c r="D6" s="34">
        <v>43787</v>
      </c>
      <c r="E6" s="1" t="s">
        <v>6088</v>
      </c>
      <c r="F6" s="1" t="s">
        <v>6087</v>
      </c>
      <c r="G6" s="1" t="s">
        <v>915</v>
      </c>
    </row>
    <row r="7" spans="1:24" ht="15.75" customHeight="1">
      <c r="A7" s="1" t="s">
        <v>2349</v>
      </c>
      <c r="B7" s="104" t="s">
        <v>2350</v>
      </c>
      <c r="C7" s="1" t="s">
        <v>1259</v>
      </c>
      <c r="D7" s="34">
        <v>43805</v>
      </c>
      <c r="E7" s="1" t="s">
        <v>6088</v>
      </c>
      <c r="F7" s="1" t="s">
        <v>6087</v>
      </c>
      <c r="G7" s="1" t="s">
        <v>1843</v>
      </c>
    </row>
    <row r="8" spans="1:24" ht="15.75" customHeight="1">
      <c r="A8" s="1" t="s">
        <v>2492</v>
      </c>
      <c r="B8" s="104" t="s">
        <v>2493</v>
      </c>
      <c r="C8" s="1" t="s">
        <v>1259</v>
      </c>
      <c r="D8" s="34">
        <v>43479</v>
      </c>
      <c r="E8" s="1" t="s">
        <v>6088</v>
      </c>
      <c r="F8" s="1" t="s">
        <v>6087</v>
      </c>
      <c r="G8" s="1" t="s">
        <v>2494</v>
      </c>
    </row>
    <row r="9" spans="1:24" ht="15.75" customHeight="1">
      <c r="A9" s="1" t="s">
        <v>2490</v>
      </c>
      <c r="B9" s="104" t="s">
        <v>2491</v>
      </c>
      <c r="C9" s="1" t="s">
        <v>1259</v>
      </c>
      <c r="D9" s="34">
        <v>43487</v>
      </c>
      <c r="E9" s="1" t="s">
        <v>6090</v>
      </c>
      <c r="F9" s="1" t="s">
        <v>6089</v>
      </c>
    </row>
    <row r="10" spans="1:24" ht="15.75" customHeight="1">
      <c r="A10" s="1" t="s">
        <v>2284</v>
      </c>
      <c r="B10" s="104" t="s">
        <v>2285</v>
      </c>
      <c r="C10" s="1" t="s">
        <v>1259</v>
      </c>
      <c r="D10" s="34">
        <v>43898</v>
      </c>
      <c r="E10" s="1" t="s">
        <v>6092</v>
      </c>
      <c r="F10" s="1" t="s">
        <v>6091</v>
      </c>
    </row>
    <row r="11" spans="1:24" ht="15.75" customHeight="1">
      <c r="A11" s="1" t="s">
        <v>2214</v>
      </c>
      <c r="B11" s="104" t="s">
        <v>2215</v>
      </c>
      <c r="C11" s="1" t="s">
        <v>1259</v>
      </c>
      <c r="D11" s="34">
        <v>44117</v>
      </c>
      <c r="E11" s="1" t="s">
        <v>6094</v>
      </c>
      <c r="F11" s="1" t="s">
        <v>6093</v>
      </c>
    </row>
    <row r="12" spans="1:24" ht="15.75" customHeight="1">
      <c r="A12" s="113" t="s">
        <v>6217</v>
      </c>
      <c r="C12" s="1"/>
      <c r="D12" s="34"/>
    </row>
    <row r="13" spans="1:24" ht="15.75" customHeight="1">
      <c r="C13" s="1"/>
      <c r="D13" s="34"/>
    </row>
    <row r="14" spans="1:24" ht="15.75" customHeight="1">
      <c r="C14" s="1"/>
      <c r="D14" s="34"/>
    </row>
    <row r="15" spans="1:24" ht="15.75" customHeight="1">
      <c r="C15" s="1"/>
      <c r="D15" s="34"/>
    </row>
    <row r="16" spans="1:24" ht="15.75" customHeight="1">
      <c r="C16" s="1"/>
      <c r="D16" s="34"/>
    </row>
    <row r="17" spans="3:4" ht="15.75" customHeight="1">
      <c r="C17" s="1"/>
      <c r="D17" s="34"/>
    </row>
    <row r="18" spans="3:4" ht="15.75" customHeight="1">
      <c r="C18" s="1"/>
      <c r="D18" s="34"/>
    </row>
    <row r="19" spans="3:4" ht="15.75" customHeight="1">
      <c r="C19" s="1"/>
      <c r="D19" s="34"/>
    </row>
    <row r="20" spans="3:4" ht="15.75" customHeight="1">
      <c r="C20" s="1"/>
      <c r="D20" s="34"/>
    </row>
    <row r="21" spans="3:4" ht="15.75" customHeight="1">
      <c r="C21" s="1"/>
      <c r="D21" s="34"/>
    </row>
    <row r="22" spans="3:4" ht="15.75" customHeight="1">
      <c r="C22" s="1"/>
      <c r="D22" s="34"/>
    </row>
    <row r="23" spans="3:4" ht="15.75" customHeight="1">
      <c r="C23" s="1"/>
      <c r="D23" s="34"/>
    </row>
    <row r="24" spans="3:4" ht="15.75" customHeight="1">
      <c r="C24" s="1"/>
      <c r="D24" s="34"/>
    </row>
    <row r="25" spans="3:4" ht="15.75" customHeight="1">
      <c r="C25" s="1"/>
      <c r="D25" s="34"/>
    </row>
    <row r="26" spans="3:4" ht="15.75" customHeight="1">
      <c r="C26" s="1"/>
      <c r="D26" s="34"/>
    </row>
    <row r="27" spans="3:4" ht="15.75" customHeight="1">
      <c r="C27" s="1"/>
      <c r="D27" s="34"/>
    </row>
    <row r="28" spans="3:4" ht="15.75" customHeight="1">
      <c r="C28" s="1"/>
      <c r="D28" s="34"/>
    </row>
    <row r="29" spans="3:4" ht="15.75" customHeight="1">
      <c r="C29" s="1"/>
      <c r="D29" s="34"/>
    </row>
    <row r="30" spans="3:4" ht="15.75" customHeight="1">
      <c r="C30" s="1"/>
      <c r="D30" s="34"/>
    </row>
    <row r="31" spans="3:4" ht="15.75" customHeight="1">
      <c r="C31" s="1"/>
      <c r="D31" s="34"/>
    </row>
    <row r="32" spans="3:4" ht="15.75" customHeight="1">
      <c r="C32" s="1"/>
      <c r="D32" s="34"/>
    </row>
    <row r="33" spans="3:4" ht="15.75" customHeight="1">
      <c r="C33" s="1"/>
      <c r="D33" s="34"/>
    </row>
    <row r="34" spans="3:4" ht="15.75" customHeight="1">
      <c r="C34" s="1"/>
      <c r="D34" s="34"/>
    </row>
    <row r="35" spans="3:4" ht="15.75" customHeight="1">
      <c r="C35" s="1"/>
      <c r="D35" s="34"/>
    </row>
    <row r="36" spans="3:4" ht="15.75" customHeight="1">
      <c r="C36" s="1"/>
      <c r="D36" s="34"/>
    </row>
    <row r="37" spans="3:4" ht="15.75" customHeight="1">
      <c r="C37" s="1"/>
      <c r="D37" s="34"/>
    </row>
    <row r="38" spans="3:4" ht="15.75" customHeight="1">
      <c r="C38" s="1"/>
      <c r="D38" s="34"/>
    </row>
    <row r="39" spans="3:4" ht="15.75" customHeight="1">
      <c r="C39" s="1"/>
      <c r="D39" s="34"/>
    </row>
    <row r="40" spans="3:4" ht="15.75" customHeight="1">
      <c r="C40" s="1"/>
      <c r="D40" s="34"/>
    </row>
    <row r="41" spans="3:4" ht="15.75" customHeight="1">
      <c r="C41" s="1"/>
      <c r="D41" s="34"/>
    </row>
    <row r="42" spans="3:4" ht="15.75" customHeight="1">
      <c r="C42" s="1"/>
      <c r="D42" s="34"/>
    </row>
    <row r="43" spans="3:4" ht="15.75" customHeight="1">
      <c r="C43" s="1"/>
      <c r="D43" s="34"/>
    </row>
    <row r="44" spans="3:4" ht="15.75" customHeight="1">
      <c r="C44" s="1"/>
      <c r="D44" s="34"/>
    </row>
    <row r="45" spans="3:4" ht="15.75" customHeight="1">
      <c r="C45" s="1"/>
      <c r="D45" s="34"/>
    </row>
    <row r="46" spans="3:4" ht="15.75" customHeight="1">
      <c r="C46" s="1"/>
      <c r="D46" s="34"/>
    </row>
    <row r="47" spans="3:4" ht="15.75" customHeight="1">
      <c r="C47" s="1"/>
      <c r="D47" s="34"/>
    </row>
    <row r="48" spans="3:4" ht="15.75" customHeight="1">
      <c r="C48" s="1"/>
      <c r="D48" s="34"/>
    </row>
    <row r="49" spans="3:4" ht="15.75" customHeight="1">
      <c r="C49" s="1"/>
      <c r="D49" s="34"/>
    </row>
    <row r="50" spans="3:4" ht="15.75" customHeight="1">
      <c r="C50" s="1"/>
      <c r="D50" s="34"/>
    </row>
    <row r="51" spans="3:4" ht="15.75" customHeight="1">
      <c r="C51" s="1"/>
      <c r="D51" s="34"/>
    </row>
    <row r="52" spans="3:4" ht="15.75" customHeight="1">
      <c r="C52" s="1"/>
      <c r="D52" s="34"/>
    </row>
    <row r="53" spans="3:4" ht="13">
      <c r="C53" s="1"/>
      <c r="D53" s="34"/>
    </row>
    <row r="54" spans="3:4" ht="13">
      <c r="C54" s="1"/>
      <c r="D54" s="34"/>
    </row>
    <row r="55" spans="3:4" ht="13">
      <c r="C55" s="1"/>
      <c r="D55" s="34"/>
    </row>
    <row r="56" spans="3:4" ht="13">
      <c r="C56" s="1"/>
      <c r="D56" s="34"/>
    </row>
    <row r="57" spans="3:4" ht="13">
      <c r="C57" s="1"/>
      <c r="D57" s="34"/>
    </row>
    <row r="58" spans="3:4" ht="13">
      <c r="C58" s="1"/>
      <c r="D58" s="34"/>
    </row>
    <row r="59" spans="3:4" ht="13">
      <c r="C59" s="1"/>
      <c r="D59" s="34"/>
    </row>
    <row r="60" spans="3:4" ht="13">
      <c r="C60" s="1"/>
      <c r="D60" s="34"/>
    </row>
    <row r="61" spans="3:4" ht="13">
      <c r="C61" s="1"/>
      <c r="D61" s="34"/>
    </row>
    <row r="62" spans="3:4" ht="13">
      <c r="C62" s="1"/>
      <c r="D62" s="34"/>
    </row>
    <row r="63" spans="3:4" ht="13">
      <c r="C63" s="1"/>
      <c r="D63" s="34"/>
    </row>
    <row r="64" spans="3:4" ht="13">
      <c r="C64" s="1"/>
      <c r="D64" s="34"/>
    </row>
    <row r="65" spans="3:4" ht="13">
      <c r="C65" s="1"/>
      <c r="D65" s="34"/>
    </row>
    <row r="66" spans="3:4" ht="13">
      <c r="C66" s="1"/>
      <c r="D66" s="34"/>
    </row>
    <row r="67" spans="3:4" ht="13">
      <c r="C67" s="1"/>
      <c r="D67" s="34"/>
    </row>
    <row r="68" spans="3:4" ht="13">
      <c r="C68" s="1"/>
      <c r="D68" s="34"/>
    </row>
    <row r="69" spans="3:4" ht="13">
      <c r="C69" s="1"/>
      <c r="D69" s="34"/>
    </row>
    <row r="70" spans="3:4" ht="13">
      <c r="C70" s="1"/>
      <c r="D70" s="34"/>
    </row>
    <row r="71" spans="3:4" ht="13">
      <c r="C71" s="1"/>
      <c r="D71" s="34"/>
    </row>
    <row r="72" spans="3:4" ht="13">
      <c r="C72" s="1"/>
      <c r="D72" s="34"/>
    </row>
    <row r="73" spans="3:4" ht="13">
      <c r="C73" s="1"/>
      <c r="D73" s="34"/>
    </row>
    <row r="74" spans="3:4" ht="13">
      <c r="C74" s="1"/>
      <c r="D74" s="34"/>
    </row>
    <row r="75" spans="3:4" ht="13">
      <c r="C75" s="1"/>
      <c r="D75" s="34"/>
    </row>
    <row r="76" spans="3:4" ht="13">
      <c r="C76" s="1"/>
      <c r="D76" s="34"/>
    </row>
    <row r="77" spans="3:4" ht="13">
      <c r="C77" s="1"/>
      <c r="D77" s="34"/>
    </row>
    <row r="78" spans="3:4" ht="13">
      <c r="C78" s="1"/>
      <c r="D78" s="34"/>
    </row>
    <row r="79" spans="3:4" ht="13">
      <c r="C79" s="1"/>
      <c r="D79" s="34"/>
    </row>
    <row r="80" spans="3:4" ht="13">
      <c r="C80" s="1"/>
      <c r="D80" s="34"/>
    </row>
    <row r="81" spans="3:4" ht="13">
      <c r="C81" s="1"/>
      <c r="D81" s="34"/>
    </row>
    <row r="82" spans="3:4" ht="13">
      <c r="C82" s="1"/>
      <c r="D82" s="34"/>
    </row>
    <row r="83" spans="3:4" ht="13">
      <c r="C83" s="1"/>
      <c r="D83" s="34"/>
    </row>
    <row r="84" spans="3:4" ht="13">
      <c r="C84" s="1"/>
      <c r="D84" s="34"/>
    </row>
    <row r="85" spans="3:4" ht="13">
      <c r="C85" s="1"/>
      <c r="D85" s="34"/>
    </row>
    <row r="86" spans="3:4" ht="13">
      <c r="C86" s="1"/>
      <c r="D86" s="34"/>
    </row>
    <row r="87" spans="3:4" ht="13">
      <c r="C87" s="1"/>
      <c r="D87" s="34"/>
    </row>
    <row r="88" spans="3:4" ht="13">
      <c r="C88" s="1"/>
      <c r="D88" s="34"/>
    </row>
    <row r="89" spans="3:4" ht="13">
      <c r="C89" s="1"/>
      <c r="D89" s="34"/>
    </row>
    <row r="90" spans="3:4" ht="13">
      <c r="C90" s="1"/>
      <c r="D90" s="34"/>
    </row>
    <row r="91" spans="3:4" ht="13">
      <c r="C91" s="1"/>
      <c r="D91" s="34"/>
    </row>
    <row r="92" spans="3:4" ht="13">
      <c r="C92" s="1"/>
      <c r="D92" s="34"/>
    </row>
    <row r="93" spans="3:4" ht="13">
      <c r="C93" s="1"/>
      <c r="D93" s="34"/>
    </row>
    <row r="94" spans="3:4" ht="13">
      <c r="C94" s="1"/>
      <c r="D94" s="34"/>
    </row>
    <row r="95" spans="3:4" ht="13">
      <c r="C95" s="1"/>
      <c r="D95" s="34"/>
    </row>
    <row r="96" spans="3:4" ht="13">
      <c r="C96" s="1"/>
      <c r="D96" s="34"/>
    </row>
    <row r="97" spans="3:4" ht="13">
      <c r="C97" s="1"/>
      <c r="D97" s="34"/>
    </row>
    <row r="98" spans="3:4" ht="13">
      <c r="C98" s="1"/>
      <c r="D98" s="34"/>
    </row>
    <row r="99" spans="3:4" ht="13">
      <c r="C99" s="1"/>
      <c r="D99" s="34"/>
    </row>
    <row r="100" spans="3:4" ht="13">
      <c r="C100" s="1"/>
      <c r="D100" s="34"/>
    </row>
    <row r="101" spans="3:4" ht="13">
      <c r="C101" s="1"/>
      <c r="D101" s="34"/>
    </row>
    <row r="102" spans="3:4" ht="13">
      <c r="C102" s="1"/>
      <c r="D102" s="34"/>
    </row>
    <row r="103" spans="3:4" ht="13">
      <c r="C103" s="1"/>
      <c r="D103" s="34"/>
    </row>
    <row r="104" spans="3:4" ht="13">
      <c r="C104" s="1"/>
      <c r="D104" s="34"/>
    </row>
    <row r="105" spans="3:4" ht="13">
      <c r="C105" s="1"/>
      <c r="D105" s="34"/>
    </row>
    <row r="106" spans="3:4" ht="13">
      <c r="C106" s="1"/>
      <c r="D106" s="34"/>
    </row>
    <row r="107" spans="3:4" ht="13">
      <c r="C107" s="1"/>
      <c r="D107" s="34"/>
    </row>
    <row r="108" spans="3:4" ht="13">
      <c r="C108" s="1"/>
      <c r="D108" s="34"/>
    </row>
    <row r="109" spans="3:4" ht="13">
      <c r="C109" s="1"/>
      <c r="D109" s="34"/>
    </row>
    <row r="110" spans="3:4" ht="13">
      <c r="C110" s="1"/>
      <c r="D110" s="34"/>
    </row>
    <row r="111" spans="3:4" ht="13">
      <c r="C111" s="1"/>
      <c r="D111" s="34"/>
    </row>
    <row r="112" spans="3:4" ht="13">
      <c r="C112" s="1"/>
      <c r="D112" s="34"/>
    </row>
    <row r="113" spans="3:4" ht="13">
      <c r="C113" s="1"/>
      <c r="D113" s="34"/>
    </row>
    <row r="114" spans="3:4" ht="13">
      <c r="C114" s="1"/>
      <c r="D114" s="34"/>
    </row>
    <row r="115" spans="3:4" ht="13">
      <c r="C115" s="1"/>
      <c r="D115" s="34"/>
    </row>
    <row r="116" spans="3:4" ht="13">
      <c r="C116" s="1"/>
      <c r="D116" s="34"/>
    </row>
    <row r="117" spans="3:4" ht="13">
      <c r="C117" s="1"/>
      <c r="D117" s="34"/>
    </row>
    <row r="118" spans="3:4" ht="13">
      <c r="C118" s="1"/>
      <c r="D118" s="34"/>
    </row>
    <row r="119" spans="3:4" ht="13">
      <c r="C119" s="1"/>
      <c r="D119" s="34"/>
    </row>
    <row r="120" spans="3:4" ht="13">
      <c r="C120" s="1"/>
      <c r="D120" s="34"/>
    </row>
    <row r="121" spans="3:4" ht="13">
      <c r="C121" s="1"/>
      <c r="D121" s="34"/>
    </row>
    <row r="122" spans="3:4" ht="13">
      <c r="C122" s="1"/>
      <c r="D122" s="34"/>
    </row>
    <row r="123" spans="3:4" ht="13">
      <c r="C123" s="1"/>
      <c r="D123" s="34"/>
    </row>
    <row r="124" spans="3:4" ht="13">
      <c r="C124" s="1"/>
      <c r="D124" s="34"/>
    </row>
    <row r="125" spans="3:4" ht="13">
      <c r="C125" s="1"/>
      <c r="D125" s="34"/>
    </row>
    <row r="126" spans="3:4" ht="13">
      <c r="C126" s="1"/>
      <c r="D126" s="34"/>
    </row>
    <row r="127" spans="3:4" ht="13">
      <c r="C127" s="1"/>
      <c r="D127" s="34"/>
    </row>
    <row r="128" spans="3:4" ht="13">
      <c r="C128" s="1"/>
      <c r="D128" s="34"/>
    </row>
    <row r="129" spans="3:4" ht="13">
      <c r="C129" s="1"/>
      <c r="D129" s="34"/>
    </row>
    <row r="130" spans="3:4" ht="13">
      <c r="C130" s="1"/>
      <c r="D130" s="34"/>
    </row>
    <row r="131" spans="3:4" ht="13">
      <c r="C131" s="1"/>
      <c r="D131" s="34"/>
    </row>
    <row r="132" spans="3:4" ht="13">
      <c r="C132" s="1"/>
      <c r="D132" s="34"/>
    </row>
    <row r="133" spans="3:4" ht="13">
      <c r="C133" s="1"/>
      <c r="D133" s="34"/>
    </row>
    <row r="134" spans="3:4" ht="13">
      <c r="C134" s="1"/>
      <c r="D134" s="34"/>
    </row>
    <row r="135" spans="3:4" ht="13">
      <c r="C135" s="1"/>
      <c r="D135" s="34"/>
    </row>
    <row r="136" spans="3:4" ht="13">
      <c r="C136" s="1"/>
      <c r="D136" s="34"/>
    </row>
    <row r="137" spans="3:4" ht="13">
      <c r="C137" s="1"/>
      <c r="D137" s="34"/>
    </row>
    <row r="138" spans="3:4" ht="13">
      <c r="C138" s="1"/>
      <c r="D138" s="34"/>
    </row>
    <row r="139" spans="3:4" ht="13">
      <c r="C139" s="1"/>
      <c r="D139" s="34"/>
    </row>
    <row r="140" spans="3:4" ht="13">
      <c r="C140" s="1"/>
      <c r="D140" s="34"/>
    </row>
    <row r="141" spans="3:4" ht="13">
      <c r="C141" s="1"/>
      <c r="D141" s="34"/>
    </row>
    <row r="142" spans="3:4" ht="13">
      <c r="C142" s="1"/>
      <c r="D142" s="34"/>
    </row>
    <row r="143" spans="3:4" ht="13">
      <c r="C143" s="1"/>
      <c r="D143" s="34"/>
    </row>
    <row r="144" spans="3:4" ht="13">
      <c r="C144" s="1"/>
      <c r="D144" s="34"/>
    </row>
    <row r="145" spans="3:4" ht="13">
      <c r="C145" s="1"/>
      <c r="D145" s="34"/>
    </row>
    <row r="146" spans="3:4" ht="13">
      <c r="C146" s="1"/>
      <c r="D146" s="34"/>
    </row>
    <row r="147" spans="3:4" ht="13">
      <c r="C147" s="1"/>
      <c r="D147" s="34"/>
    </row>
    <row r="148" spans="3:4" ht="13">
      <c r="C148" s="1"/>
      <c r="D148" s="34"/>
    </row>
    <row r="149" spans="3:4" ht="13">
      <c r="C149" s="1"/>
      <c r="D149" s="34"/>
    </row>
    <row r="150" spans="3:4" ht="13">
      <c r="C150" s="1"/>
      <c r="D150" s="34"/>
    </row>
    <row r="151" spans="3:4" ht="13">
      <c r="C151" s="1"/>
      <c r="D151" s="34"/>
    </row>
    <row r="152" spans="3:4" ht="13">
      <c r="C152" s="1"/>
      <c r="D152" s="34"/>
    </row>
    <row r="153" spans="3:4" ht="13">
      <c r="C153" s="1"/>
      <c r="D153" s="34"/>
    </row>
    <row r="154" spans="3:4" ht="13">
      <c r="C154" s="1"/>
      <c r="D154" s="34"/>
    </row>
    <row r="155" spans="3:4" ht="13">
      <c r="C155" s="1"/>
      <c r="D155" s="34"/>
    </row>
    <row r="156" spans="3:4" ht="13">
      <c r="C156" s="1"/>
      <c r="D156" s="34"/>
    </row>
    <row r="157" spans="3:4" ht="13">
      <c r="C157" s="1"/>
      <c r="D157" s="34"/>
    </row>
    <row r="158" spans="3:4" ht="13">
      <c r="C158" s="1"/>
      <c r="D158" s="34"/>
    </row>
    <row r="159" spans="3:4" ht="13">
      <c r="C159" s="1"/>
      <c r="D159" s="34"/>
    </row>
    <row r="160" spans="3:4" ht="13">
      <c r="C160" s="1"/>
      <c r="D160" s="34"/>
    </row>
    <row r="161" spans="3:4" ht="13">
      <c r="C161" s="1"/>
      <c r="D161" s="34"/>
    </row>
    <row r="162" spans="3:4" ht="13">
      <c r="C162" s="1"/>
      <c r="D162" s="34"/>
    </row>
    <row r="163" spans="3:4" ht="13">
      <c r="C163" s="1"/>
      <c r="D163" s="34"/>
    </row>
    <row r="164" spans="3:4" ht="13">
      <c r="C164" s="1"/>
      <c r="D164" s="34"/>
    </row>
    <row r="165" spans="3:4" ht="13">
      <c r="C165" s="1"/>
      <c r="D165" s="34"/>
    </row>
    <row r="166" spans="3:4" ht="13">
      <c r="C166" s="1"/>
      <c r="D166" s="34"/>
    </row>
    <row r="167" spans="3:4" ht="13">
      <c r="C167" s="1"/>
      <c r="D167" s="34"/>
    </row>
    <row r="168" spans="3:4" ht="13">
      <c r="C168" s="1"/>
      <c r="D168" s="34"/>
    </row>
    <row r="169" spans="3:4" ht="13">
      <c r="C169" s="1"/>
      <c r="D169" s="34"/>
    </row>
    <row r="170" spans="3:4" ht="13">
      <c r="C170" s="1"/>
      <c r="D170" s="34"/>
    </row>
    <row r="171" spans="3:4" ht="13">
      <c r="C171" s="1"/>
      <c r="D171" s="34"/>
    </row>
    <row r="172" spans="3:4" ht="13">
      <c r="C172" s="1"/>
      <c r="D172" s="34"/>
    </row>
    <row r="173" spans="3:4" ht="13">
      <c r="C173" s="1"/>
      <c r="D173" s="34"/>
    </row>
    <row r="174" spans="3:4" ht="13">
      <c r="C174" s="1"/>
      <c r="D174" s="34"/>
    </row>
    <row r="175" spans="3:4" ht="13">
      <c r="C175" s="1"/>
      <c r="D175" s="34"/>
    </row>
    <row r="176" spans="3:4" ht="13">
      <c r="C176" s="1"/>
      <c r="D176" s="34"/>
    </row>
    <row r="177" spans="3:4" ht="13">
      <c r="C177" s="1"/>
      <c r="D177" s="34"/>
    </row>
    <row r="178" spans="3:4" ht="13">
      <c r="C178" s="1"/>
      <c r="D178" s="34"/>
    </row>
    <row r="179" spans="3:4" ht="13">
      <c r="C179" s="1"/>
      <c r="D179" s="34"/>
    </row>
    <row r="180" spans="3:4" ht="13">
      <c r="C180" s="1"/>
      <c r="D180" s="34"/>
    </row>
    <row r="181" spans="3:4" ht="13">
      <c r="C181" s="1"/>
      <c r="D181" s="34"/>
    </row>
    <row r="182" spans="3:4" ht="13">
      <c r="C182" s="1"/>
      <c r="D182" s="34"/>
    </row>
    <row r="183" spans="3:4" ht="13">
      <c r="C183" s="1"/>
      <c r="D183" s="34"/>
    </row>
    <row r="184" spans="3:4" ht="13">
      <c r="C184" s="1"/>
      <c r="D184" s="34"/>
    </row>
    <row r="185" spans="3:4" ht="13">
      <c r="C185" s="1"/>
      <c r="D185" s="34"/>
    </row>
    <row r="186" spans="3:4" ht="13">
      <c r="C186" s="1"/>
      <c r="D186" s="34"/>
    </row>
    <row r="187" spans="3:4" ht="13">
      <c r="C187" s="1"/>
      <c r="D187" s="34"/>
    </row>
    <row r="188" spans="3:4" ht="13">
      <c r="C188" s="1"/>
      <c r="D188" s="34"/>
    </row>
    <row r="189" spans="3:4" ht="13">
      <c r="C189" s="1"/>
      <c r="D189" s="34"/>
    </row>
    <row r="190" spans="3:4" ht="13">
      <c r="C190" s="1"/>
      <c r="D190" s="34"/>
    </row>
    <row r="191" spans="3:4" ht="13">
      <c r="C191" s="1"/>
      <c r="D191" s="34"/>
    </row>
    <row r="192" spans="3:4" ht="13">
      <c r="C192" s="1"/>
      <c r="D192" s="34"/>
    </row>
    <row r="193" spans="3:4" ht="13">
      <c r="C193" s="1"/>
      <c r="D193" s="34"/>
    </row>
    <row r="194" spans="3:4" ht="13">
      <c r="C194" s="1"/>
      <c r="D194" s="34"/>
    </row>
    <row r="195" spans="3:4" ht="13">
      <c r="C195" s="1"/>
      <c r="D195" s="34"/>
    </row>
    <row r="196" spans="3:4" ht="13">
      <c r="C196" s="1"/>
      <c r="D196" s="34"/>
    </row>
    <row r="197" spans="3:4" ht="13">
      <c r="C197" s="1"/>
      <c r="D197" s="34"/>
    </row>
    <row r="198" spans="3:4" ht="13">
      <c r="C198" s="1"/>
      <c r="D198" s="34"/>
    </row>
    <row r="199" spans="3:4" ht="13">
      <c r="C199" s="1"/>
      <c r="D199" s="34"/>
    </row>
    <row r="200" spans="3:4" ht="13">
      <c r="C200" s="1"/>
      <c r="D200" s="34"/>
    </row>
    <row r="201" spans="3:4" ht="13">
      <c r="C201" s="1"/>
      <c r="D201" s="34"/>
    </row>
    <row r="202" spans="3:4" ht="13">
      <c r="C202" s="1"/>
      <c r="D202" s="34"/>
    </row>
    <row r="203" spans="3:4" ht="13">
      <c r="C203" s="1"/>
      <c r="D203" s="34"/>
    </row>
    <row r="204" spans="3:4" ht="13">
      <c r="C204" s="1"/>
      <c r="D204" s="34"/>
    </row>
    <row r="205" spans="3:4" ht="13">
      <c r="C205" s="1"/>
      <c r="D205" s="34"/>
    </row>
    <row r="206" spans="3:4" ht="13">
      <c r="C206" s="1"/>
      <c r="D206" s="34"/>
    </row>
    <row r="207" spans="3:4" ht="13">
      <c r="C207" s="1"/>
      <c r="D207" s="34"/>
    </row>
    <row r="208" spans="3:4" ht="13">
      <c r="C208" s="1"/>
      <c r="D208" s="34"/>
    </row>
    <row r="209" spans="3:4" ht="13">
      <c r="C209" s="1"/>
      <c r="D209" s="34"/>
    </row>
    <row r="210" spans="3:4" ht="13">
      <c r="C210" s="1"/>
      <c r="D210" s="34"/>
    </row>
    <row r="211" spans="3:4" ht="13">
      <c r="C211" s="1"/>
      <c r="D211" s="34"/>
    </row>
    <row r="212" spans="3:4" ht="13">
      <c r="C212" s="1"/>
      <c r="D212" s="34"/>
    </row>
    <row r="213" spans="3:4" ht="13">
      <c r="C213" s="1"/>
      <c r="D213" s="34"/>
    </row>
    <row r="214" spans="3:4" ht="13">
      <c r="C214" s="1"/>
      <c r="D214" s="34"/>
    </row>
    <row r="215" spans="3:4" ht="13">
      <c r="C215" s="1"/>
      <c r="D215" s="34"/>
    </row>
    <row r="216" spans="3:4" ht="13">
      <c r="C216" s="1"/>
      <c r="D216" s="34"/>
    </row>
    <row r="217" spans="3:4" ht="13">
      <c r="C217" s="1"/>
      <c r="D217" s="34"/>
    </row>
    <row r="218" spans="3:4" ht="13">
      <c r="C218" s="1"/>
      <c r="D218" s="34"/>
    </row>
    <row r="219" spans="3:4" ht="13">
      <c r="C219" s="1"/>
      <c r="D219" s="34"/>
    </row>
    <row r="220" spans="3:4" ht="13">
      <c r="C220" s="1"/>
      <c r="D220" s="34"/>
    </row>
    <row r="221" spans="3:4" ht="13">
      <c r="C221" s="1"/>
      <c r="D221" s="34"/>
    </row>
    <row r="222" spans="3:4" ht="13">
      <c r="C222" s="1"/>
      <c r="D222" s="34"/>
    </row>
    <row r="223" spans="3:4" ht="13">
      <c r="C223" s="1"/>
      <c r="D223" s="34"/>
    </row>
    <row r="224" spans="3:4" ht="13">
      <c r="C224" s="1"/>
      <c r="D224" s="34"/>
    </row>
    <row r="225" spans="3:4" ht="13">
      <c r="C225" s="1"/>
      <c r="D225" s="34"/>
    </row>
    <row r="226" spans="3:4" ht="13">
      <c r="C226" s="1"/>
      <c r="D226" s="34"/>
    </row>
    <row r="227" spans="3:4" ht="13">
      <c r="C227" s="1"/>
      <c r="D227" s="34"/>
    </row>
    <row r="228" spans="3:4" ht="13">
      <c r="C228" s="1"/>
      <c r="D228" s="34"/>
    </row>
    <row r="229" spans="3:4" ht="13">
      <c r="C229" s="1"/>
      <c r="D229" s="34"/>
    </row>
    <row r="230" spans="3:4" ht="13">
      <c r="C230" s="1"/>
      <c r="D230" s="34"/>
    </row>
    <row r="231" spans="3:4" ht="13">
      <c r="C231" s="1"/>
      <c r="D231" s="34"/>
    </row>
    <row r="232" spans="3:4" ht="13">
      <c r="C232" s="1"/>
      <c r="D232" s="34"/>
    </row>
    <row r="233" spans="3:4" ht="13">
      <c r="C233" s="1"/>
      <c r="D233" s="34"/>
    </row>
    <row r="234" spans="3:4" ht="13">
      <c r="C234" s="1"/>
      <c r="D234" s="34"/>
    </row>
    <row r="235" spans="3:4" ht="13">
      <c r="C235" s="1"/>
      <c r="D235" s="34"/>
    </row>
    <row r="236" spans="3:4" ht="13">
      <c r="C236" s="1"/>
      <c r="D236" s="34"/>
    </row>
    <row r="237" spans="3:4" ht="13">
      <c r="C237" s="1"/>
      <c r="D237" s="34"/>
    </row>
    <row r="238" spans="3:4" ht="13">
      <c r="C238" s="1"/>
      <c r="D238" s="34"/>
    </row>
    <row r="239" spans="3:4" ht="13">
      <c r="C239" s="1"/>
      <c r="D239" s="34"/>
    </row>
    <row r="240" spans="3:4" ht="13">
      <c r="C240" s="1"/>
      <c r="D240" s="34"/>
    </row>
    <row r="241" spans="3:4" ht="13">
      <c r="C241" s="1"/>
      <c r="D241" s="34"/>
    </row>
    <row r="242" spans="3:4" ht="13">
      <c r="C242" s="1"/>
      <c r="D242" s="34"/>
    </row>
    <row r="243" spans="3:4" ht="13">
      <c r="C243" s="1"/>
      <c r="D243" s="34"/>
    </row>
    <row r="244" spans="3:4" ht="13">
      <c r="C244" s="1"/>
      <c r="D244" s="34"/>
    </row>
    <row r="245" spans="3:4" ht="13">
      <c r="C245" s="1"/>
      <c r="D245" s="34"/>
    </row>
    <row r="246" spans="3:4" ht="13">
      <c r="C246" s="1"/>
      <c r="D246" s="34"/>
    </row>
    <row r="247" spans="3:4" ht="13">
      <c r="C247" s="1"/>
      <c r="D247" s="34"/>
    </row>
    <row r="248" spans="3:4" ht="13">
      <c r="C248" s="1"/>
      <c r="D248" s="34"/>
    </row>
    <row r="249" spans="3:4" ht="13">
      <c r="C249" s="1"/>
      <c r="D249" s="34"/>
    </row>
    <row r="250" spans="3:4" ht="13">
      <c r="C250" s="1"/>
      <c r="D250" s="34"/>
    </row>
    <row r="251" spans="3:4" ht="13">
      <c r="C251" s="1"/>
      <c r="D251" s="34"/>
    </row>
    <row r="252" spans="3:4" ht="13">
      <c r="C252" s="1"/>
      <c r="D252" s="34"/>
    </row>
    <row r="253" spans="3:4" ht="13">
      <c r="C253" s="1"/>
      <c r="D253" s="34"/>
    </row>
    <row r="254" spans="3:4" ht="13">
      <c r="C254" s="1"/>
      <c r="D254" s="34"/>
    </row>
    <row r="255" spans="3:4" ht="13">
      <c r="C255" s="1"/>
      <c r="D255" s="34"/>
    </row>
    <row r="256" spans="3:4" ht="13">
      <c r="C256" s="1"/>
      <c r="D256" s="34"/>
    </row>
    <row r="257" spans="3:4" ht="13">
      <c r="C257" s="1"/>
      <c r="D257" s="34"/>
    </row>
    <row r="258" spans="3:4" ht="13">
      <c r="C258" s="1"/>
      <c r="D258" s="34"/>
    </row>
    <row r="259" spans="3:4" ht="13">
      <c r="C259" s="1"/>
      <c r="D259" s="34"/>
    </row>
    <row r="260" spans="3:4" ht="13">
      <c r="C260" s="1"/>
      <c r="D260" s="34"/>
    </row>
    <row r="261" spans="3:4" ht="13">
      <c r="C261" s="1"/>
      <c r="D261" s="34"/>
    </row>
    <row r="262" spans="3:4" ht="13">
      <c r="C262" s="1"/>
      <c r="D262" s="34"/>
    </row>
    <row r="263" spans="3:4" ht="13">
      <c r="C263" s="1"/>
      <c r="D263" s="34"/>
    </row>
    <row r="264" spans="3:4" ht="13">
      <c r="C264" s="1"/>
      <c r="D264" s="34"/>
    </row>
    <row r="265" spans="3:4" ht="13">
      <c r="C265" s="1"/>
      <c r="D265" s="34"/>
    </row>
    <row r="266" spans="3:4" ht="13">
      <c r="C266" s="1"/>
      <c r="D266" s="34"/>
    </row>
    <row r="267" spans="3:4" ht="13">
      <c r="C267" s="1"/>
      <c r="D267" s="34"/>
    </row>
    <row r="268" spans="3:4" ht="13">
      <c r="C268" s="1"/>
      <c r="D268" s="34"/>
    </row>
    <row r="269" spans="3:4" ht="13">
      <c r="C269" s="1"/>
      <c r="D269" s="34"/>
    </row>
    <row r="270" spans="3:4" ht="13">
      <c r="C270" s="1"/>
      <c r="D270" s="34"/>
    </row>
    <row r="271" spans="3:4" ht="13">
      <c r="C271" s="1"/>
      <c r="D271" s="34"/>
    </row>
    <row r="272" spans="3:4" ht="13">
      <c r="C272" s="1"/>
      <c r="D272" s="34"/>
    </row>
    <row r="273" spans="3:4" ht="13">
      <c r="C273" s="1"/>
      <c r="D273" s="34"/>
    </row>
    <row r="274" spans="3:4" ht="13">
      <c r="C274" s="1"/>
      <c r="D274" s="34"/>
    </row>
    <row r="275" spans="3:4" ht="13">
      <c r="C275" s="1"/>
      <c r="D275" s="34"/>
    </row>
    <row r="276" spans="3:4" ht="13">
      <c r="C276" s="1"/>
      <c r="D276" s="34"/>
    </row>
    <row r="277" spans="3:4" ht="13">
      <c r="C277" s="1"/>
      <c r="D277" s="34"/>
    </row>
    <row r="278" spans="3:4" ht="13">
      <c r="C278" s="1"/>
      <c r="D278" s="34"/>
    </row>
    <row r="279" spans="3:4" ht="13">
      <c r="C279" s="1"/>
      <c r="D279" s="34"/>
    </row>
    <row r="280" spans="3:4" ht="13">
      <c r="C280" s="1"/>
      <c r="D280" s="34"/>
    </row>
    <row r="281" spans="3:4" ht="13">
      <c r="C281" s="1"/>
      <c r="D281" s="34"/>
    </row>
    <row r="282" spans="3:4" ht="13">
      <c r="C282" s="1"/>
      <c r="D282" s="34"/>
    </row>
    <row r="283" spans="3:4" ht="13">
      <c r="C283" s="1"/>
      <c r="D283" s="34"/>
    </row>
    <row r="284" spans="3:4" ht="13">
      <c r="C284" s="1"/>
      <c r="D284" s="34"/>
    </row>
    <row r="285" spans="3:4" ht="13">
      <c r="C285" s="1"/>
      <c r="D285" s="34"/>
    </row>
    <row r="286" spans="3:4" ht="13">
      <c r="C286" s="1"/>
      <c r="D286" s="34"/>
    </row>
    <row r="287" spans="3:4" ht="13">
      <c r="C287" s="1"/>
      <c r="D287" s="34"/>
    </row>
    <row r="288" spans="3:4" ht="13">
      <c r="C288" s="1"/>
      <c r="D288" s="34"/>
    </row>
    <row r="289" spans="3:4" ht="13">
      <c r="C289" s="1"/>
      <c r="D289" s="34"/>
    </row>
    <row r="290" spans="3:4" ht="13">
      <c r="C290" s="1"/>
      <c r="D290" s="34"/>
    </row>
    <row r="291" spans="3:4" ht="13">
      <c r="C291" s="1"/>
      <c r="D291" s="34"/>
    </row>
    <row r="292" spans="3:4" ht="13">
      <c r="C292" s="1"/>
      <c r="D292" s="34"/>
    </row>
    <row r="293" spans="3:4" ht="13">
      <c r="C293" s="1"/>
      <c r="D293" s="34"/>
    </row>
    <row r="294" spans="3:4" ht="13">
      <c r="C294" s="1"/>
      <c r="D294" s="34"/>
    </row>
    <row r="295" spans="3:4" ht="13">
      <c r="C295" s="1"/>
      <c r="D295" s="34"/>
    </row>
    <row r="296" spans="3:4" ht="13">
      <c r="C296" s="1"/>
      <c r="D296" s="34"/>
    </row>
    <row r="297" spans="3:4" ht="13">
      <c r="C297" s="1"/>
      <c r="D297" s="34"/>
    </row>
    <row r="298" spans="3:4" ht="13">
      <c r="C298" s="1"/>
      <c r="D298" s="34"/>
    </row>
    <row r="299" spans="3:4" ht="13">
      <c r="C299" s="1"/>
      <c r="D299" s="34"/>
    </row>
    <row r="300" spans="3:4" ht="13">
      <c r="C300" s="1"/>
      <c r="D300" s="34"/>
    </row>
    <row r="301" spans="3:4" ht="13">
      <c r="C301" s="1"/>
      <c r="D301" s="34"/>
    </row>
    <row r="302" spans="3:4" ht="13">
      <c r="C302" s="1"/>
      <c r="D302" s="34"/>
    </row>
    <row r="303" spans="3:4" ht="13">
      <c r="C303" s="1"/>
      <c r="D303" s="34"/>
    </row>
    <row r="304" spans="3:4" ht="13">
      <c r="C304" s="1"/>
      <c r="D304" s="34"/>
    </row>
    <row r="305" spans="3:4" ht="13">
      <c r="C305" s="1"/>
      <c r="D305" s="34"/>
    </row>
    <row r="306" spans="3:4" ht="13">
      <c r="C306" s="1"/>
      <c r="D306" s="34"/>
    </row>
    <row r="307" spans="3:4" ht="13">
      <c r="C307" s="1"/>
      <c r="D307" s="34"/>
    </row>
    <row r="308" spans="3:4" ht="13">
      <c r="C308" s="1"/>
      <c r="D308" s="34"/>
    </row>
    <row r="309" spans="3:4" ht="13">
      <c r="C309" s="1"/>
      <c r="D309" s="34"/>
    </row>
    <row r="310" spans="3:4" ht="13">
      <c r="C310" s="1"/>
      <c r="D310" s="34"/>
    </row>
    <row r="311" spans="3:4" ht="13">
      <c r="C311" s="1"/>
      <c r="D311" s="34"/>
    </row>
    <row r="312" spans="3:4" ht="13">
      <c r="C312" s="1"/>
      <c r="D312" s="34"/>
    </row>
    <row r="313" spans="3:4" ht="13">
      <c r="C313" s="1"/>
      <c r="D313" s="34"/>
    </row>
    <row r="314" spans="3:4" ht="13">
      <c r="C314" s="1"/>
      <c r="D314" s="34"/>
    </row>
    <row r="315" spans="3:4" ht="13">
      <c r="C315" s="1"/>
      <c r="D315" s="34"/>
    </row>
    <row r="316" spans="3:4" ht="13">
      <c r="C316" s="1"/>
      <c r="D316" s="34"/>
    </row>
    <row r="317" spans="3:4" ht="13">
      <c r="C317" s="1"/>
      <c r="D317" s="34"/>
    </row>
    <row r="318" spans="3:4" ht="13">
      <c r="C318" s="1"/>
      <c r="D318" s="34"/>
    </row>
    <row r="319" spans="3:4" ht="13">
      <c r="C319" s="1"/>
      <c r="D319" s="34"/>
    </row>
    <row r="320" spans="3:4" ht="13">
      <c r="C320" s="1"/>
      <c r="D320" s="34"/>
    </row>
    <row r="321" spans="3:4" ht="13">
      <c r="C321" s="1"/>
      <c r="D321" s="34"/>
    </row>
    <row r="322" spans="3:4" ht="13">
      <c r="C322" s="1"/>
      <c r="D322" s="34"/>
    </row>
    <row r="323" spans="3:4" ht="13">
      <c r="C323" s="1"/>
      <c r="D323" s="34"/>
    </row>
    <row r="324" spans="3:4" ht="13">
      <c r="C324" s="1"/>
      <c r="D324" s="34"/>
    </row>
    <row r="325" spans="3:4" ht="13">
      <c r="C325" s="1"/>
      <c r="D325" s="34"/>
    </row>
    <row r="326" spans="3:4" ht="13">
      <c r="C326" s="1"/>
      <c r="D326" s="34"/>
    </row>
    <row r="327" spans="3:4" ht="13">
      <c r="C327" s="1"/>
      <c r="D327" s="34"/>
    </row>
    <row r="328" spans="3:4" ht="13">
      <c r="C328" s="1"/>
      <c r="D328" s="34"/>
    </row>
    <row r="329" spans="3:4" ht="13">
      <c r="C329" s="1"/>
      <c r="D329" s="34"/>
    </row>
    <row r="330" spans="3:4" ht="13">
      <c r="C330" s="1"/>
      <c r="D330" s="34"/>
    </row>
    <row r="331" spans="3:4" ht="13">
      <c r="C331" s="1"/>
      <c r="D331" s="34"/>
    </row>
    <row r="332" spans="3:4" ht="13">
      <c r="C332" s="1"/>
      <c r="D332" s="34"/>
    </row>
    <row r="333" spans="3:4" ht="13">
      <c r="C333" s="1"/>
      <c r="D333" s="34"/>
    </row>
    <row r="334" spans="3:4" ht="13">
      <c r="C334" s="1"/>
      <c r="D334" s="34"/>
    </row>
    <row r="335" spans="3:4" ht="13">
      <c r="C335" s="1"/>
      <c r="D335" s="34"/>
    </row>
    <row r="336" spans="3:4" ht="13">
      <c r="C336" s="1"/>
      <c r="D336" s="34"/>
    </row>
    <row r="337" spans="3:4" ht="13">
      <c r="C337" s="1"/>
      <c r="D337" s="34"/>
    </row>
    <row r="338" spans="3:4" ht="13">
      <c r="C338" s="1"/>
      <c r="D338" s="34"/>
    </row>
    <row r="339" spans="3:4" ht="13">
      <c r="C339" s="1"/>
      <c r="D339" s="34"/>
    </row>
    <row r="340" spans="3:4" ht="13">
      <c r="C340" s="1"/>
      <c r="D340" s="34"/>
    </row>
    <row r="341" spans="3:4" ht="13">
      <c r="C341" s="1"/>
      <c r="D341" s="34"/>
    </row>
    <row r="342" spans="3:4" ht="13">
      <c r="C342" s="1"/>
      <c r="D342" s="34"/>
    </row>
    <row r="343" spans="3:4" ht="13">
      <c r="C343" s="1"/>
      <c r="D343" s="34"/>
    </row>
    <row r="344" spans="3:4" ht="13">
      <c r="C344" s="1"/>
      <c r="D344" s="34"/>
    </row>
    <row r="345" spans="3:4" ht="13">
      <c r="C345" s="1"/>
      <c r="D345" s="34"/>
    </row>
    <row r="346" spans="3:4" ht="13">
      <c r="C346" s="1"/>
      <c r="D346" s="34"/>
    </row>
    <row r="347" spans="3:4" ht="13">
      <c r="C347" s="1"/>
      <c r="D347" s="34"/>
    </row>
    <row r="348" spans="3:4" ht="13">
      <c r="C348" s="1"/>
      <c r="D348" s="34"/>
    </row>
    <row r="349" spans="3:4" ht="13">
      <c r="C349" s="1"/>
      <c r="D349" s="34"/>
    </row>
    <row r="350" spans="3:4" ht="13">
      <c r="C350" s="1"/>
      <c r="D350" s="34"/>
    </row>
    <row r="351" spans="3:4" ht="13">
      <c r="C351" s="1"/>
      <c r="D351" s="34"/>
    </row>
    <row r="352" spans="3:4" ht="13">
      <c r="C352" s="1"/>
      <c r="D352" s="34"/>
    </row>
    <row r="353" spans="3:4" ht="13">
      <c r="C353" s="1"/>
      <c r="D353" s="34"/>
    </row>
    <row r="354" spans="3:4" ht="13">
      <c r="C354" s="1"/>
      <c r="D354" s="34"/>
    </row>
    <row r="355" spans="3:4" ht="13">
      <c r="C355" s="1"/>
      <c r="D355" s="34"/>
    </row>
    <row r="356" spans="3:4" ht="13">
      <c r="C356" s="1"/>
      <c r="D356" s="34"/>
    </row>
    <row r="357" spans="3:4" ht="13">
      <c r="C357" s="1"/>
      <c r="D357" s="34"/>
    </row>
    <row r="358" spans="3:4" ht="13">
      <c r="C358" s="1"/>
      <c r="D358" s="34"/>
    </row>
    <row r="359" spans="3:4" ht="13">
      <c r="C359" s="1"/>
      <c r="D359" s="34"/>
    </row>
    <row r="360" spans="3:4" ht="13">
      <c r="C360" s="1"/>
      <c r="D360" s="34"/>
    </row>
    <row r="361" spans="3:4" ht="13">
      <c r="C361" s="1"/>
      <c r="D361" s="34"/>
    </row>
    <row r="362" spans="3:4" ht="13">
      <c r="C362" s="1"/>
      <c r="D362" s="34"/>
    </row>
    <row r="363" spans="3:4" ht="13">
      <c r="C363" s="1"/>
      <c r="D363" s="34"/>
    </row>
    <row r="364" spans="3:4" ht="13">
      <c r="C364" s="1"/>
      <c r="D364" s="34"/>
    </row>
    <row r="365" spans="3:4" ht="13">
      <c r="C365" s="1"/>
      <c r="D365" s="34"/>
    </row>
    <row r="366" spans="3:4" ht="13">
      <c r="C366" s="1"/>
      <c r="D366" s="34"/>
    </row>
    <row r="367" spans="3:4" ht="13">
      <c r="C367" s="1"/>
      <c r="D367" s="34"/>
    </row>
    <row r="368" spans="3:4" ht="13">
      <c r="C368" s="1"/>
      <c r="D368" s="34"/>
    </row>
    <row r="369" spans="3:4" ht="13">
      <c r="C369" s="1"/>
      <c r="D369" s="34"/>
    </row>
    <row r="370" spans="3:4" ht="13">
      <c r="C370" s="1"/>
      <c r="D370" s="34"/>
    </row>
    <row r="371" spans="3:4" ht="13">
      <c r="C371" s="1"/>
      <c r="D371" s="34"/>
    </row>
    <row r="372" spans="3:4" ht="13">
      <c r="C372" s="1"/>
      <c r="D372" s="34"/>
    </row>
    <row r="373" spans="3:4" ht="13">
      <c r="C373" s="1"/>
      <c r="D373" s="34"/>
    </row>
    <row r="374" spans="3:4" ht="13">
      <c r="C374" s="1"/>
      <c r="D374" s="34"/>
    </row>
    <row r="375" spans="3:4" ht="13">
      <c r="C375" s="1"/>
      <c r="D375" s="34"/>
    </row>
    <row r="376" spans="3:4" ht="13">
      <c r="C376" s="1"/>
      <c r="D376" s="34"/>
    </row>
    <row r="377" spans="3:4" ht="13">
      <c r="C377" s="1"/>
      <c r="D377" s="34"/>
    </row>
    <row r="378" spans="3:4" ht="13">
      <c r="C378" s="1"/>
      <c r="D378" s="34"/>
    </row>
    <row r="379" spans="3:4" ht="13">
      <c r="C379" s="1"/>
      <c r="D379" s="34"/>
    </row>
    <row r="380" spans="3:4" ht="13">
      <c r="C380" s="1"/>
      <c r="D380" s="34"/>
    </row>
    <row r="381" spans="3:4" ht="13">
      <c r="C381" s="1"/>
      <c r="D381" s="34"/>
    </row>
    <row r="382" spans="3:4" ht="13">
      <c r="C382" s="1"/>
      <c r="D382" s="34"/>
    </row>
    <row r="383" spans="3:4" ht="13">
      <c r="C383" s="1"/>
      <c r="D383" s="34"/>
    </row>
    <row r="384" spans="3:4" ht="13">
      <c r="C384" s="1"/>
      <c r="D384" s="34"/>
    </row>
    <row r="385" spans="3:4" ht="13">
      <c r="C385" s="1"/>
      <c r="D385" s="34"/>
    </row>
    <row r="386" spans="3:4" ht="13">
      <c r="C386" s="1"/>
      <c r="D386" s="34"/>
    </row>
    <row r="387" spans="3:4" ht="13">
      <c r="C387" s="1"/>
      <c r="D387" s="34"/>
    </row>
    <row r="388" spans="3:4" ht="13">
      <c r="C388" s="1"/>
      <c r="D388" s="34"/>
    </row>
    <row r="389" spans="3:4" ht="13">
      <c r="C389" s="1"/>
      <c r="D389" s="34"/>
    </row>
    <row r="390" spans="3:4" ht="13">
      <c r="C390" s="1"/>
      <c r="D390" s="34"/>
    </row>
    <row r="391" spans="3:4" ht="13">
      <c r="C391" s="1"/>
      <c r="D391" s="34"/>
    </row>
    <row r="392" spans="3:4" ht="13">
      <c r="C392" s="1"/>
      <c r="D392" s="34"/>
    </row>
    <row r="393" spans="3:4" ht="13">
      <c r="C393" s="1"/>
      <c r="D393" s="34"/>
    </row>
    <row r="394" spans="3:4" ht="13">
      <c r="C394" s="1"/>
      <c r="D394" s="34"/>
    </row>
    <row r="395" spans="3:4" ht="13">
      <c r="C395" s="1"/>
      <c r="D395" s="34"/>
    </row>
    <row r="396" spans="3:4" ht="13">
      <c r="C396" s="1"/>
      <c r="D396" s="34"/>
    </row>
    <row r="397" spans="3:4" ht="13">
      <c r="C397" s="1"/>
      <c r="D397" s="34"/>
    </row>
    <row r="398" spans="3:4" ht="13">
      <c r="C398" s="1"/>
      <c r="D398" s="34"/>
    </row>
    <row r="399" spans="3:4" ht="13">
      <c r="C399" s="1"/>
      <c r="D399" s="34"/>
    </row>
    <row r="400" spans="3:4" ht="13">
      <c r="C400" s="1"/>
      <c r="D400" s="34"/>
    </row>
    <row r="401" spans="3:4" ht="13">
      <c r="C401" s="1"/>
      <c r="D401" s="34"/>
    </row>
    <row r="402" spans="3:4" ht="13">
      <c r="C402" s="1"/>
      <c r="D402" s="34"/>
    </row>
    <row r="403" spans="3:4" ht="13">
      <c r="C403" s="1"/>
      <c r="D403" s="34"/>
    </row>
    <row r="404" spans="3:4" ht="13">
      <c r="C404" s="1"/>
      <c r="D404" s="34"/>
    </row>
    <row r="405" spans="3:4" ht="13">
      <c r="C405" s="1"/>
      <c r="D405" s="34"/>
    </row>
    <row r="406" spans="3:4" ht="13">
      <c r="C406" s="1"/>
      <c r="D406" s="34"/>
    </row>
    <row r="407" spans="3:4" ht="13">
      <c r="C407" s="1"/>
      <c r="D407" s="34"/>
    </row>
    <row r="408" spans="3:4" ht="13">
      <c r="C408" s="1"/>
      <c r="D408" s="34"/>
    </row>
    <row r="409" spans="3:4" ht="13">
      <c r="C409" s="1"/>
      <c r="D409" s="34"/>
    </row>
    <row r="410" spans="3:4" ht="13">
      <c r="C410" s="1"/>
      <c r="D410" s="34"/>
    </row>
    <row r="411" spans="3:4" ht="13">
      <c r="C411" s="1"/>
      <c r="D411" s="34"/>
    </row>
    <row r="412" spans="3:4" ht="13">
      <c r="C412" s="1"/>
      <c r="D412" s="34"/>
    </row>
    <row r="413" spans="3:4" ht="13">
      <c r="C413" s="1"/>
      <c r="D413" s="34"/>
    </row>
    <row r="414" spans="3:4" ht="13">
      <c r="C414" s="1"/>
      <c r="D414" s="34"/>
    </row>
    <row r="415" spans="3:4" ht="13">
      <c r="C415" s="1"/>
      <c r="D415" s="34"/>
    </row>
    <row r="416" spans="3:4" ht="13">
      <c r="C416" s="1"/>
      <c r="D416" s="34"/>
    </row>
    <row r="417" spans="3:4" ht="13">
      <c r="C417" s="1"/>
      <c r="D417" s="34"/>
    </row>
    <row r="418" spans="3:4" ht="13">
      <c r="C418" s="1"/>
      <c r="D418" s="34"/>
    </row>
    <row r="419" spans="3:4" ht="13">
      <c r="C419" s="1"/>
      <c r="D419" s="34"/>
    </row>
    <row r="420" spans="3:4" ht="13">
      <c r="C420" s="1"/>
      <c r="D420" s="34"/>
    </row>
    <row r="421" spans="3:4" ht="13">
      <c r="C421" s="1"/>
      <c r="D421" s="34"/>
    </row>
    <row r="422" spans="3:4" ht="13">
      <c r="C422" s="1"/>
      <c r="D422" s="34"/>
    </row>
    <row r="423" spans="3:4" ht="13">
      <c r="C423" s="1"/>
      <c r="D423" s="34"/>
    </row>
    <row r="424" spans="3:4" ht="13">
      <c r="C424" s="1"/>
      <c r="D424" s="34"/>
    </row>
    <row r="425" spans="3:4" ht="13">
      <c r="C425" s="1"/>
      <c r="D425" s="34"/>
    </row>
    <row r="426" spans="3:4" ht="13">
      <c r="C426" s="1"/>
      <c r="D426" s="34"/>
    </row>
    <row r="427" spans="3:4" ht="13">
      <c r="C427" s="1"/>
      <c r="D427" s="34"/>
    </row>
    <row r="428" spans="3:4" ht="13">
      <c r="C428" s="1"/>
      <c r="D428" s="34"/>
    </row>
    <row r="429" spans="3:4" ht="13">
      <c r="C429" s="1"/>
      <c r="D429" s="34"/>
    </row>
    <row r="430" spans="3:4" ht="13">
      <c r="C430" s="1"/>
      <c r="D430" s="34"/>
    </row>
    <row r="431" spans="3:4" ht="13">
      <c r="C431" s="1"/>
      <c r="D431" s="34"/>
    </row>
    <row r="432" spans="3:4" ht="13">
      <c r="C432" s="1"/>
      <c r="D432" s="34"/>
    </row>
    <row r="433" spans="3:4" ht="13">
      <c r="C433" s="1"/>
      <c r="D433" s="34"/>
    </row>
    <row r="434" spans="3:4" ht="13">
      <c r="C434" s="1"/>
      <c r="D434" s="34"/>
    </row>
    <row r="435" spans="3:4" ht="13">
      <c r="C435" s="1"/>
      <c r="D435" s="34"/>
    </row>
    <row r="436" spans="3:4" ht="13">
      <c r="C436" s="1"/>
      <c r="D436" s="34"/>
    </row>
    <row r="437" spans="3:4" ht="13">
      <c r="C437" s="1"/>
      <c r="D437" s="34"/>
    </row>
    <row r="438" spans="3:4" ht="13">
      <c r="C438" s="1"/>
      <c r="D438" s="34"/>
    </row>
    <row r="439" spans="3:4" ht="13">
      <c r="C439" s="1"/>
      <c r="D439" s="34"/>
    </row>
    <row r="440" spans="3:4" ht="13">
      <c r="C440" s="1"/>
      <c r="D440" s="34"/>
    </row>
    <row r="441" spans="3:4" ht="13">
      <c r="C441" s="1"/>
      <c r="D441" s="34"/>
    </row>
    <row r="442" spans="3:4" ht="13">
      <c r="C442" s="1"/>
      <c r="D442" s="34"/>
    </row>
    <row r="443" spans="3:4" ht="13">
      <c r="C443" s="1"/>
      <c r="D443" s="34"/>
    </row>
    <row r="444" spans="3:4" ht="13">
      <c r="C444" s="1"/>
      <c r="D444" s="34"/>
    </row>
    <row r="445" spans="3:4" ht="13">
      <c r="C445" s="1"/>
      <c r="D445" s="34"/>
    </row>
    <row r="446" spans="3:4" ht="13">
      <c r="C446" s="1"/>
      <c r="D446" s="34"/>
    </row>
    <row r="447" spans="3:4" ht="13">
      <c r="C447" s="1"/>
      <c r="D447" s="34"/>
    </row>
    <row r="448" spans="3:4" ht="13">
      <c r="C448" s="1"/>
      <c r="D448" s="34"/>
    </row>
    <row r="449" spans="3:4" ht="13">
      <c r="C449" s="1"/>
      <c r="D449" s="34"/>
    </row>
    <row r="450" spans="3:4" ht="13">
      <c r="C450" s="1"/>
      <c r="D450" s="34"/>
    </row>
    <row r="451" spans="3:4" ht="13">
      <c r="C451" s="1"/>
      <c r="D451" s="34"/>
    </row>
    <row r="452" spans="3:4" ht="13">
      <c r="C452" s="1"/>
      <c r="D452" s="34"/>
    </row>
    <row r="453" spans="3:4" ht="13">
      <c r="C453" s="1"/>
      <c r="D453" s="34"/>
    </row>
    <row r="454" spans="3:4" ht="13">
      <c r="C454" s="1"/>
      <c r="D454" s="34"/>
    </row>
    <row r="455" spans="3:4" ht="13">
      <c r="C455" s="1"/>
      <c r="D455" s="34"/>
    </row>
    <row r="456" spans="3:4" ht="13">
      <c r="C456" s="1"/>
      <c r="D456" s="34"/>
    </row>
    <row r="457" spans="3:4" ht="13">
      <c r="C457" s="1"/>
      <c r="D457" s="34"/>
    </row>
    <row r="458" spans="3:4" ht="13">
      <c r="C458" s="1"/>
      <c r="D458" s="34"/>
    </row>
    <row r="459" spans="3:4" ht="13">
      <c r="C459" s="1"/>
      <c r="D459" s="34"/>
    </row>
    <row r="460" spans="3:4" ht="13">
      <c r="C460" s="1"/>
      <c r="D460" s="34"/>
    </row>
    <row r="461" spans="3:4" ht="13">
      <c r="C461" s="1"/>
      <c r="D461" s="34"/>
    </row>
    <row r="462" spans="3:4" ht="13">
      <c r="C462" s="1"/>
      <c r="D462" s="34"/>
    </row>
    <row r="463" spans="3:4" ht="13">
      <c r="C463" s="1"/>
      <c r="D463" s="34"/>
    </row>
    <row r="464" spans="3:4" ht="13">
      <c r="C464" s="1"/>
      <c r="D464" s="34"/>
    </row>
    <row r="465" spans="3:4" ht="13">
      <c r="C465" s="1"/>
      <c r="D465" s="34"/>
    </row>
    <row r="466" spans="3:4" ht="13">
      <c r="C466" s="1"/>
      <c r="D466" s="34"/>
    </row>
    <row r="467" spans="3:4" ht="13">
      <c r="C467" s="1"/>
      <c r="D467" s="34"/>
    </row>
    <row r="468" spans="3:4" ht="13">
      <c r="C468" s="1"/>
      <c r="D468" s="34"/>
    </row>
    <row r="469" spans="3:4" ht="13">
      <c r="C469" s="1"/>
      <c r="D469" s="34"/>
    </row>
    <row r="470" spans="3:4" ht="13">
      <c r="C470" s="1"/>
      <c r="D470" s="34"/>
    </row>
    <row r="471" spans="3:4" ht="13">
      <c r="C471" s="1"/>
      <c r="D471" s="34"/>
    </row>
    <row r="472" spans="3:4" ht="13">
      <c r="C472" s="1"/>
      <c r="D472" s="34"/>
    </row>
    <row r="473" spans="3:4" ht="13">
      <c r="C473" s="1"/>
      <c r="D473" s="34"/>
    </row>
    <row r="474" spans="3:4" ht="13">
      <c r="C474" s="1"/>
      <c r="D474" s="34"/>
    </row>
    <row r="475" spans="3:4" ht="13">
      <c r="C475" s="1"/>
      <c r="D475" s="34"/>
    </row>
    <row r="476" spans="3:4" ht="13">
      <c r="C476" s="1"/>
      <c r="D476" s="34"/>
    </row>
    <row r="477" spans="3:4" ht="13">
      <c r="C477" s="1"/>
      <c r="D477" s="34"/>
    </row>
    <row r="478" spans="3:4" ht="13">
      <c r="C478" s="1"/>
      <c r="D478" s="34"/>
    </row>
    <row r="479" spans="3:4" ht="13">
      <c r="C479" s="1"/>
      <c r="D479" s="34"/>
    </row>
    <row r="480" spans="3:4" ht="13">
      <c r="C480" s="1"/>
      <c r="D480" s="34"/>
    </row>
    <row r="481" spans="3:4" ht="13">
      <c r="C481" s="1"/>
      <c r="D481" s="34"/>
    </row>
    <row r="482" spans="3:4" ht="13">
      <c r="C482" s="1"/>
      <c r="D482" s="34"/>
    </row>
    <row r="483" spans="3:4" ht="13">
      <c r="C483" s="1"/>
      <c r="D483" s="34"/>
    </row>
    <row r="484" spans="3:4" ht="13">
      <c r="C484" s="1"/>
      <c r="D484" s="34"/>
    </row>
    <row r="485" spans="3:4" ht="13">
      <c r="C485" s="1"/>
      <c r="D485" s="34"/>
    </row>
    <row r="486" spans="3:4" ht="13">
      <c r="C486" s="1"/>
      <c r="D486" s="34"/>
    </row>
    <row r="487" spans="3:4" ht="13">
      <c r="C487" s="1"/>
      <c r="D487" s="34"/>
    </row>
    <row r="488" spans="3:4" ht="13">
      <c r="C488" s="1"/>
      <c r="D488" s="34"/>
    </row>
    <row r="489" spans="3:4" ht="13">
      <c r="C489" s="1"/>
      <c r="D489" s="34"/>
    </row>
    <row r="490" spans="3:4" ht="13">
      <c r="C490" s="1"/>
      <c r="D490" s="34"/>
    </row>
    <row r="491" spans="3:4" ht="13">
      <c r="C491" s="1"/>
      <c r="D491" s="34"/>
    </row>
    <row r="492" spans="3:4" ht="13">
      <c r="C492" s="1"/>
      <c r="D492" s="34"/>
    </row>
    <row r="493" spans="3:4" ht="13">
      <c r="C493" s="1"/>
      <c r="D493" s="34"/>
    </row>
    <row r="494" spans="3:4" ht="13">
      <c r="C494" s="1"/>
      <c r="D494" s="34"/>
    </row>
    <row r="495" spans="3:4" ht="13">
      <c r="C495" s="1"/>
      <c r="D495" s="34"/>
    </row>
    <row r="496" spans="3:4" ht="13">
      <c r="C496" s="1"/>
      <c r="D496" s="34"/>
    </row>
    <row r="497" spans="3:4" ht="13">
      <c r="C497" s="1"/>
      <c r="D497" s="34"/>
    </row>
    <row r="498" spans="3:4" ht="13">
      <c r="C498" s="1"/>
      <c r="D498" s="34"/>
    </row>
    <row r="499" spans="3:4" ht="13">
      <c r="C499" s="1"/>
      <c r="D499" s="34"/>
    </row>
    <row r="500" spans="3:4" ht="13">
      <c r="C500" s="1"/>
      <c r="D500" s="34"/>
    </row>
    <row r="501" spans="3:4" ht="13">
      <c r="C501" s="1"/>
      <c r="D501" s="34"/>
    </row>
    <row r="502" spans="3:4" ht="13">
      <c r="C502" s="1"/>
      <c r="D502" s="34"/>
    </row>
    <row r="503" spans="3:4" ht="13">
      <c r="C503" s="1"/>
      <c r="D503" s="34"/>
    </row>
    <row r="504" spans="3:4" ht="13">
      <c r="C504" s="1"/>
      <c r="D504" s="34"/>
    </row>
    <row r="505" spans="3:4" ht="13">
      <c r="C505" s="1"/>
      <c r="D505" s="34"/>
    </row>
    <row r="506" spans="3:4" ht="13">
      <c r="C506" s="1"/>
      <c r="D506" s="34"/>
    </row>
    <row r="507" spans="3:4" ht="13">
      <c r="C507" s="1"/>
      <c r="D507" s="34"/>
    </row>
    <row r="508" spans="3:4" ht="13">
      <c r="C508" s="1"/>
      <c r="D508" s="34"/>
    </row>
    <row r="509" spans="3:4" ht="13">
      <c r="C509" s="1"/>
      <c r="D509" s="34"/>
    </row>
    <row r="510" spans="3:4" ht="13">
      <c r="C510" s="1"/>
      <c r="D510" s="34"/>
    </row>
    <row r="511" spans="3:4" ht="13">
      <c r="C511" s="1"/>
      <c r="D511" s="34"/>
    </row>
    <row r="512" spans="3:4" ht="13">
      <c r="C512" s="1"/>
      <c r="D512" s="34"/>
    </row>
    <row r="513" spans="3:4" ht="13">
      <c r="C513" s="1"/>
      <c r="D513" s="34"/>
    </row>
    <row r="514" spans="3:4" ht="13">
      <c r="C514" s="1"/>
      <c r="D514" s="34"/>
    </row>
    <row r="515" spans="3:4" ht="13">
      <c r="C515" s="1"/>
      <c r="D515" s="34"/>
    </row>
    <row r="516" spans="3:4" ht="13">
      <c r="C516" s="1"/>
      <c r="D516" s="34"/>
    </row>
    <row r="517" spans="3:4" ht="13">
      <c r="C517" s="1"/>
      <c r="D517" s="34"/>
    </row>
    <row r="518" spans="3:4" ht="13">
      <c r="C518" s="1"/>
      <c r="D518" s="34"/>
    </row>
    <row r="519" spans="3:4" ht="13">
      <c r="C519" s="1"/>
      <c r="D519" s="34"/>
    </row>
    <row r="520" spans="3:4" ht="13">
      <c r="C520" s="1"/>
      <c r="D520" s="34"/>
    </row>
    <row r="521" spans="3:4" ht="13">
      <c r="C521" s="1"/>
      <c r="D521" s="34"/>
    </row>
    <row r="522" spans="3:4" ht="13">
      <c r="C522" s="1"/>
      <c r="D522" s="34"/>
    </row>
    <row r="523" spans="3:4" ht="13">
      <c r="C523" s="1"/>
      <c r="D523" s="34"/>
    </row>
    <row r="524" spans="3:4" ht="13">
      <c r="C524" s="1"/>
      <c r="D524" s="34"/>
    </row>
    <row r="525" spans="3:4" ht="13">
      <c r="C525" s="1"/>
      <c r="D525" s="34"/>
    </row>
    <row r="526" spans="3:4" ht="13">
      <c r="C526" s="1"/>
      <c r="D526" s="34"/>
    </row>
    <row r="527" spans="3:4" ht="13">
      <c r="C527" s="1"/>
      <c r="D527" s="34"/>
    </row>
    <row r="528" spans="3:4" ht="13">
      <c r="C528" s="1"/>
      <c r="D528" s="34"/>
    </row>
    <row r="529" spans="3:4" ht="13">
      <c r="C529" s="1"/>
      <c r="D529" s="34"/>
    </row>
    <row r="530" spans="3:4" ht="13">
      <c r="C530" s="1"/>
      <c r="D530" s="34"/>
    </row>
    <row r="531" spans="3:4" ht="13">
      <c r="C531" s="1"/>
      <c r="D531" s="34"/>
    </row>
    <row r="532" spans="3:4" ht="13">
      <c r="C532" s="1"/>
      <c r="D532" s="34"/>
    </row>
    <row r="533" spans="3:4" ht="13">
      <c r="C533" s="1"/>
      <c r="D533" s="34"/>
    </row>
    <row r="534" spans="3:4" ht="13">
      <c r="C534" s="1"/>
      <c r="D534" s="34"/>
    </row>
    <row r="535" spans="3:4" ht="13">
      <c r="C535" s="1"/>
      <c r="D535" s="34"/>
    </row>
    <row r="536" spans="3:4" ht="13">
      <c r="C536" s="1"/>
      <c r="D536" s="34"/>
    </row>
    <row r="537" spans="3:4" ht="13">
      <c r="C537" s="1"/>
      <c r="D537" s="34"/>
    </row>
    <row r="538" spans="3:4" ht="13">
      <c r="C538" s="1"/>
      <c r="D538" s="34"/>
    </row>
    <row r="539" spans="3:4" ht="13">
      <c r="C539" s="1"/>
      <c r="D539" s="34"/>
    </row>
    <row r="540" spans="3:4" ht="13">
      <c r="C540" s="1"/>
      <c r="D540" s="34"/>
    </row>
    <row r="541" spans="3:4" ht="13">
      <c r="C541" s="1"/>
      <c r="D541" s="34"/>
    </row>
    <row r="542" spans="3:4" ht="13">
      <c r="C542" s="1"/>
      <c r="D542" s="34"/>
    </row>
    <row r="543" spans="3:4" ht="13">
      <c r="C543" s="1"/>
      <c r="D543" s="34"/>
    </row>
    <row r="544" spans="3:4" ht="13">
      <c r="C544" s="1"/>
      <c r="D544" s="34"/>
    </row>
    <row r="545" spans="3:4" ht="13">
      <c r="C545" s="1"/>
      <c r="D545" s="34"/>
    </row>
    <row r="546" spans="3:4" ht="13">
      <c r="C546" s="1"/>
      <c r="D546" s="34"/>
    </row>
    <row r="547" spans="3:4" ht="13">
      <c r="C547" s="1"/>
      <c r="D547" s="34"/>
    </row>
    <row r="548" spans="3:4" ht="13">
      <c r="C548" s="1"/>
      <c r="D548" s="34"/>
    </row>
    <row r="549" spans="3:4" ht="13">
      <c r="C549" s="1"/>
      <c r="D549" s="34"/>
    </row>
    <row r="550" spans="3:4" ht="13">
      <c r="C550" s="1"/>
      <c r="D550" s="34"/>
    </row>
    <row r="551" spans="3:4" ht="13">
      <c r="C551" s="1"/>
      <c r="D551" s="34"/>
    </row>
    <row r="552" spans="3:4" ht="13">
      <c r="C552" s="1"/>
      <c r="D552" s="34"/>
    </row>
    <row r="553" spans="3:4" ht="13">
      <c r="C553" s="1"/>
      <c r="D553" s="34"/>
    </row>
    <row r="554" spans="3:4" ht="13">
      <c r="C554" s="1"/>
      <c r="D554" s="34"/>
    </row>
    <row r="555" spans="3:4" ht="13">
      <c r="C555" s="1"/>
      <c r="D555" s="34"/>
    </row>
    <row r="556" spans="3:4" ht="13">
      <c r="C556" s="1"/>
      <c r="D556" s="34"/>
    </row>
    <row r="557" spans="3:4" ht="13">
      <c r="C557" s="1"/>
      <c r="D557" s="34"/>
    </row>
    <row r="558" spans="3:4" ht="13">
      <c r="C558" s="1"/>
      <c r="D558" s="34"/>
    </row>
    <row r="559" spans="3:4" ht="13">
      <c r="C559" s="1"/>
      <c r="D559" s="34"/>
    </row>
    <row r="560" spans="3:4" ht="13">
      <c r="C560" s="1"/>
      <c r="D560" s="34"/>
    </row>
    <row r="561" spans="3:4" ht="13">
      <c r="C561" s="1"/>
      <c r="D561" s="34"/>
    </row>
    <row r="562" spans="3:4" ht="13">
      <c r="C562" s="1"/>
      <c r="D562" s="34"/>
    </row>
    <row r="563" spans="3:4" ht="13">
      <c r="C563" s="1"/>
      <c r="D563" s="34"/>
    </row>
    <row r="564" spans="3:4" ht="13">
      <c r="C564" s="1"/>
      <c r="D564" s="34"/>
    </row>
    <row r="565" spans="3:4" ht="13">
      <c r="C565" s="1"/>
      <c r="D565" s="34"/>
    </row>
    <row r="566" spans="3:4" ht="13">
      <c r="C566" s="1"/>
      <c r="D566" s="34"/>
    </row>
    <row r="567" spans="3:4" ht="13">
      <c r="C567" s="1"/>
      <c r="D567" s="34"/>
    </row>
    <row r="568" spans="3:4" ht="13">
      <c r="C568" s="1"/>
      <c r="D568" s="34"/>
    </row>
    <row r="569" spans="3:4" ht="13">
      <c r="C569" s="1"/>
      <c r="D569" s="34"/>
    </row>
    <row r="570" spans="3:4" ht="13">
      <c r="C570" s="1"/>
      <c r="D570" s="34"/>
    </row>
    <row r="571" spans="3:4" ht="13">
      <c r="C571" s="1"/>
      <c r="D571" s="34"/>
    </row>
    <row r="572" spans="3:4" ht="13">
      <c r="C572" s="1"/>
      <c r="D572" s="34"/>
    </row>
    <row r="573" spans="3:4" ht="13">
      <c r="C573" s="1"/>
      <c r="D573" s="34"/>
    </row>
    <row r="574" spans="3:4" ht="13">
      <c r="C574" s="1"/>
      <c r="D574" s="34"/>
    </row>
    <row r="575" spans="3:4" ht="13">
      <c r="C575" s="1"/>
      <c r="D575" s="34"/>
    </row>
    <row r="576" spans="3:4" ht="13">
      <c r="C576" s="1"/>
      <c r="D576" s="34"/>
    </row>
    <row r="577" spans="3:4" ht="13">
      <c r="C577" s="1"/>
      <c r="D577" s="34"/>
    </row>
    <row r="578" spans="3:4" ht="13">
      <c r="C578" s="1"/>
      <c r="D578" s="34"/>
    </row>
    <row r="579" spans="3:4" ht="13">
      <c r="C579" s="1"/>
      <c r="D579" s="34"/>
    </row>
    <row r="580" spans="3:4" ht="13">
      <c r="C580" s="1"/>
      <c r="D580" s="34"/>
    </row>
    <row r="581" spans="3:4" ht="13">
      <c r="C581" s="1"/>
      <c r="D581" s="34"/>
    </row>
    <row r="582" spans="3:4" ht="13">
      <c r="C582" s="1"/>
      <c r="D582" s="34"/>
    </row>
    <row r="583" spans="3:4" ht="13">
      <c r="C583" s="1"/>
      <c r="D583" s="34"/>
    </row>
    <row r="584" spans="3:4" ht="13">
      <c r="C584" s="1"/>
      <c r="D584" s="34"/>
    </row>
    <row r="585" spans="3:4" ht="13">
      <c r="C585" s="1"/>
      <c r="D585" s="34"/>
    </row>
    <row r="586" spans="3:4" ht="13">
      <c r="C586" s="1"/>
      <c r="D586" s="34"/>
    </row>
    <row r="587" spans="3:4" ht="13">
      <c r="C587" s="1"/>
      <c r="D587" s="34"/>
    </row>
    <row r="588" spans="3:4" ht="13">
      <c r="C588" s="1"/>
      <c r="D588" s="34"/>
    </row>
    <row r="589" spans="3:4" ht="13">
      <c r="C589" s="1"/>
      <c r="D589" s="34"/>
    </row>
    <row r="590" spans="3:4" ht="13">
      <c r="C590" s="1"/>
      <c r="D590" s="34"/>
    </row>
    <row r="591" spans="3:4" ht="13">
      <c r="C591" s="1"/>
      <c r="D591" s="34"/>
    </row>
    <row r="592" spans="3:4" ht="13">
      <c r="C592" s="1"/>
      <c r="D592" s="34"/>
    </row>
    <row r="593" spans="3:4" ht="13">
      <c r="C593" s="1"/>
      <c r="D593" s="34"/>
    </row>
    <row r="594" spans="3:4" ht="13">
      <c r="C594" s="1"/>
      <c r="D594" s="34"/>
    </row>
    <row r="595" spans="3:4" ht="13">
      <c r="C595" s="1"/>
      <c r="D595" s="34"/>
    </row>
    <row r="596" spans="3:4" ht="13">
      <c r="C596" s="1"/>
      <c r="D596" s="34"/>
    </row>
    <row r="597" spans="3:4" ht="13">
      <c r="C597" s="1"/>
      <c r="D597" s="34"/>
    </row>
    <row r="598" spans="3:4" ht="13">
      <c r="C598" s="1"/>
      <c r="D598" s="34"/>
    </row>
    <row r="599" spans="3:4" ht="13">
      <c r="C599" s="1"/>
      <c r="D599" s="34"/>
    </row>
    <row r="600" spans="3:4" ht="13">
      <c r="C600" s="1"/>
      <c r="D600" s="34"/>
    </row>
    <row r="601" spans="3:4" ht="13">
      <c r="C601" s="1"/>
      <c r="D601" s="34"/>
    </row>
    <row r="602" spans="3:4" ht="13">
      <c r="C602" s="1"/>
      <c r="D602" s="34"/>
    </row>
    <row r="603" spans="3:4" ht="13">
      <c r="C603" s="1"/>
      <c r="D603" s="34"/>
    </row>
    <row r="604" spans="3:4" ht="13">
      <c r="C604" s="1"/>
      <c r="D604" s="34"/>
    </row>
    <row r="605" spans="3:4" ht="13">
      <c r="C605" s="1"/>
      <c r="D605" s="34"/>
    </row>
    <row r="606" spans="3:4" ht="13">
      <c r="C606" s="1"/>
      <c r="D606" s="34"/>
    </row>
    <row r="607" spans="3:4" ht="13">
      <c r="C607" s="1"/>
      <c r="D607" s="34"/>
    </row>
    <row r="608" spans="3:4" ht="13">
      <c r="C608" s="1"/>
      <c r="D608" s="34"/>
    </row>
    <row r="609" spans="3:4" ht="13">
      <c r="C609" s="1"/>
      <c r="D609" s="34"/>
    </row>
    <row r="610" spans="3:4" ht="13">
      <c r="C610" s="1"/>
      <c r="D610" s="34"/>
    </row>
    <row r="611" spans="3:4" ht="13">
      <c r="C611" s="1"/>
      <c r="D611" s="34"/>
    </row>
    <row r="612" spans="3:4" ht="13">
      <c r="C612" s="1"/>
      <c r="D612" s="34"/>
    </row>
    <row r="613" spans="3:4" ht="13">
      <c r="C613" s="1"/>
      <c r="D613" s="34"/>
    </row>
    <row r="614" spans="3:4" ht="13">
      <c r="C614" s="1"/>
      <c r="D614" s="34"/>
    </row>
    <row r="615" spans="3:4" ht="13">
      <c r="C615" s="1"/>
      <c r="D615" s="34"/>
    </row>
    <row r="616" spans="3:4" ht="13">
      <c r="C616" s="1"/>
      <c r="D616" s="34"/>
    </row>
    <row r="617" spans="3:4" ht="13">
      <c r="C617" s="1"/>
      <c r="D617" s="34"/>
    </row>
    <row r="618" spans="3:4" ht="13">
      <c r="C618" s="1"/>
      <c r="D618" s="34"/>
    </row>
    <row r="619" spans="3:4" ht="13">
      <c r="C619" s="1"/>
      <c r="D619" s="34"/>
    </row>
    <row r="620" spans="3:4" ht="13">
      <c r="C620" s="1"/>
      <c r="D620" s="34"/>
    </row>
    <row r="621" spans="3:4" ht="13">
      <c r="C621" s="1"/>
      <c r="D621" s="34"/>
    </row>
    <row r="622" spans="3:4" ht="13">
      <c r="C622" s="1"/>
      <c r="D622" s="34"/>
    </row>
    <row r="623" spans="3:4" ht="13">
      <c r="C623" s="1"/>
      <c r="D623" s="34"/>
    </row>
    <row r="624" spans="3:4" ht="13">
      <c r="C624" s="1"/>
      <c r="D624" s="34"/>
    </row>
    <row r="625" spans="3:4" ht="13">
      <c r="C625" s="1"/>
      <c r="D625" s="34"/>
    </row>
    <row r="626" spans="3:4" ht="13">
      <c r="C626" s="1"/>
      <c r="D626" s="34"/>
    </row>
    <row r="627" spans="3:4" ht="13">
      <c r="C627" s="1"/>
      <c r="D627" s="34"/>
    </row>
    <row r="628" spans="3:4" ht="13">
      <c r="C628" s="1"/>
      <c r="D628" s="34"/>
    </row>
    <row r="629" spans="3:4" ht="13">
      <c r="C629" s="1"/>
      <c r="D629" s="34"/>
    </row>
    <row r="630" spans="3:4" ht="13">
      <c r="C630" s="1"/>
      <c r="D630" s="34"/>
    </row>
    <row r="631" spans="3:4" ht="13">
      <c r="C631" s="1"/>
      <c r="D631" s="34"/>
    </row>
    <row r="632" spans="3:4" ht="13">
      <c r="C632" s="1"/>
      <c r="D632" s="34"/>
    </row>
    <row r="633" spans="3:4" ht="13">
      <c r="C633" s="1"/>
      <c r="D633" s="34"/>
    </row>
    <row r="634" spans="3:4" ht="13">
      <c r="C634" s="1"/>
      <c r="D634" s="34"/>
    </row>
    <row r="635" spans="3:4" ht="13">
      <c r="C635" s="1"/>
      <c r="D635" s="34"/>
    </row>
    <row r="636" spans="3:4" ht="13">
      <c r="C636" s="1"/>
      <c r="D636" s="34"/>
    </row>
    <row r="637" spans="3:4" ht="13">
      <c r="C637" s="1"/>
      <c r="D637" s="34"/>
    </row>
    <row r="638" spans="3:4" ht="13">
      <c r="C638" s="1"/>
      <c r="D638" s="34"/>
    </row>
    <row r="639" spans="3:4" ht="13">
      <c r="C639" s="1"/>
      <c r="D639" s="34"/>
    </row>
    <row r="640" spans="3:4" ht="13">
      <c r="C640" s="1"/>
      <c r="D640" s="34"/>
    </row>
    <row r="641" spans="3:4" ht="13">
      <c r="C641" s="1"/>
      <c r="D641" s="34"/>
    </row>
    <row r="642" spans="3:4" ht="13">
      <c r="C642" s="1"/>
      <c r="D642" s="34"/>
    </row>
    <row r="643" spans="3:4" ht="13">
      <c r="C643" s="1"/>
      <c r="D643" s="34"/>
    </row>
    <row r="644" spans="3:4" ht="13">
      <c r="C644" s="1"/>
      <c r="D644" s="34"/>
    </row>
    <row r="645" spans="3:4" ht="13">
      <c r="C645" s="1"/>
      <c r="D645" s="34"/>
    </row>
    <row r="646" spans="3:4" ht="13">
      <c r="C646" s="1"/>
      <c r="D646" s="34"/>
    </row>
    <row r="647" spans="3:4" ht="13">
      <c r="C647" s="1"/>
      <c r="D647" s="34"/>
    </row>
    <row r="648" spans="3:4" ht="13">
      <c r="C648" s="1"/>
      <c r="D648" s="34"/>
    </row>
    <row r="649" spans="3:4" ht="13">
      <c r="C649" s="1"/>
      <c r="D649" s="34"/>
    </row>
    <row r="650" spans="3:4" ht="13">
      <c r="C650" s="1"/>
      <c r="D650" s="34"/>
    </row>
    <row r="651" spans="3:4" ht="13">
      <c r="C651" s="1"/>
      <c r="D651" s="34"/>
    </row>
    <row r="652" spans="3:4" ht="13">
      <c r="C652" s="1"/>
      <c r="D652" s="34"/>
    </row>
    <row r="653" spans="3:4" ht="13">
      <c r="C653" s="1"/>
      <c r="D653" s="34"/>
    </row>
    <row r="654" spans="3:4" ht="13">
      <c r="C654" s="1"/>
      <c r="D654" s="34"/>
    </row>
    <row r="655" spans="3:4" ht="13">
      <c r="C655" s="1"/>
      <c r="D655" s="34"/>
    </row>
    <row r="656" spans="3:4" ht="13">
      <c r="C656" s="1"/>
      <c r="D656" s="34"/>
    </row>
    <row r="657" spans="3:4" ht="13">
      <c r="C657" s="1"/>
      <c r="D657" s="34"/>
    </row>
    <row r="658" spans="3:4" ht="13">
      <c r="C658" s="1"/>
      <c r="D658" s="34"/>
    </row>
    <row r="659" spans="3:4" ht="13">
      <c r="C659" s="1"/>
      <c r="D659" s="34"/>
    </row>
    <row r="660" spans="3:4" ht="13">
      <c r="C660" s="1"/>
      <c r="D660" s="34"/>
    </row>
    <row r="661" spans="3:4" ht="13">
      <c r="C661" s="1"/>
      <c r="D661" s="34"/>
    </row>
    <row r="662" spans="3:4" ht="13">
      <c r="C662" s="1"/>
      <c r="D662" s="34"/>
    </row>
    <row r="663" spans="3:4" ht="13">
      <c r="C663" s="1"/>
      <c r="D663" s="34"/>
    </row>
    <row r="664" spans="3:4" ht="13">
      <c r="C664" s="1"/>
      <c r="D664" s="34"/>
    </row>
    <row r="665" spans="3:4" ht="13">
      <c r="C665" s="1"/>
      <c r="D665" s="34"/>
    </row>
    <row r="666" spans="3:4" ht="13">
      <c r="C666" s="1"/>
      <c r="D666" s="34"/>
    </row>
    <row r="667" spans="3:4" ht="13">
      <c r="C667" s="1"/>
      <c r="D667" s="34"/>
    </row>
    <row r="668" spans="3:4" ht="13">
      <c r="C668" s="1"/>
      <c r="D668" s="34"/>
    </row>
    <row r="669" spans="3:4" ht="13">
      <c r="C669" s="1"/>
      <c r="D669" s="34"/>
    </row>
    <row r="670" spans="3:4" ht="13">
      <c r="C670" s="1"/>
      <c r="D670" s="34"/>
    </row>
    <row r="671" spans="3:4" ht="13">
      <c r="C671" s="1"/>
      <c r="D671" s="34"/>
    </row>
    <row r="672" spans="3:4" ht="13">
      <c r="C672" s="1"/>
      <c r="D672" s="34"/>
    </row>
    <row r="673" spans="3:4" ht="13">
      <c r="C673" s="1"/>
      <c r="D673" s="34"/>
    </row>
    <row r="674" spans="3:4" ht="13">
      <c r="C674" s="1"/>
      <c r="D674" s="34"/>
    </row>
    <row r="675" spans="3:4" ht="13">
      <c r="C675" s="1"/>
      <c r="D675" s="34"/>
    </row>
    <row r="676" spans="3:4" ht="13">
      <c r="C676" s="1"/>
      <c r="D676" s="34"/>
    </row>
    <row r="677" spans="3:4" ht="13">
      <c r="C677" s="1"/>
      <c r="D677" s="34"/>
    </row>
    <row r="678" spans="3:4" ht="13">
      <c r="C678" s="1"/>
      <c r="D678" s="34"/>
    </row>
    <row r="679" spans="3:4" ht="13">
      <c r="C679" s="1"/>
      <c r="D679" s="34"/>
    </row>
    <row r="680" spans="3:4" ht="13">
      <c r="C680" s="1"/>
      <c r="D680" s="34"/>
    </row>
    <row r="681" spans="3:4" ht="13">
      <c r="C681" s="1"/>
      <c r="D681" s="34"/>
    </row>
    <row r="682" spans="3:4" ht="13">
      <c r="C682" s="1"/>
      <c r="D682" s="34"/>
    </row>
    <row r="683" spans="3:4" ht="13">
      <c r="C683" s="1"/>
      <c r="D683" s="34"/>
    </row>
    <row r="684" spans="3:4" ht="13">
      <c r="C684" s="1"/>
      <c r="D684" s="34"/>
    </row>
    <row r="685" spans="3:4" ht="13">
      <c r="C685" s="1"/>
      <c r="D685" s="34"/>
    </row>
    <row r="686" spans="3:4" ht="13">
      <c r="C686" s="1"/>
      <c r="D686" s="34"/>
    </row>
    <row r="687" spans="3:4" ht="13">
      <c r="C687" s="1"/>
      <c r="D687" s="34"/>
    </row>
    <row r="688" spans="3:4" ht="13">
      <c r="C688" s="1"/>
      <c r="D688" s="34"/>
    </row>
    <row r="689" spans="3:4" ht="13">
      <c r="C689" s="1"/>
      <c r="D689" s="34"/>
    </row>
    <row r="690" spans="3:4" ht="13">
      <c r="C690" s="1"/>
      <c r="D690" s="34"/>
    </row>
    <row r="691" spans="3:4" ht="13">
      <c r="C691" s="1"/>
      <c r="D691" s="34"/>
    </row>
    <row r="692" spans="3:4" ht="13">
      <c r="C692" s="1"/>
      <c r="D692" s="34"/>
    </row>
    <row r="693" spans="3:4" ht="13">
      <c r="C693" s="1"/>
      <c r="D693" s="34"/>
    </row>
    <row r="694" spans="3:4" ht="13">
      <c r="C694" s="1"/>
      <c r="D694" s="34"/>
    </row>
    <row r="695" spans="3:4" ht="13">
      <c r="C695" s="1"/>
      <c r="D695" s="34"/>
    </row>
    <row r="696" spans="3:4" ht="13">
      <c r="C696" s="1"/>
      <c r="D696" s="34"/>
    </row>
    <row r="697" spans="3:4" ht="13">
      <c r="C697" s="1"/>
      <c r="D697" s="34"/>
    </row>
    <row r="698" spans="3:4" ht="13">
      <c r="C698" s="1"/>
      <c r="D698" s="34"/>
    </row>
    <row r="699" spans="3:4" ht="13">
      <c r="C699" s="1"/>
      <c r="D699" s="34"/>
    </row>
    <row r="700" spans="3:4" ht="13">
      <c r="C700" s="1"/>
      <c r="D700" s="34"/>
    </row>
    <row r="701" spans="3:4" ht="13">
      <c r="C701" s="1"/>
      <c r="D701" s="34"/>
    </row>
    <row r="702" spans="3:4" ht="13">
      <c r="C702" s="1"/>
      <c r="D702" s="34"/>
    </row>
    <row r="703" spans="3:4" ht="13">
      <c r="C703" s="1"/>
      <c r="D703" s="34"/>
    </row>
    <row r="704" spans="3:4" ht="13">
      <c r="C704" s="1"/>
      <c r="D704" s="34"/>
    </row>
    <row r="705" spans="3:4" ht="13">
      <c r="C705" s="1"/>
      <c r="D705" s="34"/>
    </row>
    <row r="706" spans="3:4" ht="13">
      <c r="C706" s="1"/>
      <c r="D706" s="34"/>
    </row>
    <row r="707" spans="3:4" ht="13">
      <c r="C707" s="1"/>
      <c r="D707" s="34"/>
    </row>
    <row r="708" spans="3:4" ht="13">
      <c r="C708" s="1"/>
      <c r="D708" s="34"/>
    </row>
    <row r="709" spans="3:4" ht="13">
      <c r="C709" s="1"/>
      <c r="D709" s="34"/>
    </row>
    <row r="710" spans="3:4" ht="13">
      <c r="C710" s="1"/>
      <c r="D710" s="34"/>
    </row>
    <row r="711" spans="3:4" ht="13">
      <c r="C711" s="1"/>
      <c r="D711" s="34"/>
    </row>
    <row r="712" spans="3:4" ht="13">
      <c r="C712" s="1"/>
      <c r="D712" s="34"/>
    </row>
    <row r="713" spans="3:4" ht="13">
      <c r="C713" s="1"/>
      <c r="D713" s="34"/>
    </row>
    <row r="714" spans="3:4" ht="13">
      <c r="C714" s="1"/>
      <c r="D714" s="34"/>
    </row>
    <row r="715" spans="3:4" ht="13">
      <c r="C715" s="1"/>
      <c r="D715" s="34"/>
    </row>
    <row r="716" spans="3:4" ht="13">
      <c r="C716" s="1"/>
      <c r="D716" s="34"/>
    </row>
    <row r="717" spans="3:4" ht="13">
      <c r="C717" s="1"/>
      <c r="D717" s="34"/>
    </row>
    <row r="718" spans="3:4" ht="13">
      <c r="C718" s="1"/>
      <c r="D718" s="34"/>
    </row>
    <row r="719" spans="3:4" ht="13">
      <c r="C719" s="1"/>
      <c r="D719" s="34"/>
    </row>
    <row r="720" spans="3:4" ht="13">
      <c r="C720" s="1"/>
      <c r="D720" s="34"/>
    </row>
    <row r="721" spans="3:4" ht="13">
      <c r="C721" s="1"/>
      <c r="D721" s="34"/>
    </row>
    <row r="722" spans="3:4" ht="13">
      <c r="C722" s="1"/>
      <c r="D722" s="34"/>
    </row>
    <row r="723" spans="3:4" ht="13">
      <c r="C723" s="1"/>
      <c r="D723" s="34"/>
    </row>
    <row r="724" spans="3:4" ht="13">
      <c r="C724" s="1"/>
      <c r="D724" s="34"/>
    </row>
    <row r="725" spans="3:4" ht="13">
      <c r="C725" s="1"/>
      <c r="D725" s="34"/>
    </row>
    <row r="726" spans="3:4" ht="13">
      <c r="C726" s="1"/>
      <c r="D726" s="34"/>
    </row>
    <row r="727" spans="3:4" ht="13">
      <c r="C727" s="1"/>
      <c r="D727" s="34"/>
    </row>
    <row r="728" spans="3:4" ht="13">
      <c r="C728" s="1"/>
      <c r="D728" s="34"/>
    </row>
    <row r="729" spans="3:4" ht="13">
      <c r="C729" s="1"/>
      <c r="D729" s="34"/>
    </row>
    <row r="730" spans="3:4" ht="13">
      <c r="C730" s="1"/>
      <c r="D730" s="34"/>
    </row>
    <row r="731" spans="3:4" ht="13">
      <c r="C731" s="1"/>
      <c r="D731" s="34"/>
    </row>
    <row r="732" spans="3:4" ht="13">
      <c r="C732" s="1"/>
      <c r="D732" s="34"/>
    </row>
    <row r="733" spans="3:4" ht="13">
      <c r="C733" s="1"/>
      <c r="D733" s="34"/>
    </row>
    <row r="734" spans="3:4" ht="13">
      <c r="C734" s="1"/>
      <c r="D734" s="34"/>
    </row>
    <row r="735" spans="3:4" ht="13">
      <c r="C735" s="1"/>
      <c r="D735" s="34"/>
    </row>
    <row r="736" spans="3:4" ht="13">
      <c r="C736" s="1"/>
      <c r="D736" s="34"/>
    </row>
    <row r="737" spans="3:4" ht="13">
      <c r="C737" s="1"/>
      <c r="D737" s="34"/>
    </row>
    <row r="738" spans="3:4" ht="13">
      <c r="C738" s="1"/>
      <c r="D738" s="34"/>
    </row>
    <row r="739" spans="3:4" ht="13">
      <c r="C739" s="1"/>
      <c r="D739" s="34"/>
    </row>
    <row r="740" spans="3:4" ht="13">
      <c r="C740" s="1"/>
      <c r="D740" s="34"/>
    </row>
    <row r="741" spans="3:4" ht="13">
      <c r="C741" s="1"/>
      <c r="D741" s="34"/>
    </row>
    <row r="742" spans="3:4" ht="13">
      <c r="C742" s="1"/>
      <c r="D742" s="34"/>
    </row>
    <row r="743" spans="3:4" ht="13">
      <c r="C743" s="1"/>
      <c r="D743" s="34"/>
    </row>
    <row r="744" spans="3:4" ht="13">
      <c r="C744" s="1"/>
      <c r="D744" s="34"/>
    </row>
    <row r="745" spans="3:4" ht="13">
      <c r="C745" s="1"/>
      <c r="D745" s="34"/>
    </row>
    <row r="746" spans="3:4" ht="13">
      <c r="C746" s="1"/>
      <c r="D746" s="34"/>
    </row>
    <row r="747" spans="3:4" ht="13">
      <c r="C747" s="1"/>
      <c r="D747" s="34"/>
    </row>
    <row r="748" spans="3:4" ht="13">
      <c r="C748" s="1"/>
      <c r="D748" s="34"/>
    </row>
    <row r="749" spans="3:4" ht="13">
      <c r="C749" s="1"/>
      <c r="D749" s="34"/>
    </row>
    <row r="750" spans="3:4" ht="13">
      <c r="C750" s="1"/>
      <c r="D750" s="34"/>
    </row>
    <row r="751" spans="3:4" ht="13">
      <c r="C751" s="1"/>
      <c r="D751" s="34"/>
    </row>
    <row r="752" spans="3:4" ht="13">
      <c r="C752" s="1"/>
      <c r="D752" s="34"/>
    </row>
    <row r="753" spans="3:4" ht="13">
      <c r="C753" s="1"/>
      <c r="D753" s="34"/>
    </row>
    <row r="754" spans="3:4" ht="13">
      <c r="C754" s="1"/>
      <c r="D754" s="34"/>
    </row>
    <row r="755" spans="3:4" ht="13">
      <c r="C755" s="1"/>
      <c r="D755" s="34"/>
    </row>
    <row r="756" spans="3:4" ht="13">
      <c r="C756" s="1"/>
      <c r="D756" s="34"/>
    </row>
    <row r="757" spans="3:4" ht="13">
      <c r="C757" s="1"/>
      <c r="D757" s="34"/>
    </row>
    <row r="758" spans="3:4" ht="13">
      <c r="C758" s="1"/>
      <c r="D758" s="34"/>
    </row>
    <row r="759" spans="3:4" ht="13">
      <c r="C759" s="1"/>
      <c r="D759" s="34"/>
    </row>
    <row r="760" spans="3:4" ht="13">
      <c r="C760" s="1"/>
      <c r="D760" s="34"/>
    </row>
    <row r="761" spans="3:4" ht="13">
      <c r="C761" s="1"/>
      <c r="D761" s="34"/>
    </row>
    <row r="762" spans="3:4" ht="13">
      <c r="C762" s="1"/>
      <c r="D762" s="34"/>
    </row>
    <row r="763" spans="3:4" ht="13">
      <c r="C763" s="1"/>
      <c r="D763" s="34"/>
    </row>
    <row r="764" spans="3:4" ht="13">
      <c r="C764" s="1"/>
      <c r="D764" s="34"/>
    </row>
    <row r="765" spans="3:4" ht="13">
      <c r="C765" s="1"/>
      <c r="D765" s="34"/>
    </row>
    <row r="766" spans="3:4" ht="13">
      <c r="C766" s="1"/>
      <c r="D766" s="34"/>
    </row>
    <row r="767" spans="3:4" ht="13">
      <c r="C767" s="1"/>
      <c r="D767" s="34"/>
    </row>
    <row r="768" spans="3:4" ht="13">
      <c r="C768" s="1"/>
      <c r="D768" s="34"/>
    </row>
    <row r="769" spans="3:4" ht="13">
      <c r="C769" s="1"/>
      <c r="D769" s="34"/>
    </row>
    <row r="770" spans="3:4" ht="13">
      <c r="C770" s="1"/>
      <c r="D770" s="34"/>
    </row>
    <row r="771" spans="3:4" ht="13">
      <c r="C771" s="1"/>
      <c r="D771" s="34"/>
    </row>
    <row r="772" spans="3:4" ht="13">
      <c r="C772" s="1"/>
      <c r="D772" s="34"/>
    </row>
    <row r="773" spans="3:4" ht="13">
      <c r="C773" s="1"/>
      <c r="D773" s="34"/>
    </row>
    <row r="774" spans="3:4" ht="13">
      <c r="C774" s="1"/>
      <c r="D774" s="34"/>
    </row>
    <row r="775" spans="3:4" ht="13">
      <c r="C775" s="1"/>
      <c r="D775" s="34"/>
    </row>
    <row r="776" spans="3:4" ht="13">
      <c r="C776" s="1"/>
      <c r="D776" s="34"/>
    </row>
    <row r="777" spans="3:4" ht="13">
      <c r="C777" s="1"/>
      <c r="D777" s="34"/>
    </row>
    <row r="778" spans="3:4" ht="13">
      <c r="C778" s="1"/>
      <c r="D778" s="34"/>
    </row>
    <row r="779" spans="3:4" ht="13">
      <c r="C779" s="1"/>
      <c r="D779" s="34"/>
    </row>
    <row r="780" spans="3:4" ht="13">
      <c r="C780" s="1"/>
      <c r="D780" s="34"/>
    </row>
    <row r="781" spans="3:4" ht="13">
      <c r="C781" s="1"/>
      <c r="D781" s="34"/>
    </row>
    <row r="782" spans="3:4" ht="13">
      <c r="C782" s="1"/>
      <c r="D782" s="34"/>
    </row>
    <row r="783" spans="3:4" ht="13">
      <c r="C783" s="1"/>
      <c r="D783" s="34"/>
    </row>
    <row r="784" spans="3:4" ht="13">
      <c r="C784" s="1"/>
      <c r="D784" s="34"/>
    </row>
    <row r="785" spans="3:4" ht="13">
      <c r="C785" s="1"/>
      <c r="D785" s="34"/>
    </row>
    <row r="786" spans="3:4" ht="13">
      <c r="C786" s="1"/>
      <c r="D786" s="34"/>
    </row>
    <row r="787" spans="3:4" ht="13">
      <c r="C787" s="1"/>
      <c r="D787" s="34"/>
    </row>
    <row r="788" spans="3:4" ht="13">
      <c r="C788" s="1"/>
      <c r="D788" s="34"/>
    </row>
    <row r="789" spans="3:4" ht="13">
      <c r="C789" s="1"/>
      <c r="D789" s="34"/>
    </row>
    <row r="790" spans="3:4" ht="13">
      <c r="C790" s="1"/>
      <c r="D790" s="34"/>
    </row>
    <row r="791" spans="3:4" ht="13">
      <c r="C791" s="1"/>
      <c r="D791" s="34"/>
    </row>
    <row r="792" spans="3:4" ht="13">
      <c r="C792" s="1"/>
      <c r="D792" s="34"/>
    </row>
    <row r="793" spans="3:4" ht="13">
      <c r="C793" s="1"/>
      <c r="D793" s="34"/>
    </row>
    <row r="794" spans="3:4" ht="13">
      <c r="C794" s="1"/>
      <c r="D794" s="34"/>
    </row>
    <row r="795" spans="3:4" ht="13">
      <c r="C795" s="1"/>
      <c r="D795" s="34"/>
    </row>
    <row r="796" spans="3:4" ht="13">
      <c r="C796" s="1"/>
      <c r="D796" s="34"/>
    </row>
    <row r="797" spans="3:4" ht="13">
      <c r="C797" s="1"/>
      <c r="D797" s="34"/>
    </row>
    <row r="798" spans="3:4" ht="13">
      <c r="C798" s="1"/>
      <c r="D798" s="34"/>
    </row>
    <row r="799" spans="3:4" ht="13">
      <c r="C799" s="1"/>
      <c r="D799" s="34"/>
    </row>
    <row r="800" spans="3:4" ht="13">
      <c r="C800" s="1"/>
      <c r="D800" s="34"/>
    </row>
    <row r="801" spans="3:4" ht="13">
      <c r="C801" s="1"/>
      <c r="D801" s="34"/>
    </row>
    <row r="802" spans="3:4" ht="13">
      <c r="C802" s="1"/>
      <c r="D802" s="34"/>
    </row>
    <row r="803" spans="3:4" ht="13">
      <c r="C803" s="1"/>
      <c r="D803" s="34"/>
    </row>
    <row r="804" spans="3:4" ht="13">
      <c r="C804" s="1"/>
      <c r="D804" s="34"/>
    </row>
    <row r="805" spans="3:4" ht="13">
      <c r="C805" s="1"/>
      <c r="D805" s="34"/>
    </row>
    <row r="806" spans="3:4" ht="13">
      <c r="C806" s="1"/>
      <c r="D806" s="34"/>
    </row>
    <row r="807" spans="3:4" ht="13">
      <c r="C807" s="1"/>
      <c r="D807" s="34"/>
    </row>
    <row r="808" spans="3:4" ht="13">
      <c r="C808" s="1"/>
      <c r="D808" s="34"/>
    </row>
    <row r="809" spans="3:4" ht="13">
      <c r="C809" s="1"/>
      <c r="D809" s="34"/>
    </row>
    <row r="810" spans="3:4" ht="13">
      <c r="C810" s="1"/>
      <c r="D810" s="34"/>
    </row>
    <row r="811" spans="3:4" ht="13">
      <c r="C811" s="1"/>
      <c r="D811" s="34"/>
    </row>
    <row r="812" spans="3:4" ht="13">
      <c r="C812" s="1"/>
      <c r="D812" s="34"/>
    </row>
    <row r="813" spans="3:4" ht="13">
      <c r="C813" s="1"/>
      <c r="D813" s="34"/>
    </row>
    <row r="814" spans="3:4" ht="13">
      <c r="C814" s="1"/>
      <c r="D814" s="34"/>
    </row>
    <row r="815" spans="3:4" ht="13">
      <c r="C815" s="1"/>
      <c r="D815" s="34"/>
    </row>
    <row r="816" spans="3:4" ht="13">
      <c r="C816" s="1"/>
      <c r="D816" s="34"/>
    </row>
    <row r="817" spans="3:4" ht="13">
      <c r="C817" s="1"/>
      <c r="D817" s="34"/>
    </row>
    <row r="818" spans="3:4" ht="13">
      <c r="C818" s="1"/>
      <c r="D818" s="34"/>
    </row>
    <row r="819" spans="3:4" ht="13">
      <c r="C819" s="1"/>
      <c r="D819" s="34"/>
    </row>
    <row r="820" spans="3:4" ht="13">
      <c r="C820" s="1"/>
      <c r="D820" s="34"/>
    </row>
    <row r="821" spans="3:4" ht="13">
      <c r="C821" s="1"/>
      <c r="D821" s="34"/>
    </row>
    <row r="822" spans="3:4" ht="13">
      <c r="C822" s="1"/>
      <c r="D822" s="34"/>
    </row>
    <row r="823" spans="3:4" ht="13">
      <c r="C823" s="1"/>
      <c r="D823" s="34"/>
    </row>
    <row r="824" spans="3:4" ht="13">
      <c r="C824" s="1"/>
      <c r="D824" s="34"/>
    </row>
    <row r="825" spans="3:4" ht="13">
      <c r="C825" s="1"/>
      <c r="D825" s="34"/>
    </row>
    <row r="826" spans="3:4" ht="13">
      <c r="C826" s="1"/>
      <c r="D826" s="34"/>
    </row>
    <row r="827" spans="3:4" ht="13">
      <c r="C827" s="1"/>
      <c r="D827" s="34"/>
    </row>
    <row r="828" spans="3:4" ht="13">
      <c r="C828" s="1"/>
      <c r="D828" s="34"/>
    </row>
    <row r="829" spans="3:4" ht="13">
      <c r="C829" s="1"/>
      <c r="D829" s="34"/>
    </row>
    <row r="830" spans="3:4" ht="13">
      <c r="C830" s="1"/>
      <c r="D830" s="34"/>
    </row>
    <row r="831" spans="3:4" ht="13">
      <c r="C831" s="1"/>
      <c r="D831" s="34"/>
    </row>
    <row r="832" spans="3:4" ht="13">
      <c r="C832" s="1"/>
      <c r="D832" s="34"/>
    </row>
    <row r="833" spans="3:4" ht="13">
      <c r="C833" s="1"/>
      <c r="D833" s="34"/>
    </row>
    <row r="834" spans="3:4" ht="13">
      <c r="C834" s="1"/>
      <c r="D834" s="34"/>
    </row>
    <row r="835" spans="3:4" ht="13">
      <c r="C835" s="1"/>
      <c r="D835" s="34"/>
    </row>
    <row r="836" spans="3:4" ht="13">
      <c r="C836" s="1"/>
      <c r="D836" s="34"/>
    </row>
    <row r="837" spans="3:4" ht="13">
      <c r="C837" s="1"/>
      <c r="D837" s="34"/>
    </row>
    <row r="838" spans="3:4" ht="13">
      <c r="C838" s="1"/>
      <c r="D838" s="34"/>
    </row>
    <row r="839" spans="3:4" ht="13">
      <c r="C839" s="1"/>
      <c r="D839" s="34"/>
    </row>
    <row r="840" spans="3:4" ht="13">
      <c r="C840" s="1"/>
      <c r="D840" s="34"/>
    </row>
    <row r="841" spans="3:4" ht="13">
      <c r="C841" s="1"/>
      <c r="D841" s="34"/>
    </row>
    <row r="842" spans="3:4" ht="13">
      <c r="C842" s="1"/>
      <c r="D842" s="34"/>
    </row>
    <row r="843" spans="3:4" ht="13">
      <c r="C843" s="1"/>
      <c r="D843" s="34"/>
    </row>
    <row r="844" spans="3:4" ht="13">
      <c r="C844" s="1"/>
      <c r="D844" s="34"/>
    </row>
    <row r="845" spans="3:4" ht="13">
      <c r="C845" s="1"/>
      <c r="D845" s="34"/>
    </row>
    <row r="846" spans="3:4" ht="13">
      <c r="C846" s="1"/>
      <c r="D846" s="34"/>
    </row>
    <row r="847" spans="3:4" ht="13">
      <c r="C847" s="1"/>
      <c r="D847" s="34"/>
    </row>
    <row r="848" spans="3:4" ht="13">
      <c r="C848" s="1"/>
      <c r="D848" s="34"/>
    </row>
    <row r="849" spans="3:4" ht="13">
      <c r="C849" s="1"/>
      <c r="D849" s="34"/>
    </row>
    <row r="850" spans="3:4" ht="13">
      <c r="C850" s="1"/>
      <c r="D850" s="34"/>
    </row>
    <row r="851" spans="3:4" ht="13">
      <c r="C851" s="1"/>
      <c r="D851" s="34"/>
    </row>
    <row r="852" spans="3:4" ht="13">
      <c r="C852" s="1"/>
      <c r="D852" s="34"/>
    </row>
    <row r="853" spans="3:4" ht="13">
      <c r="C853" s="1"/>
      <c r="D853" s="34"/>
    </row>
    <row r="854" spans="3:4" ht="13">
      <c r="C854" s="1"/>
      <c r="D854" s="34"/>
    </row>
    <row r="855" spans="3:4" ht="13">
      <c r="C855" s="1"/>
      <c r="D855" s="34"/>
    </row>
    <row r="856" spans="3:4" ht="13">
      <c r="C856" s="1"/>
      <c r="D856" s="34"/>
    </row>
    <row r="857" spans="3:4" ht="13">
      <c r="C857" s="1"/>
      <c r="D857" s="34"/>
    </row>
    <row r="858" spans="3:4" ht="13">
      <c r="C858" s="1"/>
      <c r="D858" s="34"/>
    </row>
    <row r="859" spans="3:4" ht="13">
      <c r="C859" s="1"/>
      <c r="D859" s="34"/>
    </row>
    <row r="860" spans="3:4" ht="13">
      <c r="C860" s="1"/>
      <c r="D860" s="34"/>
    </row>
    <row r="861" spans="3:4" ht="13">
      <c r="C861" s="1"/>
      <c r="D861" s="34"/>
    </row>
    <row r="862" spans="3:4" ht="13">
      <c r="C862" s="1"/>
      <c r="D862" s="34"/>
    </row>
    <row r="863" spans="3:4" ht="13">
      <c r="C863" s="1"/>
      <c r="D863" s="34"/>
    </row>
    <row r="864" spans="3:4" ht="13">
      <c r="C864" s="1"/>
      <c r="D864" s="34"/>
    </row>
    <row r="865" spans="3:4" ht="13">
      <c r="C865" s="1"/>
      <c r="D865" s="34"/>
    </row>
    <row r="866" spans="3:4" ht="13">
      <c r="C866" s="1"/>
      <c r="D866" s="34"/>
    </row>
    <row r="867" spans="3:4" ht="13">
      <c r="C867" s="1"/>
      <c r="D867" s="34"/>
    </row>
    <row r="868" spans="3:4" ht="13">
      <c r="C868" s="1"/>
      <c r="D868" s="34"/>
    </row>
    <row r="869" spans="3:4" ht="13">
      <c r="C869" s="1"/>
      <c r="D869" s="34"/>
    </row>
    <row r="870" spans="3:4" ht="13">
      <c r="C870" s="1"/>
      <c r="D870" s="34"/>
    </row>
    <row r="871" spans="3:4" ht="13">
      <c r="C871" s="1"/>
      <c r="D871" s="34"/>
    </row>
    <row r="872" spans="3:4" ht="13">
      <c r="C872" s="1"/>
      <c r="D872" s="34"/>
    </row>
    <row r="873" spans="3:4" ht="13">
      <c r="C873" s="1"/>
      <c r="D873" s="34"/>
    </row>
    <row r="874" spans="3:4" ht="13">
      <c r="C874" s="1"/>
      <c r="D874" s="34"/>
    </row>
    <row r="875" spans="3:4" ht="13">
      <c r="C875" s="1"/>
      <c r="D875" s="34"/>
    </row>
    <row r="876" spans="3:4" ht="13">
      <c r="C876" s="1"/>
      <c r="D876" s="34"/>
    </row>
    <row r="877" spans="3:4" ht="13">
      <c r="C877" s="1"/>
      <c r="D877" s="34"/>
    </row>
    <row r="878" spans="3:4" ht="13">
      <c r="C878" s="1"/>
      <c r="D878" s="34"/>
    </row>
    <row r="879" spans="3:4" ht="13">
      <c r="C879" s="1"/>
      <c r="D879" s="34"/>
    </row>
    <row r="880" spans="3:4" ht="13">
      <c r="C880" s="1"/>
      <c r="D880" s="34"/>
    </row>
    <row r="881" spans="3:4" ht="13">
      <c r="C881" s="1"/>
      <c r="D881" s="34"/>
    </row>
    <row r="882" spans="3:4" ht="13">
      <c r="C882" s="1"/>
      <c r="D882" s="34"/>
    </row>
    <row r="883" spans="3:4" ht="13">
      <c r="C883" s="1"/>
      <c r="D883" s="34"/>
    </row>
    <row r="884" spans="3:4" ht="13">
      <c r="C884" s="1"/>
      <c r="D884" s="34"/>
    </row>
    <row r="885" spans="3:4" ht="13">
      <c r="C885" s="1"/>
      <c r="D885" s="34"/>
    </row>
    <row r="886" spans="3:4" ht="13">
      <c r="C886" s="1"/>
      <c r="D886" s="34"/>
    </row>
    <row r="887" spans="3:4" ht="13">
      <c r="C887" s="1"/>
      <c r="D887" s="34"/>
    </row>
    <row r="888" spans="3:4" ht="13">
      <c r="C888" s="1"/>
      <c r="D888" s="34"/>
    </row>
    <row r="889" spans="3:4" ht="13">
      <c r="C889" s="1"/>
      <c r="D889" s="34"/>
    </row>
    <row r="890" spans="3:4" ht="13">
      <c r="C890" s="1"/>
      <c r="D890" s="34"/>
    </row>
    <row r="891" spans="3:4" ht="13">
      <c r="C891" s="1"/>
      <c r="D891" s="34"/>
    </row>
    <row r="892" spans="3:4" ht="13">
      <c r="C892" s="1"/>
      <c r="D892" s="34"/>
    </row>
    <row r="893" spans="3:4" ht="13">
      <c r="C893" s="1"/>
      <c r="D893" s="34"/>
    </row>
    <row r="894" spans="3:4" ht="13">
      <c r="C894" s="1"/>
      <c r="D894" s="34"/>
    </row>
    <row r="895" spans="3:4" ht="13">
      <c r="C895" s="1"/>
      <c r="D895" s="34"/>
    </row>
    <row r="896" spans="3:4" ht="13">
      <c r="C896" s="1"/>
      <c r="D896" s="34"/>
    </row>
    <row r="897" spans="3:4" ht="13">
      <c r="C897" s="1"/>
      <c r="D897" s="34"/>
    </row>
    <row r="898" spans="3:4" ht="13">
      <c r="C898" s="1"/>
      <c r="D898" s="34"/>
    </row>
    <row r="899" spans="3:4" ht="13">
      <c r="C899" s="1"/>
      <c r="D899" s="34"/>
    </row>
    <row r="900" spans="3:4" ht="13">
      <c r="C900" s="1"/>
      <c r="D900" s="34"/>
    </row>
    <row r="901" spans="3:4" ht="13">
      <c r="C901" s="1"/>
      <c r="D901" s="34"/>
    </row>
    <row r="902" spans="3:4" ht="13">
      <c r="C902" s="1"/>
      <c r="D902" s="34"/>
    </row>
    <row r="903" spans="3:4" ht="13">
      <c r="C903" s="1"/>
      <c r="D903" s="34"/>
    </row>
    <row r="904" spans="3:4" ht="13">
      <c r="C904" s="1"/>
      <c r="D904" s="34"/>
    </row>
    <row r="905" spans="3:4" ht="13">
      <c r="C905" s="1"/>
      <c r="D905" s="34"/>
    </row>
    <row r="906" spans="3:4" ht="13">
      <c r="C906" s="1"/>
      <c r="D906" s="34"/>
    </row>
    <row r="907" spans="3:4" ht="13">
      <c r="C907" s="1"/>
      <c r="D907" s="34"/>
    </row>
    <row r="908" spans="3:4" ht="13">
      <c r="C908" s="1"/>
      <c r="D908" s="34"/>
    </row>
    <row r="909" spans="3:4" ht="13">
      <c r="C909" s="1"/>
      <c r="D909" s="34"/>
    </row>
    <row r="910" spans="3:4" ht="13">
      <c r="C910" s="1"/>
      <c r="D910" s="34"/>
    </row>
    <row r="911" spans="3:4" ht="13">
      <c r="C911" s="1"/>
      <c r="D911" s="34"/>
    </row>
    <row r="912" spans="3:4" ht="13">
      <c r="C912" s="1"/>
      <c r="D912" s="34"/>
    </row>
    <row r="913" spans="3:4" ht="13">
      <c r="C913" s="1"/>
      <c r="D913" s="34"/>
    </row>
    <row r="914" spans="3:4" ht="13">
      <c r="C914" s="1"/>
      <c r="D914" s="34"/>
    </row>
    <row r="915" spans="3:4" ht="13">
      <c r="C915" s="1"/>
      <c r="D915" s="34"/>
    </row>
    <row r="916" spans="3:4" ht="13">
      <c r="C916" s="1"/>
      <c r="D916" s="34"/>
    </row>
    <row r="917" spans="3:4" ht="13">
      <c r="C917" s="1"/>
      <c r="D917" s="34"/>
    </row>
    <row r="918" spans="3:4" ht="13">
      <c r="C918" s="1"/>
      <c r="D918" s="34"/>
    </row>
    <row r="919" spans="3:4" ht="13">
      <c r="C919" s="1"/>
      <c r="D919" s="34"/>
    </row>
    <row r="920" spans="3:4" ht="13">
      <c r="C920" s="1"/>
      <c r="D920" s="34"/>
    </row>
    <row r="921" spans="3:4" ht="13">
      <c r="C921" s="1"/>
      <c r="D921" s="34"/>
    </row>
    <row r="922" spans="3:4" ht="13">
      <c r="C922" s="1"/>
      <c r="D922" s="34"/>
    </row>
    <row r="923" spans="3:4" ht="13">
      <c r="C923" s="1"/>
      <c r="D923" s="34"/>
    </row>
    <row r="924" spans="3:4" ht="13">
      <c r="C924" s="1"/>
      <c r="D924" s="34"/>
    </row>
    <row r="925" spans="3:4" ht="13">
      <c r="C925" s="1"/>
      <c r="D925" s="34"/>
    </row>
    <row r="926" spans="3:4" ht="13">
      <c r="C926" s="1"/>
      <c r="D926" s="34"/>
    </row>
    <row r="927" spans="3:4" ht="13">
      <c r="C927" s="1"/>
      <c r="D927" s="34"/>
    </row>
    <row r="928" spans="3:4" ht="13">
      <c r="C928" s="1"/>
      <c r="D928" s="34"/>
    </row>
    <row r="929" spans="3:4" ht="13">
      <c r="C929" s="1"/>
      <c r="D929" s="34"/>
    </row>
    <row r="930" spans="3:4" ht="13">
      <c r="C930" s="1"/>
      <c r="D930" s="34"/>
    </row>
    <row r="931" spans="3:4" ht="13">
      <c r="C931" s="1"/>
      <c r="D931" s="34"/>
    </row>
    <row r="932" spans="3:4" ht="13">
      <c r="C932" s="1"/>
      <c r="D932" s="34"/>
    </row>
    <row r="933" spans="3:4" ht="13">
      <c r="C933" s="1"/>
      <c r="D933" s="34"/>
    </row>
    <row r="934" spans="3:4" ht="13">
      <c r="C934" s="1"/>
      <c r="D934" s="34"/>
    </row>
    <row r="935" spans="3:4" ht="13">
      <c r="C935" s="1"/>
      <c r="D935" s="34"/>
    </row>
    <row r="936" spans="3:4" ht="13">
      <c r="C936" s="1"/>
      <c r="D936" s="34"/>
    </row>
    <row r="937" spans="3:4" ht="13">
      <c r="C937" s="1"/>
      <c r="D937" s="34"/>
    </row>
    <row r="938" spans="3:4" ht="13">
      <c r="C938" s="1"/>
      <c r="D938" s="34"/>
    </row>
    <row r="939" spans="3:4" ht="13">
      <c r="C939" s="1"/>
      <c r="D939" s="34"/>
    </row>
    <row r="940" spans="3:4" ht="13">
      <c r="C940" s="1"/>
      <c r="D940" s="34"/>
    </row>
    <row r="941" spans="3:4" ht="13">
      <c r="C941" s="1"/>
      <c r="D941" s="34"/>
    </row>
    <row r="942" spans="3:4" ht="13">
      <c r="C942" s="1"/>
      <c r="D942" s="34"/>
    </row>
    <row r="943" spans="3:4" ht="13">
      <c r="C943" s="1"/>
      <c r="D943" s="34"/>
    </row>
    <row r="944" spans="3:4" ht="13">
      <c r="C944" s="1"/>
      <c r="D944" s="34"/>
    </row>
    <row r="945" spans="3:4" ht="13">
      <c r="C945" s="1"/>
      <c r="D945" s="34"/>
    </row>
    <row r="946" spans="3:4" ht="13">
      <c r="C946" s="1"/>
      <c r="D946" s="34"/>
    </row>
    <row r="947" spans="3:4" ht="13">
      <c r="C947" s="1"/>
      <c r="D947" s="34"/>
    </row>
    <row r="948" spans="3:4" ht="13">
      <c r="C948" s="1"/>
      <c r="D948" s="34"/>
    </row>
    <row r="949" spans="3:4" ht="13">
      <c r="C949" s="1"/>
      <c r="D949" s="34"/>
    </row>
    <row r="950" spans="3:4" ht="13">
      <c r="C950" s="1"/>
      <c r="D950" s="34"/>
    </row>
    <row r="951" spans="3:4" ht="13">
      <c r="C951" s="1"/>
      <c r="D951" s="34"/>
    </row>
    <row r="952" spans="3:4" ht="13">
      <c r="C952" s="1"/>
      <c r="D952" s="34"/>
    </row>
    <row r="953" spans="3:4" ht="13">
      <c r="C953" s="1"/>
      <c r="D953" s="34"/>
    </row>
    <row r="954" spans="3:4" ht="13">
      <c r="C954" s="1"/>
      <c r="D954" s="34"/>
    </row>
    <row r="955" spans="3:4" ht="13">
      <c r="C955" s="1"/>
      <c r="D955" s="34"/>
    </row>
    <row r="956" spans="3:4" ht="13">
      <c r="C956" s="1"/>
      <c r="D956" s="34"/>
    </row>
    <row r="957" spans="3:4" ht="13">
      <c r="C957" s="1"/>
      <c r="D957" s="34"/>
    </row>
    <row r="958" spans="3:4" ht="13">
      <c r="C958" s="1"/>
      <c r="D958" s="34"/>
    </row>
    <row r="959" spans="3:4" ht="13">
      <c r="C959" s="1"/>
      <c r="D959" s="34"/>
    </row>
    <row r="960" spans="3:4" ht="13">
      <c r="C960" s="1"/>
      <c r="D960" s="34"/>
    </row>
    <row r="961" spans="3:4" ht="13">
      <c r="C961" s="1"/>
      <c r="D961" s="34"/>
    </row>
    <row r="962" spans="3:4" ht="13">
      <c r="C962" s="1"/>
      <c r="D962" s="34"/>
    </row>
    <row r="963" spans="3:4" ht="13">
      <c r="C963" s="1"/>
      <c r="D963" s="34"/>
    </row>
    <row r="964" spans="3:4" ht="13">
      <c r="C964" s="1"/>
      <c r="D964" s="34"/>
    </row>
    <row r="965" spans="3:4" ht="13">
      <c r="C965" s="1"/>
      <c r="D965" s="34"/>
    </row>
    <row r="966" spans="3:4" ht="13">
      <c r="C966" s="1"/>
      <c r="D966" s="34"/>
    </row>
    <row r="967" spans="3:4" ht="13">
      <c r="C967" s="1"/>
      <c r="D967" s="34"/>
    </row>
    <row r="968" spans="3:4" ht="13">
      <c r="C968" s="1"/>
      <c r="D968" s="34"/>
    </row>
    <row r="969" spans="3:4" ht="13">
      <c r="C969" s="1"/>
      <c r="D969" s="34"/>
    </row>
    <row r="970" spans="3:4" ht="13">
      <c r="C970" s="1"/>
      <c r="D970" s="34"/>
    </row>
    <row r="971" spans="3:4" ht="13">
      <c r="C971" s="1"/>
      <c r="D971" s="34"/>
    </row>
    <row r="972" spans="3:4" ht="13">
      <c r="C972" s="1"/>
      <c r="D972" s="34"/>
    </row>
    <row r="973" spans="3:4" ht="13">
      <c r="C973" s="1"/>
      <c r="D973" s="34"/>
    </row>
    <row r="974" spans="3:4" ht="13">
      <c r="C974" s="1"/>
      <c r="D974" s="34"/>
    </row>
    <row r="975" spans="3:4" ht="13">
      <c r="C975" s="1"/>
      <c r="D975" s="34"/>
    </row>
    <row r="976" spans="3:4" ht="13">
      <c r="C976" s="1"/>
      <c r="D976" s="34"/>
    </row>
    <row r="977" spans="3:4" ht="13">
      <c r="C977" s="1"/>
      <c r="D977" s="34"/>
    </row>
    <row r="978" spans="3:4" ht="13">
      <c r="C978" s="1"/>
      <c r="D978" s="34"/>
    </row>
    <row r="979" spans="3:4" ht="13">
      <c r="C979" s="1"/>
      <c r="D979" s="34"/>
    </row>
    <row r="980" spans="3:4" ht="13">
      <c r="C980" s="1"/>
      <c r="D980" s="34"/>
    </row>
    <row r="981" spans="3:4" ht="13">
      <c r="C981" s="1"/>
      <c r="D981" s="34"/>
    </row>
    <row r="982" spans="3:4" ht="13">
      <c r="C982" s="1"/>
      <c r="D982" s="34"/>
    </row>
    <row r="983" spans="3:4" ht="13">
      <c r="C983" s="1"/>
      <c r="D983" s="34"/>
    </row>
    <row r="984" spans="3:4" ht="13">
      <c r="C984" s="1"/>
      <c r="D984" s="34"/>
    </row>
    <row r="985" spans="3:4" ht="13">
      <c r="C985" s="1"/>
      <c r="D985" s="34"/>
    </row>
    <row r="986" spans="3:4" ht="13">
      <c r="C986" s="1"/>
      <c r="D986" s="34"/>
    </row>
    <row r="987" spans="3:4" ht="13">
      <c r="C987" s="1"/>
      <c r="D987" s="34"/>
    </row>
    <row r="988" spans="3:4" ht="13">
      <c r="C988" s="1"/>
      <c r="D988" s="34"/>
    </row>
    <row r="989" spans="3:4" ht="13">
      <c r="C989" s="1"/>
      <c r="D989" s="34"/>
    </row>
    <row r="990" spans="3:4" ht="13">
      <c r="C990" s="1"/>
      <c r="D990" s="34"/>
    </row>
    <row r="991" spans="3:4" ht="13">
      <c r="C991" s="1"/>
      <c r="D991" s="34"/>
    </row>
    <row r="992" spans="3:4" ht="13">
      <c r="C992" s="1"/>
      <c r="D992" s="34"/>
    </row>
    <row r="993" spans="3:4" ht="13">
      <c r="C993" s="1"/>
      <c r="D993" s="34"/>
    </row>
    <row r="994" spans="3:4" ht="13">
      <c r="C994" s="1"/>
      <c r="D994" s="34"/>
    </row>
    <row r="995" spans="3:4" ht="13">
      <c r="C995" s="1"/>
      <c r="D995" s="34"/>
    </row>
    <row r="996" spans="3:4" ht="13">
      <c r="C996" s="1"/>
      <c r="D996" s="34"/>
    </row>
    <row r="997" spans="3:4" ht="13">
      <c r="C997" s="1"/>
      <c r="D997" s="34"/>
    </row>
    <row r="998" spans="3:4" ht="13">
      <c r="C998" s="1"/>
      <c r="D998" s="34"/>
    </row>
    <row r="999" spans="3:4" ht="13">
      <c r="C999" s="1"/>
      <c r="D999" s="34"/>
    </row>
    <row r="1000" spans="3:4" ht="13">
      <c r="C1000" s="1"/>
      <c r="D1000" s="34"/>
    </row>
  </sheetData>
  <autoFilter ref="A1:G1000" xr:uid="{00000000-0009-0000-0000-000010000000}"/>
  <hyperlinks>
    <hyperlink ref="B2" r:id="rId1" xr:uid="{00000000-0004-0000-1000-000000000000}"/>
    <hyperlink ref="B3" r:id="rId2" xr:uid="{00000000-0004-0000-1000-000001000000}"/>
    <hyperlink ref="B4" r:id="rId3" xr:uid="{00000000-0004-0000-1000-000002000000}"/>
    <hyperlink ref="B5" r:id="rId4" xr:uid="{00000000-0004-0000-1000-000003000000}"/>
    <hyperlink ref="B6" r:id="rId5" xr:uid="{00000000-0004-0000-1000-000004000000}"/>
    <hyperlink ref="B7" r:id="rId6" xr:uid="{00000000-0004-0000-1000-000005000000}"/>
    <hyperlink ref="B8" r:id="rId7" xr:uid="{00000000-0004-0000-1000-000006000000}"/>
    <hyperlink ref="B9" r:id="rId8" xr:uid="{00000000-0004-0000-1000-000007000000}"/>
    <hyperlink ref="B10" r:id="rId9" xr:uid="{00000000-0004-0000-1000-000008000000}"/>
    <hyperlink ref="B11" r:id="rId10" xr:uid="{00000000-0004-0000-1000-000009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0000000}">
          <x14:formula1>
            <xm:f>'DATA-Channels'!#REF!</xm:f>
          </x14:formula1>
          <xm:sqref>C1:C1000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2">
    <outlinePr summaryBelow="0" summaryRight="0"/>
  </sheetPr>
  <dimension ref="A1:AC10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40.1640625" customWidth="1"/>
    <col min="2" max="2" width="22.83203125" customWidth="1"/>
    <col min="4" max="4" width="13.83203125" customWidth="1"/>
    <col min="5" max="5" width="44.83203125" customWidth="1"/>
    <col min="6" max="7" width="61.6640625" customWidth="1"/>
    <col min="10" max="11" width="24.1640625" customWidth="1"/>
    <col min="13" max="13" width="16" customWidth="1"/>
    <col min="15" max="15" width="15.1640625" customWidth="1"/>
    <col min="16" max="16" width="18.1640625" customWidth="1"/>
  </cols>
  <sheetData>
    <row r="1" spans="1:29" ht="15.75" customHeight="1">
      <c r="A1" s="131" t="s">
        <v>0</v>
      </c>
      <c r="B1" s="31" t="s">
        <v>1</v>
      </c>
      <c r="C1" s="31" t="s">
        <v>2</v>
      </c>
      <c r="D1" s="132" t="s">
        <v>5762</v>
      </c>
      <c r="E1" s="114" t="s">
        <v>6271</v>
      </c>
      <c r="F1" s="31" t="s">
        <v>5763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.75" customHeight="1">
      <c r="A2" s="88" t="s">
        <v>2385</v>
      </c>
      <c r="B2" s="104" t="s">
        <v>2386</v>
      </c>
      <c r="C2" s="1" t="s">
        <v>1259</v>
      </c>
      <c r="D2" s="133">
        <v>43709</v>
      </c>
      <c r="E2" s="41" t="s">
        <v>2387</v>
      </c>
      <c r="H2" s="34"/>
      <c r="I2" s="34"/>
      <c r="J2" s="1"/>
      <c r="K2" s="1"/>
      <c r="L2" s="1"/>
      <c r="M2" s="42"/>
    </row>
    <row r="3" spans="1:29" ht="15.75" customHeight="1">
      <c r="A3" s="88" t="s">
        <v>2275</v>
      </c>
      <c r="B3" s="104" t="s">
        <v>2276</v>
      </c>
      <c r="C3" s="1" t="s">
        <v>1259</v>
      </c>
      <c r="D3" s="133">
        <v>43982</v>
      </c>
      <c r="E3" s="41" t="s">
        <v>2277</v>
      </c>
      <c r="H3" s="34"/>
      <c r="I3" s="34"/>
      <c r="J3" s="1"/>
      <c r="K3" s="1"/>
      <c r="L3" s="1"/>
      <c r="M3" s="42"/>
    </row>
    <row r="4" spans="1:29" ht="15.75" customHeight="1">
      <c r="A4" s="88" t="s">
        <v>2272</v>
      </c>
      <c r="B4" s="104" t="s">
        <v>2273</v>
      </c>
      <c r="C4" s="1" t="s">
        <v>1259</v>
      </c>
      <c r="D4" s="133">
        <v>44041</v>
      </c>
      <c r="E4" s="41" t="s">
        <v>2274</v>
      </c>
      <c r="H4" s="34"/>
      <c r="I4" s="34"/>
      <c r="J4" s="1"/>
      <c r="K4" s="1"/>
      <c r="L4" s="1"/>
      <c r="M4" s="42"/>
    </row>
    <row r="5" spans="1:29" ht="15.75" customHeight="1">
      <c r="A5" s="88" t="s">
        <v>2269</v>
      </c>
      <c r="B5" s="104" t="s">
        <v>2270</v>
      </c>
      <c r="C5" s="1" t="s">
        <v>1259</v>
      </c>
      <c r="D5" s="133">
        <v>44045</v>
      </c>
      <c r="E5" s="41" t="s">
        <v>2271</v>
      </c>
      <c r="H5" s="34"/>
      <c r="I5" s="34"/>
      <c r="J5" s="1"/>
      <c r="K5" s="1"/>
      <c r="L5" s="1"/>
      <c r="M5" s="42"/>
    </row>
    <row r="6" spans="1:29" ht="15.75" customHeight="1">
      <c r="A6" s="88" t="s">
        <v>1190</v>
      </c>
      <c r="B6" s="104" t="s">
        <v>1191</v>
      </c>
      <c r="C6" s="1" t="s">
        <v>952</v>
      </c>
      <c r="D6" s="133">
        <v>44016</v>
      </c>
      <c r="E6" s="41" t="s">
        <v>1192</v>
      </c>
      <c r="H6" s="34"/>
      <c r="I6" s="34"/>
      <c r="J6" s="1"/>
      <c r="K6" s="1"/>
      <c r="L6" s="1"/>
      <c r="M6" s="42"/>
    </row>
    <row r="7" spans="1:29" ht="15.75" customHeight="1">
      <c r="A7" s="88" t="s">
        <v>1193</v>
      </c>
      <c r="B7" s="104" t="s">
        <v>1194</v>
      </c>
      <c r="C7" s="1" t="s">
        <v>952</v>
      </c>
      <c r="D7" s="133">
        <v>42704</v>
      </c>
      <c r="E7" s="41" t="s">
        <v>1192</v>
      </c>
      <c r="H7" s="34"/>
      <c r="I7" s="34"/>
      <c r="J7" s="1"/>
      <c r="K7" s="1"/>
      <c r="L7" s="1"/>
      <c r="M7" s="42"/>
    </row>
    <row r="8" spans="1:29" ht="15.75" customHeight="1">
      <c r="A8" s="88" t="s">
        <v>1773</v>
      </c>
      <c r="B8" s="104" t="s">
        <v>1774</v>
      </c>
      <c r="C8" s="1" t="s">
        <v>1720</v>
      </c>
      <c r="D8" s="133">
        <v>41640</v>
      </c>
      <c r="E8" s="41" t="s">
        <v>1775</v>
      </c>
      <c r="H8" s="34"/>
      <c r="I8" s="34"/>
      <c r="J8" s="1"/>
      <c r="K8" s="1"/>
      <c r="L8" s="1"/>
      <c r="M8" s="42"/>
    </row>
    <row r="9" spans="1:29" ht="15.75" customHeight="1">
      <c r="A9" s="113" t="s">
        <v>6217</v>
      </c>
      <c r="C9" s="1"/>
      <c r="D9" s="133"/>
      <c r="E9" s="41"/>
      <c r="H9" s="34"/>
      <c r="I9" s="34"/>
      <c r="J9" s="1"/>
      <c r="K9" s="1"/>
      <c r="L9" s="1"/>
      <c r="M9" s="42"/>
    </row>
    <row r="10" spans="1:29" ht="15.75" customHeight="1">
      <c r="A10" s="88"/>
      <c r="C10" s="1"/>
      <c r="D10" s="133"/>
      <c r="E10" s="41"/>
      <c r="H10" s="34"/>
      <c r="I10" s="34"/>
      <c r="J10" s="1"/>
      <c r="K10" s="1"/>
      <c r="L10" s="1"/>
      <c r="M10" s="42"/>
    </row>
    <row r="11" spans="1:29" ht="15.75" customHeight="1">
      <c r="A11" s="88"/>
      <c r="C11" s="1"/>
      <c r="D11" s="133"/>
      <c r="E11" s="41"/>
      <c r="H11" s="34"/>
      <c r="I11" s="34"/>
      <c r="J11" s="1"/>
      <c r="K11" s="1"/>
      <c r="L11" s="1"/>
      <c r="M11" s="42"/>
    </row>
    <row r="12" spans="1:29" ht="15.75" customHeight="1">
      <c r="A12" s="88"/>
      <c r="C12" s="1"/>
      <c r="D12" s="133"/>
      <c r="E12" s="41"/>
      <c r="H12" s="34"/>
      <c r="I12" s="34"/>
      <c r="J12" s="1"/>
      <c r="K12" s="1"/>
      <c r="L12" s="1"/>
      <c r="M12" s="42"/>
    </row>
    <row r="13" spans="1:29" ht="15.75" customHeight="1">
      <c r="A13" s="88"/>
      <c r="C13" s="1"/>
      <c r="D13" s="133"/>
      <c r="E13" s="41"/>
      <c r="H13" s="34"/>
      <c r="I13" s="34"/>
      <c r="J13" s="1"/>
      <c r="K13" s="1"/>
      <c r="L13" s="1"/>
      <c r="M13" s="42"/>
    </row>
    <row r="14" spans="1:29" ht="15.75" customHeight="1">
      <c r="A14" s="88"/>
      <c r="C14" s="1"/>
      <c r="D14" s="133"/>
      <c r="E14" s="41"/>
      <c r="H14" s="34"/>
      <c r="I14" s="34"/>
      <c r="J14" s="1"/>
      <c r="K14" s="1"/>
      <c r="L14" s="1"/>
      <c r="M14" s="42"/>
    </row>
    <row r="15" spans="1:29" ht="15.75" customHeight="1">
      <c r="A15" s="88"/>
      <c r="C15" s="1"/>
      <c r="D15" s="133"/>
      <c r="E15" s="41"/>
      <c r="H15" s="34"/>
      <c r="I15" s="34"/>
      <c r="J15" s="1"/>
      <c r="K15" s="1"/>
      <c r="L15" s="1"/>
      <c r="M15" s="42"/>
    </row>
    <row r="16" spans="1:29" ht="15.75" customHeight="1">
      <c r="A16" s="88"/>
      <c r="C16" s="1"/>
      <c r="D16" s="133"/>
      <c r="E16" s="41"/>
      <c r="H16" s="34"/>
      <c r="I16" s="34"/>
      <c r="J16" s="1"/>
      <c r="K16" s="1"/>
      <c r="L16" s="1"/>
      <c r="M16" s="42"/>
    </row>
    <row r="17" spans="1:13" ht="15.75" customHeight="1">
      <c r="A17" s="88"/>
      <c r="C17" s="1"/>
      <c r="D17" s="133"/>
      <c r="E17" s="41"/>
      <c r="H17" s="34"/>
      <c r="I17" s="34"/>
      <c r="J17" s="1"/>
      <c r="K17" s="1"/>
      <c r="L17" s="1"/>
      <c r="M17" s="42"/>
    </row>
    <row r="18" spans="1:13" ht="15.75" customHeight="1">
      <c r="A18" s="88"/>
      <c r="C18" s="1"/>
      <c r="D18" s="133"/>
      <c r="E18" s="41"/>
      <c r="H18" s="34"/>
      <c r="I18" s="34"/>
      <c r="J18" s="1"/>
      <c r="K18" s="1"/>
      <c r="L18" s="1"/>
      <c r="M18" s="42"/>
    </row>
    <row r="19" spans="1:13" ht="15.75" customHeight="1">
      <c r="A19" s="88"/>
      <c r="C19" s="1"/>
      <c r="D19" s="133"/>
      <c r="E19" s="41"/>
      <c r="H19" s="34"/>
      <c r="I19" s="34"/>
      <c r="J19" s="1"/>
      <c r="K19" s="1"/>
      <c r="L19" s="1"/>
      <c r="M19" s="42"/>
    </row>
    <row r="20" spans="1:13" ht="15.75" customHeight="1">
      <c r="A20" s="88"/>
      <c r="C20" s="1"/>
      <c r="D20" s="133"/>
      <c r="E20" s="41"/>
      <c r="H20" s="34"/>
      <c r="I20" s="34"/>
      <c r="J20" s="1"/>
      <c r="K20" s="1"/>
      <c r="L20" s="1"/>
      <c r="M20" s="42"/>
    </row>
    <row r="21" spans="1:13" ht="15.75" customHeight="1">
      <c r="A21" s="88"/>
      <c r="C21" s="1"/>
      <c r="D21" s="133"/>
      <c r="E21" s="41"/>
      <c r="H21" s="34"/>
      <c r="I21" s="34"/>
      <c r="J21" s="1"/>
      <c r="K21" s="1"/>
      <c r="L21" s="1"/>
      <c r="M21" s="42"/>
    </row>
    <row r="22" spans="1:13" ht="15.75" customHeight="1">
      <c r="A22" s="88"/>
      <c r="C22" s="1"/>
      <c r="D22" s="133"/>
      <c r="E22" s="41"/>
      <c r="H22" s="34"/>
      <c r="I22" s="34"/>
      <c r="J22" s="1"/>
      <c r="K22" s="1"/>
      <c r="L22" s="1"/>
      <c r="M22" s="42"/>
    </row>
    <row r="23" spans="1:13" ht="15.75" customHeight="1">
      <c r="A23" s="88"/>
      <c r="C23" s="1"/>
      <c r="D23" s="133"/>
      <c r="E23" s="41"/>
      <c r="H23" s="34"/>
      <c r="I23" s="34"/>
      <c r="J23" s="1"/>
      <c r="K23" s="1"/>
      <c r="L23" s="1"/>
      <c r="M23" s="42"/>
    </row>
    <row r="24" spans="1:13" ht="15.75" customHeight="1">
      <c r="A24" s="88"/>
      <c r="C24" s="1"/>
      <c r="D24" s="133"/>
      <c r="E24" s="41"/>
      <c r="H24" s="34"/>
      <c r="I24" s="34"/>
      <c r="J24" s="1"/>
      <c r="K24" s="1"/>
      <c r="L24" s="1"/>
      <c r="M24" s="42"/>
    </row>
    <row r="25" spans="1:13" ht="15.75" customHeight="1">
      <c r="A25" s="88"/>
      <c r="C25" s="1"/>
      <c r="D25" s="133"/>
      <c r="E25" s="41"/>
      <c r="H25" s="34"/>
      <c r="I25" s="34"/>
      <c r="J25" s="1"/>
      <c r="K25" s="1"/>
      <c r="L25" s="1"/>
      <c r="M25" s="42"/>
    </row>
    <row r="26" spans="1:13" ht="15.75" customHeight="1">
      <c r="A26" s="88"/>
      <c r="C26" s="1"/>
      <c r="D26" s="133"/>
      <c r="E26" s="41"/>
      <c r="H26" s="34"/>
      <c r="I26" s="34"/>
      <c r="J26" s="1"/>
      <c r="K26" s="1"/>
      <c r="L26" s="1"/>
      <c r="M26" s="42"/>
    </row>
    <row r="27" spans="1:13" ht="15.75" customHeight="1">
      <c r="A27" s="88"/>
      <c r="C27" s="1"/>
      <c r="D27" s="133"/>
      <c r="E27" s="41"/>
      <c r="H27" s="34"/>
      <c r="I27" s="34"/>
      <c r="J27" s="1"/>
      <c r="K27" s="1"/>
      <c r="L27" s="1"/>
      <c r="M27" s="42"/>
    </row>
    <row r="28" spans="1:13" ht="15.75" customHeight="1">
      <c r="A28" s="134"/>
      <c r="C28" s="1"/>
      <c r="D28" s="133"/>
      <c r="H28" s="34"/>
      <c r="I28" s="34"/>
      <c r="M28" s="42"/>
    </row>
    <row r="29" spans="1:13" ht="15.75" customHeight="1">
      <c r="A29" s="88"/>
      <c r="C29" s="1"/>
      <c r="D29" s="133"/>
      <c r="E29" s="41"/>
      <c r="H29" s="34"/>
      <c r="I29" s="34"/>
      <c r="J29" s="1"/>
      <c r="K29" s="1"/>
      <c r="L29" s="1"/>
      <c r="M29" s="42"/>
    </row>
    <row r="30" spans="1:13" ht="15.75" customHeight="1">
      <c r="A30" s="88"/>
      <c r="C30" s="1"/>
      <c r="D30" s="133"/>
      <c r="E30" s="41"/>
      <c r="H30" s="34"/>
      <c r="I30" s="34"/>
      <c r="J30" s="1"/>
      <c r="K30" s="1"/>
      <c r="L30" s="1"/>
      <c r="M30" s="42"/>
    </row>
    <row r="31" spans="1:13" ht="15.75" customHeight="1">
      <c r="A31" s="88"/>
      <c r="C31" s="1"/>
      <c r="D31" s="133"/>
      <c r="E31" s="41"/>
      <c r="H31" s="34"/>
      <c r="I31" s="34"/>
      <c r="J31" s="1"/>
      <c r="K31" s="1"/>
      <c r="L31" s="1"/>
      <c r="M31" s="42"/>
    </row>
    <row r="32" spans="1:13" ht="15.75" customHeight="1">
      <c r="A32" s="88"/>
      <c r="C32" s="1"/>
      <c r="D32" s="133"/>
      <c r="E32" s="41"/>
      <c r="H32" s="34"/>
      <c r="I32" s="34"/>
      <c r="J32" s="1"/>
      <c r="K32" s="1"/>
      <c r="L32" s="1"/>
      <c r="M32" s="42"/>
    </row>
    <row r="33" spans="1:13" ht="15.75" customHeight="1">
      <c r="A33" s="88"/>
      <c r="C33" s="1"/>
      <c r="D33" s="133"/>
      <c r="E33" s="41"/>
      <c r="H33" s="34"/>
      <c r="I33" s="34"/>
      <c r="J33" s="1"/>
      <c r="K33" s="1"/>
      <c r="L33" s="1"/>
      <c r="M33" s="42"/>
    </row>
    <row r="34" spans="1:13" ht="15.75" customHeight="1">
      <c r="A34" s="88"/>
      <c r="C34" s="1"/>
      <c r="D34" s="133"/>
      <c r="E34" s="41"/>
      <c r="H34" s="34"/>
      <c r="I34" s="34"/>
      <c r="J34" s="1"/>
      <c r="K34" s="1"/>
      <c r="L34" s="1"/>
      <c r="M34" s="42"/>
    </row>
    <row r="35" spans="1:13" ht="15.75" customHeight="1">
      <c r="A35" s="88"/>
      <c r="C35" s="1"/>
      <c r="D35" s="133"/>
      <c r="E35" s="41"/>
      <c r="H35" s="34"/>
      <c r="I35" s="34"/>
      <c r="J35" s="1"/>
      <c r="K35" s="1"/>
      <c r="L35" s="1"/>
      <c r="M35" s="42"/>
    </row>
    <row r="36" spans="1:13" ht="15.75" customHeight="1">
      <c r="A36" s="88"/>
      <c r="C36" s="1"/>
      <c r="D36" s="133"/>
      <c r="E36" s="41"/>
      <c r="H36" s="34"/>
      <c r="I36" s="34"/>
      <c r="J36" s="1"/>
      <c r="K36" s="1"/>
      <c r="L36" s="1"/>
      <c r="M36" s="42"/>
    </row>
    <row r="37" spans="1:13" ht="15.75" customHeight="1">
      <c r="A37" s="88"/>
      <c r="C37" s="1"/>
      <c r="D37" s="133"/>
      <c r="E37" s="41"/>
      <c r="H37" s="34"/>
      <c r="I37" s="34"/>
      <c r="J37" s="1"/>
      <c r="K37" s="1"/>
      <c r="L37" s="1"/>
      <c r="M37" s="42"/>
    </row>
    <row r="38" spans="1:13" ht="15.75" customHeight="1">
      <c r="A38" s="88"/>
      <c r="B38" s="106"/>
      <c r="C38" s="1"/>
      <c r="D38" s="133"/>
      <c r="E38" s="41"/>
      <c r="H38" s="34"/>
      <c r="I38" s="34"/>
      <c r="J38" s="1"/>
      <c r="K38" s="1"/>
      <c r="L38" s="1"/>
      <c r="M38" s="42"/>
    </row>
    <row r="39" spans="1:13" ht="15.75" customHeight="1">
      <c r="A39" s="88"/>
      <c r="B39" s="106"/>
      <c r="C39" s="1"/>
      <c r="D39" s="133"/>
      <c r="E39" s="41"/>
      <c r="H39" s="34"/>
      <c r="I39" s="34"/>
      <c r="J39" s="1"/>
      <c r="K39" s="1"/>
      <c r="L39" s="1"/>
      <c r="M39" s="42"/>
    </row>
    <row r="40" spans="1:13" ht="15.75" customHeight="1">
      <c r="A40" s="88"/>
      <c r="B40" s="106"/>
      <c r="C40" s="1"/>
      <c r="D40" s="133"/>
      <c r="E40" s="41"/>
      <c r="H40" s="34"/>
      <c r="I40" s="34"/>
      <c r="J40" s="1"/>
      <c r="K40" s="1"/>
      <c r="L40" s="1"/>
      <c r="M40" s="42"/>
    </row>
    <row r="41" spans="1:13" ht="15.75" customHeight="1">
      <c r="A41" s="88"/>
      <c r="B41" s="106"/>
      <c r="C41" s="1"/>
      <c r="D41" s="133"/>
      <c r="E41" s="41"/>
      <c r="H41" s="34"/>
      <c r="I41" s="34"/>
      <c r="J41" s="1"/>
      <c r="K41" s="1"/>
      <c r="L41" s="1"/>
      <c r="M41" s="42"/>
    </row>
    <row r="42" spans="1:13" ht="15.75" customHeight="1">
      <c r="A42" s="88"/>
      <c r="B42" s="106"/>
      <c r="C42" s="1"/>
      <c r="D42" s="133"/>
      <c r="E42" s="41"/>
      <c r="H42" s="34"/>
      <c r="I42" s="34"/>
      <c r="J42" s="1"/>
      <c r="K42" s="1"/>
      <c r="L42" s="1"/>
      <c r="M42" s="42"/>
    </row>
    <row r="43" spans="1:13" ht="15.75" customHeight="1">
      <c r="A43" s="88"/>
      <c r="B43" s="106"/>
      <c r="C43" s="1"/>
      <c r="D43" s="133"/>
      <c r="E43" s="41"/>
      <c r="H43" s="34"/>
      <c r="I43" s="34"/>
      <c r="J43" s="1"/>
      <c r="K43" s="1"/>
      <c r="L43" s="1"/>
      <c r="M43" s="42"/>
    </row>
    <row r="44" spans="1:13" ht="15.75" customHeight="1">
      <c r="A44" s="88"/>
      <c r="C44" s="1"/>
      <c r="D44" s="133"/>
      <c r="E44" s="41"/>
      <c r="H44" s="34"/>
      <c r="I44" s="34"/>
      <c r="J44" s="1"/>
      <c r="K44" s="1"/>
      <c r="L44" s="1"/>
      <c r="M44" s="42"/>
    </row>
    <row r="45" spans="1:13" ht="15.75" customHeight="1">
      <c r="A45" s="88"/>
      <c r="C45" s="1"/>
      <c r="D45" s="133"/>
      <c r="E45" s="41"/>
      <c r="H45" s="34"/>
      <c r="I45" s="34"/>
      <c r="J45" s="1"/>
      <c r="K45" s="1"/>
      <c r="L45" s="1"/>
      <c r="M45" s="42"/>
    </row>
    <row r="46" spans="1:13" ht="15.75" customHeight="1">
      <c r="A46" s="88"/>
      <c r="C46" s="1"/>
      <c r="D46" s="133"/>
      <c r="E46" s="41"/>
      <c r="H46" s="34"/>
      <c r="I46" s="34"/>
      <c r="J46" s="1"/>
      <c r="K46" s="1"/>
      <c r="L46" s="1"/>
      <c r="M46" s="42"/>
    </row>
    <row r="47" spans="1:13" ht="15.75" customHeight="1">
      <c r="A47" s="88"/>
      <c r="C47" s="1"/>
      <c r="D47" s="133"/>
      <c r="E47" s="41"/>
      <c r="H47" s="34"/>
      <c r="I47" s="34"/>
      <c r="J47" s="1"/>
      <c r="K47" s="1"/>
      <c r="L47" s="1"/>
      <c r="M47" s="42"/>
    </row>
    <row r="48" spans="1:13" ht="15.75" customHeight="1">
      <c r="A48" s="134"/>
      <c r="C48" s="1"/>
      <c r="D48" s="133"/>
      <c r="E48" s="41"/>
      <c r="H48" s="34"/>
      <c r="I48" s="34"/>
      <c r="J48" s="1"/>
      <c r="K48" s="25"/>
      <c r="L48" s="1"/>
      <c r="M48" s="42"/>
    </row>
    <row r="49" spans="1:13" ht="15.75" customHeight="1">
      <c r="A49" s="134"/>
      <c r="B49" s="106"/>
      <c r="C49" s="1"/>
      <c r="D49" s="133"/>
      <c r="E49" s="41"/>
      <c r="H49" s="34"/>
      <c r="I49" s="34"/>
      <c r="J49" s="1"/>
      <c r="K49" s="1"/>
      <c r="L49" s="1"/>
      <c r="M49" s="42"/>
    </row>
    <row r="50" spans="1:13" ht="15.75" customHeight="1">
      <c r="A50" s="134"/>
      <c r="B50" s="106"/>
      <c r="C50" s="1"/>
      <c r="D50" s="133"/>
      <c r="E50" s="41"/>
      <c r="H50" s="34"/>
      <c r="I50" s="34"/>
      <c r="J50" s="1"/>
      <c r="K50" s="1"/>
      <c r="L50" s="1"/>
      <c r="M50" s="42"/>
    </row>
    <row r="51" spans="1:13" ht="15.75" customHeight="1">
      <c r="A51" s="135"/>
      <c r="B51" s="106"/>
      <c r="C51" s="1"/>
      <c r="D51" s="133"/>
      <c r="E51" s="41"/>
      <c r="H51" s="34"/>
      <c r="I51" s="34"/>
      <c r="J51" s="1"/>
      <c r="K51" s="1"/>
      <c r="L51" s="1"/>
      <c r="M51" s="42"/>
    </row>
    <row r="52" spans="1:13" ht="15.75" customHeight="1">
      <c r="A52" s="134"/>
      <c r="B52" s="106"/>
      <c r="C52" s="1"/>
      <c r="D52" s="133"/>
      <c r="E52" s="41"/>
      <c r="H52" s="34"/>
      <c r="I52" s="34"/>
      <c r="J52" s="1"/>
      <c r="K52" s="1"/>
      <c r="L52" s="1"/>
      <c r="M52" s="42"/>
    </row>
    <row r="53" spans="1:13" ht="13">
      <c r="A53" s="134"/>
      <c r="B53" s="106"/>
      <c r="C53" s="1"/>
      <c r="D53" s="133"/>
      <c r="E53" s="41"/>
      <c r="H53" s="34"/>
      <c r="I53" s="34"/>
      <c r="J53" s="1"/>
      <c r="K53" s="1"/>
      <c r="L53" s="1"/>
      <c r="M53" s="42"/>
    </row>
    <row r="54" spans="1:13" ht="13">
      <c r="A54" s="134"/>
      <c r="C54" s="1"/>
      <c r="D54" s="133"/>
      <c r="E54" s="41"/>
      <c r="H54" s="34"/>
      <c r="I54" s="34"/>
      <c r="J54" s="1"/>
      <c r="K54" s="1"/>
      <c r="L54" s="1"/>
      <c r="M54" s="42"/>
    </row>
    <row r="55" spans="1:13" ht="13">
      <c r="A55" s="135"/>
      <c r="C55" s="1"/>
      <c r="D55" s="133"/>
      <c r="E55" s="41"/>
      <c r="H55" s="34"/>
      <c r="I55" s="34"/>
      <c r="J55" s="1"/>
      <c r="K55" s="1"/>
      <c r="L55" s="1"/>
      <c r="M55" s="42"/>
    </row>
    <row r="56" spans="1:13" ht="13">
      <c r="A56" s="134"/>
      <c r="C56" s="1"/>
      <c r="D56" s="133"/>
      <c r="E56" s="41"/>
      <c r="H56" s="34"/>
      <c r="I56" s="34"/>
      <c r="J56" s="1"/>
      <c r="K56" s="1"/>
      <c r="L56" s="1"/>
      <c r="M56" s="42"/>
    </row>
    <row r="57" spans="1:13" ht="13">
      <c r="A57" s="134"/>
      <c r="C57" s="1"/>
      <c r="D57" s="136"/>
      <c r="E57" s="69"/>
      <c r="F57" s="106"/>
      <c r="H57" s="34"/>
      <c r="I57" s="34"/>
      <c r="J57" s="1"/>
      <c r="K57" s="1"/>
      <c r="L57" s="1"/>
      <c r="M57" s="42"/>
    </row>
    <row r="58" spans="1:13" ht="13">
      <c r="A58" s="134"/>
      <c r="B58" s="106"/>
      <c r="C58" s="1"/>
      <c r="D58" s="136"/>
      <c r="E58" s="69"/>
      <c r="F58" s="106"/>
      <c r="H58" s="34"/>
      <c r="I58" s="34"/>
      <c r="J58" s="1"/>
      <c r="K58" s="1"/>
      <c r="L58" s="1"/>
      <c r="M58" s="42"/>
    </row>
    <row r="59" spans="1:13" ht="13">
      <c r="A59" s="134"/>
      <c r="C59" s="1"/>
      <c r="D59" s="136"/>
      <c r="E59" s="69"/>
      <c r="F59" s="106"/>
      <c r="H59" s="34"/>
      <c r="I59" s="34"/>
      <c r="J59" s="1"/>
      <c r="K59" s="1"/>
      <c r="L59" s="1"/>
      <c r="M59" s="42"/>
    </row>
    <row r="60" spans="1:13" ht="13">
      <c r="A60" s="134"/>
      <c r="C60" s="1"/>
      <c r="D60" s="136"/>
      <c r="E60" s="69"/>
      <c r="F60" s="106"/>
      <c r="H60" s="34"/>
      <c r="I60" s="34"/>
      <c r="J60" s="1"/>
      <c r="K60" s="1"/>
      <c r="L60" s="1"/>
      <c r="M60" s="42"/>
    </row>
    <row r="61" spans="1:13" ht="13">
      <c r="A61" s="135"/>
      <c r="C61" s="1"/>
      <c r="D61" s="137"/>
      <c r="E61" s="71"/>
      <c r="H61" s="34"/>
      <c r="I61" s="34"/>
      <c r="J61" s="1"/>
      <c r="K61" s="1"/>
      <c r="L61" s="1"/>
      <c r="M61" s="42"/>
    </row>
    <row r="62" spans="1:13" ht="13">
      <c r="A62" s="134"/>
      <c r="C62" s="1"/>
      <c r="D62" s="137"/>
      <c r="E62" s="71"/>
      <c r="H62" s="34"/>
      <c r="I62" s="34"/>
      <c r="J62" s="1"/>
      <c r="K62" s="1"/>
      <c r="L62" s="1"/>
      <c r="M62" s="42"/>
    </row>
    <row r="63" spans="1:13" ht="13">
      <c r="A63" s="134"/>
      <c r="C63" s="1"/>
      <c r="D63" s="137"/>
      <c r="E63" s="71"/>
      <c r="H63" s="34"/>
      <c r="I63" s="34"/>
      <c r="J63" s="1"/>
      <c r="K63" s="1"/>
      <c r="L63" s="1"/>
      <c r="M63" s="42"/>
    </row>
    <row r="64" spans="1:13" ht="13">
      <c r="A64" s="134"/>
      <c r="C64" s="1"/>
      <c r="D64" s="137"/>
      <c r="E64" s="71"/>
      <c r="H64" s="34"/>
      <c r="I64" s="34"/>
      <c r="J64" s="1"/>
      <c r="K64" s="1"/>
      <c r="L64" s="1"/>
      <c r="M64" s="42"/>
    </row>
    <row r="65" spans="1:13" ht="13">
      <c r="A65" s="134"/>
      <c r="B65" s="106"/>
      <c r="C65" s="1"/>
      <c r="D65" s="137"/>
      <c r="E65" s="71"/>
      <c r="H65" s="34"/>
      <c r="I65" s="34"/>
      <c r="J65" s="1"/>
      <c r="K65" s="1"/>
      <c r="L65" s="1"/>
      <c r="M65" s="42"/>
    </row>
    <row r="66" spans="1:13" ht="13">
      <c r="A66" s="134"/>
      <c r="C66" s="1"/>
      <c r="D66" s="133"/>
      <c r="E66" s="41"/>
      <c r="H66" s="34"/>
      <c r="I66" s="34"/>
      <c r="J66" s="1"/>
      <c r="K66" s="1"/>
      <c r="L66" s="1"/>
      <c r="M66" s="42"/>
    </row>
    <row r="67" spans="1:13" ht="13">
      <c r="A67" s="134"/>
      <c r="C67" s="1"/>
      <c r="D67" s="133"/>
      <c r="E67" s="41"/>
      <c r="H67" s="34"/>
      <c r="I67" s="34"/>
      <c r="J67" s="1"/>
      <c r="K67" s="1"/>
      <c r="L67" s="1"/>
      <c r="M67" s="42"/>
    </row>
    <row r="68" spans="1:13" ht="13">
      <c r="A68" s="134"/>
      <c r="C68" s="1"/>
      <c r="D68" s="133"/>
      <c r="E68" s="41"/>
      <c r="H68" s="34"/>
      <c r="I68" s="34"/>
      <c r="J68" s="1"/>
      <c r="K68" s="1"/>
      <c r="L68" s="1"/>
      <c r="M68" s="42"/>
    </row>
    <row r="69" spans="1:13" ht="13">
      <c r="A69" s="134"/>
      <c r="B69" s="106"/>
      <c r="C69" s="1"/>
      <c r="D69" s="133"/>
      <c r="E69" s="41"/>
      <c r="H69" s="34"/>
      <c r="I69" s="34"/>
      <c r="J69" s="1"/>
      <c r="K69" s="1"/>
      <c r="L69" s="1"/>
      <c r="M69" s="42"/>
    </row>
    <row r="70" spans="1:13" ht="13">
      <c r="A70" s="135"/>
      <c r="C70" s="1"/>
      <c r="D70" s="133"/>
      <c r="E70" s="41"/>
      <c r="H70" s="34"/>
      <c r="I70" s="34"/>
      <c r="J70" s="1"/>
      <c r="K70" s="1"/>
      <c r="L70" s="1"/>
      <c r="M70" s="42"/>
    </row>
    <row r="71" spans="1:13" ht="13">
      <c r="A71" s="134"/>
      <c r="B71" s="106"/>
      <c r="C71" s="1"/>
      <c r="D71" s="133"/>
      <c r="E71" s="41"/>
      <c r="H71" s="34"/>
      <c r="I71" s="34"/>
      <c r="J71" s="1"/>
      <c r="K71" s="1"/>
      <c r="L71" s="1"/>
      <c r="M71" s="42"/>
    </row>
    <row r="72" spans="1:13" ht="13">
      <c r="A72" s="134"/>
      <c r="B72" s="106"/>
      <c r="C72" s="1"/>
      <c r="D72" s="133"/>
      <c r="E72" s="41"/>
      <c r="H72" s="34"/>
      <c r="I72" s="34"/>
      <c r="J72" s="1"/>
      <c r="K72" s="1"/>
      <c r="L72" s="1"/>
      <c r="M72" s="42"/>
    </row>
    <row r="73" spans="1:13" ht="13">
      <c r="A73" s="135"/>
      <c r="C73" s="1"/>
      <c r="D73" s="133"/>
      <c r="E73" s="41"/>
      <c r="H73" s="34"/>
      <c r="I73" s="34"/>
      <c r="J73" s="1"/>
      <c r="K73" s="1"/>
      <c r="L73" s="1"/>
      <c r="M73" s="42"/>
    </row>
    <row r="74" spans="1:13" ht="13">
      <c r="A74" s="134"/>
      <c r="C74" s="1"/>
      <c r="D74" s="133"/>
      <c r="E74" s="41"/>
      <c r="H74" s="34"/>
      <c r="I74" s="34"/>
      <c r="J74" s="1"/>
      <c r="K74" s="1"/>
      <c r="L74" s="1"/>
      <c r="M74" s="42"/>
    </row>
    <row r="75" spans="1:13" ht="13">
      <c r="A75" s="134"/>
      <c r="B75" s="106"/>
      <c r="C75" s="1"/>
      <c r="D75" s="133"/>
      <c r="E75" s="41"/>
      <c r="H75" s="34"/>
      <c r="I75" s="34"/>
      <c r="J75" s="1"/>
      <c r="K75" s="1"/>
      <c r="L75" s="1"/>
      <c r="M75" s="42"/>
    </row>
    <row r="76" spans="1:13" ht="13">
      <c r="A76" s="134"/>
      <c r="C76" s="1"/>
      <c r="D76" s="133"/>
      <c r="E76" s="41"/>
      <c r="H76" s="34"/>
      <c r="I76" s="34"/>
      <c r="J76" s="1"/>
      <c r="K76" s="1"/>
      <c r="L76" s="1"/>
      <c r="M76" s="42"/>
    </row>
    <row r="77" spans="1:13" ht="13">
      <c r="A77" s="134"/>
      <c r="C77" s="1"/>
      <c r="D77" s="133"/>
      <c r="E77" s="41"/>
      <c r="H77" s="34"/>
      <c r="I77" s="34"/>
      <c r="J77" s="1"/>
      <c r="K77" s="1"/>
      <c r="L77" s="1"/>
      <c r="M77" s="42"/>
    </row>
    <row r="78" spans="1:13" ht="13">
      <c r="A78" s="134"/>
      <c r="B78" s="106"/>
      <c r="C78" s="1"/>
      <c r="D78" s="133"/>
      <c r="E78" s="41"/>
      <c r="F78" s="106"/>
      <c r="H78" s="34"/>
      <c r="I78" s="34"/>
      <c r="J78" s="1"/>
      <c r="K78" s="1"/>
      <c r="L78" s="1"/>
      <c r="M78" s="42"/>
    </row>
    <row r="79" spans="1:13" ht="13">
      <c r="A79" s="134"/>
      <c r="B79" s="106"/>
      <c r="C79" s="1"/>
      <c r="D79" s="133"/>
      <c r="E79" s="41"/>
      <c r="F79" s="106"/>
      <c r="H79" s="34"/>
      <c r="I79" s="34"/>
      <c r="J79" s="1"/>
      <c r="K79" s="1"/>
      <c r="L79" s="1"/>
      <c r="M79" s="42"/>
    </row>
    <row r="80" spans="1:13" ht="13">
      <c r="A80" s="134"/>
      <c r="C80" s="1"/>
      <c r="D80" s="133"/>
      <c r="E80" s="41"/>
      <c r="F80" s="106"/>
      <c r="H80" s="34"/>
      <c r="I80" s="34"/>
      <c r="J80" s="1"/>
      <c r="K80" s="1"/>
      <c r="L80" s="1"/>
      <c r="M80" s="42"/>
    </row>
    <row r="81" spans="1:13" ht="13">
      <c r="A81" s="134"/>
      <c r="B81" s="106"/>
      <c r="C81" s="1"/>
      <c r="D81" s="133"/>
      <c r="E81" s="41"/>
      <c r="F81" s="106"/>
      <c r="H81" s="34"/>
      <c r="I81" s="34"/>
      <c r="J81" s="1"/>
      <c r="K81" s="1"/>
      <c r="L81" s="1"/>
      <c r="M81" s="42"/>
    </row>
    <row r="82" spans="1:13" ht="13">
      <c r="A82" s="134"/>
      <c r="B82" s="106"/>
      <c r="C82" s="1"/>
      <c r="D82" s="133"/>
      <c r="E82" s="41"/>
      <c r="F82" s="106"/>
      <c r="H82" s="34"/>
      <c r="I82" s="34"/>
      <c r="J82" s="1"/>
      <c r="K82" s="1"/>
      <c r="L82" s="1"/>
      <c r="M82" s="42"/>
    </row>
    <row r="83" spans="1:13" ht="13">
      <c r="A83" s="134"/>
      <c r="C83" s="1"/>
      <c r="D83" s="133"/>
      <c r="E83" s="41"/>
      <c r="F83" s="106"/>
      <c r="H83" s="34"/>
      <c r="I83" s="34"/>
      <c r="J83" s="1"/>
      <c r="K83" s="1"/>
      <c r="L83" s="1"/>
      <c r="M83" s="42"/>
    </row>
    <row r="84" spans="1:13" ht="13">
      <c r="A84" s="88"/>
      <c r="B84" s="106"/>
      <c r="C84" s="1"/>
      <c r="D84" s="133"/>
      <c r="E84" s="41"/>
      <c r="F84" s="106"/>
      <c r="H84" s="34"/>
      <c r="I84" s="34"/>
      <c r="J84" s="1"/>
      <c r="K84" s="1"/>
      <c r="L84" s="1"/>
      <c r="M84" s="42"/>
    </row>
    <row r="85" spans="1:13" ht="13">
      <c r="A85" s="134"/>
      <c r="C85" s="1"/>
      <c r="D85" s="133"/>
      <c r="E85" s="41"/>
      <c r="H85" s="34"/>
      <c r="I85" s="34"/>
      <c r="J85" s="1"/>
      <c r="K85" s="1"/>
      <c r="L85" s="1"/>
      <c r="M85" s="42"/>
    </row>
    <row r="86" spans="1:13" ht="13">
      <c r="A86" s="134"/>
      <c r="B86" s="106"/>
      <c r="C86" s="1"/>
      <c r="D86" s="133"/>
      <c r="E86" s="41"/>
      <c r="F86" s="106"/>
      <c r="H86" s="34"/>
      <c r="I86" s="34"/>
      <c r="J86" s="1"/>
      <c r="K86" s="1"/>
      <c r="L86" s="1"/>
      <c r="M86" s="42"/>
    </row>
    <row r="87" spans="1:13" ht="13">
      <c r="A87" s="134"/>
      <c r="C87" s="1"/>
      <c r="D87" s="133"/>
      <c r="E87" s="41"/>
      <c r="H87" s="34"/>
      <c r="I87" s="34"/>
      <c r="J87" s="1"/>
      <c r="K87" s="1"/>
      <c r="L87" s="1"/>
      <c r="M87" s="42"/>
    </row>
    <row r="88" spans="1:13" ht="13">
      <c r="A88" s="134"/>
      <c r="B88" s="106"/>
      <c r="C88" s="1"/>
      <c r="D88" s="133"/>
      <c r="E88" s="41"/>
      <c r="F88" s="106"/>
      <c r="H88" s="34"/>
      <c r="I88" s="34"/>
      <c r="J88" s="1"/>
      <c r="K88" s="1"/>
      <c r="L88" s="1"/>
      <c r="M88" s="42"/>
    </row>
    <row r="89" spans="1:13" ht="13">
      <c r="A89" s="134"/>
      <c r="C89" s="1"/>
      <c r="D89" s="133"/>
      <c r="E89" s="41"/>
      <c r="F89" s="106"/>
      <c r="H89" s="34"/>
      <c r="I89" s="34"/>
      <c r="J89" s="1"/>
      <c r="K89" s="1"/>
      <c r="L89" s="1"/>
      <c r="M89" s="42"/>
    </row>
    <row r="90" spans="1:13" ht="13">
      <c r="A90" s="134"/>
      <c r="C90" s="1"/>
      <c r="D90" s="133"/>
      <c r="E90" s="41"/>
      <c r="H90" s="34"/>
      <c r="I90" s="34"/>
      <c r="J90" s="1"/>
      <c r="K90" s="1"/>
      <c r="L90" s="1"/>
      <c r="M90" s="42"/>
    </row>
    <row r="91" spans="1:13" ht="13">
      <c r="A91" s="134"/>
      <c r="C91" s="1"/>
      <c r="D91" s="133"/>
      <c r="E91" s="41"/>
      <c r="H91" s="34"/>
      <c r="I91" s="34"/>
      <c r="J91" s="1"/>
      <c r="K91" s="1"/>
      <c r="L91" s="1"/>
      <c r="M91" s="42"/>
    </row>
    <row r="92" spans="1:13" ht="13">
      <c r="A92" s="134"/>
      <c r="C92" s="1"/>
      <c r="D92" s="133"/>
      <c r="E92" s="41"/>
      <c r="H92" s="34"/>
      <c r="I92" s="34"/>
      <c r="J92" s="1"/>
      <c r="K92" s="1"/>
      <c r="L92" s="1"/>
      <c r="M92" s="42"/>
    </row>
    <row r="93" spans="1:13" ht="13">
      <c r="A93" s="134"/>
      <c r="C93" s="1"/>
      <c r="D93" s="133"/>
      <c r="E93" s="41"/>
      <c r="H93" s="34"/>
      <c r="I93" s="34"/>
      <c r="J93" s="1"/>
      <c r="K93" s="1"/>
      <c r="L93" s="1"/>
      <c r="M93" s="42"/>
    </row>
    <row r="94" spans="1:13" ht="13">
      <c r="A94" s="134"/>
      <c r="C94" s="1"/>
      <c r="D94" s="133"/>
      <c r="E94" s="41"/>
      <c r="H94" s="34"/>
      <c r="I94" s="34"/>
      <c r="J94" s="1"/>
      <c r="K94" s="1"/>
      <c r="L94" s="1"/>
      <c r="M94" s="42"/>
    </row>
    <row r="95" spans="1:13" ht="13">
      <c r="A95" s="134"/>
      <c r="C95" s="1"/>
      <c r="D95" s="133"/>
      <c r="E95" s="41"/>
      <c r="H95" s="34"/>
      <c r="I95" s="34"/>
      <c r="J95" s="1"/>
      <c r="K95" s="1"/>
      <c r="L95" s="1"/>
      <c r="M95" s="42"/>
    </row>
    <row r="96" spans="1:13" ht="13">
      <c r="A96" s="134"/>
      <c r="B96" s="106"/>
      <c r="C96" s="1"/>
      <c r="D96" s="133"/>
      <c r="E96" s="41"/>
      <c r="H96" s="34"/>
      <c r="I96" s="34"/>
      <c r="J96" s="1"/>
      <c r="K96" s="1"/>
      <c r="L96" s="1"/>
      <c r="M96" s="42"/>
    </row>
    <row r="97" spans="1:29" ht="13">
      <c r="A97" s="134"/>
      <c r="C97" s="1"/>
      <c r="D97" s="133"/>
      <c r="E97" s="41"/>
      <c r="H97" s="34"/>
      <c r="I97" s="34"/>
      <c r="J97" s="1"/>
      <c r="K97" s="1"/>
      <c r="L97" s="1"/>
      <c r="M97" s="42"/>
    </row>
    <row r="98" spans="1:29" ht="13">
      <c r="A98" s="134"/>
      <c r="C98" s="1"/>
      <c r="D98" s="133"/>
      <c r="E98" s="41"/>
      <c r="H98" s="34"/>
      <c r="I98" s="34"/>
      <c r="J98" s="1"/>
      <c r="K98" s="1"/>
      <c r="L98" s="1"/>
      <c r="M98" s="42"/>
    </row>
    <row r="99" spans="1:29" ht="14">
      <c r="A99" s="138"/>
      <c r="B99" s="32"/>
      <c r="C99" s="32"/>
      <c r="D99" s="139"/>
      <c r="E99" s="140"/>
      <c r="F99" s="32"/>
      <c r="G99" s="32"/>
      <c r="H99" s="141"/>
      <c r="I99" s="141"/>
      <c r="J99" s="32"/>
      <c r="K99" s="32"/>
      <c r="L99" s="32"/>
      <c r="M99" s="14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spans="1:29" ht="13">
      <c r="C100" s="1"/>
      <c r="D100" s="133"/>
      <c r="E100" s="41"/>
      <c r="H100" s="34"/>
      <c r="I100" s="34"/>
      <c r="J100" s="1"/>
      <c r="K100" s="1"/>
      <c r="L100" s="1"/>
      <c r="M100" s="42"/>
    </row>
    <row r="101" spans="1:29" ht="13">
      <c r="B101" s="106"/>
      <c r="C101" s="1"/>
      <c r="D101" s="133"/>
      <c r="E101" s="41"/>
      <c r="H101" s="34"/>
      <c r="I101" s="34"/>
      <c r="J101" s="1"/>
      <c r="K101" s="1"/>
      <c r="L101" s="1"/>
      <c r="M101" s="42"/>
    </row>
    <row r="102" spans="1:29" ht="13">
      <c r="C102" s="1"/>
      <c r="D102" s="133"/>
      <c r="E102" s="41"/>
      <c r="H102" s="34"/>
      <c r="I102" s="34"/>
      <c r="J102" s="1"/>
      <c r="K102" s="1"/>
      <c r="L102" s="1"/>
      <c r="M102" s="42"/>
    </row>
    <row r="103" spans="1:29" ht="13">
      <c r="A103" s="134"/>
      <c r="C103" s="1"/>
      <c r="D103" s="133"/>
      <c r="E103" s="41"/>
      <c r="H103" s="34"/>
      <c r="I103" s="34"/>
      <c r="J103" s="1"/>
      <c r="K103" s="1"/>
      <c r="L103" s="1"/>
      <c r="M103" s="42"/>
    </row>
    <row r="104" spans="1:29" ht="13">
      <c r="A104" s="134"/>
      <c r="C104" s="1"/>
      <c r="D104" s="133"/>
      <c r="E104" s="41"/>
      <c r="H104" s="34"/>
      <c r="I104" s="34"/>
      <c r="J104" s="1"/>
      <c r="K104" s="1"/>
      <c r="L104" s="1"/>
      <c r="M104" s="42"/>
    </row>
    <row r="105" spans="1:29" ht="13">
      <c r="A105" s="134"/>
      <c r="C105" s="1"/>
      <c r="D105" s="133"/>
      <c r="E105" s="41"/>
      <c r="H105" s="34"/>
      <c r="I105" s="34"/>
      <c r="J105" s="1"/>
      <c r="K105" s="1"/>
      <c r="L105" s="1"/>
      <c r="M105" s="42"/>
    </row>
    <row r="106" spans="1:29" ht="13">
      <c r="A106" s="134"/>
      <c r="C106" s="1"/>
      <c r="D106" s="133"/>
      <c r="E106" s="41"/>
      <c r="H106" s="34"/>
      <c r="I106" s="34"/>
      <c r="J106" s="1"/>
      <c r="K106" s="1"/>
      <c r="L106" s="1"/>
      <c r="M106" s="42"/>
    </row>
    <row r="107" spans="1:29" ht="13">
      <c r="A107" s="134"/>
      <c r="C107" s="1"/>
      <c r="D107" s="133"/>
      <c r="E107" s="41"/>
      <c r="H107" s="34"/>
      <c r="I107" s="34"/>
      <c r="J107" s="1"/>
      <c r="K107" s="1"/>
      <c r="L107" s="1"/>
      <c r="M107" s="42"/>
    </row>
    <row r="108" spans="1:29" ht="13">
      <c r="A108" s="134"/>
      <c r="C108" s="1"/>
      <c r="D108" s="133"/>
      <c r="E108" s="41"/>
      <c r="H108" s="34"/>
      <c r="I108" s="34"/>
      <c r="J108" s="1"/>
      <c r="K108" s="1"/>
      <c r="L108" s="1"/>
      <c r="M108" s="42"/>
    </row>
    <row r="109" spans="1:29" ht="13">
      <c r="A109" s="134"/>
      <c r="C109" s="1"/>
      <c r="D109" s="133"/>
      <c r="E109" s="41"/>
      <c r="H109" s="34"/>
      <c r="I109" s="34"/>
      <c r="J109" s="1"/>
      <c r="K109" s="1"/>
      <c r="L109" s="1"/>
      <c r="M109" s="42"/>
    </row>
    <row r="110" spans="1:29" ht="13">
      <c r="A110" s="134"/>
      <c r="C110" s="1"/>
      <c r="D110" s="133"/>
      <c r="E110" s="41"/>
      <c r="H110" s="34"/>
      <c r="I110" s="34"/>
      <c r="J110" s="1"/>
      <c r="K110" s="1"/>
      <c r="L110" s="1"/>
      <c r="M110" s="42"/>
    </row>
    <row r="111" spans="1:29" ht="13">
      <c r="A111" s="134"/>
      <c r="C111" s="1"/>
      <c r="D111" s="133"/>
      <c r="E111" s="41"/>
      <c r="H111" s="34"/>
      <c r="I111" s="34"/>
      <c r="J111" s="1"/>
      <c r="K111" s="1"/>
      <c r="L111" s="1"/>
      <c r="M111" s="42"/>
    </row>
    <row r="112" spans="1:29" ht="13">
      <c r="A112" s="134"/>
      <c r="C112" s="1"/>
      <c r="D112" s="133"/>
      <c r="E112" s="41"/>
      <c r="H112" s="34"/>
      <c r="I112" s="34"/>
      <c r="J112" s="1"/>
      <c r="K112" s="1"/>
      <c r="L112" s="1"/>
      <c r="M112" s="42"/>
    </row>
    <row r="113" spans="1:13" ht="13">
      <c r="A113" s="134"/>
      <c r="C113" s="1"/>
      <c r="D113" s="133"/>
      <c r="E113" s="41"/>
      <c r="H113" s="34"/>
      <c r="I113" s="34"/>
      <c r="J113" s="1"/>
      <c r="K113" s="1"/>
      <c r="L113" s="1"/>
      <c r="M113" s="42"/>
    </row>
    <row r="114" spans="1:13" ht="13">
      <c r="A114" s="134"/>
      <c r="C114" s="1"/>
      <c r="D114" s="133"/>
      <c r="E114" s="41"/>
      <c r="H114" s="34"/>
      <c r="I114" s="34"/>
      <c r="J114" s="1"/>
      <c r="K114" s="1"/>
      <c r="L114" s="1"/>
      <c r="M114" s="42"/>
    </row>
    <row r="115" spans="1:13" ht="13">
      <c r="A115" s="134"/>
      <c r="C115" s="1"/>
      <c r="D115" s="133"/>
      <c r="E115" s="41"/>
      <c r="H115" s="34"/>
      <c r="I115" s="34"/>
      <c r="J115" s="1"/>
      <c r="K115" s="1"/>
      <c r="L115" s="1"/>
      <c r="M115" s="42"/>
    </row>
    <row r="116" spans="1:13" ht="13">
      <c r="A116" s="134"/>
      <c r="C116" s="1"/>
      <c r="D116" s="133"/>
      <c r="E116" s="41"/>
      <c r="H116" s="34"/>
      <c r="I116" s="34"/>
      <c r="J116" s="1"/>
      <c r="K116" s="1"/>
      <c r="L116" s="1"/>
      <c r="M116" s="42"/>
    </row>
    <row r="117" spans="1:13" ht="13">
      <c r="A117" s="134"/>
      <c r="C117" s="1"/>
      <c r="D117" s="133"/>
      <c r="E117" s="41"/>
      <c r="H117" s="34"/>
      <c r="I117" s="34"/>
      <c r="J117" s="1"/>
      <c r="K117" s="1"/>
      <c r="L117" s="1"/>
      <c r="M117" s="42"/>
    </row>
    <row r="118" spans="1:13" ht="13">
      <c r="A118" s="134"/>
      <c r="C118" s="1"/>
      <c r="D118" s="133"/>
      <c r="E118" s="41"/>
      <c r="H118" s="34"/>
      <c r="I118" s="34"/>
      <c r="J118" s="1"/>
      <c r="K118" s="1"/>
      <c r="L118" s="1"/>
      <c r="M118" s="42"/>
    </row>
    <row r="119" spans="1:13" ht="13">
      <c r="A119" s="134"/>
      <c r="C119" s="1"/>
      <c r="D119" s="133"/>
      <c r="E119" s="41"/>
      <c r="H119" s="34"/>
      <c r="I119" s="34"/>
      <c r="J119" s="1"/>
      <c r="K119" s="1"/>
      <c r="L119" s="1"/>
      <c r="M119" s="42"/>
    </row>
    <row r="120" spans="1:13" ht="13">
      <c r="A120" s="134"/>
      <c r="C120" s="1"/>
      <c r="D120" s="133"/>
      <c r="E120" s="41"/>
      <c r="H120" s="34"/>
      <c r="I120" s="34"/>
      <c r="J120" s="1"/>
      <c r="K120" s="1"/>
      <c r="L120" s="1"/>
      <c r="M120" s="42"/>
    </row>
    <row r="121" spans="1:13" ht="13">
      <c r="A121" s="134"/>
      <c r="C121" s="1"/>
      <c r="D121" s="133"/>
      <c r="E121" s="41"/>
      <c r="H121" s="34"/>
      <c r="I121" s="34"/>
      <c r="J121" s="1"/>
      <c r="K121" s="1"/>
      <c r="L121" s="1"/>
      <c r="M121" s="42"/>
    </row>
    <row r="122" spans="1:13" ht="13">
      <c r="A122" s="134"/>
      <c r="C122" s="1"/>
      <c r="D122" s="133"/>
      <c r="E122" s="41"/>
      <c r="H122" s="34"/>
      <c r="I122" s="34"/>
      <c r="J122" s="1"/>
      <c r="K122" s="1"/>
      <c r="L122" s="1"/>
      <c r="M122" s="42"/>
    </row>
    <row r="123" spans="1:13" ht="13">
      <c r="A123" s="134"/>
      <c r="C123" s="1"/>
      <c r="D123" s="133"/>
      <c r="E123" s="41"/>
      <c r="H123" s="34"/>
      <c r="I123" s="34"/>
      <c r="J123" s="1"/>
      <c r="K123" s="1"/>
      <c r="L123" s="1"/>
      <c r="M123" s="42"/>
    </row>
    <row r="124" spans="1:13" ht="13">
      <c r="A124" s="134"/>
      <c r="C124" s="1"/>
      <c r="D124" s="133"/>
      <c r="E124" s="41"/>
      <c r="H124" s="34"/>
      <c r="I124" s="34"/>
      <c r="J124" s="1"/>
      <c r="K124" s="1"/>
      <c r="L124" s="1"/>
      <c r="M124" s="42"/>
    </row>
    <row r="125" spans="1:13" ht="13">
      <c r="A125" s="134"/>
      <c r="C125" s="1"/>
      <c r="D125" s="133"/>
      <c r="E125" s="41"/>
      <c r="H125" s="34"/>
      <c r="I125" s="34"/>
      <c r="J125" s="1"/>
      <c r="K125" s="1"/>
      <c r="L125" s="1"/>
      <c r="M125" s="42"/>
    </row>
    <row r="126" spans="1:13" ht="13">
      <c r="A126" s="134"/>
      <c r="C126" s="1"/>
      <c r="D126" s="133"/>
      <c r="E126" s="41"/>
      <c r="H126" s="34"/>
      <c r="I126" s="34"/>
      <c r="J126" s="1"/>
      <c r="K126" s="1"/>
      <c r="L126" s="1"/>
      <c r="M126" s="42"/>
    </row>
    <row r="127" spans="1:13" ht="13">
      <c r="A127" s="134"/>
      <c r="C127" s="1"/>
      <c r="D127" s="133"/>
      <c r="E127" s="41"/>
      <c r="H127" s="34"/>
      <c r="I127" s="34"/>
      <c r="J127" s="1"/>
      <c r="K127" s="1"/>
      <c r="L127" s="1"/>
      <c r="M127" s="42"/>
    </row>
    <row r="128" spans="1:13" ht="13">
      <c r="A128" s="134"/>
      <c r="C128" s="1"/>
      <c r="D128" s="133"/>
      <c r="E128" s="41"/>
      <c r="H128" s="34"/>
      <c r="I128" s="34"/>
      <c r="J128" s="1"/>
      <c r="K128" s="1"/>
      <c r="L128" s="1"/>
      <c r="M128" s="42"/>
    </row>
    <row r="129" spans="1:13" ht="13">
      <c r="A129" s="134"/>
      <c r="C129" s="1"/>
      <c r="D129" s="133"/>
      <c r="E129" s="41"/>
      <c r="H129" s="34"/>
      <c r="I129" s="34"/>
      <c r="J129" s="1"/>
      <c r="K129" s="1"/>
      <c r="L129" s="1"/>
      <c r="M129" s="42"/>
    </row>
    <row r="130" spans="1:13" ht="13">
      <c r="A130" s="134"/>
      <c r="C130" s="1"/>
      <c r="D130" s="133"/>
      <c r="E130" s="41"/>
      <c r="H130" s="34"/>
      <c r="I130" s="34"/>
      <c r="J130" s="1"/>
      <c r="K130" s="1"/>
      <c r="L130" s="1"/>
      <c r="M130" s="42"/>
    </row>
    <row r="131" spans="1:13" ht="13">
      <c r="A131" s="134"/>
      <c r="C131" s="1"/>
      <c r="D131" s="133"/>
      <c r="E131" s="41"/>
      <c r="H131" s="34"/>
      <c r="I131" s="34"/>
      <c r="J131" s="1"/>
      <c r="K131" s="1"/>
      <c r="L131" s="1"/>
      <c r="M131" s="42"/>
    </row>
    <row r="132" spans="1:13" ht="13">
      <c r="A132" s="134"/>
      <c r="C132" s="1"/>
      <c r="D132" s="133"/>
      <c r="E132" s="41"/>
      <c r="H132" s="34"/>
      <c r="I132" s="34"/>
      <c r="J132" s="1"/>
      <c r="K132" s="1"/>
      <c r="L132" s="1"/>
      <c r="M132" s="42"/>
    </row>
    <row r="133" spans="1:13" ht="13">
      <c r="A133" s="134"/>
      <c r="C133" s="1"/>
      <c r="D133" s="133"/>
      <c r="E133" s="41"/>
      <c r="H133" s="34"/>
      <c r="I133" s="34"/>
      <c r="J133" s="1"/>
      <c r="K133" s="1"/>
      <c r="L133" s="1"/>
      <c r="M133" s="42"/>
    </row>
    <row r="134" spans="1:13" ht="13">
      <c r="A134" s="134"/>
      <c r="C134" s="1"/>
      <c r="D134" s="133"/>
      <c r="E134" s="41"/>
      <c r="H134" s="34"/>
      <c r="I134" s="34"/>
      <c r="J134" s="1"/>
      <c r="K134" s="1"/>
      <c r="L134" s="1"/>
      <c r="M134" s="42"/>
    </row>
    <row r="135" spans="1:13" ht="13">
      <c r="A135" s="134"/>
      <c r="C135" s="1"/>
      <c r="D135" s="133"/>
      <c r="E135" s="41"/>
      <c r="H135" s="34"/>
      <c r="I135" s="34"/>
      <c r="J135" s="1"/>
      <c r="K135" s="1"/>
      <c r="L135" s="1"/>
      <c r="M135" s="42"/>
    </row>
    <row r="136" spans="1:13" ht="13">
      <c r="A136" s="134"/>
      <c r="C136" s="1"/>
      <c r="D136" s="133"/>
      <c r="E136" s="41"/>
      <c r="H136" s="34"/>
      <c r="I136" s="34"/>
      <c r="J136" s="1"/>
      <c r="K136" s="1"/>
      <c r="L136" s="1"/>
      <c r="M136" s="42"/>
    </row>
    <row r="137" spans="1:13" ht="13">
      <c r="A137" s="134"/>
      <c r="C137" s="1"/>
      <c r="D137" s="133"/>
      <c r="E137" s="41"/>
      <c r="H137" s="34"/>
      <c r="I137" s="34"/>
      <c r="J137" s="1"/>
      <c r="K137" s="1"/>
      <c r="L137" s="1"/>
      <c r="M137" s="42"/>
    </row>
    <row r="138" spans="1:13" ht="13">
      <c r="A138" s="134"/>
      <c r="C138" s="1"/>
      <c r="D138" s="133"/>
      <c r="E138" s="41"/>
      <c r="H138" s="34"/>
      <c r="I138" s="34"/>
      <c r="J138" s="1"/>
      <c r="K138" s="1"/>
      <c r="L138" s="1"/>
      <c r="M138" s="42"/>
    </row>
    <row r="139" spans="1:13" ht="13">
      <c r="A139" s="134"/>
      <c r="C139" s="1"/>
      <c r="D139" s="133"/>
      <c r="E139" s="41"/>
      <c r="H139" s="34"/>
      <c r="I139" s="34"/>
      <c r="J139" s="1"/>
      <c r="K139" s="1"/>
      <c r="L139" s="1"/>
      <c r="M139" s="42"/>
    </row>
    <row r="140" spans="1:13" ht="13">
      <c r="A140" s="134"/>
      <c r="C140" s="1"/>
      <c r="D140" s="133"/>
      <c r="E140" s="41"/>
      <c r="H140" s="34"/>
      <c r="I140" s="34"/>
      <c r="J140" s="1"/>
      <c r="K140" s="1"/>
      <c r="L140" s="1"/>
      <c r="M140" s="42"/>
    </row>
    <row r="141" spans="1:13" ht="13">
      <c r="A141" s="134"/>
      <c r="C141" s="1"/>
      <c r="D141" s="133"/>
      <c r="E141" s="41"/>
      <c r="H141" s="34"/>
      <c r="I141" s="34"/>
      <c r="J141" s="1"/>
      <c r="K141" s="1"/>
      <c r="L141" s="1"/>
      <c r="M141" s="42"/>
    </row>
    <row r="142" spans="1:13" ht="13">
      <c r="A142" s="134"/>
      <c r="C142" s="1"/>
      <c r="D142" s="133"/>
      <c r="E142" s="41"/>
      <c r="H142" s="34"/>
      <c r="I142" s="34"/>
      <c r="J142" s="1"/>
      <c r="K142" s="1"/>
      <c r="L142" s="1"/>
      <c r="M142" s="42"/>
    </row>
    <row r="143" spans="1:13" ht="13">
      <c r="A143" s="134"/>
      <c r="C143" s="1"/>
      <c r="D143" s="133"/>
      <c r="E143" s="41"/>
      <c r="H143" s="34"/>
      <c r="I143" s="34"/>
      <c r="J143" s="1"/>
      <c r="K143" s="1"/>
      <c r="L143" s="1"/>
      <c r="M143" s="42"/>
    </row>
    <row r="144" spans="1:13" ht="13">
      <c r="A144" s="134"/>
      <c r="C144" s="1"/>
      <c r="D144" s="133"/>
      <c r="E144" s="41"/>
      <c r="H144" s="34"/>
      <c r="I144" s="34"/>
      <c r="J144" s="1"/>
      <c r="K144" s="1"/>
      <c r="L144" s="1"/>
      <c r="M144" s="42"/>
    </row>
    <row r="145" spans="1:13" ht="13">
      <c r="A145" s="134"/>
      <c r="C145" s="1"/>
      <c r="D145" s="133"/>
      <c r="E145" s="41"/>
      <c r="H145" s="34"/>
      <c r="I145" s="34"/>
      <c r="J145" s="1"/>
      <c r="K145" s="1"/>
      <c r="L145" s="1"/>
      <c r="M145" s="42"/>
    </row>
    <row r="146" spans="1:13" ht="13">
      <c r="A146" s="134"/>
      <c r="C146" s="1"/>
      <c r="D146" s="133"/>
      <c r="E146" s="41"/>
      <c r="H146" s="34"/>
      <c r="I146" s="34"/>
      <c r="J146" s="1"/>
      <c r="K146" s="1"/>
      <c r="L146" s="1"/>
      <c r="M146" s="42"/>
    </row>
    <row r="147" spans="1:13" ht="13">
      <c r="A147" s="134"/>
      <c r="C147" s="1"/>
      <c r="D147" s="133"/>
      <c r="E147" s="41"/>
      <c r="H147" s="34"/>
      <c r="I147" s="34"/>
      <c r="J147" s="1"/>
      <c r="K147" s="1"/>
      <c r="L147" s="1"/>
      <c r="M147" s="42"/>
    </row>
    <row r="148" spans="1:13" ht="13">
      <c r="A148" s="134"/>
      <c r="C148" s="1"/>
      <c r="D148" s="133"/>
      <c r="E148" s="41"/>
      <c r="H148" s="34"/>
      <c r="I148" s="34"/>
      <c r="J148" s="1"/>
      <c r="K148" s="1"/>
      <c r="L148" s="1"/>
      <c r="M148" s="42"/>
    </row>
    <row r="149" spans="1:13" ht="13">
      <c r="A149" s="134"/>
      <c r="C149" s="1"/>
      <c r="D149" s="133"/>
      <c r="E149" s="41"/>
      <c r="H149" s="34"/>
      <c r="I149" s="34"/>
      <c r="J149" s="1"/>
      <c r="K149" s="1"/>
      <c r="L149" s="1"/>
      <c r="M149" s="42"/>
    </row>
    <row r="150" spans="1:13" ht="13">
      <c r="A150" s="134"/>
      <c r="C150" s="1"/>
      <c r="D150" s="133"/>
      <c r="E150" s="41"/>
      <c r="H150" s="34"/>
      <c r="I150" s="34"/>
      <c r="J150" s="1"/>
      <c r="K150" s="1"/>
      <c r="L150" s="1"/>
      <c r="M150" s="42"/>
    </row>
    <row r="151" spans="1:13" ht="13">
      <c r="A151" s="134"/>
      <c r="C151" s="1"/>
      <c r="D151" s="133"/>
      <c r="E151" s="41"/>
      <c r="H151" s="34"/>
      <c r="I151" s="34"/>
      <c r="J151" s="1"/>
      <c r="K151" s="1"/>
      <c r="L151" s="1"/>
      <c r="M151" s="42"/>
    </row>
    <row r="152" spans="1:13" ht="13">
      <c r="A152" s="134"/>
      <c r="C152" s="1"/>
      <c r="D152" s="133"/>
      <c r="E152" s="41"/>
      <c r="H152" s="34"/>
      <c r="I152" s="34"/>
      <c r="J152" s="1"/>
      <c r="K152" s="1"/>
      <c r="L152" s="1"/>
      <c r="M152" s="42"/>
    </row>
    <row r="153" spans="1:13" ht="13">
      <c r="A153" s="134"/>
      <c r="C153" s="1"/>
      <c r="D153" s="133"/>
      <c r="E153" s="41"/>
      <c r="H153" s="34"/>
      <c r="I153" s="34"/>
      <c r="J153" s="1"/>
      <c r="K153" s="1"/>
      <c r="L153" s="1"/>
      <c r="M153" s="42"/>
    </row>
    <row r="154" spans="1:13" ht="13">
      <c r="A154" s="134"/>
      <c r="C154" s="1"/>
      <c r="D154" s="133"/>
      <c r="E154" s="41"/>
      <c r="H154" s="34"/>
      <c r="I154" s="34"/>
      <c r="J154" s="1"/>
      <c r="K154" s="1"/>
      <c r="L154" s="1"/>
      <c r="M154" s="42"/>
    </row>
    <row r="155" spans="1:13" ht="13">
      <c r="A155" s="134"/>
      <c r="C155" s="1"/>
      <c r="D155" s="133"/>
      <c r="E155" s="41"/>
      <c r="H155" s="34"/>
      <c r="I155" s="34"/>
      <c r="J155" s="1"/>
      <c r="K155" s="1"/>
      <c r="L155" s="1"/>
      <c r="M155" s="42"/>
    </row>
    <row r="156" spans="1:13" ht="13">
      <c r="A156" s="134"/>
      <c r="C156" s="1"/>
      <c r="D156" s="133"/>
      <c r="E156" s="41"/>
      <c r="H156" s="34"/>
      <c r="I156" s="34"/>
      <c r="J156" s="1"/>
      <c r="K156" s="1"/>
      <c r="L156" s="1"/>
      <c r="M156" s="42"/>
    </row>
    <row r="157" spans="1:13" ht="13">
      <c r="A157" s="134"/>
      <c r="C157" s="1"/>
      <c r="D157" s="133"/>
      <c r="E157" s="41"/>
      <c r="H157" s="34"/>
      <c r="I157" s="34"/>
      <c r="J157" s="1"/>
      <c r="K157" s="1"/>
      <c r="L157" s="1"/>
      <c r="M157" s="42"/>
    </row>
    <row r="158" spans="1:13" ht="13">
      <c r="A158" s="134"/>
      <c r="C158" s="1"/>
      <c r="D158" s="133"/>
      <c r="E158" s="41"/>
      <c r="H158" s="34"/>
      <c r="I158" s="34"/>
      <c r="J158" s="1"/>
      <c r="K158" s="1"/>
      <c r="L158" s="1"/>
      <c r="M158" s="42"/>
    </row>
    <row r="159" spans="1:13" ht="13">
      <c r="A159" s="134"/>
      <c r="C159" s="1"/>
      <c r="D159" s="133"/>
      <c r="E159" s="41"/>
      <c r="H159" s="34"/>
      <c r="I159" s="34"/>
      <c r="J159" s="1"/>
      <c r="K159" s="1"/>
      <c r="L159" s="1"/>
      <c r="M159" s="42"/>
    </row>
    <row r="160" spans="1:13" ht="13">
      <c r="A160" s="134"/>
      <c r="C160" s="1"/>
      <c r="D160" s="133"/>
      <c r="E160" s="41"/>
      <c r="H160" s="34"/>
      <c r="I160" s="34"/>
      <c r="J160" s="1"/>
      <c r="K160" s="1"/>
      <c r="L160" s="1"/>
      <c r="M160" s="42"/>
    </row>
    <row r="161" spans="1:13" ht="13">
      <c r="A161" s="134"/>
      <c r="C161" s="1"/>
      <c r="D161" s="133"/>
      <c r="E161" s="41"/>
      <c r="H161" s="34"/>
      <c r="I161" s="34"/>
      <c r="J161" s="1"/>
      <c r="K161" s="1"/>
      <c r="L161" s="1"/>
      <c r="M161" s="42"/>
    </row>
    <row r="162" spans="1:13" ht="13">
      <c r="A162" s="134"/>
      <c r="C162" s="1"/>
      <c r="D162" s="133"/>
      <c r="E162" s="41"/>
      <c r="H162" s="34"/>
      <c r="I162" s="34"/>
      <c r="J162" s="1"/>
      <c r="K162" s="1"/>
      <c r="L162" s="1"/>
      <c r="M162" s="42"/>
    </row>
    <row r="163" spans="1:13" ht="13">
      <c r="A163" s="134"/>
      <c r="C163" s="1"/>
      <c r="D163" s="133"/>
      <c r="E163" s="41"/>
      <c r="H163" s="34"/>
      <c r="I163" s="34"/>
      <c r="J163" s="1"/>
      <c r="K163" s="1"/>
      <c r="L163" s="1"/>
      <c r="M163" s="42"/>
    </row>
    <row r="164" spans="1:13" ht="13">
      <c r="A164" s="134"/>
      <c r="C164" s="1"/>
      <c r="D164" s="133"/>
      <c r="E164" s="41"/>
      <c r="H164" s="34"/>
      <c r="I164" s="34"/>
      <c r="J164" s="1"/>
      <c r="K164" s="1"/>
      <c r="L164" s="1"/>
      <c r="M164" s="42"/>
    </row>
    <row r="165" spans="1:13" ht="13">
      <c r="A165" s="134"/>
      <c r="C165" s="1"/>
      <c r="D165" s="133"/>
      <c r="E165" s="41"/>
      <c r="H165" s="34"/>
      <c r="I165" s="34"/>
      <c r="J165" s="1"/>
      <c r="K165" s="1"/>
      <c r="L165" s="1"/>
      <c r="M165" s="42"/>
    </row>
    <row r="166" spans="1:13" ht="13">
      <c r="A166" s="134"/>
      <c r="C166" s="1"/>
      <c r="D166" s="133"/>
      <c r="E166" s="41"/>
      <c r="H166" s="34"/>
      <c r="I166" s="34"/>
      <c r="J166" s="1"/>
      <c r="K166" s="1"/>
      <c r="L166" s="1"/>
      <c r="M166" s="42"/>
    </row>
    <row r="167" spans="1:13" ht="13">
      <c r="A167" s="134"/>
      <c r="C167" s="1"/>
      <c r="D167" s="133"/>
      <c r="E167" s="41"/>
      <c r="H167" s="34"/>
      <c r="I167" s="34"/>
      <c r="J167" s="1"/>
      <c r="K167" s="1"/>
      <c r="L167" s="1"/>
      <c r="M167" s="42"/>
    </row>
    <row r="168" spans="1:13" ht="13">
      <c r="A168" s="134"/>
      <c r="C168" s="1"/>
      <c r="D168" s="133"/>
      <c r="E168" s="41"/>
      <c r="H168" s="34"/>
      <c r="I168" s="34"/>
      <c r="J168" s="1"/>
      <c r="K168" s="1"/>
      <c r="L168" s="1"/>
      <c r="M168" s="42"/>
    </row>
    <row r="169" spans="1:13" ht="13">
      <c r="A169" s="134"/>
      <c r="C169" s="1"/>
      <c r="D169" s="133"/>
      <c r="E169" s="41"/>
      <c r="H169" s="34"/>
      <c r="I169" s="34"/>
      <c r="J169" s="1"/>
      <c r="K169" s="1"/>
      <c r="L169" s="1"/>
      <c r="M169" s="42"/>
    </row>
    <row r="170" spans="1:13" ht="13">
      <c r="A170" s="134"/>
      <c r="C170" s="1"/>
      <c r="D170" s="133"/>
      <c r="E170" s="41"/>
      <c r="H170" s="34"/>
      <c r="I170" s="34"/>
      <c r="J170" s="1"/>
      <c r="K170" s="1"/>
      <c r="L170" s="1"/>
      <c r="M170" s="42"/>
    </row>
    <row r="171" spans="1:13" ht="13">
      <c r="A171" s="134"/>
      <c r="C171" s="1"/>
      <c r="D171" s="133"/>
      <c r="E171" s="41"/>
      <c r="H171" s="34"/>
      <c r="I171" s="34"/>
      <c r="J171" s="1"/>
      <c r="K171" s="1"/>
      <c r="L171" s="1"/>
      <c r="M171" s="42"/>
    </row>
    <row r="172" spans="1:13" ht="13">
      <c r="A172" s="134"/>
      <c r="C172" s="1"/>
      <c r="D172" s="133"/>
      <c r="E172" s="41"/>
      <c r="H172" s="34"/>
      <c r="I172" s="34"/>
      <c r="J172" s="1"/>
      <c r="K172" s="1"/>
      <c r="L172" s="1"/>
      <c r="M172" s="42"/>
    </row>
    <row r="173" spans="1:13" ht="13">
      <c r="A173" s="134"/>
      <c r="C173" s="1"/>
      <c r="D173" s="133"/>
      <c r="E173" s="41"/>
      <c r="H173" s="34"/>
      <c r="I173" s="34"/>
      <c r="J173" s="1"/>
      <c r="K173" s="1"/>
      <c r="L173" s="1"/>
      <c r="M173" s="42"/>
    </row>
    <row r="174" spans="1:13" ht="13">
      <c r="A174" s="134"/>
      <c r="C174" s="1"/>
      <c r="D174" s="133"/>
      <c r="E174" s="41"/>
      <c r="H174" s="34"/>
      <c r="I174" s="34"/>
      <c r="J174" s="1"/>
      <c r="K174" s="1"/>
      <c r="L174" s="1"/>
      <c r="M174" s="42"/>
    </row>
    <row r="175" spans="1:13" ht="13">
      <c r="A175" s="134"/>
      <c r="C175" s="1"/>
      <c r="D175" s="133"/>
      <c r="E175" s="41"/>
      <c r="H175" s="34"/>
      <c r="I175" s="34"/>
      <c r="J175" s="1"/>
      <c r="K175" s="1"/>
      <c r="L175" s="1"/>
      <c r="M175" s="42"/>
    </row>
    <row r="176" spans="1:13" ht="13">
      <c r="A176" s="134"/>
      <c r="C176" s="1"/>
      <c r="D176" s="133"/>
      <c r="E176" s="41"/>
      <c r="H176" s="34"/>
      <c r="I176" s="34"/>
      <c r="J176" s="1"/>
      <c r="K176" s="1"/>
      <c r="L176" s="1"/>
      <c r="M176" s="42"/>
    </row>
    <row r="177" spans="1:13" ht="13">
      <c r="A177" s="134"/>
      <c r="C177" s="1"/>
      <c r="D177" s="133"/>
      <c r="E177" s="41"/>
      <c r="H177" s="34"/>
      <c r="I177" s="34"/>
      <c r="J177" s="1"/>
      <c r="K177" s="1"/>
      <c r="L177" s="1"/>
      <c r="M177" s="42"/>
    </row>
    <row r="178" spans="1:13" ht="13">
      <c r="A178" s="134"/>
      <c r="C178" s="1"/>
      <c r="D178" s="133"/>
      <c r="E178" s="41"/>
      <c r="H178" s="34"/>
      <c r="I178" s="34"/>
      <c r="J178" s="1"/>
      <c r="K178" s="1"/>
      <c r="L178" s="1"/>
      <c r="M178" s="42"/>
    </row>
    <row r="179" spans="1:13" ht="13">
      <c r="A179" s="134"/>
      <c r="C179" s="1"/>
      <c r="D179" s="133"/>
      <c r="E179" s="41"/>
      <c r="H179" s="34"/>
      <c r="I179" s="34"/>
      <c r="J179" s="1"/>
      <c r="K179" s="1"/>
      <c r="L179" s="1"/>
      <c r="M179" s="42"/>
    </row>
    <row r="180" spans="1:13" ht="13">
      <c r="A180" s="134"/>
      <c r="C180" s="1"/>
      <c r="D180" s="133"/>
      <c r="E180" s="41"/>
      <c r="H180" s="34"/>
      <c r="I180" s="34"/>
      <c r="J180" s="1"/>
      <c r="K180" s="1"/>
      <c r="L180" s="1"/>
      <c r="M180" s="42"/>
    </row>
    <row r="181" spans="1:13" ht="13">
      <c r="A181" s="134"/>
      <c r="C181" s="1"/>
      <c r="D181" s="133"/>
      <c r="E181" s="41"/>
      <c r="H181" s="34"/>
      <c r="I181" s="34"/>
      <c r="J181" s="1"/>
      <c r="K181" s="1"/>
      <c r="L181" s="1"/>
      <c r="M181" s="42"/>
    </row>
    <row r="182" spans="1:13" ht="13">
      <c r="A182" s="134"/>
      <c r="C182" s="1"/>
      <c r="D182" s="133"/>
      <c r="E182" s="41"/>
      <c r="H182" s="34"/>
      <c r="I182" s="34"/>
      <c r="J182" s="1"/>
      <c r="K182" s="1"/>
      <c r="L182" s="1"/>
      <c r="M182" s="42"/>
    </row>
    <row r="183" spans="1:13" ht="13">
      <c r="A183" s="134"/>
      <c r="C183" s="1"/>
      <c r="D183" s="133"/>
      <c r="E183" s="41"/>
      <c r="H183" s="34"/>
      <c r="I183" s="34"/>
      <c r="J183" s="1"/>
      <c r="K183" s="1"/>
      <c r="L183" s="1"/>
      <c r="M183" s="42"/>
    </row>
    <row r="184" spans="1:13" ht="13">
      <c r="A184" s="134"/>
      <c r="C184" s="1"/>
      <c r="D184" s="133"/>
      <c r="E184" s="41"/>
      <c r="H184" s="34"/>
      <c r="I184" s="34"/>
      <c r="J184" s="1"/>
      <c r="K184" s="1"/>
      <c r="L184" s="1"/>
      <c r="M184" s="42"/>
    </row>
    <row r="185" spans="1:13" ht="13">
      <c r="A185" s="134"/>
      <c r="C185" s="1"/>
      <c r="D185" s="133"/>
      <c r="E185" s="41"/>
      <c r="H185" s="34"/>
      <c r="I185" s="34"/>
      <c r="J185" s="1"/>
      <c r="K185" s="1"/>
      <c r="L185" s="1"/>
      <c r="M185" s="42"/>
    </row>
    <row r="186" spans="1:13" ht="13">
      <c r="A186" s="134"/>
      <c r="C186" s="1"/>
      <c r="D186" s="133"/>
      <c r="E186" s="41"/>
      <c r="H186" s="34"/>
      <c r="I186" s="34"/>
      <c r="J186" s="1"/>
      <c r="K186" s="1"/>
      <c r="L186" s="1"/>
      <c r="M186" s="42"/>
    </row>
    <row r="187" spans="1:13" ht="13">
      <c r="A187" s="134"/>
      <c r="C187" s="1"/>
      <c r="D187" s="133"/>
      <c r="E187" s="41"/>
      <c r="H187" s="34"/>
      <c r="I187" s="34"/>
      <c r="J187" s="1"/>
      <c r="K187" s="1"/>
      <c r="L187" s="1"/>
      <c r="M187" s="42"/>
    </row>
    <row r="188" spans="1:13" ht="13">
      <c r="A188" s="134"/>
      <c r="C188" s="1"/>
      <c r="D188" s="133"/>
      <c r="E188" s="41"/>
      <c r="H188" s="34"/>
      <c r="I188" s="34"/>
      <c r="J188" s="1"/>
      <c r="K188" s="1"/>
      <c r="L188" s="1"/>
      <c r="M188" s="42"/>
    </row>
    <row r="189" spans="1:13" ht="13">
      <c r="A189" s="134"/>
      <c r="C189" s="1"/>
      <c r="D189" s="133"/>
      <c r="E189" s="41"/>
      <c r="H189" s="34"/>
      <c r="I189" s="34"/>
      <c r="J189" s="1"/>
      <c r="K189" s="1"/>
      <c r="L189" s="1"/>
      <c r="M189" s="42"/>
    </row>
    <row r="190" spans="1:13" ht="13">
      <c r="A190" s="134"/>
      <c r="C190" s="1"/>
      <c r="D190" s="133"/>
      <c r="E190" s="41"/>
      <c r="H190" s="34"/>
      <c r="I190" s="34"/>
      <c r="J190" s="1"/>
      <c r="K190" s="1"/>
      <c r="L190" s="1"/>
      <c r="M190" s="42"/>
    </row>
    <row r="191" spans="1:13" ht="13">
      <c r="A191" s="134"/>
      <c r="C191" s="1"/>
      <c r="D191" s="133"/>
      <c r="E191" s="41"/>
      <c r="H191" s="34"/>
      <c r="I191" s="34"/>
      <c r="J191" s="1"/>
      <c r="K191" s="1"/>
      <c r="L191" s="1"/>
      <c r="M191" s="42"/>
    </row>
    <row r="192" spans="1:13" ht="13">
      <c r="A192" s="134"/>
      <c r="C192" s="1"/>
      <c r="D192" s="133"/>
      <c r="E192" s="41"/>
      <c r="H192" s="34"/>
      <c r="I192" s="34"/>
      <c r="J192" s="1"/>
      <c r="K192" s="1"/>
      <c r="L192" s="1"/>
      <c r="M192" s="42"/>
    </row>
    <row r="193" spans="1:13" ht="13">
      <c r="A193" s="134"/>
      <c r="C193" s="1"/>
      <c r="D193" s="133"/>
      <c r="E193" s="41"/>
      <c r="H193" s="34"/>
      <c r="I193" s="34"/>
      <c r="J193" s="1"/>
      <c r="K193" s="1"/>
      <c r="L193" s="1"/>
      <c r="M193" s="42"/>
    </row>
    <row r="194" spans="1:13" ht="13">
      <c r="A194" s="134"/>
      <c r="C194" s="1"/>
      <c r="D194" s="133"/>
      <c r="E194" s="41"/>
      <c r="H194" s="34"/>
      <c r="I194" s="34"/>
      <c r="J194" s="1"/>
      <c r="K194" s="1"/>
      <c r="L194" s="1"/>
      <c r="M194" s="42"/>
    </row>
    <row r="195" spans="1:13" ht="13">
      <c r="A195" s="134"/>
      <c r="C195" s="1"/>
      <c r="D195" s="133"/>
      <c r="E195" s="41"/>
      <c r="H195" s="34"/>
      <c r="I195" s="34"/>
      <c r="J195" s="1"/>
      <c r="K195" s="1"/>
      <c r="L195" s="1"/>
      <c r="M195" s="42"/>
    </row>
    <row r="196" spans="1:13" ht="13">
      <c r="A196" s="134"/>
      <c r="C196" s="1"/>
      <c r="D196" s="133"/>
      <c r="E196" s="41"/>
      <c r="H196" s="34"/>
      <c r="I196" s="34"/>
      <c r="J196" s="1"/>
      <c r="K196" s="1"/>
      <c r="L196" s="1"/>
      <c r="M196" s="42"/>
    </row>
    <row r="197" spans="1:13" ht="13">
      <c r="A197" s="134"/>
      <c r="C197" s="1"/>
      <c r="D197" s="133"/>
      <c r="E197" s="41"/>
      <c r="H197" s="34"/>
      <c r="I197" s="34"/>
      <c r="J197" s="1"/>
      <c r="K197" s="1"/>
      <c r="L197" s="1"/>
      <c r="M197" s="42"/>
    </row>
    <row r="198" spans="1:13" ht="13">
      <c r="A198" s="134"/>
      <c r="C198" s="1"/>
      <c r="D198" s="133"/>
      <c r="E198" s="41"/>
      <c r="H198" s="34"/>
      <c r="I198" s="34"/>
      <c r="J198" s="1"/>
      <c r="K198" s="1"/>
      <c r="L198" s="1"/>
      <c r="M198" s="42"/>
    </row>
    <row r="199" spans="1:13" ht="13">
      <c r="A199" s="134"/>
      <c r="C199" s="1"/>
      <c r="D199" s="133"/>
      <c r="E199" s="41"/>
      <c r="H199" s="34"/>
      <c r="I199" s="34"/>
      <c r="J199" s="1"/>
      <c r="K199" s="1"/>
      <c r="L199" s="1"/>
      <c r="M199" s="42"/>
    </row>
    <row r="200" spans="1:13" ht="13">
      <c r="A200" s="134"/>
      <c r="C200" s="1"/>
      <c r="D200" s="133"/>
      <c r="E200" s="41"/>
      <c r="H200" s="34"/>
      <c r="I200" s="34"/>
      <c r="J200" s="1"/>
      <c r="K200" s="1"/>
      <c r="L200" s="1"/>
      <c r="M200" s="42"/>
    </row>
    <row r="201" spans="1:13" ht="13">
      <c r="A201" s="134"/>
      <c r="C201" s="1"/>
      <c r="D201" s="133"/>
      <c r="E201" s="41"/>
      <c r="H201" s="34"/>
      <c r="I201" s="34"/>
      <c r="J201" s="1"/>
      <c r="K201" s="1"/>
      <c r="L201" s="1"/>
      <c r="M201" s="42"/>
    </row>
    <row r="202" spans="1:13" ht="13">
      <c r="A202" s="134"/>
      <c r="C202" s="1"/>
      <c r="D202" s="133"/>
      <c r="E202" s="41"/>
      <c r="H202" s="34"/>
      <c r="I202" s="34"/>
      <c r="J202" s="1"/>
      <c r="K202" s="1"/>
      <c r="L202" s="1"/>
      <c r="M202" s="42"/>
    </row>
    <row r="203" spans="1:13" ht="13">
      <c r="A203" s="134"/>
      <c r="C203" s="1"/>
      <c r="D203" s="133"/>
      <c r="E203" s="41"/>
      <c r="H203" s="34"/>
      <c r="I203" s="34"/>
      <c r="J203" s="1"/>
      <c r="K203" s="1"/>
      <c r="L203" s="1"/>
      <c r="M203" s="42"/>
    </row>
    <row r="204" spans="1:13" ht="13">
      <c r="A204" s="134"/>
      <c r="C204" s="1"/>
      <c r="D204" s="133"/>
      <c r="E204" s="41"/>
      <c r="H204" s="34"/>
      <c r="I204" s="34"/>
      <c r="J204" s="1"/>
      <c r="K204" s="1"/>
      <c r="L204" s="1"/>
      <c r="M204" s="42"/>
    </row>
    <row r="205" spans="1:13" ht="13">
      <c r="A205" s="134"/>
      <c r="C205" s="1"/>
      <c r="D205" s="133"/>
      <c r="E205" s="41"/>
      <c r="H205" s="34"/>
      <c r="I205" s="34"/>
      <c r="J205" s="1"/>
      <c r="K205" s="1"/>
      <c r="L205" s="1"/>
      <c r="M205" s="42"/>
    </row>
    <row r="206" spans="1:13" ht="13">
      <c r="A206" s="134"/>
      <c r="C206" s="1"/>
      <c r="D206" s="133"/>
      <c r="E206" s="41"/>
      <c r="H206" s="34"/>
      <c r="I206" s="34"/>
      <c r="J206" s="1"/>
      <c r="K206" s="1"/>
      <c r="L206" s="1"/>
      <c r="M206" s="42"/>
    </row>
    <row r="207" spans="1:13" ht="13">
      <c r="A207" s="134"/>
      <c r="C207" s="1"/>
      <c r="D207" s="133"/>
      <c r="E207" s="41"/>
      <c r="H207" s="34"/>
      <c r="I207" s="34"/>
      <c r="J207" s="1"/>
      <c r="K207" s="1"/>
      <c r="L207" s="1"/>
      <c r="M207" s="42"/>
    </row>
    <row r="208" spans="1:13" ht="13">
      <c r="A208" s="134"/>
      <c r="C208" s="1"/>
      <c r="D208" s="133"/>
      <c r="E208" s="41"/>
      <c r="H208" s="34"/>
      <c r="I208" s="34"/>
      <c r="J208" s="1"/>
      <c r="K208" s="1"/>
      <c r="L208" s="1"/>
      <c r="M208" s="42"/>
    </row>
    <row r="209" spans="1:13" ht="13">
      <c r="A209" s="134"/>
      <c r="C209" s="1"/>
      <c r="D209" s="133"/>
      <c r="E209" s="41"/>
      <c r="H209" s="34"/>
      <c r="I209" s="34"/>
      <c r="J209" s="1"/>
      <c r="K209" s="1"/>
      <c r="L209" s="1"/>
      <c r="M209" s="42"/>
    </row>
    <row r="210" spans="1:13" ht="13">
      <c r="A210" s="134"/>
      <c r="C210" s="1"/>
      <c r="D210" s="133"/>
      <c r="E210" s="41"/>
      <c r="H210" s="34"/>
      <c r="I210" s="34"/>
      <c r="J210" s="1"/>
      <c r="K210" s="1"/>
      <c r="L210" s="1"/>
      <c r="M210" s="42"/>
    </row>
    <row r="211" spans="1:13" ht="13">
      <c r="A211" s="134"/>
      <c r="C211" s="1"/>
      <c r="D211" s="133"/>
      <c r="E211" s="41"/>
      <c r="H211" s="34"/>
      <c r="I211" s="34"/>
      <c r="J211" s="1"/>
      <c r="K211" s="1"/>
      <c r="L211" s="1"/>
      <c r="M211" s="42"/>
    </row>
    <row r="212" spans="1:13" ht="13">
      <c r="A212" s="134"/>
      <c r="C212" s="1"/>
      <c r="D212" s="133"/>
      <c r="E212" s="41"/>
      <c r="H212" s="34"/>
      <c r="I212" s="34"/>
      <c r="J212" s="1"/>
      <c r="K212" s="1"/>
      <c r="L212" s="1"/>
      <c r="M212" s="42"/>
    </row>
    <row r="213" spans="1:13" ht="13">
      <c r="A213" s="134"/>
      <c r="C213" s="1"/>
      <c r="D213" s="133"/>
      <c r="E213" s="41"/>
      <c r="H213" s="34"/>
      <c r="I213" s="34"/>
      <c r="J213" s="1"/>
      <c r="K213" s="1"/>
      <c r="L213" s="1"/>
      <c r="M213" s="42"/>
    </row>
    <row r="214" spans="1:13" ht="13">
      <c r="A214" s="134"/>
      <c r="C214" s="1"/>
      <c r="D214" s="133"/>
      <c r="E214" s="41"/>
      <c r="H214" s="34"/>
      <c r="I214" s="34"/>
      <c r="J214" s="1"/>
      <c r="K214" s="1"/>
      <c r="L214" s="1"/>
      <c r="M214" s="42"/>
    </row>
    <row r="215" spans="1:13" ht="13">
      <c r="A215" s="134"/>
      <c r="C215" s="1"/>
      <c r="D215" s="133"/>
      <c r="E215" s="41"/>
      <c r="H215" s="34"/>
      <c r="I215" s="34"/>
      <c r="J215" s="1"/>
      <c r="K215" s="1"/>
      <c r="L215" s="1"/>
      <c r="M215" s="42"/>
    </row>
    <row r="216" spans="1:13" ht="13">
      <c r="A216" s="134"/>
      <c r="C216" s="1"/>
      <c r="D216" s="133"/>
      <c r="E216" s="41"/>
      <c r="H216" s="34"/>
      <c r="I216" s="34"/>
      <c r="J216" s="1"/>
      <c r="K216" s="1"/>
      <c r="L216" s="1"/>
      <c r="M216" s="42"/>
    </row>
    <row r="217" spans="1:13" ht="13">
      <c r="A217" s="134"/>
      <c r="C217" s="1"/>
      <c r="D217" s="133"/>
      <c r="E217" s="41"/>
      <c r="H217" s="34"/>
      <c r="I217" s="34"/>
      <c r="J217" s="1"/>
      <c r="K217" s="1"/>
      <c r="L217" s="1"/>
      <c r="M217" s="42"/>
    </row>
    <row r="218" spans="1:13" ht="13">
      <c r="A218" s="134"/>
      <c r="C218" s="1"/>
      <c r="D218" s="133"/>
      <c r="E218" s="41"/>
      <c r="H218" s="34"/>
      <c r="I218" s="34"/>
      <c r="J218" s="1"/>
      <c r="K218" s="1"/>
      <c r="L218" s="1"/>
      <c r="M218" s="42"/>
    </row>
    <row r="219" spans="1:13" ht="13">
      <c r="A219" s="134"/>
      <c r="C219" s="1"/>
      <c r="D219" s="133"/>
      <c r="E219" s="41"/>
      <c r="H219" s="34"/>
      <c r="I219" s="34"/>
      <c r="J219" s="1"/>
      <c r="K219" s="1"/>
      <c r="L219" s="1"/>
      <c r="M219" s="42"/>
    </row>
    <row r="220" spans="1:13" ht="13">
      <c r="A220" s="134"/>
      <c r="C220" s="1"/>
      <c r="D220" s="133"/>
      <c r="E220" s="41"/>
      <c r="H220" s="34"/>
      <c r="I220" s="34"/>
      <c r="J220" s="1"/>
      <c r="K220" s="1"/>
      <c r="L220" s="1"/>
      <c r="M220" s="42"/>
    </row>
    <row r="221" spans="1:13" ht="13">
      <c r="A221" s="134"/>
      <c r="C221" s="1"/>
      <c r="D221" s="133"/>
      <c r="E221" s="41"/>
      <c r="H221" s="34"/>
      <c r="I221" s="34"/>
      <c r="J221" s="1"/>
      <c r="K221" s="1"/>
      <c r="L221" s="1"/>
      <c r="M221" s="42"/>
    </row>
    <row r="222" spans="1:13" ht="13">
      <c r="A222" s="134"/>
      <c r="C222" s="1"/>
      <c r="D222" s="133"/>
      <c r="E222" s="41"/>
      <c r="H222" s="34"/>
      <c r="I222" s="34"/>
      <c r="J222" s="1"/>
      <c r="K222" s="1"/>
      <c r="L222" s="1"/>
      <c r="M222" s="42"/>
    </row>
    <row r="223" spans="1:13" ht="13">
      <c r="A223" s="134"/>
      <c r="C223" s="1"/>
      <c r="D223" s="133"/>
      <c r="E223" s="41"/>
      <c r="H223" s="34"/>
      <c r="I223" s="34"/>
      <c r="J223" s="1"/>
      <c r="K223" s="1"/>
      <c r="L223" s="1"/>
      <c r="M223" s="42"/>
    </row>
    <row r="224" spans="1:13" ht="13">
      <c r="A224" s="134"/>
      <c r="C224" s="1"/>
      <c r="D224" s="133"/>
      <c r="E224" s="41"/>
      <c r="H224" s="34"/>
      <c r="I224" s="34"/>
      <c r="J224" s="1"/>
      <c r="K224" s="1"/>
      <c r="L224" s="1"/>
      <c r="M224" s="42"/>
    </row>
    <row r="225" spans="1:13" ht="13">
      <c r="A225" s="134"/>
      <c r="C225" s="1"/>
      <c r="D225" s="133"/>
      <c r="E225" s="41"/>
      <c r="H225" s="34"/>
      <c r="I225" s="34"/>
      <c r="J225" s="1"/>
      <c r="K225" s="1"/>
      <c r="L225" s="1"/>
      <c r="M225" s="42"/>
    </row>
    <row r="226" spans="1:13" ht="13">
      <c r="A226" s="134"/>
      <c r="C226" s="1"/>
      <c r="D226" s="133"/>
      <c r="E226" s="41"/>
      <c r="H226" s="34"/>
      <c r="I226" s="34"/>
      <c r="J226" s="1"/>
      <c r="K226" s="1"/>
      <c r="L226" s="1"/>
      <c r="M226" s="42"/>
    </row>
    <row r="227" spans="1:13" ht="13">
      <c r="A227" s="134"/>
      <c r="C227" s="1"/>
      <c r="D227" s="133"/>
      <c r="E227" s="41"/>
      <c r="H227" s="34"/>
      <c r="I227" s="34"/>
      <c r="J227" s="1"/>
      <c r="K227" s="1"/>
      <c r="L227" s="1"/>
      <c r="M227" s="42"/>
    </row>
    <row r="228" spans="1:13" ht="13">
      <c r="A228" s="134"/>
      <c r="C228" s="1"/>
      <c r="D228" s="133"/>
      <c r="E228" s="41"/>
      <c r="H228" s="34"/>
      <c r="I228" s="34"/>
      <c r="J228" s="1"/>
      <c r="K228" s="1"/>
      <c r="L228" s="1"/>
      <c r="M228" s="42"/>
    </row>
    <row r="229" spans="1:13" ht="13">
      <c r="A229" s="134"/>
      <c r="C229" s="1"/>
      <c r="D229" s="133"/>
      <c r="E229" s="41"/>
      <c r="H229" s="34"/>
      <c r="I229" s="34"/>
      <c r="J229" s="1"/>
      <c r="K229" s="1"/>
      <c r="L229" s="1"/>
      <c r="M229" s="42"/>
    </row>
    <row r="230" spans="1:13" ht="13">
      <c r="A230" s="134"/>
      <c r="C230" s="1"/>
      <c r="D230" s="133"/>
      <c r="E230" s="41"/>
      <c r="H230" s="34"/>
      <c r="I230" s="34"/>
      <c r="J230" s="1"/>
      <c r="K230" s="1"/>
      <c r="L230" s="1"/>
      <c r="M230" s="42"/>
    </row>
    <row r="231" spans="1:13" ht="13">
      <c r="A231" s="134"/>
      <c r="C231" s="1"/>
      <c r="D231" s="133"/>
      <c r="E231" s="41"/>
      <c r="H231" s="34"/>
      <c r="I231" s="34"/>
      <c r="J231" s="1"/>
      <c r="K231" s="1"/>
      <c r="L231" s="1"/>
      <c r="M231" s="42"/>
    </row>
    <row r="232" spans="1:13" ht="13">
      <c r="A232" s="134"/>
      <c r="C232" s="1"/>
      <c r="D232" s="133"/>
      <c r="E232" s="41"/>
      <c r="H232" s="34"/>
      <c r="I232" s="34"/>
      <c r="J232" s="1"/>
      <c r="K232" s="1"/>
      <c r="L232" s="1"/>
      <c r="M232" s="42"/>
    </row>
    <row r="233" spans="1:13" ht="13">
      <c r="A233" s="134"/>
      <c r="C233" s="1"/>
      <c r="D233" s="133"/>
      <c r="E233" s="41"/>
      <c r="H233" s="34"/>
      <c r="I233" s="34"/>
      <c r="J233" s="1"/>
      <c r="K233" s="1"/>
      <c r="L233" s="1"/>
      <c r="M233" s="42"/>
    </row>
    <row r="234" spans="1:13" ht="13">
      <c r="A234" s="134"/>
      <c r="C234" s="1"/>
      <c r="D234" s="133"/>
      <c r="E234" s="41"/>
      <c r="H234" s="34"/>
      <c r="I234" s="34"/>
      <c r="J234" s="1"/>
      <c r="K234" s="1"/>
      <c r="L234" s="1"/>
      <c r="M234" s="42"/>
    </row>
    <row r="235" spans="1:13" ht="13">
      <c r="A235" s="134"/>
      <c r="C235" s="1"/>
      <c r="D235" s="133"/>
      <c r="E235" s="41"/>
      <c r="H235" s="34"/>
      <c r="I235" s="34"/>
      <c r="J235" s="1"/>
      <c r="K235" s="1"/>
      <c r="L235" s="1"/>
      <c r="M235" s="42"/>
    </row>
    <row r="236" spans="1:13" ht="13">
      <c r="A236" s="134"/>
      <c r="C236" s="1"/>
      <c r="D236" s="133"/>
      <c r="E236" s="41"/>
      <c r="H236" s="34"/>
      <c r="I236" s="34"/>
      <c r="J236" s="1"/>
      <c r="K236" s="1"/>
      <c r="L236" s="1"/>
      <c r="M236" s="42"/>
    </row>
    <row r="237" spans="1:13" ht="13">
      <c r="A237" s="134"/>
      <c r="C237" s="1"/>
      <c r="D237" s="133"/>
      <c r="E237" s="41"/>
      <c r="H237" s="34"/>
      <c r="I237" s="34"/>
      <c r="J237" s="1"/>
      <c r="K237" s="1"/>
      <c r="L237" s="1"/>
      <c r="M237" s="42"/>
    </row>
    <row r="238" spans="1:13" ht="13">
      <c r="A238" s="134"/>
      <c r="C238" s="1"/>
      <c r="D238" s="133"/>
      <c r="E238" s="41"/>
      <c r="H238" s="34"/>
      <c r="I238" s="34"/>
      <c r="J238" s="1"/>
      <c r="K238" s="1"/>
      <c r="L238" s="1"/>
      <c r="M238" s="42"/>
    </row>
    <row r="239" spans="1:13" ht="13">
      <c r="A239" s="134"/>
      <c r="C239" s="1"/>
      <c r="D239" s="133"/>
      <c r="E239" s="41"/>
      <c r="H239" s="34"/>
      <c r="I239" s="34"/>
      <c r="J239" s="1"/>
      <c r="K239" s="1"/>
      <c r="L239" s="1"/>
      <c r="M239" s="42"/>
    </row>
    <row r="240" spans="1:13" ht="13">
      <c r="A240" s="134"/>
      <c r="C240" s="1"/>
      <c r="D240" s="133"/>
      <c r="E240" s="41"/>
      <c r="H240" s="34"/>
      <c r="I240" s="34"/>
      <c r="J240" s="1"/>
      <c r="K240" s="1"/>
      <c r="L240" s="1"/>
      <c r="M240" s="42"/>
    </row>
    <row r="241" spans="1:13" ht="13">
      <c r="A241" s="134"/>
      <c r="C241" s="1"/>
      <c r="D241" s="133"/>
      <c r="E241" s="41"/>
      <c r="H241" s="34"/>
      <c r="I241" s="34"/>
      <c r="J241" s="1"/>
      <c r="K241" s="1"/>
      <c r="L241" s="1"/>
      <c r="M241" s="42"/>
    </row>
    <row r="242" spans="1:13" ht="13">
      <c r="A242" s="134"/>
      <c r="C242" s="1"/>
      <c r="D242" s="133"/>
      <c r="E242" s="41"/>
      <c r="H242" s="34"/>
      <c r="I242" s="34"/>
      <c r="J242" s="1"/>
      <c r="K242" s="1"/>
      <c r="L242" s="1"/>
      <c r="M242" s="42"/>
    </row>
    <row r="243" spans="1:13" ht="13">
      <c r="A243" s="134"/>
      <c r="C243" s="1"/>
      <c r="D243" s="133"/>
      <c r="E243" s="41"/>
      <c r="H243" s="34"/>
      <c r="I243" s="34"/>
      <c r="J243" s="1"/>
      <c r="K243" s="1"/>
      <c r="L243" s="1"/>
      <c r="M243" s="42"/>
    </row>
    <row r="244" spans="1:13" ht="13">
      <c r="A244" s="134"/>
      <c r="C244" s="1"/>
      <c r="D244" s="133"/>
      <c r="E244" s="41"/>
      <c r="H244" s="34"/>
      <c r="I244" s="34"/>
      <c r="J244" s="1"/>
      <c r="K244" s="1"/>
      <c r="L244" s="1"/>
      <c r="M244" s="42"/>
    </row>
    <row r="245" spans="1:13" ht="13">
      <c r="A245" s="134"/>
      <c r="C245" s="1"/>
      <c r="D245" s="133"/>
      <c r="E245" s="41"/>
      <c r="H245" s="34"/>
      <c r="I245" s="34"/>
      <c r="J245" s="1"/>
      <c r="K245" s="1"/>
      <c r="L245" s="1"/>
      <c r="M245" s="42"/>
    </row>
    <row r="246" spans="1:13" ht="13">
      <c r="A246" s="134"/>
      <c r="C246" s="1"/>
      <c r="D246" s="133"/>
      <c r="E246" s="41"/>
      <c r="H246" s="34"/>
      <c r="I246" s="34"/>
      <c r="J246" s="1"/>
      <c r="K246" s="1"/>
      <c r="L246" s="1"/>
      <c r="M246" s="42"/>
    </row>
    <row r="247" spans="1:13" ht="13">
      <c r="A247" s="134"/>
      <c r="C247" s="1"/>
      <c r="D247" s="133"/>
      <c r="E247" s="41"/>
      <c r="H247" s="34"/>
      <c r="I247" s="34"/>
      <c r="J247" s="1"/>
      <c r="K247" s="1"/>
      <c r="L247" s="1"/>
      <c r="M247" s="42"/>
    </row>
    <row r="248" spans="1:13" ht="13">
      <c r="A248" s="134"/>
      <c r="C248" s="1"/>
      <c r="D248" s="133"/>
      <c r="E248" s="41"/>
      <c r="H248" s="34"/>
      <c r="I248" s="34"/>
      <c r="J248" s="1"/>
      <c r="K248" s="1"/>
      <c r="L248" s="1"/>
      <c r="M248" s="42"/>
    </row>
    <row r="249" spans="1:13" ht="13">
      <c r="A249" s="134"/>
      <c r="C249" s="1"/>
      <c r="D249" s="133"/>
      <c r="E249" s="41"/>
      <c r="H249" s="34"/>
      <c r="I249" s="34"/>
      <c r="J249" s="1"/>
      <c r="K249" s="1"/>
      <c r="L249" s="1"/>
      <c r="M249" s="42"/>
    </row>
    <row r="250" spans="1:13" ht="13">
      <c r="A250" s="134"/>
      <c r="C250" s="1"/>
      <c r="D250" s="133"/>
      <c r="E250" s="41"/>
      <c r="H250" s="34"/>
      <c r="I250" s="34"/>
      <c r="J250" s="1"/>
      <c r="K250" s="1"/>
      <c r="L250" s="1"/>
      <c r="M250" s="42"/>
    </row>
    <row r="251" spans="1:13" ht="13">
      <c r="A251" s="134"/>
      <c r="C251" s="1"/>
      <c r="D251" s="133"/>
      <c r="E251" s="41"/>
      <c r="H251" s="34"/>
      <c r="I251" s="34"/>
      <c r="J251" s="1"/>
      <c r="K251" s="1"/>
      <c r="L251" s="1"/>
      <c r="M251" s="42"/>
    </row>
    <row r="252" spans="1:13" ht="13">
      <c r="A252" s="134"/>
      <c r="C252" s="1"/>
      <c r="D252" s="133"/>
      <c r="E252" s="41"/>
      <c r="H252" s="34"/>
      <c r="I252" s="34"/>
      <c r="J252" s="1"/>
      <c r="K252" s="1"/>
      <c r="L252" s="1"/>
      <c r="M252" s="42"/>
    </row>
    <row r="253" spans="1:13" ht="13">
      <c r="A253" s="134"/>
      <c r="C253" s="1"/>
      <c r="D253" s="133"/>
      <c r="E253" s="41"/>
      <c r="H253" s="34"/>
      <c r="I253" s="34"/>
      <c r="J253" s="1"/>
      <c r="K253" s="1"/>
      <c r="L253" s="1"/>
      <c r="M253" s="42"/>
    </row>
    <row r="254" spans="1:13" ht="13">
      <c r="A254" s="134"/>
      <c r="C254" s="1"/>
      <c r="D254" s="133"/>
      <c r="E254" s="41"/>
      <c r="H254" s="34"/>
      <c r="I254" s="34"/>
      <c r="J254" s="1"/>
      <c r="K254" s="1"/>
      <c r="L254" s="1"/>
      <c r="M254" s="42"/>
    </row>
    <row r="255" spans="1:13" ht="13">
      <c r="A255" s="134"/>
      <c r="C255" s="1"/>
      <c r="D255" s="133"/>
      <c r="E255" s="41"/>
      <c r="H255" s="34"/>
      <c r="I255" s="34"/>
      <c r="J255" s="1"/>
      <c r="K255" s="1"/>
      <c r="L255" s="1"/>
      <c r="M255" s="42"/>
    </row>
    <row r="256" spans="1:13" ht="13">
      <c r="A256" s="134"/>
      <c r="C256" s="1"/>
      <c r="D256" s="133"/>
      <c r="E256" s="41"/>
      <c r="H256" s="34"/>
      <c r="I256" s="34"/>
      <c r="J256" s="1"/>
      <c r="K256" s="1"/>
      <c r="L256" s="1"/>
      <c r="M256" s="42"/>
    </row>
    <row r="257" spans="1:13" ht="13">
      <c r="A257" s="134"/>
      <c r="C257" s="1"/>
      <c r="D257" s="133"/>
      <c r="E257" s="41"/>
      <c r="H257" s="34"/>
      <c r="I257" s="34"/>
      <c r="J257" s="1"/>
      <c r="K257" s="1"/>
      <c r="L257" s="1"/>
      <c r="M257" s="42"/>
    </row>
    <row r="258" spans="1:13" ht="13">
      <c r="A258" s="134"/>
      <c r="C258" s="1"/>
      <c r="D258" s="133"/>
      <c r="E258" s="41"/>
      <c r="H258" s="34"/>
      <c r="I258" s="34"/>
      <c r="J258" s="1"/>
      <c r="K258" s="1"/>
      <c r="L258" s="1"/>
      <c r="M258" s="42"/>
    </row>
    <row r="259" spans="1:13" ht="13">
      <c r="A259" s="134"/>
      <c r="C259" s="1"/>
      <c r="D259" s="133"/>
      <c r="E259" s="41"/>
      <c r="H259" s="34"/>
      <c r="I259" s="34"/>
      <c r="J259" s="1"/>
      <c r="K259" s="1"/>
      <c r="L259" s="1"/>
      <c r="M259" s="42"/>
    </row>
    <row r="260" spans="1:13" ht="13">
      <c r="A260" s="134"/>
      <c r="C260" s="1"/>
      <c r="D260" s="133"/>
      <c r="E260" s="41"/>
      <c r="H260" s="34"/>
      <c r="I260" s="34"/>
      <c r="J260" s="1"/>
      <c r="K260" s="1"/>
      <c r="L260" s="1"/>
      <c r="M260" s="42"/>
    </row>
    <row r="261" spans="1:13" ht="13">
      <c r="A261" s="134"/>
      <c r="C261" s="1"/>
      <c r="D261" s="133"/>
      <c r="E261" s="41"/>
      <c r="H261" s="34"/>
      <c r="I261" s="34"/>
      <c r="J261" s="1"/>
      <c r="K261" s="1"/>
      <c r="L261" s="1"/>
      <c r="M261" s="42"/>
    </row>
    <row r="262" spans="1:13" ht="13">
      <c r="A262" s="134"/>
      <c r="C262" s="1"/>
      <c r="D262" s="133"/>
      <c r="E262" s="41"/>
      <c r="H262" s="34"/>
      <c r="I262" s="34"/>
      <c r="J262" s="1"/>
      <c r="K262" s="1"/>
      <c r="L262" s="1"/>
      <c r="M262" s="42"/>
    </row>
    <row r="263" spans="1:13" ht="13">
      <c r="A263" s="134"/>
      <c r="C263" s="1"/>
      <c r="D263" s="133"/>
      <c r="E263" s="41"/>
      <c r="H263" s="34"/>
      <c r="I263" s="34"/>
      <c r="J263" s="1"/>
      <c r="K263" s="1"/>
      <c r="L263" s="1"/>
      <c r="M263" s="42"/>
    </row>
    <row r="264" spans="1:13" ht="13">
      <c r="A264" s="134"/>
      <c r="C264" s="1"/>
      <c r="D264" s="133"/>
      <c r="E264" s="41"/>
      <c r="H264" s="34"/>
      <c r="I264" s="34"/>
      <c r="J264" s="1"/>
      <c r="K264" s="1"/>
      <c r="L264" s="1"/>
      <c r="M264" s="42"/>
    </row>
    <row r="265" spans="1:13" ht="13">
      <c r="A265" s="134"/>
      <c r="C265" s="1"/>
      <c r="D265" s="133"/>
      <c r="E265" s="41"/>
      <c r="H265" s="34"/>
      <c r="I265" s="34"/>
      <c r="J265" s="1"/>
      <c r="K265" s="1"/>
      <c r="L265" s="1"/>
      <c r="M265" s="42"/>
    </row>
    <row r="266" spans="1:13" ht="13">
      <c r="A266" s="134"/>
      <c r="C266" s="1"/>
      <c r="D266" s="133"/>
      <c r="E266" s="41"/>
      <c r="H266" s="34"/>
      <c r="I266" s="34"/>
      <c r="J266" s="1"/>
      <c r="K266" s="1"/>
      <c r="L266" s="1"/>
      <c r="M266" s="42"/>
    </row>
    <row r="267" spans="1:13" ht="13">
      <c r="A267" s="134"/>
      <c r="C267" s="1"/>
      <c r="D267" s="133"/>
      <c r="E267" s="41"/>
      <c r="H267" s="34"/>
      <c r="I267" s="34"/>
      <c r="J267" s="1"/>
      <c r="K267" s="1"/>
      <c r="L267" s="1"/>
      <c r="M267" s="42"/>
    </row>
    <row r="268" spans="1:13" ht="13">
      <c r="A268" s="134"/>
      <c r="C268" s="1"/>
      <c r="D268" s="133"/>
      <c r="E268" s="41"/>
      <c r="H268" s="34"/>
      <c r="I268" s="34"/>
      <c r="J268" s="1"/>
      <c r="K268" s="1"/>
      <c r="L268" s="1"/>
      <c r="M268" s="42"/>
    </row>
    <row r="269" spans="1:13" ht="13">
      <c r="A269" s="134"/>
      <c r="C269" s="1"/>
      <c r="D269" s="133"/>
      <c r="E269" s="41"/>
      <c r="H269" s="34"/>
      <c r="I269" s="34"/>
      <c r="J269" s="1"/>
      <c r="K269" s="1"/>
      <c r="L269" s="1"/>
      <c r="M269" s="42"/>
    </row>
    <row r="270" spans="1:13" ht="13">
      <c r="A270" s="134"/>
      <c r="C270" s="1"/>
      <c r="D270" s="133"/>
      <c r="E270" s="41"/>
      <c r="H270" s="34"/>
      <c r="I270" s="34"/>
      <c r="J270" s="1"/>
      <c r="K270" s="1"/>
      <c r="L270" s="1"/>
      <c r="M270" s="42"/>
    </row>
    <row r="271" spans="1:13" ht="13">
      <c r="A271" s="134"/>
      <c r="C271" s="1"/>
      <c r="D271" s="133"/>
      <c r="E271" s="41"/>
      <c r="H271" s="34"/>
      <c r="I271" s="34"/>
      <c r="J271" s="1"/>
      <c r="K271" s="1"/>
      <c r="L271" s="1"/>
      <c r="M271" s="42"/>
    </row>
    <row r="272" spans="1:13" ht="13">
      <c r="A272" s="134"/>
      <c r="C272" s="1"/>
      <c r="D272" s="133"/>
      <c r="E272" s="41"/>
      <c r="H272" s="34"/>
      <c r="I272" s="34"/>
      <c r="J272" s="1"/>
      <c r="K272" s="1"/>
      <c r="L272" s="1"/>
      <c r="M272" s="42"/>
    </row>
    <row r="273" spans="1:13" ht="13">
      <c r="A273" s="134"/>
      <c r="C273" s="1"/>
      <c r="D273" s="133"/>
      <c r="E273" s="41"/>
      <c r="H273" s="34"/>
      <c r="I273" s="34"/>
      <c r="J273" s="1"/>
      <c r="K273" s="1"/>
      <c r="L273" s="1"/>
      <c r="M273" s="42"/>
    </row>
    <row r="274" spans="1:13" ht="13">
      <c r="A274" s="134"/>
      <c r="C274" s="1"/>
      <c r="D274" s="133"/>
      <c r="E274" s="41"/>
      <c r="H274" s="34"/>
      <c r="I274" s="34"/>
      <c r="J274" s="1"/>
      <c r="K274" s="1"/>
      <c r="L274" s="1"/>
      <c r="M274" s="42"/>
    </row>
    <row r="275" spans="1:13" ht="13">
      <c r="A275" s="134"/>
      <c r="C275" s="1"/>
      <c r="D275" s="133"/>
      <c r="E275" s="41"/>
      <c r="H275" s="34"/>
      <c r="I275" s="34"/>
      <c r="J275" s="1"/>
      <c r="K275" s="1"/>
      <c r="L275" s="1"/>
      <c r="M275" s="42"/>
    </row>
    <row r="276" spans="1:13" ht="13">
      <c r="A276" s="134"/>
      <c r="C276" s="1"/>
      <c r="D276" s="133"/>
      <c r="E276" s="41"/>
      <c r="H276" s="34"/>
      <c r="I276" s="34"/>
      <c r="J276" s="1"/>
      <c r="K276" s="1"/>
      <c r="L276" s="1"/>
      <c r="M276" s="42"/>
    </row>
    <row r="277" spans="1:13" ht="13">
      <c r="A277" s="134"/>
      <c r="C277" s="1"/>
      <c r="D277" s="133"/>
      <c r="E277" s="41"/>
      <c r="H277" s="34"/>
      <c r="I277" s="34"/>
      <c r="J277" s="1"/>
      <c r="K277" s="1"/>
      <c r="L277" s="1"/>
      <c r="M277" s="42"/>
    </row>
    <row r="278" spans="1:13" ht="13">
      <c r="A278" s="134"/>
      <c r="C278" s="1"/>
      <c r="D278" s="133"/>
      <c r="E278" s="41"/>
      <c r="H278" s="34"/>
      <c r="I278" s="34"/>
      <c r="J278" s="1"/>
      <c r="K278" s="1"/>
      <c r="L278" s="1"/>
      <c r="M278" s="42"/>
    </row>
    <row r="279" spans="1:13" ht="13">
      <c r="A279" s="134"/>
      <c r="C279" s="1"/>
      <c r="D279" s="133"/>
      <c r="E279" s="41"/>
      <c r="H279" s="34"/>
      <c r="I279" s="34"/>
      <c r="J279" s="1"/>
      <c r="K279" s="1"/>
      <c r="L279" s="1"/>
      <c r="M279" s="42"/>
    </row>
    <row r="280" spans="1:13" ht="13">
      <c r="A280" s="134"/>
      <c r="C280" s="1"/>
      <c r="D280" s="133"/>
      <c r="E280" s="41"/>
      <c r="H280" s="34"/>
      <c r="I280" s="34"/>
      <c r="J280" s="1"/>
      <c r="K280" s="1"/>
      <c r="L280" s="1"/>
      <c r="M280" s="42"/>
    </row>
    <row r="281" spans="1:13" ht="13">
      <c r="A281" s="134"/>
      <c r="C281" s="1"/>
      <c r="D281" s="133"/>
      <c r="E281" s="41"/>
      <c r="H281" s="34"/>
      <c r="I281" s="34"/>
      <c r="J281" s="1"/>
      <c r="K281" s="1"/>
      <c r="L281" s="1"/>
      <c r="M281" s="42"/>
    </row>
    <row r="282" spans="1:13" ht="13">
      <c r="A282" s="134"/>
      <c r="C282" s="1"/>
      <c r="D282" s="133"/>
      <c r="E282" s="41"/>
      <c r="H282" s="34"/>
      <c r="I282" s="34"/>
      <c r="J282" s="1"/>
      <c r="K282" s="1"/>
      <c r="L282" s="1"/>
      <c r="M282" s="42"/>
    </row>
    <row r="283" spans="1:13" ht="13">
      <c r="A283" s="134"/>
      <c r="C283" s="1"/>
      <c r="D283" s="133"/>
      <c r="E283" s="41"/>
      <c r="H283" s="34"/>
      <c r="I283" s="34"/>
      <c r="J283" s="1"/>
      <c r="K283" s="1"/>
      <c r="L283" s="1"/>
      <c r="M283" s="42"/>
    </row>
    <row r="284" spans="1:13" ht="13">
      <c r="A284" s="134"/>
      <c r="C284" s="1"/>
      <c r="D284" s="133"/>
      <c r="E284" s="41"/>
      <c r="H284" s="34"/>
      <c r="I284" s="34"/>
      <c r="J284" s="1"/>
      <c r="K284" s="1"/>
      <c r="L284" s="1"/>
      <c r="M284" s="42"/>
    </row>
    <row r="285" spans="1:13" ht="13">
      <c r="A285" s="134"/>
      <c r="C285" s="1"/>
      <c r="D285" s="133"/>
      <c r="E285" s="41"/>
      <c r="H285" s="34"/>
      <c r="I285" s="34"/>
      <c r="J285" s="1"/>
      <c r="K285" s="1"/>
      <c r="L285" s="1"/>
      <c r="M285" s="42"/>
    </row>
    <row r="286" spans="1:13" ht="13">
      <c r="A286" s="134"/>
      <c r="C286" s="1"/>
      <c r="D286" s="133"/>
      <c r="E286" s="41"/>
      <c r="H286" s="34"/>
      <c r="I286" s="34"/>
      <c r="J286" s="1"/>
      <c r="K286" s="1"/>
      <c r="L286" s="1"/>
      <c r="M286" s="42"/>
    </row>
    <row r="287" spans="1:13" ht="13">
      <c r="A287" s="134"/>
      <c r="C287" s="1"/>
      <c r="D287" s="133"/>
      <c r="E287" s="41"/>
      <c r="H287" s="34"/>
      <c r="I287" s="34"/>
      <c r="J287" s="1"/>
      <c r="K287" s="1"/>
      <c r="L287" s="1"/>
      <c r="M287" s="42"/>
    </row>
    <row r="288" spans="1:13" ht="13">
      <c r="A288" s="134"/>
      <c r="C288" s="1"/>
      <c r="D288" s="133"/>
      <c r="E288" s="41"/>
      <c r="H288" s="34"/>
      <c r="I288" s="34"/>
      <c r="J288" s="1"/>
      <c r="K288" s="1"/>
      <c r="L288" s="1"/>
      <c r="M288" s="42"/>
    </row>
    <row r="289" spans="1:13" ht="13">
      <c r="A289" s="134"/>
      <c r="C289" s="1"/>
      <c r="D289" s="133"/>
      <c r="E289" s="41"/>
      <c r="H289" s="34"/>
      <c r="I289" s="34"/>
      <c r="J289" s="1"/>
      <c r="K289" s="1"/>
      <c r="L289" s="1"/>
      <c r="M289" s="42"/>
    </row>
    <row r="290" spans="1:13" ht="13">
      <c r="A290" s="134"/>
      <c r="C290" s="1"/>
      <c r="D290" s="133"/>
      <c r="E290" s="41"/>
      <c r="H290" s="34"/>
      <c r="I290" s="34"/>
      <c r="J290" s="1"/>
      <c r="K290" s="1"/>
      <c r="L290" s="1"/>
      <c r="M290" s="42"/>
    </row>
    <row r="291" spans="1:13" ht="13">
      <c r="A291" s="134"/>
      <c r="C291" s="1"/>
      <c r="D291" s="133"/>
      <c r="E291" s="41"/>
      <c r="H291" s="34"/>
      <c r="I291" s="34"/>
      <c r="J291" s="1"/>
      <c r="K291" s="1"/>
      <c r="L291" s="1"/>
      <c r="M291" s="42"/>
    </row>
    <row r="292" spans="1:13" ht="13">
      <c r="A292" s="134"/>
      <c r="C292" s="1"/>
      <c r="D292" s="133"/>
      <c r="E292" s="41"/>
      <c r="H292" s="34"/>
      <c r="I292" s="34"/>
      <c r="J292" s="1"/>
      <c r="K292" s="1"/>
      <c r="L292" s="1"/>
      <c r="M292" s="42"/>
    </row>
    <row r="293" spans="1:13" ht="13">
      <c r="A293" s="134"/>
      <c r="C293" s="1"/>
      <c r="D293" s="133"/>
      <c r="E293" s="41"/>
      <c r="H293" s="34"/>
      <c r="I293" s="34"/>
      <c r="J293" s="1"/>
      <c r="K293" s="1"/>
      <c r="L293" s="1"/>
      <c r="M293" s="42"/>
    </row>
    <row r="294" spans="1:13" ht="13">
      <c r="A294" s="134"/>
      <c r="C294" s="1"/>
      <c r="D294" s="133"/>
      <c r="E294" s="41"/>
      <c r="H294" s="34"/>
      <c r="I294" s="34"/>
      <c r="J294" s="1"/>
      <c r="K294" s="1"/>
      <c r="L294" s="1"/>
      <c r="M294" s="42"/>
    </row>
    <row r="295" spans="1:13" ht="13">
      <c r="A295" s="134"/>
      <c r="C295" s="1"/>
      <c r="D295" s="133"/>
      <c r="E295" s="41"/>
      <c r="H295" s="34"/>
      <c r="I295" s="34"/>
      <c r="J295" s="1"/>
      <c r="K295" s="1"/>
      <c r="L295" s="1"/>
      <c r="M295" s="42"/>
    </row>
    <row r="296" spans="1:13" ht="13">
      <c r="A296" s="134"/>
      <c r="C296" s="1"/>
      <c r="D296" s="133"/>
      <c r="E296" s="41"/>
      <c r="H296" s="34"/>
      <c r="I296" s="34"/>
      <c r="J296" s="1"/>
      <c r="K296" s="1"/>
      <c r="L296" s="1"/>
      <c r="M296" s="42"/>
    </row>
    <row r="297" spans="1:13" ht="13">
      <c r="A297" s="134"/>
      <c r="C297" s="1"/>
      <c r="D297" s="133"/>
      <c r="E297" s="41"/>
      <c r="H297" s="34"/>
      <c r="I297" s="34"/>
      <c r="J297" s="1"/>
      <c r="K297" s="1"/>
      <c r="L297" s="1"/>
      <c r="M297" s="42"/>
    </row>
    <row r="298" spans="1:13" ht="13">
      <c r="A298" s="134"/>
      <c r="C298" s="1"/>
      <c r="D298" s="133"/>
      <c r="E298" s="41"/>
      <c r="H298" s="34"/>
      <c r="I298" s="34"/>
      <c r="J298" s="1"/>
      <c r="K298" s="1"/>
      <c r="L298" s="1"/>
      <c r="M298" s="42"/>
    </row>
    <row r="299" spans="1:13" ht="13">
      <c r="A299" s="134"/>
      <c r="C299" s="1"/>
      <c r="D299" s="133"/>
      <c r="E299" s="41"/>
      <c r="H299" s="34"/>
      <c r="I299" s="34"/>
      <c r="J299" s="1"/>
      <c r="K299" s="1"/>
      <c r="L299" s="1"/>
      <c r="M299" s="42"/>
    </row>
    <row r="300" spans="1:13" ht="13">
      <c r="A300" s="134"/>
      <c r="C300" s="1"/>
      <c r="D300" s="133"/>
      <c r="E300" s="41"/>
      <c r="H300" s="34"/>
      <c r="I300" s="34"/>
      <c r="J300" s="1"/>
      <c r="K300" s="1"/>
      <c r="L300" s="1"/>
      <c r="M300" s="42"/>
    </row>
    <row r="301" spans="1:13" ht="13">
      <c r="A301" s="134"/>
      <c r="C301" s="1"/>
      <c r="D301" s="133"/>
      <c r="E301" s="41"/>
      <c r="H301" s="34"/>
      <c r="I301" s="34"/>
      <c r="J301" s="1"/>
      <c r="K301" s="1"/>
      <c r="L301" s="1"/>
      <c r="M301" s="42"/>
    </row>
    <row r="302" spans="1:13" ht="13">
      <c r="A302" s="134"/>
      <c r="C302" s="1"/>
      <c r="D302" s="133"/>
      <c r="E302" s="41"/>
      <c r="H302" s="34"/>
      <c r="I302" s="34"/>
      <c r="J302" s="1"/>
      <c r="K302" s="1"/>
      <c r="L302" s="1"/>
      <c r="M302" s="42"/>
    </row>
    <row r="303" spans="1:13" ht="13">
      <c r="A303" s="134"/>
      <c r="C303" s="1"/>
      <c r="D303" s="133"/>
      <c r="E303" s="41"/>
      <c r="H303" s="34"/>
      <c r="I303" s="34"/>
      <c r="J303" s="1"/>
      <c r="K303" s="1"/>
      <c r="L303" s="1"/>
      <c r="M303" s="42"/>
    </row>
    <row r="304" spans="1:13" ht="13">
      <c r="A304" s="134"/>
      <c r="C304" s="1"/>
      <c r="D304" s="133"/>
      <c r="E304" s="41"/>
      <c r="H304" s="34"/>
      <c r="I304" s="34"/>
      <c r="J304" s="1"/>
      <c r="K304" s="1"/>
      <c r="L304" s="1"/>
      <c r="M304" s="42"/>
    </row>
    <row r="305" spans="1:13" ht="13">
      <c r="A305" s="134"/>
      <c r="C305" s="1"/>
      <c r="D305" s="133"/>
      <c r="E305" s="41"/>
      <c r="H305" s="34"/>
      <c r="I305" s="34"/>
      <c r="J305" s="1"/>
      <c r="K305" s="1"/>
      <c r="L305" s="1"/>
      <c r="M305" s="42"/>
    </row>
    <row r="306" spans="1:13" ht="13">
      <c r="A306" s="134"/>
      <c r="C306" s="1"/>
      <c r="D306" s="133"/>
      <c r="E306" s="41"/>
      <c r="H306" s="34"/>
      <c r="I306" s="34"/>
      <c r="J306" s="1"/>
      <c r="K306" s="1"/>
      <c r="L306" s="1"/>
      <c r="M306" s="42"/>
    </row>
    <row r="307" spans="1:13" ht="13">
      <c r="A307" s="134"/>
      <c r="C307" s="1"/>
      <c r="D307" s="133"/>
      <c r="E307" s="41"/>
      <c r="H307" s="34"/>
      <c r="I307" s="34"/>
      <c r="J307" s="1"/>
      <c r="K307" s="1"/>
      <c r="L307" s="1"/>
      <c r="M307" s="42"/>
    </row>
    <row r="308" spans="1:13" ht="13">
      <c r="A308" s="134"/>
      <c r="C308" s="1"/>
      <c r="D308" s="133"/>
      <c r="E308" s="41"/>
      <c r="H308" s="34"/>
      <c r="I308" s="34"/>
      <c r="J308" s="1"/>
      <c r="K308" s="1"/>
      <c r="L308" s="1"/>
      <c r="M308" s="42"/>
    </row>
    <row r="309" spans="1:13" ht="13">
      <c r="A309" s="134"/>
      <c r="C309" s="1"/>
      <c r="D309" s="133"/>
      <c r="E309" s="41"/>
      <c r="H309" s="34"/>
      <c r="I309" s="34"/>
      <c r="J309" s="1"/>
      <c r="K309" s="1"/>
      <c r="L309" s="1"/>
      <c r="M309" s="42"/>
    </row>
    <row r="310" spans="1:13" ht="13">
      <c r="A310" s="134"/>
      <c r="C310" s="1"/>
      <c r="D310" s="133"/>
      <c r="E310" s="41"/>
      <c r="H310" s="34"/>
      <c r="I310" s="34"/>
      <c r="J310" s="1"/>
      <c r="K310" s="1"/>
      <c r="L310" s="1"/>
      <c r="M310" s="42"/>
    </row>
    <row r="311" spans="1:13" ht="13">
      <c r="A311" s="134"/>
      <c r="C311" s="1"/>
      <c r="D311" s="133"/>
      <c r="E311" s="41"/>
      <c r="H311" s="34"/>
      <c r="I311" s="34"/>
      <c r="J311" s="1"/>
      <c r="K311" s="1"/>
      <c r="L311" s="1"/>
      <c r="M311" s="42"/>
    </row>
    <row r="312" spans="1:13" ht="13">
      <c r="A312" s="134"/>
      <c r="C312" s="1"/>
      <c r="D312" s="133"/>
      <c r="E312" s="41"/>
      <c r="H312" s="34"/>
      <c r="I312" s="34"/>
      <c r="J312" s="1"/>
      <c r="K312" s="1"/>
      <c r="L312" s="1"/>
      <c r="M312" s="42"/>
    </row>
    <row r="313" spans="1:13" ht="13">
      <c r="A313" s="134"/>
      <c r="C313" s="1"/>
      <c r="D313" s="133"/>
      <c r="E313" s="41"/>
      <c r="H313" s="34"/>
      <c r="I313" s="34"/>
      <c r="J313" s="1"/>
      <c r="K313" s="1"/>
      <c r="L313" s="1"/>
      <c r="M313" s="42"/>
    </row>
    <row r="314" spans="1:13" ht="13">
      <c r="A314" s="134"/>
      <c r="C314" s="1"/>
      <c r="D314" s="133"/>
      <c r="E314" s="41"/>
      <c r="H314" s="34"/>
      <c r="I314" s="34"/>
      <c r="J314" s="1"/>
      <c r="K314" s="1"/>
      <c r="L314" s="1"/>
      <c r="M314" s="42"/>
    </row>
    <row r="315" spans="1:13" ht="13">
      <c r="A315" s="134"/>
      <c r="C315" s="1"/>
      <c r="D315" s="133"/>
      <c r="E315" s="41"/>
      <c r="H315" s="34"/>
      <c r="I315" s="34"/>
      <c r="J315" s="1"/>
      <c r="K315" s="1"/>
      <c r="L315" s="1"/>
      <c r="M315" s="42"/>
    </row>
    <row r="316" spans="1:13" ht="13">
      <c r="A316" s="134"/>
      <c r="C316" s="1"/>
      <c r="D316" s="133"/>
      <c r="E316" s="41"/>
      <c r="H316" s="34"/>
      <c r="I316" s="34"/>
      <c r="J316" s="1"/>
      <c r="K316" s="1"/>
      <c r="L316" s="1"/>
      <c r="M316" s="42"/>
    </row>
    <row r="317" spans="1:13" ht="13">
      <c r="A317" s="134"/>
      <c r="C317" s="1"/>
      <c r="D317" s="133"/>
      <c r="E317" s="41"/>
      <c r="H317" s="34"/>
      <c r="I317" s="34"/>
      <c r="J317" s="1"/>
      <c r="K317" s="1"/>
      <c r="L317" s="1"/>
      <c r="M317" s="42"/>
    </row>
    <row r="318" spans="1:13" ht="13">
      <c r="A318" s="134"/>
      <c r="C318" s="1"/>
      <c r="D318" s="133"/>
      <c r="E318" s="41"/>
      <c r="H318" s="34"/>
      <c r="I318" s="34"/>
      <c r="J318" s="1"/>
      <c r="K318" s="1"/>
      <c r="L318" s="1"/>
      <c r="M318" s="42"/>
    </row>
    <row r="319" spans="1:13" ht="13">
      <c r="A319" s="134"/>
      <c r="C319" s="1"/>
      <c r="D319" s="133"/>
      <c r="E319" s="41"/>
      <c r="H319" s="34"/>
      <c r="I319" s="34"/>
      <c r="J319" s="1"/>
      <c r="K319" s="1"/>
      <c r="L319" s="1"/>
      <c r="M319" s="42"/>
    </row>
    <row r="320" spans="1:13" ht="13">
      <c r="A320" s="134"/>
      <c r="C320" s="1"/>
      <c r="D320" s="133"/>
      <c r="E320" s="41"/>
      <c r="H320" s="34"/>
      <c r="I320" s="34"/>
      <c r="J320" s="1"/>
      <c r="K320" s="1"/>
      <c r="L320" s="1"/>
      <c r="M320" s="42"/>
    </row>
    <row r="321" spans="1:13" ht="13">
      <c r="A321" s="134"/>
      <c r="C321" s="1"/>
      <c r="D321" s="133"/>
      <c r="E321" s="41"/>
      <c r="H321" s="34"/>
      <c r="I321" s="34"/>
      <c r="J321" s="1"/>
      <c r="K321" s="1"/>
      <c r="L321" s="1"/>
      <c r="M321" s="42"/>
    </row>
    <row r="322" spans="1:13" ht="13">
      <c r="A322" s="134"/>
      <c r="C322" s="1"/>
      <c r="D322" s="133"/>
      <c r="E322" s="41"/>
      <c r="H322" s="34"/>
      <c r="I322" s="34"/>
      <c r="J322" s="1"/>
      <c r="K322" s="1"/>
      <c r="L322" s="1"/>
      <c r="M322" s="42"/>
    </row>
    <row r="323" spans="1:13" ht="13">
      <c r="A323" s="134"/>
      <c r="C323" s="1"/>
      <c r="D323" s="133"/>
      <c r="E323" s="41"/>
      <c r="H323" s="34"/>
      <c r="I323" s="34"/>
      <c r="J323" s="1"/>
      <c r="K323" s="1"/>
      <c r="L323" s="1"/>
      <c r="M323" s="42"/>
    </row>
    <row r="324" spans="1:13" ht="13">
      <c r="A324" s="134"/>
      <c r="C324" s="1"/>
      <c r="D324" s="133"/>
      <c r="E324" s="41"/>
      <c r="H324" s="34"/>
      <c r="I324" s="34"/>
      <c r="J324" s="1"/>
      <c r="K324" s="1"/>
      <c r="L324" s="1"/>
      <c r="M324" s="42"/>
    </row>
    <row r="325" spans="1:13" ht="13">
      <c r="A325" s="134"/>
      <c r="C325" s="1"/>
      <c r="D325" s="133"/>
      <c r="E325" s="41"/>
      <c r="H325" s="34"/>
      <c r="I325" s="34"/>
      <c r="J325" s="1"/>
      <c r="K325" s="1"/>
      <c r="L325" s="1"/>
      <c r="M325" s="42"/>
    </row>
    <row r="326" spans="1:13" ht="13">
      <c r="A326" s="134"/>
      <c r="C326" s="1"/>
      <c r="D326" s="133"/>
      <c r="E326" s="41"/>
      <c r="H326" s="34"/>
      <c r="I326" s="34"/>
      <c r="J326" s="1"/>
      <c r="K326" s="1"/>
      <c r="L326" s="1"/>
      <c r="M326" s="42"/>
    </row>
    <row r="327" spans="1:13" ht="13">
      <c r="A327" s="134"/>
      <c r="C327" s="1"/>
      <c r="D327" s="133"/>
      <c r="E327" s="41"/>
      <c r="H327" s="34"/>
      <c r="I327" s="34"/>
      <c r="J327" s="1"/>
      <c r="K327" s="1"/>
      <c r="L327" s="1"/>
      <c r="M327" s="42"/>
    </row>
    <row r="328" spans="1:13" ht="13">
      <c r="A328" s="134"/>
      <c r="C328" s="1"/>
      <c r="D328" s="133"/>
      <c r="E328" s="41"/>
      <c r="H328" s="34"/>
      <c r="I328" s="34"/>
      <c r="J328" s="1"/>
      <c r="K328" s="1"/>
      <c r="L328" s="1"/>
      <c r="M328" s="42"/>
    </row>
    <row r="329" spans="1:13" ht="13">
      <c r="A329" s="134"/>
      <c r="C329" s="1"/>
      <c r="D329" s="133"/>
      <c r="E329" s="41"/>
      <c r="H329" s="34"/>
      <c r="I329" s="34"/>
      <c r="J329" s="1"/>
      <c r="K329" s="1"/>
      <c r="L329" s="1"/>
      <c r="M329" s="42"/>
    </row>
    <row r="330" spans="1:13" ht="13">
      <c r="A330" s="134"/>
      <c r="C330" s="1"/>
      <c r="D330" s="133"/>
      <c r="E330" s="41"/>
      <c r="H330" s="34"/>
      <c r="I330" s="34"/>
      <c r="J330" s="1"/>
      <c r="K330" s="1"/>
      <c r="L330" s="1"/>
      <c r="M330" s="42"/>
    </row>
    <row r="331" spans="1:13" ht="13">
      <c r="A331" s="134"/>
      <c r="C331" s="1"/>
      <c r="D331" s="133"/>
      <c r="E331" s="41"/>
      <c r="H331" s="34"/>
      <c r="I331" s="34"/>
      <c r="J331" s="1"/>
      <c r="K331" s="1"/>
      <c r="L331" s="1"/>
      <c r="M331" s="42"/>
    </row>
    <row r="332" spans="1:13" ht="13">
      <c r="A332" s="134"/>
      <c r="C332" s="1"/>
      <c r="D332" s="133"/>
      <c r="E332" s="41"/>
      <c r="H332" s="34"/>
      <c r="I332" s="34"/>
      <c r="J332" s="1"/>
      <c r="K332" s="1"/>
      <c r="L332" s="1"/>
      <c r="M332" s="42"/>
    </row>
    <row r="333" spans="1:13" ht="13">
      <c r="A333" s="134"/>
      <c r="C333" s="1"/>
      <c r="D333" s="133"/>
      <c r="E333" s="41"/>
      <c r="H333" s="34"/>
      <c r="I333" s="34"/>
      <c r="J333" s="1"/>
      <c r="K333" s="1"/>
      <c r="L333" s="1"/>
      <c r="M333" s="42"/>
    </row>
    <row r="334" spans="1:13" ht="13">
      <c r="A334" s="134"/>
      <c r="C334" s="1"/>
      <c r="D334" s="133"/>
      <c r="E334" s="41"/>
      <c r="H334" s="34"/>
      <c r="I334" s="34"/>
      <c r="J334" s="1"/>
      <c r="K334" s="1"/>
      <c r="L334" s="1"/>
      <c r="M334" s="42"/>
    </row>
    <row r="335" spans="1:13" ht="13">
      <c r="A335" s="134"/>
      <c r="C335" s="1"/>
      <c r="D335" s="133"/>
      <c r="E335" s="41"/>
      <c r="H335" s="34"/>
      <c r="I335" s="34"/>
      <c r="J335" s="1"/>
      <c r="K335" s="1"/>
      <c r="L335" s="1"/>
      <c r="M335" s="42"/>
    </row>
    <row r="336" spans="1:13" ht="13">
      <c r="A336" s="134"/>
      <c r="C336" s="1"/>
      <c r="D336" s="133"/>
      <c r="E336" s="41"/>
      <c r="H336" s="34"/>
      <c r="I336" s="34"/>
      <c r="J336" s="1"/>
      <c r="K336" s="1"/>
      <c r="L336" s="1"/>
      <c r="M336" s="42"/>
    </row>
    <row r="337" spans="1:13" ht="13">
      <c r="A337" s="134"/>
      <c r="C337" s="1"/>
      <c r="D337" s="133"/>
      <c r="E337" s="41"/>
      <c r="H337" s="34"/>
      <c r="I337" s="34"/>
      <c r="J337" s="1"/>
      <c r="K337" s="1"/>
      <c r="L337" s="1"/>
      <c r="M337" s="42"/>
    </row>
    <row r="338" spans="1:13" ht="13">
      <c r="A338" s="134"/>
      <c r="C338" s="1"/>
      <c r="D338" s="133"/>
      <c r="E338" s="41"/>
      <c r="H338" s="34"/>
      <c r="I338" s="34"/>
      <c r="J338" s="1"/>
      <c r="K338" s="1"/>
      <c r="L338" s="1"/>
      <c r="M338" s="42"/>
    </row>
    <row r="339" spans="1:13" ht="13">
      <c r="A339" s="134"/>
      <c r="C339" s="1"/>
      <c r="D339" s="133"/>
      <c r="E339" s="41"/>
      <c r="H339" s="34"/>
      <c r="I339" s="34"/>
      <c r="J339" s="1"/>
      <c r="K339" s="1"/>
      <c r="L339" s="1"/>
      <c r="M339" s="42"/>
    </row>
    <row r="340" spans="1:13" ht="13">
      <c r="A340" s="134"/>
      <c r="C340" s="1"/>
      <c r="D340" s="133"/>
      <c r="E340" s="41"/>
      <c r="H340" s="34"/>
      <c r="I340" s="34"/>
      <c r="J340" s="1"/>
      <c r="K340" s="1"/>
      <c r="L340" s="1"/>
      <c r="M340" s="42"/>
    </row>
    <row r="341" spans="1:13" ht="13">
      <c r="A341" s="134"/>
      <c r="C341" s="1"/>
      <c r="D341" s="133"/>
      <c r="E341" s="41"/>
      <c r="H341" s="34"/>
      <c r="I341" s="34"/>
      <c r="J341" s="1"/>
      <c r="K341" s="1"/>
      <c r="L341" s="1"/>
      <c r="M341" s="42"/>
    </row>
    <row r="342" spans="1:13" ht="13">
      <c r="A342" s="134"/>
      <c r="C342" s="1"/>
      <c r="D342" s="133"/>
      <c r="E342" s="41"/>
      <c r="H342" s="34"/>
      <c r="I342" s="34"/>
      <c r="J342" s="1"/>
      <c r="K342" s="1"/>
      <c r="L342" s="1"/>
      <c r="M342" s="42"/>
    </row>
    <row r="343" spans="1:13" ht="13">
      <c r="A343" s="134"/>
      <c r="C343" s="1"/>
      <c r="D343" s="133"/>
      <c r="E343" s="41"/>
      <c r="H343" s="34"/>
      <c r="I343" s="34"/>
      <c r="J343" s="1"/>
      <c r="K343" s="1"/>
      <c r="L343" s="1"/>
      <c r="M343" s="42"/>
    </row>
    <row r="344" spans="1:13" ht="13">
      <c r="A344" s="134"/>
      <c r="C344" s="1"/>
      <c r="D344" s="133"/>
      <c r="E344" s="41"/>
      <c r="H344" s="34"/>
      <c r="I344" s="34"/>
      <c r="J344" s="1"/>
      <c r="K344" s="1"/>
      <c r="L344" s="1"/>
      <c r="M344" s="42"/>
    </row>
    <row r="345" spans="1:13" ht="13">
      <c r="A345" s="134"/>
      <c r="C345" s="1"/>
      <c r="D345" s="133"/>
      <c r="E345" s="41"/>
      <c r="H345" s="34"/>
      <c r="I345" s="34"/>
      <c r="J345" s="1"/>
      <c r="K345" s="1"/>
      <c r="L345" s="1"/>
      <c r="M345" s="42"/>
    </row>
    <row r="346" spans="1:13" ht="13">
      <c r="A346" s="134"/>
      <c r="C346" s="1"/>
      <c r="D346" s="133"/>
      <c r="E346" s="41"/>
      <c r="H346" s="34"/>
      <c r="I346" s="34"/>
      <c r="J346" s="1"/>
      <c r="K346" s="1"/>
      <c r="L346" s="1"/>
      <c r="M346" s="42"/>
    </row>
    <row r="347" spans="1:13" ht="13">
      <c r="A347" s="134"/>
      <c r="C347" s="1"/>
      <c r="D347" s="133"/>
      <c r="E347" s="41"/>
      <c r="H347" s="34"/>
      <c r="I347" s="34"/>
      <c r="J347" s="1"/>
      <c r="K347" s="1"/>
      <c r="L347" s="1"/>
      <c r="M347" s="42"/>
    </row>
    <row r="348" spans="1:13" ht="13">
      <c r="A348" s="134"/>
      <c r="C348" s="1"/>
      <c r="D348" s="133"/>
      <c r="E348" s="41"/>
      <c r="H348" s="34"/>
      <c r="I348" s="34"/>
      <c r="J348" s="1"/>
      <c r="K348" s="1"/>
      <c r="L348" s="1"/>
      <c r="M348" s="42"/>
    </row>
    <row r="349" spans="1:13" ht="13">
      <c r="A349" s="134"/>
      <c r="C349" s="1"/>
      <c r="D349" s="133"/>
      <c r="E349" s="41"/>
      <c r="H349" s="34"/>
      <c r="I349" s="34"/>
      <c r="J349" s="1"/>
      <c r="K349" s="1"/>
      <c r="L349" s="1"/>
      <c r="M349" s="42"/>
    </row>
    <row r="350" spans="1:13" ht="13">
      <c r="A350" s="134"/>
      <c r="C350" s="1"/>
      <c r="D350" s="133"/>
      <c r="E350" s="41"/>
      <c r="H350" s="34"/>
      <c r="I350" s="34"/>
      <c r="J350" s="1"/>
      <c r="K350" s="1"/>
      <c r="L350" s="1"/>
      <c r="M350" s="42"/>
    </row>
    <row r="351" spans="1:13" ht="13">
      <c r="A351" s="134"/>
      <c r="C351" s="1"/>
      <c r="D351" s="133"/>
      <c r="E351" s="41"/>
      <c r="H351" s="34"/>
      <c r="I351" s="34"/>
      <c r="J351" s="1"/>
      <c r="K351" s="1"/>
      <c r="L351" s="1"/>
      <c r="M351" s="42"/>
    </row>
    <row r="352" spans="1:13" ht="13">
      <c r="A352" s="134"/>
      <c r="C352" s="1"/>
      <c r="D352" s="133"/>
      <c r="E352" s="41"/>
      <c r="H352" s="34"/>
      <c r="I352" s="34"/>
      <c r="J352" s="1"/>
      <c r="K352" s="1"/>
      <c r="L352" s="1"/>
      <c r="M352" s="42"/>
    </row>
    <row r="353" spans="1:13" ht="13">
      <c r="A353" s="134"/>
      <c r="C353" s="1"/>
      <c r="D353" s="133"/>
      <c r="E353" s="41"/>
      <c r="H353" s="34"/>
      <c r="I353" s="34"/>
      <c r="J353" s="1"/>
      <c r="K353" s="1"/>
      <c r="L353" s="1"/>
      <c r="M353" s="42"/>
    </row>
    <row r="354" spans="1:13" ht="13">
      <c r="A354" s="134"/>
      <c r="C354" s="1"/>
      <c r="D354" s="133"/>
      <c r="E354" s="41"/>
      <c r="H354" s="34"/>
      <c r="I354" s="34"/>
      <c r="J354" s="1"/>
      <c r="K354" s="1"/>
      <c r="L354" s="1"/>
      <c r="M354" s="42"/>
    </row>
    <row r="355" spans="1:13" ht="13">
      <c r="A355" s="134"/>
      <c r="C355" s="1"/>
      <c r="D355" s="133"/>
      <c r="E355" s="41"/>
      <c r="H355" s="34"/>
      <c r="I355" s="34"/>
      <c r="J355" s="1"/>
      <c r="K355" s="1"/>
      <c r="L355" s="1"/>
      <c r="M355" s="42"/>
    </row>
    <row r="356" spans="1:13" ht="13">
      <c r="A356" s="134"/>
      <c r="C356" s="1"/>
      <c r="D356" s="133"/>
      <c r="E356" s="41"/>
      <c r="H356" s="34"/>
      <c r="I356" s="34"/>
      <c r="J356" s="1"/>
      <c r="K356" s="1"/>
      <c r="L356" s="1"/>
      <c r="M356" s="42"/>
    </row>
    <row r="357" spans="1:13" ht="13">
      <c r="A357" s="134"/>
      <c r="C357" s="1"/>
      <c r="D357" s="133"/>
      <c r="E357" s="41"/>
      <c r="H357" s="34"/>
      <c r="I357" s="34"/>
      <c r="J357" s="1"/>
      <c r="K357" s="1"/>
      <c r="L357" s="1"/>
      <c r="M357" s="42"/>
    </row>
    <row r="358" spans="1:13" ht="13">
      <c r="A358" s="134"/>
      <c r="C358" s="1"/>
      <c r="D358" s="133"/>
      <c r="E358" s="41"/>
      <c r="H358" s="34"/>
      <c r="I358" s="34"/>
      <c r="J358" s="1"/>
      <c r="K358" s="1"/>
      <c r="L358" s="1"/>
      <c r="M358" s="42"/>
    </row>
    <row r="359" spans="1:13" ht="13">
      <c r="A359" s="134"/>
      <c r="C359" s="1"/>
      <c r="D359" s="133"/>
      <c r="E359" s="41"/>
      <c r="H359" s="34"/>
      <c r="I359" s="34"/>
      <c r="J359" s="1"/>
      <c r="K359" s="1"/>
      <c r="L359" s="1"/>
      <c r="M359" s="42"/>
    </row>
    <row r="360" spans="1:13" ht="13">
      <c r="A360" s="134"/>
      <c r="C360" s="1"/>
      <c r="D360" s="133"/>
      <c r="E360" s="41"/>
      <c r="H360" s="34"/>
      <c r="I360" s="34"/>
      <c r="J360" s="1"/>
      <c r="K360" s="1"/>
      <c r="L360" s="1"/>
      <c r="M360" s="42"/>
    </row>
    <row r="361" spans="1:13" ht="13">
      <c r="A361" s="134"/>
      <c r="C361" s="1"/>
      <c r="D361" s="133"/>
      <c r="E361" s="41"/>
      <c r="H361" s="34"/>
      <c r="I361" s="34"/>
      <c r="J361" s="1"/>
      <c r="K361" s="1"/>
      <c r="L361" s="1"/>
      <c r="M361" s="42"/>
    </row>
    <row r="362" spans="1:13" ht="13">
      <c r="A362" s="134"/>
      <c r="C362" s="1"/>
      <c r="D362" s="133"/>
      <c r="E362" s="41"/>
      <c r="H362" s="34"/>
      <c r="I362" s="34"/>
      <c r="J362" s="1"/>
      <c r="K362" s="1"/>
      <c r="L362" s="1"/>
      <c r="M362" s="42"/>
    </row>
    <row r="363" spans="1:13" ht="13">
      <c r="A363" s="134"/>
      <c r="C363" s="1"/>
      <c r="D363" s="133"/>
      <c r="E363" s="41"/>
      <c r="H363" s="34"/>
      <c r="I363" s="34"/>
      <c r="J363" s="1"/>
      <c r="K363" s="1"/>
      <c r="L363" s="1"/>
      <c r="M363" s="42"/>
    </row>
    <row r="364" spans="1:13" ht="13">
      <c r="A364" s="134"/>
      <c r="C364" s="1"/>
      <c r="D364" s="133"/>
      <c r="E364" s="41"/>
      <c r="H364" s="34"/>
      <c r="I364" s="34"/>
      <c r="J364" s="1"/>
      <c r="K364" s="1"/>
      <c r="L364" s="1"/>
      <c r="M364" s="42"/>
    </row>
    <row r="365" spans="1:13" ht="13">
      <c r="A365" s="134"/>
      <c r="C365" s="1"/>
      <c r="D365" s="133"/>
      <c r="E365" s="41"/>
      <c r="H365" s="34"/>
      <c r="I365" s="34"/>
      <c r="J365" s="1"/>
      <c r="K365" s="1"/>
      <c r="L365" s="1"/>
      <c r="M365" s="42"/>
    </row>
    <row r="366" spans="1:13" ht="13">
      <c r="A366" s="134"/>
      <c r="C366" s="1"/>
      <c r="D366" s="133"/>
      <c r="E366" s="41"/>
      <c r="H366" s="34"/>
      <c r="I366" s="34"/>
      <c r="J366" s="1"/>
      <c r="K366" s="1"/>
      <c r="L366" s="1"/>
      <c r="M366" s="42"/>
    </row>
    <row r="367" spans="1:13" ht="13">
      <c r="A367" s="134"/>
      <c r="C367" s="1"/>
      <c r="D367" s="133"/>
      <c r="E367" s="41"/>
      <c r="H367" s="34"/>
      <c r="I367" s="34"/>
      <c r="J367" s="1"/>
      <c r="K367" s="1"/>
      <c r="L367" s="1"/>
      <c r="M367" s="42"/>
    </row>
    <row r="368" spans="1:13" ht="13">
      <c r="A368" s="134"/>
      <c r="C368" s="1"/>
      <c r="D368" s="133"/>
      <c r="E368" s="41"/>
      <c r="H368" s="34"/>
      <c r="I368" s="34"/>
      <c r="J368" s="1"/>
      <c r="K368" s="1"/>
      <c r="L368" s="1"/>
      <c r="M368" s="42"/>
    </row>
    <row r="369" spans="1:13" ht="13">
      <c r="A369" s="134"/>
      <c r="C369" s="1"/>
      <c r="D369" s="133"/>
      <c r="E369" s="41"/>
      <c r="H369" s="34"/>
      <c r="I369" s="34"/>
      <c r="J369" s="1"/>
      <c r="K369" s="1"/>
      <c r="L369" s="1"/>
      <c r="M369" s="42"/>
    </row>
    <row r="370" spans="1:13" ht="13">
      <c r="A370" s="134"/>
      <c r="C370" s="1"/>
      <c r="D370" s="133"/>
      <c r="E370" s="41"/>
      <c r="H370" s="34"/>
      <c r="I370" s="34"/>
      <c r="J370" s="1"/>
      <c r="K370" s="1"/>
      <c r="L370" s="1"/>
      <c r="M370" s="42"/>
    </row>
    <row r="371" spans="1:13" ht="13">
      <c r="A371" s="134"/>
      <c r="C371" s="1"/>
      <c r="D371" s="133"/>
      <c r="E371" s="41"/>
      <c r="H371" s="34"/>
      <c r="I371" s="34"/>
      <c r="J371" s="1"/>
      <c r="K371" s="1"/>
      <c r="L371" s="1"/>
      <c r="M371" s="42"/>
    </row>
    <row r="372" spans="1:13" ht="13">
      <c r="A372" s="134"/>
      <c r="C372" s="1"/>
      <c r="D372" s="133"/>
      <c r="E372" s="41"/>
      <c r="H372" s="34"/>
      <c r="I372" s="34"/>
      <c r="J372" s="1"/>
      <c r="K372" s="1"/>
      <c r="L372" s="1"/>
      <c r="M372" s="42"/>
    </row>
    <row r="373" spans="1:13" ht="13">
      <c r="A373" s="134"/>
      <c r="C373" s="1"/>
      <c r="D373" s="133"/>
      <c r="E373" s="41"/>
      <c r="H373" s="34"/>
      <c r="I373" s="34"/>
      <c r="J373" s="1"/>
      <c r="K373" s="1"/>
      <c r="L373" s="1"/>
      <c r="M373" s="42"/>
    </row>
    <row r="374" spans="1:13" ht="13">
      <c r="A374" s="134"/>
      <c r="C374" s="1"/>
      <c r="D374" s="133"/>
      <c r="E374" s="41"/>
      <c r="H374" s="34"/>
      <c r="I374" s="34"/>
      <c r="J374" s="1"/>
      <c r="K374" s="1"/>
      <c r="L374" s="1"/>
      <c r="M374" s="42"/>
    </row>
    <row r="375" spans="1:13" ht="13">
      <c r="A375" s="134"/>
      <c r="C375" s="1"/>
      <c r="D375" s="133"/>
      <c r="E375" s="41"/>
      <c r="H375" s="34"/>
      <c r="I375" s="34"/>
      <c r="J375" s="1"/>
      <c r="K375" s="1"/>
      <c r="L375" s="1"/>
      <c r="M375" s="42"/>
    </row>
    <row r="376" spans="1:13" ht="13">
      <c r="A376" s="134"/>
      <c r="C376" s="1"/>
      <c r="D376" s="133"/>
      <c r="E376" s="41"/>
      <c r="H376" s="34"/>
      <c r="I376" s="34"/>
      <c r="J376" s="1"/>
      <c r="K376" s="1"/>
      <c r="L376" s="1"/>
      <c r="M376" s="42"/>
    </row>
    <row r="377" spans="1:13" ht="13">
      <c r="A377" s="134"/>
      <c r="C377" s="1"/>
      <c r="D377" s="133"/>
      <c r="E377" s="41"/>
      <c r="H377" s="34"/>
      <c r="I377" s="34"/>
      <c r="J377" s="1"/>
      <c r="K377" s="1"/>
      <c r="L377" s="1"/>
      <c r="M377" s="42"/>
    </row>
    <row r="378" spans="1:13" ht="13">
      <c r="A378" s="134"/>
      <c r="C378" s="1"/>
      <c r="D378" s="133"/>
      <c r="E378" s="41"/>
      <c r="H378" s="34"/>
      <c r="I378" s="34"/>
      <c r="J378" s="1"/>
      <c r="K378" s="1"/>
      <c r="L378" s="1"/>
      <c r="M378" s="42"/>
    </row>
    <row r="379" spans="1:13" ht="13">
      <c r="A379" s="134"/>
      <c r="C379" s="1"/>
      <c r="D379" s="133"/>
      <c r="E379" s="41"/>
      <c r="H379" s="34"/>
      <c r="I379" s="34"/>
      <c r="J379" s="1"/>
      <c r="K379" s="1"/>
      <c r="L379" s="1"/>
      <c r="M379" s="42"/>
    </row>
    <row r="380" spans="1:13" ht="13">
      <c r="A380" s="134"/>
      <c r="C380" s="1"/>
      <c r="D380" s="133"/>
      <c r="E380" s="41"/>
      <c r="H380" s="34"/>
      <c r="I380" s="34"/>
      <c r="J380" s="1"/>
      <c r="K380" s="1"/>
      <c r="L380" s="1"/>
      <c r="M380" s="42"/>
    </row>
    <row r="381" spans="1:13" ht="13">
      <c r="A381" s="134"/>
      <c r="C381" s="1"/>
      <c r="D381" s="133"/>
      <c r="E381" s="41"/>
      <c r="H381" s="34"/>
      <c r="I381" s="34"/>
      <c r="J381" s="1"/>
      <c r="K381" s="1"/>
      <c r="L381" s="1"/>
      <c r="M381" s="42"/>
    </row>
    <row r="382" spans="1:13" ht="13">
      <c r="A382" s="134"/>
      <c r="C382" s="1"/>
      <c r="D382" s="133"/>
      <c r="E382" s="41"/>
      <c r="H382" s="34"/>
      <c r="I382" s="34"/>
      <c r="J382" s="1"/>
      <c r="K382" s="1"/>
      <c r="L382" s="1"/>
      <c r="M382" s="42"/>
    </row>
    <row r="383" spans="1:13" ht="13">
      <c r="A383" s="134"/>
      <c r="C383" s="1"/>
      <c r="D383" s="133"/>
      <c r="E383" s="41"/>
      <c r="H383" s="34"/>
      <c r="I383" s="34"/>
      <c r="J383" s="1"/>
      <c r="K383" s="1"/>
      <c r="L383" s="1"/>
      <c r="M383" s="42"/>
    </row>
    <row r="384" spans="1:13" ht="13">
      <c r="A384" s="134"/>
      <c r="C384" s="1"/>
      <c r="D384" s="133"/>
      <c r="E384" s="41"/>
      <c r="H384" s="34"/>
      <c r="I384" s="34"/>
      <c r="J384" s="1"/>
      <c r="K384" s="1"/>
      <c r="L384" s="1"/>
      <c r="M384" s="42"/>
    </row>
    <row r="385" spans="1:13" ht="13">
      <c r="A385" s="134"/>
      <c r="C385" s="1"/>
      <c r="D385" s="133"/>
      <c r="E385" s="41"/>
      <c r="H385" s="34"/>
      <c r="I385" s="34"/>
      <c r="J385" s="1"/>
      <c r="K385" s="1"/>
      <c r="L385" s="1"/>
      <c r="M385" s="42"/>
    </row>
    <row r="386" spans="1:13" ht="13">
      <c r="A386" s="134"/>
      <c r="C386" s="1"/>
      <c r="D386" s="133"/>
      <c r="E386" s="41"/>
      <c r="H386" s="34"/>
      <c r="I386" s="34"/>
      <c r="J386" s="1"/>
      <c r="K386" s="1"/>
      <c r="L386" s="1"/>
      <c r="M386" s="42"/>
    </row>
    <row r="387" spans="1:13" ht="13">
      <c r="A387" s="134"/>
      <c r="C387" s="1"/>
      <c r="D387" s="133"/>
      <c r="E387" s="41"/>
      <c r="H387" s="34"/>
      <c r="I387" s="34"/>
      <c r="J387" s="1"/>
      <c r="K387" s="1"/>
      <c r="L387" s="1"/>
      <c r="M387" s="42"/>
    </row>
    <row r="388" spans="1:13" ht="13">
      <c r="A388" s="134"/>
      <c r="C388" s="1"/>
      <c r="D388" s="133"/>
      <c r="E388" s="41"/>
      <c r="H388" s="34"/>
      <c r="I388" s="34"/>
      <c r="J388" s="1"/>
      <c r="K388" s="1"/>
      <c r="L388" s="1"/>
      <c r="M388" s="42"/>
    </row>
    <row r="389" spans="1:13" ht="13">
      <c r="A389" s="134"/>
      <c r="C389" s="1"/>
      <c r="D389" s="133"/>
      <c r="E389" s="41"/>
      <c r="H389" s="34"/>
      <c r="I389" s="34"/>
      <c r="J389" s="1"/>
      <c r="K389" s="1"/>
      <c r="L389" s="1"/>
      <c r="M389" s="42"/>
    </row>
    <row r="390" spans="1:13" ht="13">
      <c r="A390" s="134"/>
      <c r="C390" s="1"/>
      <c r="D390" s="133"/>
      <c r="E390" s="41"/>
      <c r="H390" s="34"/>
      <c r="I390" s="34"/>
      <c r="J390" s="1"/>
      <c r="K390" s="1"/>
      <c r="L390" s="1"/>
      <c r="M390" s="42"/>
    </row>
    <row r="391" spans="1:13" ht="13">
      <c r="A391" s="134"/>
      <c r="C391" s="1"/>
      <c r="D391" s="133"/>
      <c r="E391" s="41"/>
      <c r="H391" s="34"/>
      <c r="I391" s="34"/>
      <c r="J391" s="1"/>
      <c r="K391" s="1"/>
      <c r="L391" s="1"/>
      <c r="M391" s="42"/>
    </row>
    <row r="392" spans="1:13" ht="13">
      <c r="A392" s="134"/>
      <c r="C392" s="1"/>
      <c r="D392" s="133"/>
      <c r="E392" s="41"/>
      <c r="H392" s="34"/>
      <c r="I392" s="34"/>
      <c r="J392" s="1"/>
      <c r="K392" s="1"/>
      <c r="L392" s="1"/>
      <c r="M392" s="42"/>
    </row>
    <row r="393" spans="1:13" ht="13">
      <c r="A393" s="134"/>
      <c r="C393" s="1"/>
      <c r="D393" s="133"/>
      <c r="E393" s="41"/>
      <c r="H393" s="34"/>
      <c r="I393" s="34"/>
      <c r="J393" s="1"/>
      <c r="K393" s="1"/>
      <c r="L393" s="1"/>
      <c r="M393" s="42"/>
    </row>
    <row r="394" spans="1:13" ht="13">
      <c r="A394" s="134"/>
      <c r="C394" s="1"/>
      <c r="D394" s="133"/>
      <c r="E394" s="41"/>
      <c r="H394" s="34"/>
      <c r="I394" s="34"/>
      <c r="J394" s="1"/>
      <c r="K394" s="1"/>
      <c r="L394" s="1"/>
      <c r="M394" s="42"/>
    </row>
    <row r="395" spans="1:13" ht="13">
      <c r="A395" s="134"/>
      <c r="C395" s="1"/>
      <c r="D395" s="133"/>
      <c r="E395" s="41"/>
      <c r="H395" s="34"/>
      <c r="I395" s="34"/>
      <c r="J395" s="1"/>
      <c r="K395" s="1"/>
      <c r="L395" s="1"/>
      <c r="M395" s="42"/>
    </row>
    <row r="396" spans="1:13" ht="13">
      <c r="A396" s="134"/>
      <c r="C396" s="1"/>
      <c r="D396" s="133"/>
      <c r="E396" s="41"/>
      <c r="H396" s="34"/>
      <c r="I396" s="34"/>
      <c r="J396" s="1"/>
      <c r="K396" s="1"/>
      <c r="L396" s="1"/>
      <c r="M396" s="42"/>
    </row>
    <row r="397" spans="1:13" ht="13">
      <c r="A397" s="134"/>
      <c r="C397" s="1"/>
      <c r="D397" s="133"/>
      <c r="E397" s="41"/>
      <c r="H397" s="34"/>
      <c r="I397" s="34"/>
      <c r="J397" s="1"/>
      <c r="K397" s="1"/>
      <c r="L397" s="1"/>
      <c r="M397" s="42"/>
    </row>
    <row r="398" spans="1:13" ht="13">
      <c r="A398" s="134"/>
      <c r="C398" s="1"/>
      <c r="D398" s="133"/>
      <c r="E398" s="41"/>
      <c r="H398" s="34"/>
      <c r="I398" s="34"/>
      <c r="J398" s="1"/>
      <c r="K398" s="1"/>
      <c r="L398" s="1"/>
      <c r="M398" s="42"/>
    </row>
    <row r="399" spans="1:13" ht="13">
      <c r="A399" s="134"/>
      <c r="C399" s="1"/>
      <c r="D399" s="133"/>
      <c r="E399" s="41"/>
      <c r="H399" s="34"/>
      <c r="I399" s="34"/>
      <c r="J399" s="1"/>
      <c r="K399" s="1"/>
      <c r="L399" s="1"/>
      <c r="M399" s="42"/>
    </row>
    <row r="400" spans="1:13" ht="13">
      <c r="A400" s="134"/>
      <c r="C400" s="1"/>
      <c r="D400" s="133"/>
      <c r="E400" s="41"/>
      <c r="H400" s="34"/>
      <c r="I400" s="34"/>
      <c r="J400" s="1"/>
      <c r="K400" s="1"/>
      <c r="L400" s="1"/>
      <c r="M400" s="42"/>
    </row>
    <row r="401" spans="1:13" ht="13">
      <c r="A401" s="134"/>
      <c r="C401" s="1"/>
      <c r="D401" s="133"/>
      <c r="E401" s="41"/>
      <c r="H401" s="34"/>
      <c r="I401" s="34"/>
      <c r="J401" s="1"/>
      <c r="K401" s="1"/>
      <c r="L401" s="1"/>
      <c r="M401" s="42"/>
    </row>
    <row r="402" spans="1:13" ht="13">
      <c r="A402" s="134"/>
      <c r="C402" s="1"/>
      <c r="D402" s="133"/>
      <c r="E402" s="41"/>
      <c r="H402" s="34"/>
      <c r="I402" s="34"/>
      <c r="J402" s="1"/>
      <c r="K402" s="1"/>
      <c r="L402" s="1"/>
      <c r="M402" s="42"/>
    </row>
    <row r="403" spans="1:13" ht="13">
      <c r="A403" s="134"/>
      <c r="C403" s="1"/>
      <c r="D403" s="133"/>
      <c r="E403" s="41"/>
      <c r="H403" s="34"/>
      <c r="I403" s="34"/>
      <c r="J403" s="1"/>
      <c r="K403" s="1"/>
      <c r="L403" s="1"/>
      <c r="M403" s="42"/>
    </row>
    <row r="404" spans="1:13" ht="13">
      <c r="A404" s="134"/>
      <c r="C404" s="1"/>
      <c r="D404" s="133"/>
      <c r="E404" s="41"/>
      <c r="H404" s="34"/>
      <c r="I404" s="34"/>
      <c r="J404" s="1"/>
      <c r="K404" s="1"/>
      <c r="L404" s="1"/>
      <c r="M404" s="42"/>
    </row>
    <row r="405" spans="1:13" ht="13">
      <c r="A405" s="134"/>
      <c r="C405" s="1"/>
      <c r="D405" s="133"/>
      <c r="E405" s="41"/>
      <c r="H405" s="34"/>
      <c r="I405" s="34"/>
      <c r="J405" s="1"/>
      <c r="K405" s="1"/>
      <c r="L405" s="1"/>
      <c r="M405" s="42"/>
    </row>
    <row r="406" spans="1:13" ht="13">
      <c r="A406" s="134"/>
      <c r="C406" s="1"/>
      <c r="D406" s="133"/>
      <c r="E406" s="41"/>
      <c r="H406" s="34"/>
      <c r="I406" s="34"/>
      <c r="J406" s="1"/>
      <c r="K406" s="1"/>
      <c r="L406" s="1"/>
      <c r="M406" s="42"/>
    </row>
    <row r="407" spans="1:13" ht="13">
      <c r="A407" s="134"/>
      <c r="C407" s="1"/>
      <c r="D407" s="133"/>
      <c r="E407" s="41"/>
      <c r="H407" s="34"/>
      <c r="I407" s="34"/>
      <c r="J407" s="1"/>
      <c r="K407" s="1"/>
      <c r="L407" s="1"/>
      <c r="M407" s="42"/>
    </row>
    <row r="408" spans="1:13" ht="13">
      <c r="A408" s="134"/>
      <c r="C408" s="1"/>
      <c r="D408" s="133"/>
      <c r="E408" s="41"/>
      <c r="H408" s="34"/>
      <c r="I408" s="34"/>
      <c r="J408" s="1"/>
      <c r="K408" s="1"/>
      <c r="L408" s="1"/>
      <c r="M408" s="42"/>
    </row>
    <row r="409" spans="1:13" ht="13">
      <c r="A409" s="134"/>
      <c r="C409" s="1"/>
      <c r="D409" s="133"/>
      <c r="E409" s="41"/>
      <c r="H409" s="34"/>
      <c r="I409" s="34"/>
      <c r="J409" s="1"/>
      <c r="K409" s="1"/>
      <c r="L409" s="1"/>
      <c r="M409" s="42"/>
    </row>
    <row r="410" spans="1:13" ht="13">
      <c r="A410" s="134"/>
      <c r="C410" s="1"/>
      <c r="D410" s="133"/>
      <c r="E410" s="41"/>
      <c r="H410" s="34"/>
      <c r="I410" s="34"/>
      <c r="J410" s="1"/>
      <c r="K410" s="1"/>
      <c r="L410" s="1"/>
      <c r="M410" s="42"/>
    </row>
    <row r="411" spans="1:13" ht="13">
      <c r="A411" s="134"/>
      <c r="C411" s="1"/>
      <c r="D411" s="133"/>
      <c r="E411" s="41"/>
      <c r="H411" s="34"/>
      <c r="I411" s="34"/>
      <c r="J411" s="1"/>
      <c r="K411" s="1"/>
      <c r="L411" s="1"/>
      <c r="M411" s="42"/>
    </row>
    <row r="412" spans="1:13" ht="13">
      <c r="A412" s="134"/>
      <c r="C412" s="1"/>
      <c r="D412" s="133"/>
      <c r="E412" s="41"/>
      <c r="H412" s="34"/>
      <c r="I412" s="34"/>
      <c r="J412" s="1"/>
      <c r="K412" s="1"/>
      <c r="L412" s="1"/>
      <c r="M412" s="42"/>
    </row>
    <row r="413" spans="1:13" ht="13">
      <c r="A413" s="134"/>
      <c r="C413" s="1"/>
      <c r="D413" s="133"/>
      <c r="E413" s="41"/>
      <c r="H413" s="34"/>
      <c r="I413" s="34"/>
      <c r="J413" s="1"/>
      <c r="K413" s="1"/>
      <c r="L413" s="1"/>
      <c r="M413" s="42"/>
    </row>
    <row r="414" spans="1:13" ht="13">
      <c r="A414" s="134"/>
      <c r="C414" s="1"/>
      <c r="D414" s="133"/>
      <c r="E414" s="41"/>
      <c r="H414" s="34"/>
      <c r="I414" s="34"/>
      <c r="J414" s="1"/>
      <c r="K414" s="1"/>
      <c r="L414" s="1"/>
      <c r="M414" s="42"/>
    </row>
    <row r="415" spans="1:13" ht="13">
      <c r="A415" s="134"/>
      <c r="C415" s="1"/>
      <c r="D415" s="133"/>
      <c r="E415" s="41"/>
      <c r="H415" s="34"/>
      <c r="I415" s="34"/>
      <c r="J415" s="1"/>
      <c r="K415" s="1"/>
      <c r="L415" s="1"/>
      <c r="M415" s="42"/>
    </row>
    <row r="416" spans="1:13" ht="13">
      <c r="A416" s="134"/>
      <c r="C416" s="1"/>
      <c r="D416" s="133"/>
      <c r="E416" s="41"/>
      <c r="H416" s="34"/>
      <c r="I416" s="34"/>
      <c r="J416" s="1"/>
      <c r="K416" s="1"/>
      <c r="L416" s="1"/>
      <c r="M416" s="42"/>
    </row>
    <row r="417" spans="1:13" ht="13">
      <c r="A417" s="134"/>
      <c r="C417" s="1"/>
      <c r="D417" s="133"/>
      <c r="E417" s="41"/>
      <c r="H417" s="34"/>
      <c r="I417" s="34"/>
      <c r="J417" s="1"/>
      <c r="K417" s="1"/>
      <c r="L417" s="1"/>
      <c r="M417" s="42"/>
    </row>
    <row r="418" spans="1:13" ht="13">
      <c r="A418" s="134"/>
      <c r="C418" s="1"/>
      <c r="D418" s="133"/>
      <c r="E418" s="41"/>
      <c r="H418" s="34"/>
      <c r="I418" s="34"/>
      <c r="J418" s="1"/>
      <c r="K418" s="1"/>
      <c r="L418" s="1"/>
      <c r="M418" s="42"/>
    </row>
    <row r="419" spans="1:13" ht="13">
      <c r="A419" s="134"/>
      <c r="C419" s="1"/>
      <c r="D419" s="133"/>
      <c r="E419" s="41"/>
      <c r="H419" s="34"/>
      <c r="I419" s="34"/>
      <c r="J419" s="1"/>
      <c r="K419" s="1"/>
      <c r="L419" s="1"/>
      <c r="M419" s="42"/>
    </row>
    <row r="420" spans="1:13" ht="13">
      <c r="A420" s="134"/>
      <c r="C420" s="1"/>
      <c r="D420" s="133"/>
      <c r="E420" s="41"/>
      <c r="H420" s="34"/>
      <c r="I420" s="34"/>
      <c r="J420" s="1"/>
      <c r="K420" s="1"/>
      <c r="L420" s="1"/>
      <c r="M420" s="42"/>
    </row>
    <row r="421" spans="1:13" ht="13">
      <c r="A421" s="134"/>
      <c r="C421" s="1"/>
      <c r="D421" s="133"/>
      <c r="E421" s="41"/>
      <c r="H421" s="34"/>
      <c r="I421" s="34"/>
      <c r="J421" s="1"/>
      <c r="K421" s="1"/>
      <c r="L421" s="1"/>
      <c r="M421" s="42"/>
    </row>
    <row r="422" spans="1:13" ht="13">
      <c r="A422" s="134"/>
      <c r="C422" s="1"/>
      <c r="D422" s="133"/>
      <c r="E422" s="41"/>
      <c r="H422" s="34"/>
      <c r="I422" s="34"/>
      <c r="J422" s="1"/>
      <c r="K422" s="1"/>
      <c r="L422" s="1"/>
      <c r="M422" s="42"/>
    </row>
    <row r="423" spans="1:13" ht="13">
      <c r="A423" s="134"/>
      <c r="C423" s="1"/>
      <c r="D423" s="133"/>
      <c r="E423" s="41"/>
      <c r="H423" s="34"/>
      <c r="I423" s="34"/>
      <c r="J423" s="1"/>
      <c r="K423" s="1"/>
      <c r="L423" s="1"/>
      <c r="M423" s="42"/>
    </row>
    <row r="424" spans="1:13" ht="13">
      <c r="A424" s="134"/>
      <c r="C424" s="1"/>
      <c r="D424" s="133"/>
      <c r="E424" s="41"/>
      <c r="H424" s="34"/>
      <c r="I424" s="34"/>
      <c r="J424" s="1"/>
      <c r="K424" s="1"/>
      <c r="L424" s="1"/>
      <c r="M424" s="42"/>
    </row>
    <row r="425" spans="1:13" ht="13">
      <c r="A425" s="134"/>
      <c r="C425" s="1"/>
      <c r="D425" s="133"/>
      <c r="E425" s="41"/>
      <c r="H425" s="34"/>
      <c r="I425" s="34"/>
      <c r="J425" s="1"/>
      <c r="K425" s="1"/>
      <c r="L425" s="1"/>
      <c r="M425" s="42"/>
    </row>
    <row r="426" spans="1:13" ht="13">
      <c r="A426" s="134"/>
      <c r="C426" s="1"/>
      <c r="D426" s="133"/>
      <c r="E426" s="41"/>
      <c r="H426" s="34"/>
      <c r="I426" s="34"/>
      <c r="J426" s="1"/>
      <c r="K426" s="1"/>
      <c r="L426" s="1"/>
      <c r="M426" s="42"/>
    </row>
    <row r="427" spans="1:13" ht="13">
      <c r="A427" s="134"/>
      <c r="C427" s="1"/>
      <c r="D427" s="133"/>
      <c r="E427" s="41"/>
      <c r="H427" s="34"/>
      <c r="I427" s="34"/>
      <c r="J427" s="1"/>
      <c r="K427" s="1"/>
      <c r="L427" s="1"/>
      <c r="M427" s="42"/>
    </row>
    <row r="428" spans="1:13" ht="13">
      <c r="A428" s="134"/>
      <c r="C428" s="1"/>
      <c r="D428" s="133"/>
      <c r="E428" s="41"/>
      <c r="H428" s="34"/>
      <c r="I428" s="34"/>
      <c r="J428" s="1"/>
      <c r="K428" s="1"/>
      <c r="L428" s="1"/>
      <c r="M428" s="42"/>
    </row>
    <row r="429" spans="1:13" ht="13">
      <c r="A429" s="134"/>
      <c r="C429" s="1"/>
      <c r="D429" s="133"/>
      <c r="E429" s="41"/>
      <c r="H429" s="34"/>
      <c r="I429" s="34"/>
      <c r="J429" s="1"/>
      <c r="K429" s="1"/>
      <c r="L429" s="1"/>
      <c r="M429" s="42"/>
    </row>
    <row r="430" spans="1:13" ht="13">
      <c r="A430" s="134"/>
      <c r="C430" s="1"/>
      <c r="D430" s="133"/>
      <c r="E430" s="41"/>
      <c r="H430" s="34"/>
      <c r="I430" s="34"/>
      <c r="J430" s="1"/>
      <c r="K430" s="1"/>
      <c r="L430" s="1"/>
      <c r="M430" s="42"/>
    </row>
    <row r="431" spans="1:13" ht="13">
      <c r="A431" s="134"/>
      <c r="C431" s="1"/>
      <c r="D431" s="133"/>
      <c r="E431" s="41"/>
      <c r="H431" s="34"/>
      <c r="I431" s="34"/>
      <c r="J431" s="1"/>
      <c r="K431" s="1"/>
      <c r="L431" s="1"/>
      <c r="M431" s="42"/>
    </row>
    <row r="432" spans="1:13" ht="13">
      <c r="A432" s="134"/>
      <c r="C432" s="1"/>
      <c r="D432" s="133"/>
      <c r="E432" s="41"/>
      <c r="H432" s="34"/>
      <c r="I432" s="34"/>
      <c r="J432" s="1"/>
      <c r="K432" s="1"/>
      <c r="L432" s="1"/>
      <c r="M432" s="42"/>
    </row>
    <row r="433" spans="1:13" ht="13">
      <c r="A433" s="134"/>
      <c r="C433" s="1"/>
      <c r="D433" s="133"/>
      <c r="E433" s="41"/>
      <c r="H433" s="34"/>
      <c r="I433" s="34"/>
      <c r="J433" s="1"/>
      <c r="K433" s="1"/>
      <c r="L433" s="1"/>
      <c r="M433" s="42"/>
    </row>
    <row r="434" spans="1:13" ht="13">
      <c r="A434" s="134"/>
      <c r="C434" s="1"/>
      <c r="D434" s="133"/>
      <c r="E434" s="41"/>
      <c r="H434" s="34"/>
      <c r="I434" s="34"/>
      <c r="J434" s="1"/>
      <c r="K434" s="1"/>
      <c r="L434" s="1"/>
      <c r="M434" s="42"/>
    </row>
    <row r="435" spans="1:13" ht="13">
      <c r="A435" s="134"/>
      <c r="C435" s="1"/>
      <c r="D435" s="133"/>
      <c r="E435" s="41"/>
      <c r="H435" s="34"/>
      <c r="I435" s="34"/>
      <c r="J435" s="1"/>
      <c r="K435" s="1"/>
      <c r="L435" s="1"/>
      <c r="M435" s="42"/>
    </row>
    <row r="436" spans="1:13" ht="13">
      <c r="A436" s="134"/>
      <c r="C436" s="1"/>
      <c r="D436" s="133"/>
      <c r="E436" s="41"/>
      <c r="H436" s="34"/>
      <c r="I436" s="34"/>
      <c r="J436" s="1"/>
      <c r="K436" s="1"/>
      <c r="L436" s="1"/>
      <c r="M436" s="42"/>
    </row>
    <row r="437" spans="1:13" ht="13">
      <c r="A437" s="134"/>
      <c r="C437" s="1"/>
      <c r="D437" s="133"/>
      <c r="E437" s="41"/>
      <c r="H437" s="34"/>
      <c r="I437" s="34"/>
      <c r="J437" s="1"/>
      <c r="K437" s="1"/>
      <c r="L437" s="1"/>
      <c r="M437" s="42"/>
    </row>
    <row r="438" spans="1:13" ht="13">
      <c r="A438" s="134"/>
      <c r="C438" s="1"/>
      <c r="D438" s="133"/>
      <c r="E438" s="41"/>
      <c r="H438" s="34"/>
      <c r="I438" s="34"/>
      <c r="J438" s="1"/>
      <c r="K438" s="1"/>
      <c r="L438" s="1"/>
      <c r="M438" s="42"/>
    </row>
    <row r="439" spans="1:13" ht="13">
      <c r="A439" s="134"/>
      <c r="C439" s="1"/>
      <c r="D439" s="133"/>
      <c r="E439" s="41"/>
      <c r="H439" s="34"/>
      <c r="I439" s="34"/>
      <c r="J439" s="1"/>
      <c r="K439" s="1"/>
      <c r="L439" s="1"/>
      <c r="M439" s="42"/>
    </row>
    <row r="440" spans="1:13" ht="13">
      <c r="A440" s="134"/>
      <c r="C440" s="1"/>
      <c r="D440" s="133"/>
      <c r="E440" s="41"/>
      <c r="H440" s="34"/>
      <c r="I440" s="34"/>
      <c r="J440" s="1"/>
      <c r="K440" s="1"/>
      <c r="L440" s="1"/>
      <c r="M440" s="42"/>
    </row>
    <row r="441" spans="1:13" ht="13">
      <c r="A441" s="134"/>
      <c r="C441" s="1"/>
      <c r="D441" s="133"/>
      <c r="E441" s="41"/>
      <c r="H441" s="34"/>
      <c r="I441" s="34"/>
      <c r="J441" s="1"/>
      <c r="K441" s="1"/>
      <c r="L441" s="1"/>
      <c r="M441" s="42"/>
    </row>
    <row r="442" spans="1:13" ht="13">
      <c r="A442" s="134"/>
      <c r="C442" s="1"/>
      <c r="D442" s="133"/>
      <c r="E442" s="41"/>
      <c r="H442" s="34"/>
      <c r="I442" s="34"/>
      <c r="J442" s="1"/>
      <c r="K442" s="1"/>
      <c r="L442" s="1"/>
      <c r="M442" s="42"/>
    </row>
    <row r="443" spans="1:13" ht="13">
      <c r="A443" s="134"/>
      <c r="C443" s="1"/>
      <c r="D443" s="133"/>
      <c r="E443" s="41"/>
      <c r="H443" s="34"/>
      <c r="I443" s="34"/>
      <c r="J443" s="1"/>
      <c r="K443" s="1"/>
      <c r="L443" s="1"/>
      <c r="M443" s="42"/>
    </row>
    <row r="444" spans="1:13" ht="13">
      <c r="A444" s="134"/>
      <c r="C444" s="1"/>
      <c r="D444" s="133"/>
      <c r="E444" s="41"/>
      <c r="H444" s="34"/>
      <c r="I444" s="34"/>
      <c r="J444" s="1"/>
      <c r="K444" s="1"/>
      <c r="L444" s="1"/>
      <c r="M444" s="42"/>
    </row>
    <row r="445" spans="1:13" ht="13">
      <c r="A445" s="134"/>
      <c r="C445" s="1"/>
      <c r="D445" s="133"/>
      <c r="E445" s="41"/>
      <c r="H445" s="34"/>
      <c r="I445" s="34"/>
      <c r="J445" s="1"/>
      <c r="K445" s="1"/>
      <c r="L445" s="1"/>
      <c r="M445" s="42"/>
    </row>
    <row r="446" spans="1:13" ht="13">
      <c r="A446" s="134"/>
      <c r="C446" s="1"/>
      <c r="D446" s="133"/>
      <c r="E446" s="41"/>
      <c r="H446" s="34"/>
      <c r="I446" s="34"/>
      <c r="J446" s="1"/>
      <c r="K446" s="1"/>
      <c r="L446" s="1"/>
      <c r="M446" s="42"/>
    </row>
    <row r="447" spans="1:13" ht="13">
      <c r="A447" s="134"/>
      <c r="C447" s="1"/>
      <c r="D447" s="133"/>
      <c r="E447" s="41"/>
      <c r="H447" s="34"/>
      <c r="I447" s="34"/>
      <c r="J447" s="1"/>
      <c r="K447" s="1"/>
      <c r="L447" s="1"/>
      <c r="M447" s="42"/>
    </row>
    <row r="448" spans="1:13" ht="13">
      <c r="A448" s="134"/>
      <c r="C448" s="1"/>
      <c r="D448" s="133"/>
      <c r="E448" s="41"/>
      <c r="H448" s="34"/>
      <c r="I448" s="34"/>
      <c r="J448" s="1"/>
      <c r="K448" s="1"/>
      <c r="L448" s="1"/>
      <c r="M448" s="42"/>
    </row>
    <row r="449" spans="1:13" ht="13">
      <c r="A449" s="134"/>
      <c r="C449" s="1"/>
      <c r="D449" s="133"/>
      <c r="E449" s="41"/>
      <c r="H449" s="34"/>
      <c r="I449" s="34"/>
      <c r="J449" s="1"/>
      <c r="K449" s="1"/>
      <c r="L449" s="1"/>
      <c r="M449" s="42"/>
    </row>
    <row r="450" spans="1:13" ht="13">
      <c r="A450" s="134"/>
      <c r="C450" s="1"/>
      <c r="D450" s="133"/>
      <c r="E450" s="41"/>
      <c r="H450" s="34"/>
      <c r="I450" s="34"/>
      <c r="J450" s="1"/>
      <c r="K450" s="1"/>
      <c r="L450" s="1"/>
      <c r="M450" s="42"/>
    </row>
    <row r="451" spans="1:13" ht="13">
      <c r="A451" s="134"/>
      <c r="C451" s="1"/>
      <c r="D451" s="133"/>
      <c r="E451" s="41"/>
      <c r="H451" s="34"/>
      <c r="I451" s="34"/>
      <c r="J451" s="1"/>
      <c r="K451" s="1"/>
      <c r="L451" s="1"/>
      <c r="M451" s="42"/>
    </row>
    <row r="452" spans="1:13" ht="13">
      <c r="A452" s="134"/>
      <c r="C452" s="1"/>
      <c r="D452" s="133"/>
      <c r="E452" s="41"/>
      <c r="H452" s="34"/>
      <c r="I452" s="34"/>
      <c r="J452" s="1"/>
      <c r="K452" s="1"/>
      <c r="L452" s="1"/>
      <c r="M452" s="42"/>
    </row>
    <row r="453" spans="1:13" ht="13">
      <c r="A453" s="134"/>
      <c r="C453" s="1"/>
      <c r="D453" s="133"/>
      <c r="E453" s="41"/>
      <c r="H453" s="34"/>
      <c r="I453" s="34"/>
      <c r="J453" s="1"/>
      <c r="K453" s="1"/>
      <c r="L453" s="1"/>
      <c r="M453" s="42"/>
    </row>
    <row r="454" spans="1:13" ht="13">
      <c r="A454" s="134"/>
      <c r="C454" s="1"/>
      <c r="D454" s="133"/>
      <c r="E454" s="41"/>
      <c r="H454" s="34"/>
      <c r="I454" s="34"/>
      <c r="J454" s="1"/>
      <c r="K454" s="1"/>
      <c r="L454" s="1"/>
      <c r="M454" s="42"/>
    </row>
    <row r="455" spans="1:13" ht="13">
      <c r="A455" s="134"/>
      <c r="C455" s="1"/>
      <c r="D455" s="133"/>
      <c r="E455" s="41"/>
      <c r="H455" s="34"/>
      <c r="I455" s="34"/>
      <c r="J455" s="1"/>
      <c r="K455" s="1"/>
      <c r="L455" s="1"/>
      <c r="M455" s="42"/>
    </row>
    <row r="456" spans="1:13" ht="13">
      <c r="A456" s="134"/>
      <c r="C456" s="1"/>
      <c r="D456" s="133"/>
      <c r="E456" s="41"/>
      <c r="H456" s="34"/>
      <c r="I456" s="34"/>
      <c r="J456" s="1"/>
      <c r="K456" s="1"/>
      <c r="L456" s="1"/>
      <c r="M456" s="42"/>
    </row>
    <row r="457" spans="1:13" ht="13">
      <c r="A457" s="134"/>
      <c r="C457" s="1"/>
      <c r="D457" s="133"/>
      <c r="E457" s="41"/>
      <c r="H457" s="34"/>
      <c r="I457" s="34"/>
      <c r="J457" s="1"/>
      <c r="K457" s="1"/>
      <c r="L457" s="1"/>
      <c r="M457" s="42"/>
    </row>
    <row r="458" spans="1:13" ht="13">
      <c r="A458" s="134"/>
      <c r="C458" s="1"/>
      <c r="D458" s="133"/>
      <c r="E458" s="41"/>
      <c r="H458" s="34"/>
      <c r="I458" s="34"/>
      <c r="J458" s="1"/>
      <c r="K458" s="1"/>
      <c r="L458" s="1"/>
      <c r="M458" s="42"/>
    </row>
    <row r="459" spans="1:13" ht="13">
      <c r="A459" s="134"/>
      <c r="C459" s="1"/>
      <c r="D459" s="133"/>
      <c r="E459" s="41"/>
      <c r="H459" s="34"/>
      <c r="I459" s="34"/>
      <c r="J459" s="1"/>
      <c r="K459" s="1"/>
      <c r="L459" s="1"/>
      <c r="M459" s="42"/>
    </row>
    <row r="460" spans="1:13" ht="13">
      <c r="A460" s="134"/>
      <c r="C460" s="1"/>
      <c r="D460" s="133"/>
      <c r="E460" s="41"/>
      <c r="H460" s="34"/>
      <c r="I460" s="34"/>
      <c r="J460" s="1"/>
      <c r="K460" s="1"/>
      <c r="L460" s="1"/>
      <c r="M460" s="42"/>
    </row>
    <row r="461" spans="1:13" ht="13">
      <c r="A461" s="134"/>
      <c r="C461" s="1"/>
      <c r="D461" s="133"/>
      <c r="E461" s="41"/>
      <c r="H461" s="34"/>
      <c r="I461" s="34"/>
      <c r="J461" s="1"/>
      <c r="K461" s="1"/>
      <c r="L461" s="1"/>
      <c r="M461" s="42"/>
    </row>
    <row r="462" spans="1:13" ht="13">
      <c r="A462" s="134"/>
      <c r="C462" s="1"/>
      <c r="D462" s="133"/>
      <c r="E462" s="41"/>
      <c r="H462" s="34"/>
      <c r="I462" s="34"/>
      <c r="J462" s="1"/>
      <c r="K462" s="1"/>
      <c r="L462" s="1"/>
      <c r="M462" s="42"/>
    </row>
    <row r="463" spans="1:13" ht="13">
      <c r="A463" s="134"/>
      <c r="C463" s="1"/>
      <c r="D463" s="133"/>
      <c r="E463" s="41"/>
      <c r="H463" s="34"/>
      <c r="I463" s="34"/>
      <c r="J463" s="1"/>
      <c r="K463" s="1"/>
      <c r="L463" s="1"/>
      <c r="M463" s="42"/>
    </row>
    <row r="464" spans="1:13" ht="13">
      <c r="A464" s="134"/>
      <c r="C464" s="1"/>
      <c r="D464" s="133"/>
      <c r="E464" s="41"/>
      <c r="H464" s="34"/>
      <c r="I464" s="34"/>
      <c r="J464" s="1"/>
      <c r="K464" s="1"/>
      <c r="L464" s="1"/>
      <c r="M464" s="42"/>
    </row>
    <row r="465" spans="1:13" ht="13">
      <c r="A465" s="134"/>
      <c r="C465" s="1"/>
      <c r="D465" s="133"/>
      <c r="E465" s="41"/>
      <c r="H465" s="34"/>
      <c r="I465" s="34"/>
      <c r="J465" s="1"/>
      <c r="K465" s="1"/>
      <c r="L465" s="1"/>
      <c r="M465" s="42"/>
    </row>
    <row r="466" spans="1:13" ht="13">
      <c r="A466" s="134"/>
      <c r="C466" s="1"/>
      <c r="D466" s="133"/>
      <c r="E466" s="41"/>
      <c r="H466" s="34"/>
      <c r="I466" s="34"/>
      <c r="J466" s="1"/>
      <c r="K466" s="1"/>
      <c r="L466" s="1"/>
      <c r="M466" s="42"/>
    </row>
    <row r="467" spans="1:13" ht="13">
      <c r="A467" s="134"/>
      <c r="C467" s="1"/>
      <c r="D467" s="133"/>
      <c r="E467" s="41"/>
      <c r="H467" s="34"/>
      <c r="I467" s="34"/>
      <c r="J467" s="1"/>
      <c r="K467" s="1"/>
      <c r="L467" s="1"/>
      <c r="M467" s="42"/>
    </row>
    <row r="468" spans="1:13" ht="13">
      <c r="A468" s="134"/>
      <c r="C468" s="1"/>
      <c r="D468" s="133"/>
      <c r="E468" s="41"/>
      <c r="H468" s="34"/>
      <c r="I468" s="34"/>
      <c r="J468" s="1"/>
      <c r="K468" s="1"/>
      <c r="L468" s="1"/>
      <c r="M468" s="42"/>
    </row>
    <row r="469" spans="1:13" ht="13">
      <c r="A469" s="134"/>
      <c r="C469" s="1"/>
      <c r="D469" s="133"/>
      <c r="E469" s="41"/>
      <c r="H469" s="34"/>
      <c r="I469" s="34"/>
      <c r="J469" s="1"/>
      <c r="K469" s="1"/>
      <c r="L469" s="1"/>
      <c r="M469" s="42"/>
    </row>
    <row r="470" spans="1:13" ht="13">
      <c r="A470" s="134"/>
      <c r="C470" s="1"/>
      <c r="D470" s="133"/>
      <c r="E470" s="41"/>
      <c r="H470" s="34"/>
      <c r="I470" s="34"/>
      <c r="J470" s="1"/>
      <c r="K470" s="1"/>
      <c r="L470" s="1"/>
      <c r="M470" s="42"/>
    </row>
    <row r="471" spans="1:13" ht="13">
      <c r="A471" s="134"/>
      <c r="C471" s="1"/>
      <c r="D471" s="133"/>
      <c r="E471" s="41"/>
      <c r="H471" s="34"/>
      <c r="I471" s="34"/>
      <c r="J471" s="1"/>
      <c r="K471" s="1"/>
      <c r="L471" s="1"/>
      <c r="M471" s="42"/>
    </row>
    <row r="472" spans="1:13" ht="13">
      <c r="A472" s="134"/>
      <c r="C472" s="1"/>
      <c r="D472" s="133"/>
      <c r="E472" s="41"/>
      <c r="H472" s="34"/>
      <c r="I472" s="34"/>
      <c r="J472" s="1"/>
      <c r="K472" s="1"/>
      <c r="L472" s="1"/>
      <c r="M472" s="42"/>
    </row>
    <row r="473" spans="1:13" ht="13">
      <c r="A473" s="134"/>
      <c r="C473" s="1"/>
      <c r="D473" s="133"/>
      <c r="E473" s="41"/>
      <c r="H473" s="34"/>
      <c r="I473" s="34"/>
      <c r="J473" s="1"/>
      <c r="K473" s="1"/>
      <c r="L473" s="1"/>
      <c r="M473" s="42"/>
    </row>
    <row r="474" spans="1:13" ht="13">
      <c r="A474" s="134"/>
      <c r="C474" s="1"/>
      <c r="D474" s="133"/>
      <c r="E474" s="41"/>
      <c r="H474" s="34"/>
      <c r="I474" s="34"/>
      <c r="J474" s="1"/>
      <c r="K474" s="1"/>
      <c r="L474" s="1"/>
      <c r="M474" s="42"/>
    </row>
    <row r="475" spans="1:13" ht="13">
      <c r="A475" s="134"/>
      <c r="C475" s="1"/>
      <c r="D475" s="133"/>
      <c r="E475" s="41"/>
      <c r="H475" s="34"/>
      <c r="I475" s="34"/>
      <c r="J475" s="1"/>
      <c r="K475" s="1"/>
      <c r="L475" s="1"/>
      <c r="M475" s="42"/>
    </row>
    <row r="476" spans="1:13" ht="13">
      <c r="A476" s="134"/>
      <c r="C476" s="1"/>
      <c r="D476" s="133"/>
      <c r="E476" s="41"/>
      <c r="H476" s="34"/>
      <c r="I476" s="34"/>
      <c r="J476" s="1"/>
      <c r="K476" s="1"/>
      <c r="L476" s="1"/>
      <c r="M476" s="42"/>
    </row>
    <row r="477" spans="1:13" ht="13">
      <c r="A477" s="134"/>
      <c r="C477" s="1"/>
      <c r="D477" s="133"/>
      <c r="E477" s="41"/>
      <c r="H477" s="34"/>
      <c r="I477" s="34"/>
      <c r="J477" s="1"/>
      <c r="K477" s="1"/>
      <c r="L477" s="1"/>
      <c r="M477" s="42"/>
    </row>
    <row r="478" spans="1:13" ht="13">
      <c r="A478" s="134"/>
      <c r="C478" s="1"/>
      <c r="D478" s="133"/>
      <c r="E478" s="41"/>
      <c r="H478" s="34"/>
      <c r="I478" s="34"/>
      <c r="J478" s="1"/>
      <c r="K478" s="1"/>
      <c r="L478" s="1"/>
      <c r="M478" s="42"/>
    </row>
    <row r="479" spans="1:13" ht="13">
      <c r="A479" s="134"/>
      <c r="C479" s="1"/>
      <c r="D479" s="133"/>
      <c r="E479" s="41"/>
      <c r="H479" s="34"/>
      <c r="I479" s="34"/>
      <c r="J479" s="1"/>
      <c r="K479" s="1"/>
      <c r="L479" s="1"/>
      <c r="M479" s="42"/>
    </row>
    <row r="480" spans="1:13" ht="13">
      <c r="A480" s="134"/>
      <c r="C480" s="1"/>
      <c r="D480" s="133"/>
      <c r="E480" s="41"/>
      <c r="H480" s="34"/>
      <c r="I480" s="34"/>
      <c r="J480" s="1"/>
      <c r="K480" s="1"/>
      <c r="L480" s="1"/>
      <c r="M480" s="42"/>
    </row>
    <row r="481" spans="1:13" ht="13">
      <c r="A481" s="134"/>
      <c r="C481" s="1"/>
      <c r="D481" s="133"/>
      <c r="E481" s="41"/>
      <c r="H481" s="34"/>
      <c r="I481" s="34"/>
      <c r="J481" s="1"/>
      <c r="K481" s="1"/>
      <c r="L481" s="1"/>
      <c r="M481" s="42"/>
    </row>
    <row r="482" spans="1:13" ht="13">
      <c r="A482" s="134"/>
      <c r="C482" s="1"/>
      <c r="D482" s="133"/>
      <c r="E482" s="41"/>
      <c r="H482" s="34"/>
      <c r="I482" s="34"/>
      <c r="J482" s="1"/>
      <c r="K482" s="1"/>
      <c r="L482" s="1"/>
      <c r="M482" s="42"/>
    </row>
    <row r="483" spans="1:13" ht="13">
      <c r="A483" s="134"/>
      <c r="C483" s="1"/>
      <c r="D483" s="133"/>
      <c r="E483" s="41"/>
      <c r="H483" s="34"/>
      <c r="I483" s="34"/>
      <c r="J483" s="1"/>
      <c r="K483" s="1"/>
      <c r="L483" s="1"/>
      <c r="M483" s="42"/>
    </row>
    <row r="484" spans="1:13" ht="13">
      <c r="A484" s="134"/>
      <c r="C484" s="1"/>
      <c r="D484" s="133"/>
      <c r="E484" s="41"/>
      <c r="H484" s="34"/>
      <c r="I484" s="34"/>
      <c r="J484" s="1"/>
      <c r="K484" s="1"/>
      <c r="L484" s="1"/>
      <c r="M484" s="42"/>
    </row>
    <row r="485" spans="1:13" ht="13">
      <c r="A485" s="134"/>
      <c r="C485" s="1"/>
      <c r="D485" s="133"/>
      <c r="E485" s="41"/>
      <c r="H485" s="34"/>
      <c r="I485" s="34"/>
      <c r="J485" s="1"/>
      <c r="K485" s="1"/>
      <c r="L485" s="1"/>
      <c r="M485" s="42"/>
    </row>
    <row r="486" spans="1:13" ht="13">
      <c r="A486" s="134"/>
      <c r="C486" s="1"/>
      <c r="D486" s="133"/>
      <c r="E486" s="41"/>
      <c r="H486" s="34"/>
      <c r="I486" s="34"/>
      <c r="J486" s="1"/>
      <c r="K486" s="1"/>
      <c r="L486" s="1"/>
      <c r="M486" s="42"/>
    </row>
    <row r="487" spans="1:13" ht="13">
      <c r="A487" s="134"/>
      <c r="C487" s="1"/>
      <c r="D487" s="133"/>
      <c r="E487" s="41"/>
      <c r="H487" s="34"/>
      <c r="I487" s="34"/>
      <c r="J487" s="1"/>
      <c r="K487" s="1"/>
      <c r="L487" s="1"/>
      <c r="M487" s="42"/>
    </row>
    <row r="488" spans="1:13" ht="13">
      <c r="A488" s="134"/>
      <c r="C488" s="1"/>
      <c r="D488" s="133"/>
      <c r="E488" s="41"/>
      <c r="H488" s="34"/>
      <c r="I488" s="34"/>
      <c r="J488" s="1"/>
      <c r="K488" s="1"/>
      <c r="L488" s="1"/>
      <c r="M488" s="42"/>
    </row>
    <row r="489" spans="1:13" ht="13">
      <c r="A489" s="134"/>
      <c r="C489" s="1"/>
      <c r="D489" s="133"/>
      <c r="E489" s="41"/>
      <c r="H489" s="34"/>
      <c r="I489" s="34"/>
      <c r="J489" s="1"/>
      <c r="K489" s="1"/>
      <c r="L489" s="1"/>
      <c r="M489" s="42"/>
    </row>
    <row r="490" spans="1:13" ht="13">
      <c r="A490" s="134"/>
      <c r="C490" s="1"/>
      <c r="D490" s="133"/>
      <c r="E490" s="41"/>
      <c r="H490" s="34"/>
      <c r="I490" s="34"/>
      <c r="J490" s="1"/>
      <c r="K490" s="1"/>
      <c r="L490" s="1"/>
      <c r="M490" s="42"/>
    </row>
    <row r="491" spans="1:13" ht="13">
      <c r="A491" s="134"/>
      <c r="C491" s="1"/>
      <c r="D491" s="133"/>
      <c r="E491" s="41"/>
      <c r="H491" s="34"/>
      <c r="I491" s="34"/>
      <c r="J491" s="1"/>
      <c r="K491" s="1"/>
      <c r="L491" s="1"/>
      <c r="M491" s="42"/>
    </row>
    <row r="492" spans="1:13" ht="13">
      <c r="A492" s="134"/>
      <c r="C492" s="1"/>
      <c r="D492" s="133"/>
      <c r="E492" s="41"/>
      <c r="H492" s="34"/>
      <c r="I492" s="34"/>
      <c r="J492" s="1"/>
      <c r="K492" s="1"/>
      <c r="L492" s="1"/>
      <c r="M492" s="42"/>
    </row>
    <row r="493" spans="1:13" ht="13">
      <c r="A493" s="134"/>
      <c r="C493" s="1"/>
      <c r="D493" s="133"/>
      <c r="E493" s="41"/>
      <c r="H493" s="34"/>
      <c r="I493" s="34"/>
      <c r="J493" s="1"/>
      <c r="K493" s="1"/>
      <c r="L493" s="1"/>
      <c r="M493" s="42"/>
    </row>
    <row r="494" spans="1:13" ht="13">
      <c r="A494" s="134"/>
      <c r="C494" s="1"/>
      <c r="D494" s="133"/>
      <c r="E494" s="41"/>
      <c r="H494" s="34"/>
      <c r="I494" s="34"/>
      <c r="J494" s="1"/>
      <c r="K494" s="1"/>
      <c r="L494" s="1"/>
      <c r="M494" s="42"/>
    </row>
    <row r="495" spans="1:13" ht="13">
      <c r="A495" s="134"/>
      <c r="C495" s="1"/>
      <c r="D495" s="133"/>
      <c r="E495" s="41"/>
      <c r="H495" s="34"/>
      <c r="I495" s="34"/>
      <c r="J495" s="1"/>
      <c r="K495" s="1"/>
      <c r="L495" s="1"/>
      <c r="M495" s="42"/>
    </row>
    <row r="496" spans="1:13" ht="13">
      <c r="A496" s="134"/>
      <c r="C496" s="1"/>
      <c r="D496" s="133"/>
      <c r="E496" s="41"/>
      <c r="H496" s="34"/>
      <c r="I496" s="34"/>
      <c r="J496" s="1"/>
      <c r="K496" s="1"/>
      <c r="L496" s="1"/>
      <c r="M496" s="42"/>
    </row>
    <row r="497" spans="1:13" ht="13">
      <c r="A497" s="134"/>
      <c r="C497" s="1"/>
      <c r="D497" s="133"/>
      <c r="E497" s="41"/>
      <c r="H497" s="34"/>
      <c r="I497" s="34"/>
      <c r="J497" s="1"/>
      <c r="K497" s="1"/>
      <c r="L497" s="1"/>
      <c r="M497" s="42"/>
    </row>
    <row r="498" spans="1:13" ht="13">
      <c r="A498" s="134"/>
      <c r="C498" s="1"/>
      <c r="D498" s="133"/>
      <c r="E498" s="41"/>
      <c r="H498" s="34"/>
      <c r="I498" s="34"/>
      <c r="J498" s="1"/>
      <c r="K498" s="1"/>
      <c r="L498" s="1"/>
      <c r="M498" s="42"/>
    </row>
    <row r="499" spans="1:13" ht="13">
      <c r="A499" s="134"/>
      <c r="C499" s="1"/>
      <c r="D499" s="133"/>
      <c r="E499" s="41"/>
      <c r="H499" s="34"/>
      <c r="I499" s="34"/>
      <c r="J499" s="1"/>
      <c r="K499" s="1"/>
      <c r="L499" s="1"/>
      <c r="M499" s="42"/>
    </row>
    <row r="500" spans="1:13" ht="13">
      <c r="A500" s="134"/>
      <c r="C500" s="1"/>
      <c r="D500" s="133"/>
      <c r="E500" s="41"/>
      <c r="H500" s="34"/>
      <c r="I500" s="34"/>
      <c r="J500" s="1"/>
      <c r="K500" s="1"/>
      <c r="L500" s="1"/>
      <c r="M500" s="42"/>
    </row>
    <row r="501" spans="1:13" ht="13">
      <c r="A501" s="134"/>
      <c r="C501" s="1"/>
      <c r="D501" s="133"/>
      <c r="E501" s="41"/>
      <c r="H501" s="34"/>
      <c r="I501" s="34"/>
      <c r="J501" s="1"/>
      <c r="K501" s="1"/>
      <c r="L501" s="1"/>
      <c r="M501" s="42"/>
    </row>
    <row r="502" spans="1:13" ht="13">
      <c r="A502" s="134"/>
      <c r="C502" s="1"/>
      <c r="D502" s="133"/>
      <c r="E502" s="41"/>
      <c r="H502" s="34"/>
      <c r="I502" s="34"/>
      <c r="J502" s="1"/>
      <c r="K502" s="1"/>
      <c r="L502" s="1"/>
      <c r="M502" s="42"/>
    </row>
    <row r="503" spans="1:13" ht="13">
      <c r="A503" s="134"/>
      <c r="C503" s="1"/>
      <c r="D503" s="133"/>
      <c r="E503" s="41"/>
      <c r="H503" s="34"/>
      <c r="I503" s="34"/>
      <c r="J503" s="1"/>
      <c r="K503" s="1"/>
      <c r="L503" s="1"/>
      <c r="M503" s="42"/>
    </row>
    <row r="504" spans="1:13" ht="13">
      <c r="A504" s="134"/>
      <c r="C504" s="1"/>
      <c r="D504" s="133"/>
      <c r="E504" s="41"/>
      <c r="H504" s="34"/>
      <c r="I504" s="34"/>
      <c r="J504" s="1"/>
      <c r="K504" s="1"/>
      <c r="L504" s="1"/>
      <c r="M504" s="42"/>
    </row>
    <row r="505" spans="1:13" ht="13">
      <c r="A505" s="134"/>
      <c r="C505" s="1"/>
      <c r="D505" s="133"/>
      <c r="E505" s="41"/>
      <c r="H505" s="34"/>
      <c r="I505" s="34"/>
      <c r="J505" s="1"/>
      <c r="K505" s="1"/>
      <c r="L505" s="1"/>
      <c r="M505" s="42"/>
    </row>
    <row r="506" spans="1:13" ht="13">
      <c r="A506" s="134"/>
      <c r="C506" s="1"/>
      <c r="D506" s="133"/>
      <c r="E506" s="41"/>
      <c r="H506" s="34"/>
      <c r="I506" s="34"/>
      <c r="J506" s="1"/>
      <c r="K506" s="1"/>
      <c r="L506" s="1"/>
      <c r="M506" s="42"/>
    </row>
    <row r="507" spans="1:13" ht="13">
      <c r="A507" s="134"/>
      <c r="C507" s="1"/>
      <c r="D507" s="133"/>
      <c r="E507" s="41"/>
      <c r="H507" s="34"/>
      <c r="I507" s="34"/>
      <c r="J507" s="1"/>
      <c r="K507" s="1"/>
      <c r="L507" s="1"/>
      <c r="M507" s="42"/>
    </row>
    <row r="508" spans="1:13" ht="13">
      <c r="A508" s="134"/>
      <c r="C508" s="1"/>
      <c r="D508" s="133"/>
      <c r="E508" s="41"/>
      <c r="H508" s="34"/>
      <c r="I508" s="34"/>
      <c r="J508" s="1"/>
      <c r="K508" s="1"/>
      <c r="L508" s="1"/>
      <c r="M508" s="42"/>
    </row>
    <row r="509" spans="1:13" ht="13">
      <c r="A509" s="134"/>
      <c r="C509" s="1"/>
      <c r="D509" s="133"/>
      <c r="E509" s="41"/>
      <c r="H509" s="34"/>
      <c r="I509" s="34"/>
      <c r="J509" s="1"/>
      <c r="K509" s="1"/>
      <c r="L509" s="1"/>
      <c r="M509" s="42"/>
    </row>
    <row r="510" spans="1:13" ht="13">
      <c r="A510" s="134"/>
      <c r="C510" s="1"/>
      <c r="D510" s="133"/>
      <c r="E510" s="41"/>
      <c r="H510" s="34"/>
      <c r="I510" s="34"/>
      <c r="J510" s="1"/>
      <c r="K510" s="1"/>
      <c r="L510" s="1"/>
      <c r="M510" s="42"/>
    </row>
    <row r="511" spans="1:13" ht="13">
      <c r="A511" s="134"/>
      <c r="C511" s="1"/>
      <c r="D511" s="133"/>
      <c r="E511" s="41"/>
      <c r="H511" s="34"/>
      <c r="I511" s="34"/>
      <c r="J511" s="1"/>
      <c r="K511" s="1"/>
      <c r="L511" s="1"/>
      <c r="M511" s="42"/>
    </row>
    <row r="512" spans="1:13" ht="13">
      <c r="A512" s="134"/>
      <c r="C512" s="1"/>
      <c r="D512" s="133"/>
      <c r="E512" s="41"/>
      <c r="H512" s="34"/>
      <c r="I512" s="34"/>
      <c r="J512" s="1"/>
      <c r="K512" s="1"/>
      <c r="L512" s="1"/>
      <c r="M512" s="42"/>
    </row>
    <row r="513" spans="1:13" ht="13">
      <c r="A513" s="134"/>
      <c r="C513" s="1"/>
      <c r="D513" s="133"/>
      <c r="E513" s="41"/>
      <c r="H513" s="34"/>
      <c r="I513" s="34"/>
      <c r="J513" s="1"/>
      <c r="K513" s="1"/>
      <c r="L513" s="1"/>
      <c r="M513" s="42"/>
    </row>
    <row r="514" spans="1:13" ht="13">
      <c r="A514" s="134"/>
      <c r="C514" s="1"/>
      <c r="D514" s="133"/>
      <c r="E514" s="41"/>
      <c r="H514" s="34"/>
      <c r="I514" s="34"/>
      <c r="J514" s="1"/>
      <c r="K514" s="1"/>
      <c r="L514" s="1"/>
      <c r="M514" s="42"/>
    </row>
    <row r="515" spans="1:13" ht="13">
      <c r="A515" s="134"/>
      <c r="C515" s="1"/>
      <c r="D515" s="133"/>
      <c r="E515" s="41"/>
      <c r="H515" s="34"/>
      <c r="I515" s="34"/>
      <c r="J515" s="1"/>
      <c r="K515" s="1"/>
      <c r="L515" s="1"/>
      <c r="M515" s="42"/>
    </row>
    <row r="516" spans="1:13" ht="13">
      <c r="A516" s="134"/>
      <c r="C516" s="1"/>
      <c r="D516" s="133"/>
      <c r="E516" s="41"/>
      <c r="H516" s="34"/>
      <c r="I516" s="34"/>
      <c r="J516" s="1"/>
      <c r="K516" s="1"/>
      <c r="L516" s="1"/>
      <c r="M516" s="42"/>
    </row>
    <row r="517" spans="1:13" ht="13">
      <c r="A517" s="134"/>
      <c r="C517" s="1"/>
      <c r="D517" s="133"/>
      <c r="E517" s="41"/>
      <c r="H517" s="34"/>
      <c r="I517" s="34"/>
      <c r="J517" s="1"/>
      <c r="K517" s="1"/>
      <c r="L517" s="1"/>
      <c r="M517" s="42"/>
    </row>
    <row r="518" spans="1:13" ht="13">
      <c r="A518" s="134"/>
      <c r="C518" s="1"/>
      <c r="D518" s="133"/>
      <c r="E518" s="41"/>
      <c r="H518" s="34"/>
      <c r="I518" s="34"/>
      <c r="J518" s="1"/>
      <c r="K518" s="1"/>
      <c r="L518" s="1"/>
      <c r="M518" s="42"/>
    </row>
    <row r="519" spans="1:13" ht="13">
      <c r="A519" s="134"/>
      <c r="C519" s="1"/>
      <c r="D519" s="133"/>
      <c r="E519" s="41"/>
      <c r="H519" s="34"/>
      <c r="I519" s="34"/>
      <c r="J519" s="1"/>
      <c r="K519" s="1"/>
      <c r="L519" s="1"/>
      <c r="M519" s="42"/>
    </row>
    <row r="520" spans="1:13" ht="13">
      <c r="A520" s="134"/>
      <c r="C520" s="1"/>
      <c r="D520" s="133"/>
      <c r="E520" s="41"/>
      <c r="H520" s="34"/>
      <c r="I520" s="34"/>
      <c r="J520" s="1"/>
      <c r="K520" s="1"/>
      <c r="L520" s="1"/>
      <c r="M520" s="42"/>
    </row>
    <row r="521" spans="1:13" ht="13">
      <c r="A521" s="134"/>
      <c r="C521" s="1"/>
      <c r="D521" s="133"/>
      <c r="E521" s="41"/>
      <c r="H521" s="34"/>
      <c r="I521" s="34"/>
      <c r="J521" s="1"/>
      <c r="K521" s="1"/>
      <c r="L521" s="1"/>
      <c r="M521" s="42"/>
    </row>
    <row r="522" spans="1:13" ht="13">
      <c r="A522" s="134"/>
      <c r="C522" s="1"/>
      <c r="D522" s="133"/>
      <c r="E522" s="41"/>
      <c r="H522" s="34"/>
      <c r="I522" s="34"/>
      <c r="J522" s="1"/>
      <c r="K522" s="1"/>
      <c r="L522" s="1"/>
      <c r="M522" s="42"/>
    </row>
    <row r="523" spans="1:13" ht="13">
      <c r="A523" s="134"/>
      <c r="C523" s="1"/>
      <c r="D523" s="133"/>
      <c r="E523" s="41"/>
      <c r="H523" s="34"/>
      <c r="I523" s="34"/>
      <c r="J523" s="1"/>
      <c r="K523" s="1"/>
      <c r="L523" s="1"/>
      <c r="M523" s="42"/>
    </row>
    <row r="524" spans="1:13" ht="13">
      <c r="A524" s="134"/>
      <c r="C524" s="1"/>
      <c r="D524" s="133"/>
      <c r="E524" s="41"/>
      <c r="H524" s="34"/>
      <c r="I524" s="34"/>
      <c r="J524" s="1"/>
      <c r="K524" s="1"/>
      <c r="L524" s="1"/>
      <c r="M524" s="42"/>
    </row>
    <row r="525" spans="1:13" ht="13">
      <c r="A525" s="134"/>
      <c r="C525" s="1"/>
      <c r="D525" s="133"/>
      <c r="E525" s="41"/>
      <c r="H525" s="34"/>
      <c r="I525" s="34"/>
      <c r="J525" s="1"/>
      <c r="K525" s="1"/>
      <c r="L525" s="1"/>
      <c r="M525" s="42"/>
    </row>
    <row r="526" spans="1:13" ht="13">
      <c r="A526" s="134"/>
      <c r="C526" s="1"/>
      <c r="D526" s="133"/>
      <c r="E526" s="41"/>
      <c r="H526" s="34"/>
      <c r="I526" s="34"/>
      <c r="J526" s="1"/>
      <c r="K526" s="1"/>
      <c r="L526" s="1"/>
      <c r="M526" s="42"/>
    </row>
    <row r="527" spans="1:13" ht="13">
      <c r="A527" s="134"/>
      <c r="C527" s="1"/>
      <c r="D527" s="133"/>
      <c r="E527" s="41"/>
      <c r="H527" s="34"/>
      <c r="I527" s="34"/>
      <c r="J527" s="1"/>
      <c r="K527" s="1"/>
      <c r="L527" s="1"/>
      <c r="M527" s="42"/>
    </row>
    <row r="528" spans="1:13" ht="13">
      <c r="A528" s="134"/>
      <c r="C528" s="1"/>
      <c r="D528" s="133"/>
      <c r="E528" s="41"/>
      <c r="H528" s="34"/>
      <c r="I528" s="34"/>
      <c r="J528" s="1"/>
      <c r="K528" s="1"/>
      <c r="L528" s="1"/>
      <c r="M528" s="42"/>
    </row>
    <row r="529" spans="1:13" ht="13">
      <c r="A529" s="134"/>
      <c r="C529" s="1"/>
      <c r="D529" s="133"/>
      <c r="E529" s="41"/>
      <c r="H529" s="34"/>
      <c r="I529" s="34"/>
      <c r="J529" s="1"/>
      <c r="K529" s="1"/>
      <c r="L529" s="1"/>
      <c r="M529" s="42"/>
    </row>
    <row r="530" spans="1:13" ht="13">
      <c r="A530" s="134"/>
      <c r="C530" s="1"/>
      <c r="D530" s="133"/>
      <c r="E530" s="41"/>
      <c r="H530" s="34"/>
      <c r="I530" s="34"/>
      <c r="J530" s="1"/>
      <c r="K530" s="1"/>
      <c r="L530" s="1"/>
      <c r="M530" s="42"/>
    </row>
    <row r="531" spans="1:13" ht="13">
      <c r="A531" s="134"/>
      <c r="C531" s="1"/>
      <c r="D531" s="133"/>
      <c r="E531" s="41"/>
      <c r="H531" s="34"/>
      <c r="I531" s="34"/>
      <c r="J531" s="1"/>
      <c r="K531" s="1"/>
      <c r="L531" s="1"/>
      <c r="M531" s="42"/>
    </row>
    <row r="532" spans="1:13" ht="13">
      <c r="A532" s="134"/>
      <c r="C532" s="1"/>
      <c r="D532" s="133"/>
      <c r="E532" s="41"/>
      <c r="H532" s="34"/>
      <c r="I532" s="34"/>
      <c r="J532" s="1"/>
      <c r="K532" s="1"/>
      <c r="L532" s="1"/>
      <c r="M532" s="42"/>
    </row>
    <row r="533" spans="1:13" ht="13">
      <c r="A533" s="134"/>
      <c r="C533" s="1"/>
      <c r="D533" s="133"/>
      <c r="E533" s="41"/>
      <c r="H533" s="34"/>
      <c r="I533" s="34"/>
      <c r="J533" s="1"/>
      <c r="K533" s="1"/>
      <c r="L533" s="1"/>
      <c r="M533" s="42"/>
    </row>
    <row r="534" spans="1:13" ht="13">
      <c r="A534" s="134"/>
      <c r="C534" s="1"/>
      <c r="D534" s="133"/>
      <c r="E534" s="41"/>
      <c r="H534" s="34"/>
      <c r="I534" s="34"/>
      <c r="J534" s="1"/>
      <c r="K534" s="1"/>
      <c r="L534" s="1"/>
      <c r="M534" s="42"/>
    </row>
    <row r="535" spans="1:13" ht="13">
      <c r="A535" s="134"/>
      <c r="C535" s="1"/>
      <c r="D535" s="133"/>
      <c r="E535" s="41"/>
      <c r="H535" s="34"/>
      <c r="I535" s="34"/>
      <c r="J535" s="1"/>
      <c r="K535" s="1"/>
      <c r="L535" s="1"/>
      <c r="M535" s="42"/>
    </row>
    <row r="536" spans="1:13" ht="13">
      <c r="A536" s="134"/>
      <c r="C536" s="1"/>
      <c r="D536" s="133"/>
      <c r="E536" s="41"/>
      <c r="H536" s="34"/>
      <c r="I536" s="34"/>
      <c r="J536" s="1"/>
      <c r="K536" s="1"/>
      <c r="L536" s="1"/>
      <c r="M536" s="42"/>
    </row>
    <row r="537" spans="1:13" ht="13">
      <c r="A537" s="134"/>
      <c r="C537" s="1"/>
      <c r="D537" s="133"/>
      <c r="E537" s="41"/>
      <c r="H537" s="34"/>
      <c r="I537" s="34"/>
      <c r="J537" s="1"/>
      <c r="K537" s="1"/>
      <c r="L537" s="1"/>
      <c r="M537" s="42"/>
    </row>
    <row r="538" spans="1:13" ht="13">
      <c r="A538" s="134"/>
      <c r="C538" s="1"/>
      <c r="D538" s="133"/>
      <c r="E538" s="41"/>
      <c r="H538" s="34"/>
      <c r="I538" s="34"/>
      <c r="J538" s="1"/>
      <c r="K538" s="1"/>
      <c r="L538" s="1"/>
      <c r="M538" s="42"/>
    </row>
    <row r="539" spans="1:13" ht="13">
      <c r="A539" s="134"/>
      <c r="C539" s="1"/>
      <c r="D539" s="133"/>
      <c r="E539" s="41"/>
      <c r="H539" s="34"/>
      <c r="I539" s="34"/>
      <c r="J539" s="1"/>
      <c r="K539" s="1"/>
      <c r="L539" s="1"/>
      <c r="M539" s="42"/>
    </row>
    <row r="540" spans="1:13" ht="13">
      <c r="A540" s="134"/>
      <c r="C540" s="1"/>
      <c r="D540" s="133"/>
      <c r="E540" s="41"/>
      <c r="H540" s="34"/>
      <c r="I540" s="34"/>
      <c r="J540" s="1"/>
      <c r="K540" s="1"/>
      <c r="L540" s="1"/>
      <c r="M540" s="42"/>
    </row>
    <row r="541" spans="1:13" ht="13">
      <c r="A541" s="134"/>
      <c r="C541" s="1"/>
      <c r="D541" s="133"/>
      <c r="E541" s="41"/>
      <c r="H541" s="34"/>
      <c r="I541" s="34"/>
      <c r="J541" s="1"/>
      <c r="K541" s="1"/>
      <c r="L541" s="1"/>
      <c r="M541" s="42"/>
    </row>
    <row r="542" spans="1:13" ht="13">
      <c r="A542" s="134"/>
      <c r="C542" s="1"/>
      <c r="D542" s="133"/>
      <c r="E542" s="41"/>
      <c r="H542" s="34"/>
      <c r="I542" s="34"/>
      <c r="J542" s="1"/>
      <c r="K542" s="1"/>
      <c r="L542" s="1"/>
      <c r="M542" s="42"/>
    </row>
    <row r="543" spans="1:13" ht="13">
      <c r="A543" s="134"/>
      <c r="C543" s="1"/>
      <c r="D543" s="133"/>
      <c r="E543" s="41"/>
      <c r="H543" s="34"/>
      <c r="I543" s="34"/>
      <c r="J543" s="1"/>
      <c r="K543" s="1"/>
      <c r="L543" s="1"/>
      <c r="M543" s="42"/>
    </row>
    <row r="544" spans="1:13" ht="13">
      <c r="A544" s="134"/>
      <c r="C544" s="1"/>
      <c r="D544" s="133"/>
      <c r="E544" s="41"/>
      <c r="H544" s="34"/>
      <c r="I544" s="34"/>
      <c r="J544" s="1"/>
      <c r="K544" s="1"/>
      <c r="L544" s="1"/>
      <c r="M544" s="42"/>
    </row>
    <row r="545" spans="1:13" ht="13">
      <c r="A545" s="134"/>
      <c r="C545" s="1"/>
      <c r="D545" s="133"/>
      <c r="E545" s="41"/>
      <c r="H545" s="34"/>
      <c r="I545" s="34"/>
      <c r="J545" s="1"/>
      <c r="K545" s="1"/>
      <c r="L545" s="1"/>
      <c r="M545" s="42"/>
    </row>
    <row r="546" spans="1:13" ht="13">
      <c r="A546" s="134"/>
      <c r="C546" s="1"/>
      <c r="D546" s="133"/>
      <c r="E546" s="41"/>
      <c r="H546" s="34"/>
      <c r="I546" s="34"/>
      <c r="J546" s="1"/>
      <c r="K546" s="1"/>
      <c r="L546" s="1"/>
      <c r="M546" s="42"/>
    </row>
    <row r="547" spans="1:13" ht="13">
      <c r="A547" s="134"/>
      <c r="C547" s="1"/>
      <c r="D547" s="133"/>
      <c r="E547" s="41"/>
      <c r="H547" s="34"/>
      <c r="I547" s="34"/>
      <c r="J547" s="1"/>
      <c r="K547" s="1"/>
      <c r="L547" s="1"/>
      <c r="M547" s="42"/>
    </row>
    <row r="548" spans="1:13" ht="13">
      <c r="A548" s="134"/>
      <c r="C548" s="1"/>
      <c r="D548" s="133"/>
      <c r="E548" s="41"/>
      <c r="H548" s="34"/>
      <c r="I548" s="34"/>
      <c r="J548" s="1"/>
      <c r="K548" s="1"/>
      <c r="L548" s="1"/>
      <c r="M548" s="42"/>
    </row>
    <row r="549" spans="1:13" ht="13">
      <c r="A549" s="134"/>
      <c r="C549" s="1"/>
      <c r="D549" s="133"/>
      <c r="E549" s="41"/>
      <c r="H549" s="34"/>
      <c r="I549" s="34"/>
      <c r="J549" s="1"/>
      <c r="K549" s="1"/>
      <c r="L549" s="1"/>
      <c r="M549" s="42"/>
    </row>
    <row r="550" spans="1:13" ht="13">
      <c r="A550" s="134"/>
      <c r="C550" s="1"/>
      <c r="D550" s="133"/>
      <c r="E550" s="41"/>
      <c r="H550" s="34"/>
      <c r="I550" s="34"/>
      <c r="J550" s="1"/>
      <c r="K550" s="1"/>
      <c r="L550" s="1"/>
      <c r="M550" s="42"/>
    </row>
    <row r="551" spans="1:13" ht="13">
      <c r="A551" s="134"/>
      <c r="C551" s="1"/>
      <c r="D551" s="133"/>
      <c r="E551" s="41"/>
      <c r="H551" s="34"/>
      <c r="I551" s="34"/>
      <c r="J551" s="1"/>
      <c r="K551" s="1"/>
      <c r="L551" s="1"/>
      <c r="M551" s="42"/>
    </row>
    <row r="552" spans="1:13" ht="13">
      <c r="A552" s="134"/>
      <c r="C552" s="1"/>
      <c r="D552" s="133"/>
      <c r="E552" s="41"/>
      <c r="H552" s="34"/>
      <c r="I552" s="34"/>
      <c r="J552" s="1"/>
      <c r="K552" s="1"/>
      <c r="L552" s="1"/>
      <c r="M552" s="42"/>
    </row>
    <row r="553" spans="1:13" ht="13">
      <c r="A553" s="134"/>
      <c r="C553" s="1"/>
      <c r="D553" s="133"/>
      <c r="E553" s="41"/>
      <c r="H553" s="34"/>
      <c r="I553" s="34"/>
      <c r="J553" s="1"/>
      <c r="K553" s="1"/>
      <c r="L553" s="1"/>
      <c r="M553" s="42"/>
    </row>
    <row r="554" spans="1:13" ht="13">
      <c r="A554" s="134"/>
      <c r="C554" s="1"/>
      <c r="D554" s="133"/>
      <c r="E554" s="41"/>
      <c r="H554" s="34"/>
      <c r="I554" s="34"/>
      <c r="J554" s="1"/>
      <c r="K554" s="1"/>
      <c r="L554" s="1"/>
      <c r="M554" s="42"/>
    </row>
    <row r="555" spans="1:13" ht="13">
      <c r="A555" s="134"/>
      <c r="C555" s="1"/>
      <c r="D555" s="133"/>
      <c r="E555" s="41"/>
      <c r="H555" s="34"/>
      <c r="I555" s="34"/>
      <c r="J555" s="1"/>
      <c r="K555" s="1"/>
      <c r="L555" s="1"/>
      <c r="M555" s="42"/>
    </row>
    <row r="556" spans="1:13" ht="13">
      <c r="A556" s="134"/>
      <c r="C556" s="1"/>
      <c r="D556" s="133"/>
      <c r="E556" s="41"/>
      <c r="H556" s="34"/>
      <c r="I556" s="34"/>
      <c r="J556" s="1"/>
      <c r="K556" s="1"/>
      <c r="L556" s="1"/>
      <c r="M556" s="42"/>
    </row>
    <row r="557" spans="1:13" ht="13">
      <c r="A557" s="134"/>
      <c r="C557" s="1"/>
      <c r="D557" s="133"/>
      <c r="E557" s="41"/>
      <c r="H557" s="34"/>
      <c r="I557" s="34"/>
      <c r="J557" s="1"/>
      <c r="K557" s="1"/>
      <c r="L557" s="1"/>
      <c r="M557" s="42"/>
    </row>
    <row r="558" spans="1:13" ht="13">
      <c r="A558" s="134"/>
      <c r="C558" s="1"/>
      <c r="D558" s="133"/>
      <c r="E558" s="41"/>
      <c r="H558" s="34"/>
      <c r="I558" s="34"/>
      <c r="J558" s="1"/>
      <c r="K558" s="1"/>
      <c r="L558" s="1"/>
      <c r="M558" s="42"/>
    </row>
    <row r="559" spans="1:13" ht="13">
      <c r="A559" s="134"/>
      <c r="C559" s="1"/>
      <c r="D559" s="133"/>
      <c r="E559" s="41"/>
      <c r="H559" s="34"/>
      <c r="I559" s="34"/>
      <c r="J559" s="1"/>
      <c r="K559" s="1"/>
      <c r="L559" s="1"/>
      <c r="M559" s="42"/>
    </row>
    <row r="560" spans="1:13" ht="13">
      <c r="A560" s="134"/>
      <c r="C560" s="1"/>
      <c r="D560" s="133"/>
      <c r="E560" s="41"/>
      <c r="H560" s="34"/>
      <c r="I560" s="34"/>
      <c r="J560" s="1"/>
      <c r="K560" s="1"/>
      <c r="L560" s="1"/>
      <c r="M560" s="42"/>
    </row>
    <row r="561" spans="1:13" ht="13">
      <c r="A561" s="134"/>
      <c r="C561" s="1"/>
      <c r="D561" s="133"/>
      <c r="E561" s="41"/>
      <c r="H561" s="34"/>
      <c r="I561" s="34"/>
      <c r="J561" s="1"/>
      <c r="K561" s="1"/>
      <c r="L561" s="1"/>
      <c r="M561" s="42"/>
    </row>
    <row r="562" spans="1:13" ht="13">
      <c r="A562" s="134"/>
      <c r="C562" s="1"/>
      <c r="D562" s="133"/>
      <c r="E562" s="41"/>
      <c r="H562" s="34"/>
      <c r="I562" s="34"/>
      <c r="J562" s="1"/>
      <c r="K562" s="1"/>
      <c r="L562" s="1"/>
      <c r="M562" s="42"/>
    </row>
    <row r="563" spans="1:13" ht="13">
      <c r="A563" s="134"/>
      <c r="C563" s="1"/>
      <c r="D563" s="133"/>
      <c r="E563" s="41"/>
      <c r="H563" s="34"/>
      <c r="I563" s="34"/>
      <c r="J563" s="1"/>
      <c r="K563" s="1"/>
      <c r="L563" s="1"/>
      <c r="M563" s="42"/>
    </row>
    <row r="564" spans="1:13" ht="13">
      <c r="A564" s="134"/>
      <c r="C564" s="1"/>
      <c r="D564" s="133"/>
      <c r="E564" s="41"/>
      <c r="H564" s="34"/>
      <c r="I564" s="34"/>
      <c r="J564" s="1"/>
      <c r="K564" s="1"/>
      <c r="L564" s="1"/>
      <c r="M564" s="42"/>
    </row>
    <row r="565" spans="1:13" ht="13">
      <c r="A565" s="134"/>
      <c r="C565" s="1"/>
      <c r="D565" s="133"/>
      <c r="E565" s="41"/>
      <c r="H565" s="34"/>
      <c r="I565" s="34"/>
      <c r="J565" s="1"/>
      <c r="K565" s="1"/>
      <c r="L565" s="1"/>
      <c r="M565" s="42"/>
    </row>
    <row r="566" spans="1:13" ht="13">
      <c r="A566" s="134"/>
      <c r="C566" s="1"/>
      <c r="D566" s="133"/>
      <c r="E566" s="41"/>
      <c r="H566" s="34"/>
      <c r="I566" s="34"/>
      <c r="J566" s="1"/>
      <c r="K566" s="1"/>
      <c r="L566" s="1"/>
      <c r="M566" s="42"/>
    </row>
    <row r="567" spans="1:13" ht="13">
      <c r="A567" s="134"/>
      <c r="C567" s="1"/>
      <c r="D567" s="133"/>
      <c r="E567" s="41"/>
      <c r="H567" s="34"/>
      <c r="I567" s="34"/>
      <c r="J567" s="1"/>
      <c r="K567" s="1"/>
      <c r="L567" s="1"/>
      <c r="M567" s="42"/>
    </row>
    <row r="568" spans="1:13" ht="13">
      <c r="A568" s="134"/>
      <c r="C568" s="1"/>
      <c r="D568" s="133"/>
      <c r="E568" s="41"/>
      <c r="H568" s="34"/>
      <c r="I568" s="34"/>
      <c r="J568" s="1"/>
      <c r="K568" s="1"/>
      <c r="L568" s="1"/>
      <c r="M568" s="42"/>
    </row>
    <row r="569" spans="1:13" ht="13">
      <c r="A569" s="134"/>
      <c r="C569" s="1"/>
      <c r="D569" s="133"/>
      <c r="E569" s="41"/>
      <c r="H569" s="34"/>
      <c r="I569" s="34"/>
      <c r="J569" s="1"/>
      <c r="K569" s="1"/>
      <c r="L569" s="1"/>
      <c r="M569" s="42"/>
    </row>
    <row r="570" spans="1:13" ht="13">
      <c r="A570" s="134"/>
      <c r="C570" s="1"/>
      <c r="D570" s="133"/>
      <c r="E570" s="41"/>
      <c r="H570" s="34"/>
      <c r="I570" s="34"/>
      <c r="J570" s="1"/>
      <c r="K570" s="1"/>
      <c r="L570" s="1"/>
      <c r="M570" s="42"/>
    </row>
    <row r="571" spans="1:13" ht="13">
      <c r="A571" s="134"/>
      <c r="C571" s="1"/>
      <c r="D571" s="133"/>
      <c r="E571" s="41"/>
      <c r="H571" s="34"/>
      <c r="I571" s="34"/>
      <c r="J571" s="1"/>
      <c r="K571" s="1"/>
      <c r="L571" s="1"/>
      <c r="M571" s="42"/>
    </row>
    <row r="572" spans="1:13" ht="13">
      <c r="A572" s="134"/>
      <c r="C572" s="1"/>
      <c r="D572" s="133"/>
      <c r="E572" s="41"/>
      <c r="H572" s="34"/>
      <c r="I572" s="34"/>
      <c r="J572" s="1"/>
      <c r="K572" s="1"/>
      <c r="L572" s="1"/>
      <c r="M572" s="42"/>
    </row>
    <row r="573" spans="1:13" ht="13">
      <c r="A573" s="134"/>
      <c r="C573" s="1"/>
      <c r="D573" s="133"/>
      <c r="E573" s="41"/>
      <c r="H573" s="34"/>
      <c r="I573" s="34"/>
      <c r="J573" s="1"/>
      <c r="K573" s="1"/>
      <c r="L573" s="1"/>
      <c r="M573" s="42"/>
    </row>
    <row r="574" spans="1:13" ht="13">
      <c r="A574" s="134"/>
      <c r="C574" s="1"/>
      <c r="D574" s="133"/>
      <c r="E574" s="41"/>
      <c r="H574" s="34"/>
      <c r="I574" s="34"/>
      <c r="J574" s="1"/>
      <c r="K574" s="1"/>
      <c r="L574" s="1"/>
      <c r="M574" s="42"/>
    </row>
    <row r="575" spans="1:13" ht="13">
      <c r="A575" s="134"/>
      <c r="C575" s="1"/>
      <c r="D575" s="133"/>
      <c r="E575" s="41"/>
      <c r="H575" s="34"/>
      <c r="I575" s="34"/>
      <c r="J575" s="1"/>
      <c r="K575" s="1"/>
      <c r="L575" s="1"/>
      <c r="M575" s="42"/>
    </row>
    <row r="576" spans="1:13" ht="13">
      <c r="A576" s="134"/>
      <c r="C576" s="1"/>
      <c r="D576" s="133"/>
      <c r="E576" s="41"/>
      <c r="H576" s="34"/>
      <c r="I576" s="34"/>
      <c r="J576" s="1"/>
      <c r="K576" s="1"/>
      <c r="L576" s="1"/>
      <c r="M576" s="42"/>
    </row>
    <row r="577" spans="1:13" ht="13">
      <c r="A577" s="134"/>
      <c r="C577" s="1"/>
      <c r="D577" s="133"/>
      <c r="E577" s="41"/>
      <c r="H577" s="34"/>
      <c r="I577" s="34"/>
      <c r="J577" s="1"/>
      <c r="K577" s="1"/>
      <c r="L577" s="1"/>
      <c r="M577" s="42"/>
    </row>
    <row r="578" spans="1:13" ht="13">
      <c r="A578" s="134"/>
      <c r="C578" s="1"/>
      <c r="D578" s="133"/>
      <c r="E578" s="41"/>
      <c r="H578" s="34"/>
      <c r="I578" s="34"/>
      <c r="J578" s="1"/>
      <c r="K578" s="1"/>
      <c r="L578" s="1"/>
      <c r="M578" s="42"/>
    </row>
    <row r="579" spans="1:13" ht="13">
      <c r="A579" s="134"/>
      <c r="C579" s="1"/>
      <c r="D579" s="133"/>
      <c r="E579" s="41"/>
      <c r="H579" s="34"/>
      <c r="I579" s="34"/>
      <c r="J579" s="1"/>
      <c r="K579" s="1"/>
      <c r="L579" s="1"/>
      <c r="M579" s="42"/>
    </row>
    <row r="580" spans="1:13" ht="13">
      <c r="A580" s="134"/>
      <c r="C580" s="1"/>
      <c r="D580" s="133"/>
      <c r="E580" s="41"/>
      <c r="H580" s="34"/>
      <c r="I580" s="34"/>
      <c r="J580" s="1"/>
      <c r="K580" s="1"/>
      <c r="L580" s="1"/>
      <c r="M580" s="42"/>
    </row>
    <row r="581" spans="1:13" ht="13">
      <c r="A581" s="134"/>
      <c r="C581" s="1"/>
      <c r="D581" s="133"/>
      <c r="E581" s="41"/>
      <c r="H581" s="34"/>
      <c r="I581" s="34"/>
      <c r="J581" s="1"/>
      <c r="K581" s="1"/>
      <c r="L581" s="1"/>
      <c r="M581" s="42"/>
    </row>
    <row r="582" spans="1:13" ht="13">
      <c r="A582" s="134"/>
      <c r="C582" s="1"/>
      <c r="D582" s="133"/>
      <c r="E582" s="41"/>
      <c r="H582" s="34"/>
      <c r="I582" s="34"/>
      <c r="J582" s="1"/>
      <c r="K582" s="1"/>
      <c r="L582" s="1"/>
      <c r="M582" s="42"/>
    </row>
    <row r="583" spans="1:13" ht="13">
      <c r="A583" s="134"/>
      <c r="C583" s="1"/>
      <c r="D583" s="133"/>
      <c r="E583" s="41"/>
      <c r="H583" s="34"/>
      <c r="I583" s="34"/>
      <c r="J583" s="1"/>
      <c r="K583" s="1"/>
      <c r="L583" s="1"/>
      <c r="M583" s="42"/>
    </row>
    <row r="584" spans="1:13" ht="13">
      <c r="A584" s="134"/>
      <c r="C584" s="1"/>
      <c r="D584" s="133"/>
      <c r="E584" s="41"/>
      <c r="H584" s="34"/>
      <c r="I584" s="34"/>
      <c r="J584" s="1"/>
      <c r="K584" s="1"/>
      <c r="L584" s="1"/>
      <c r="M584" s="42"/>
    </row>
    <row r="585" spans="1:13" ht="13">
      <c r="A585" s="134"/>
      <c r="C585" s="1"/>
      <c r="D585" s="133"/>
      <c r="E585" s="41"/>
      <c r="H585" s="34"/>
      <c r="I585" s="34"/>
      <c r="J585" s="1"/>
      <c r="K585" s="1"/>
      <c r="L585" s="1"/>
      <c r="M585" s="42"/>
    </row>
    <row r="586" spans="1:13" ht="13">
      <c r="A586" s="134"/>
      <c r="C586" s="1"/>
      <c r="D586" s="133"/>
      <c r="E586" s="41"/>
      <c r="H586" s="34"/>
      <c r="I586" s="34"/>
      <c r="J586" s="1"/>
      <c r="K586" s="1"/>
      <c r="L586" s="1"/>
      <c r="M586" s="42"/>
    </row>
    <row r="587" spans="1:13" ht="13">
      <c r="A587" s="134"/>
      <c r="C587" s="1"/>
      <c r="D587" s="133"/>
      <c r="E587" s="41"/>
      <c r="H587" s="34"/>
      <c r="I587" s="34"/>
      <c r="J587" s="1"/>
      <c r="K587" s="1"/>
      <c r="L587" s="1"/>
      <c r="M587" s="42"/>
    </row>
    <row r="588" spans="1:13" ht="13">
      <c r="A588" s="134"/>
      <c r="C588" s="1"/>
      <c r="D588" s="133"/>
      <c r="E588" s="41"/>
      <c r="H588" s="34"/>
      <c r="I588" s="34"/>
      <c r="J588" s="1"/>
      <c r="K588" s="1"/>
      <c r="L588" s="1"/>
      <c r="M588" s="42"/>
    </row>
    <row r="589" spans="1:13" ht="13">
      <c r="A589" s="134"/>
      <c r="C589" s="1"/>
      <c r="D589" s="133"/>
      <c r="E589" s="41"/>
      <c r="H589" s="34"/>
      <c r="I589" s="34"/>
      <c r="J589" s="1"/>
      <c r="K589" s="1"/>
      <c r="L589" s="1"/>
      <c r="M589" s="42"/>
    </row>
    <row r="590" spans="1:13" ht="13">
      <c r="A590" s="134"/>
      <c r="C590" s="1"/>
      <c r="D590" s="133"/>
      <c r="E590" s="41"/>
      <c r="H590" s="34"/>
      <c r="I590" s="34"/>
      <c r="J590" s="1"/>
      <c r="K590" s="1"/>
      <c r="L590" s="1"/>
      <c r="M590" s="42"/>
    </row>
    <row r="591" spans="1:13" ht="13">
      <c r="A591" s="134"/>
      <c r="C591" s="1"/>
      <c r="D591" s="133"/>
      <c r="E591" s="41"/>
      <c r="H591" s="34"/>
      <c r="I591" s="34"/>
      <c r="J591" s="1"/>
      <c r="K591" s="1"/>
      <c r="L591" s="1"/>
      <c r="M591" s="42"/>
    </row>
    <row r="592" spans="1:13" ht="13">
      <c r="A592" s="134"/>
      <c r="C592" s="1"/>
      <c r="D592" s="133"/>
      <c r="E592" s="41"/>
      <c r="H592" s="34"/>
      <c r="I592" s="34"/>
      <c r="J592" s="1"/>
      <c r="K592" s="1"/>
      <c r="L592" s="1"/>
      <c r="M592" s="42"/>
    </row>
    <row r="593" spans="1:13" ht="13">
      <c r="A593" s="134"/>
      <c r="C593" s="1"/>
      <c r="D593" s="133"/>
      <c r="E593" s="41"/>
      <c r="H593" s="34"/>
      <c r="I593" s="34"/>
      <c r="J593" s="1"/>
      <c r="K593" s="1"/>
      <c r="L593" s="1"/>
      <c r="M593" s="42"/>
    </row>
    <row r="594" spans="1:13" ht="13">
      <c r="A594" s="134"/>
      <c r="C594" s="1"/>
      <c r="D594" s="133"/>
      <c r="E594" s="41"/>
      <c r="H594" s="34"/>
      <c r="I594" s="34"/>
      <c r="J594" s="1"/>
      <c r="K594" s="1"/>
      <c r="L594" s="1"/>
      <c r="M594" s="42"/>
    </row>
    <row r="595" spans="1:13" ht="13">
      <c r="A595" s="134"/>
      <c r="C595" s="1"/>
      <c r="D595" s="133"/>
      <c r="E595" s="41"/>
      <c r="H595" s="34"/>
      <c r="I595" s="34"/>
      <c r="J595" s="1"/>
      <c r="K595" s="1"/>
      <c r="L595" s="1"/>
      <c r="M595" s="42"/>
    </row>
    <row r="596" spans="1:13" ht="13">
      <c r="A596" s="134"/>
      <c r="C596" s="1"/>
      <c r="D596" s="133"/>
      <c r="E596" s="41"/>
      <c r="H596" s="34"/>
      <c r="I596" s="34"/>
      <c r="J596" s="1"/>
      <c r="K596" s="1"/>
      <c r="L596" s="1"/>
      <c r="M596" s="42"/>
    </row>
    <row r="597" spans="1:13" ht="13">
      <c r="A597" s="134"/>
      <c r="C597" s="1"/>
      <c r="D597" s="133"/>
      <c r="E597" s="41"/>
      <c r="H597" s="34"/>
      <c r="I597" s="34"/>
      <c r="J597" s="1"/>
      <c r="K597" s="1"/>
      <c r="L597" s="1"/>
      <c r="M597" s="42"/>
    </row>
    <row r="598" spans="1:13" ht="13">
      <c r="A598" s="134"/>
      <c r="C598" s="1"/>
      <c r="D598" s="133"/>
      <c r="E598" s="41"/>
      <c r="H598" s="34"/>
      <c r="I598" s="34"/>
      <c r="J598" s="1"/>
      <c r="K598" s="1"/>
      <c r="L598" s="1"/>
      <c r="M598" s="42"/>
    </row>
    <row r="599" spans="1:13" ht="13">
      <c r="A599" s="134"/>
      <c r="C599" s="1"/>
      <c r="D599" s="133"/>
      <c r="E599" s="41"/>
      <c r="H599" s="34"/>
      <c r="I599" s="34"/>
      <c r="J599" s="1"/>
      <c r="K599" s="1"/>
      <c r="L599" s="1"/>
      <c r="M599" s="42"/>
    </row>
    <row r="600" spans="1:13" ht="13">
      <c r="A600" s="134"/>
      <c r="C600" s="1"/>
      <c r="D600" s="133"/>
      <c r="E600" s="41"/>
      <c r="H600" s="34"/>
      <c r="I600" s="34"/>
      <c r="J600" s="1"/>
      <c r="K600" s="1"/>
      <c r="L600" s="1"/>
      <c r="M600" s="42"/>
    </row>
    <row r="601" spans="1:13" ht="13">
      <c r="A601" s="134"/>
      <c r="C601" s="1"/>
      <c r="D601" s="133"/>
      <c r="E601" s="41"/>
      <c r="H601" s="34"/>
      <c r="I601" s="34"/>
      <c r="J601" s="1"/>
      <c r="K601" s="1"/>
      <c r="L601" s="1"/>
      <c r="M601" s="42"/>
    </row>
    <row r="602" spans="1:13" ht="13">
      <c r="A602" s="134"/>
      <c r="C602" s="1"/>
      <c r="D602" s="133"/>
      <c r="E602" s="41"/>
      <c r="H602" s="34"/>
      <c r="I602" s="34"/>
      <c r="J602" s="1"/>
      <c r="K602" s="1"/>
      <c r="L602" s="1"/>
      <c r="M602" s="42"/>
    </row>
    <row r="603" spans="1:13" ht="13">
      <c r="A603" s="134"/>
      <c r="C603" s="1"/>
      <c r="D603" s="133"/>
      <c r="E603" s="41"/>
      <c r="H603" s="34"/>
      <c r="I603" s="34"/>
      <c r="J603" s="1"/>
      <c r="K603" s="1"/>
      <c r="L603" s="1"/>
      <c r="M603" s="42"/>
    </row>
    <row r="604" spans="1:13" ht="13">
      <c r="A604" s="134"/>
      <c r="C604" s="1"/>
      <c r="D604" s="133"/>
      <c r="E604" s="41"/>
      <c r="H604" s="34"/>
      <c r="I604" s="34"/>
      <c r="J604" s="1"/>
      <c r="K604" s="1"/>
      <c r="L604" s="1"/>
      <c r="M604" s="42"/>
    </row>
    <row r="605" spans="1:13" ht="13">
      <c r="A605" s="134"/>
      <c r="C605" s="1"/>
      <c r="D605" s="133"/>
      <c r="E605" s="41"/>
      <c r="H605" s="34"/>
      <c r="I605" s="34"/>
      <c r="J605" s="1"/>
      <c r="K605" s="1"/>
      <c r="L605" s="1"/>
      <c r="M605" s="42"/>
    </row>
    <row r="606" spans="1:13" ht="13">
      <c r="A606" s="134"/>
      <c r="C606" s="1"/>
      <c r="D606" s="133"/>
      <c r="E606" s="41"/>
      <c r="H606" s="34"/>
      <c r="I606" s="34"/>
      <c r="J606" s="1"/>
      <c r="K606" s="1"/>
      <c r="L606" s="1"/>
      <c r="M606" s="42"/>
    </row>
    <row r="607" spans="1:13" ht="13">
      <c r="A607" s="134"/>
      <c r="C607" s="1"/>
      <c r="D607" s="133"/>
      <c r="E607" s="41"/>
      <c r="H607" s="34"/>
      <c r="I607" s="34"/>
      <c r="J607" s="1"/>
      <c r="K607" s="1"/>
      <c r="L607" s="1"/>
      <c r="M607" s="42"/>
    </row>
    <row r="608" spans="1:13" ht="13">
      <c r="A608" s="134"/>
      <c r="C608" s="1"/>
      <c r="D608" s="133"/>
      <c r="E608" s="41"/>
      <c r="H608" s="34"/>
      <c r="I608" s="34"/>
      <c r="J608" s="1"/>
      <c r="K608" s="1"/>
      <c r="L608" s="1"/>
      <c r="M608" s="42"/>
    </row>
    <row r="609" spans="1:13" ht="13">
      <c r="A609" s="134"/>
      <c r="C609" s="1"/>
      <c r="D609" s="133"/>
      <c r="E609" s="41"/>
      <c r="H609" s="34"/>
      <c r="I609" s="34"/>
      <c r="J609" s="1"/>
      <c r="K609" s="1"/>
      <c r="L609" s="1"/>
      <c r="M609" s="42"/>
    </row>
    <row r="610" spans="1:13" ht="13">
      <c r="A610" s="134"/>
      <c r="C610" s="1"/>
      <c r="D610" s="133"/>
      <c r="E610" s="41"/>
      <c r="H610" s="34"/>
      <c r="I610" s="34"/>
      <c r="J610" s="1"/>
      <c r="K610" s="1"/>
      <c r="L610" s="1"/>
      <c r="M610" s="42"/>
    </row>
    <row r="611" spans="1:13" ht="13">
      <c r="A611" s="134"/>
      <c r="C611" s="1"/>
      <c r="D611" s="133"/>
      <c r="E611" s="41"/>
      <c r="H611" s="34"/>
      <c r="I611" s="34"/>
      <c r="J611" s="1"/>
      <c r="K611" s="1"/>
      <c r="L611" s="1"/>
      <c r="M611" s="42"/>
    </row>
    <row r="612" spans="1:13" ht="13">
      <c r="A612" s="134"/>
      <c r="C612" s="1"/>
      <c r="D612" s="133"/>
      <c r="E612" s="41"/>
      <c r="H612" s="34"/>
      <c r="I612" s="34"/>
      <c r="J612" s="1"/>
      <c r="K612" s="1"/>
      <c r="L612" s="1"/>
      <c r="M612" s="42"/>
    </row>
    <row r="613" spans="1:13" ht="13">
      <c r="A613" s="134"/>
      <c r="C613" s="1"/>
      <c r="D613" s="133"/>
      <c r="E613" s="41"/>
      <c r="H613" s="34"/>
      <c r="I613" s="34"/>
      <c r="J613" s="1"/>
      <c r="K613" s="1"/>
      <c r="L613" s="1"/>
      <c r="M613" s="42"/>
    </row>
    <row r="614" spans="1:13" ht="13">
      <c r="A614" s="134"/>
      <c r="C614" s="1"/>
      <c r="D614" s="133"/>
      <c r="E614" s="41"/>
      <c r="H614" s="34"/>
      <c r="I614" s="34"/>
      <c r="J614" s="1"/>
      <c r="K614" s="1"/>
      <c r="L614" s="1"/>
      <c r="M614" s="42"/>
    </row>
    <row r="615" spans="1:13" ht="13">
      <c r="A615" s="134"/>
      <c r="C615" s="1"/>
      <c r="D615" s="133"/>
      <c r="E615" s="41"/>
      <c r="H615" s="34"/>
      <c r="I615" s="34"/>
      <c r="J615" s="1"/>
      <c r="K615" s="1"/>
      <c r="L615" s="1"/>
      <c r="M615" s="42"/>
    </row>
    <row r="616" spans="1:13" ht="13">
      <c r="A616" s="134"/>
      <c r="C616" s="1"/>
      <c r="D616" s="133"/>
      <c r="E616" s="41"/>
      <c r="H616" s="34"/>
      <c r="I616" s="34"/>
      <c r="J616" s="1"/>
      <c r="K616" s="1"/>
      <c r="L616" s="1"/>
      <c r="M616" s="42"/>
    </row>
    <row r="617" spans="1:13" ht="13">
      <c r="A617" s="134"/>
      <c r="C617" s="1"/>
      <c r="D617" s="133"/>
      <c r="E617" s="41"/>
      <c r="H617" s="34"/>
      <c r="I617" s="34"/>
      <c r="J617" s="1"/>
      <c r="K617" s="1"/>
      <c r="L617" s="1"/>
      <c r="M617" s="42"/>
    </row>
    <row r="618" spans="1:13" ht="13">
      <c r="A618" s="134"/>
      <c r="C618" s="1"/>
      <c r="D618" s="133"/>
      <c r="E618" s="41"/>
      <c r="H618" s="34"/>
      <c r="I618" s="34"/>
      <c r="J618" s="1"/>
      <c r="K618" s="1"/>
      <c r="L618" s="1"/>
      <c r="M618" s="42"/>
    </row>
    <row r="619" spans="1:13" ht="13">
      <c r="A619" s="134"/>
      <c r="C619" s="1"/>
      <c r="D619" s="133"/>
      <c r="E619" s="41"/>
      <c r="H619" s="34"/>
      <c r="I619" s="34"/>
      <c r="J619" s="1"/>
      <c r="K619" s="1"/>
      <c r="L619" s="1"/>
      <c r="M619" s="42"/>
    </row>
    <row r="620" spans="1:13" ht="13">
      <c r="A620" s="134"/>
      <c r="C620" s="1"/>
      <c r="D620" s="133"/>
      <c r="E620" s="41"/>
      <c r="H620" s="34"/>
      <c r="I620" s="34"/>
      <c r="J620" s="1"/>
      <c r="K620" s="1"/>
      <c r="L620" s="1"/>
      <c r="M620" s="42"/>
    </row>
    <row r="621" spans="1:13" ht="13">
      <c r="A621" s="134"/>
      <c r="C621" s="1"/>
      <c r="D621" s="133"/>
      <c r="E621" s="41"/>
      <c r="H621" s="34"/>
      <c r="I621" s="34"/>
      <c r="J621" s="1"/>
      <c r="K621" s="1"/>
      <c r="L621" s="1"/>
      <c r="M621" s="42"/>
    </row>
    <row r="622" spans="1:13" ht="13">
      <c r="A622" s="134"/>
      <c r="C622" s="1"/>
      <c r="D622" s="133"/>
      <c r="E622" s="41"/>
      <c r="H622" s="34"/>
      <c r="I622" s="34"/>
      <c r="J622" s="1"/>
      <c r="K622" s="1"/>
      <c r="L622" s="1"/>
      <c r="M622" s="42"/>
    </row>
    <row r="623" spans="1:13" ht="13">
      <c r="A623" s="134"/>
      <c r="C623" s="1"/>
      <c r="D623" s="133"/>
      <c r="E623" s="41"/>
      <c r="H623" s="34"/>
      <c r="I623" s="34"/>
      <c r="J623" s="1"/>
      <c r="K623" s="1"/>
      <c r="L623" s="1"/>
      <c r="M623" s="42"/>
    </row>
    <row r="624" spans="1:13" ht="13">
      <c r="A624" s="134"/>
      <c r="C624" s="1"/>
      <c r="D624" s="133"/>
      <c r="E624" s="41"/>
      <c r="H624" s="34"/>
      <c r="I624" s="34"/>
      <c r="J624" s="1"/>
      <c r="K624" s="1"/>
      <c r="L624" s="1"/>
      <c r="M624" s="42"/>
    </row>
    <row r="625" spans="1:13" ht="13">
      <c r="A625" s="134"/>
      <c r="C625" s="1"/>
      <c r="D625" s="133"/>
      <c r="E625" s="41"/>
      <c r="H625" s="34"/>
      <c r="I625" s="34"/>
      <c r="J625" s="1"/>
      <c r="K625" s="1"/>
      <c r="L625" s="1"/>
      <c r="M625" s="42"/>
    </row>
    <row r="626" spans="1:13" ht="13">
      <c r="A626" s="134"/>
      <c r="C626" s="1"/>
      <c r="D626" s="133"/>
      <c r="E626" s="41"/>
      <c r="H626" s="34"/>
      <c r="I626" s="34"/>
      <c r="J626" s="1"/>
      <c r="K626" s="1"/>
      <c r="L626" s="1"/>
      <c r="M626" s="42"/>
    </row>
    <row r="627" spans="1:13" ht="13">
      <c r="A627" s="134"/>
      <c r="C627" s="1"/>
      <c r="D627" s="133"/>
      <c r="E627" s="41"/>
      <c r="H627" s="34"/>
      <c r="I627" s="34"/>
      <c r="J627" s="1"/>
      <c r="K627" s="1"/>
      <c r="L627" s="1"/>
      <c r="M627" s="42"/>
    </row>
    <row r="628" spans="1:13" ht="13">
      <c r="A628" s="134"/>
      <c r="C628" s="1"/>
      <c r="D628" s="133"/>
      <c r="E628" s="41"/>
      <c r="H628" s="34"/>
      <c r="I628" s="34"/>
      <c r="J628" s="1"/>
      <c r="K628" s="1"/>
      <c r="L628" s="1"/>
      <c r="M628" s="42"/>
    </row>
    <row r="629" spans="1:13" ht="13">
      <c r="A629" s="134"/>
      <c r="C629" s="1"/>
      <c r="D629" s="133"/>
      <c r="E629" s="41"/>
      <c r="H629" s="34"/>
      <c r="I629" s="34"/>
      <c r="J629" s="1"/>
      <c r="K629" s="1"/>
      <c r="L629" s="1"/>
      <c r="M629" s="42"/>
    </row>
    <row r="630" spans="1:13" ht="13">
      <c r="A630" s="134"/>
      <c r="C630" s="1"/>
      <c r="D630" s="133"/>
      <c r="E630" s="41"/>
      <c r="H630" s="34"/>
      <c r="I630" s="34"/>
      <c r="J630" s="1"/>
      <c r="K630" s="1"/>
      <c r="L630" s="1"/>
      <c r="M630" s="42"/>
    </row>
    <row r="631" spans="1:13" ht="13">
      <c r="A631" s="134"/>
      <c r="C631" s="1"/>
      <c r="D631" s="133"/>
      <c r="E631" s="41"/>
      <c r="H631" s="34"/>
      <c r="I631" s="34"/>
      <c r="J631" s="1"/>
      <c r="K631" s="1"/>
      <c r="L631" s="1"/>
      <c r="M631" s="42"/>
    </row>
    <row r="632" spans="1:13" ht="13">
      <c r="A632" s="134"/>
      <c r="C632" s="1"/>
      <c r="D632" s="133"/>
      <c r="E632" s="41"/>
      <c r="H632" s="34"/>
      <c r="I632" s="34"/>
      <c r="J632" s="1"/>
      <c r="K632" s="1"/>
      <c r="L632" s="1"/>
      <c r="M632" s="42"/>
    </row>
    <row r="633" spans="1:13" ht="13">
      <c r="A633" s="134"/>
      <c r="C633" s="1"/>
      <c r="D633" s="133"/>
      <c r="E633" s="41"/>
      <c r="H633" s="34"/>
      <c r="I633" s="34"/>
      <c r="J633" s="1"/>
      <c r="K633" s="1"/>
      <c r="L633" s="1"/>
      <c r="M633" s="42"/>
    </row>
    <row r="634" spans="1:13" ht="13">
      <c r="A634" s="134"/>
      <c r="C634" s="1"/>
      <c r="D634" s="133"/>
      <c r="E634" s="41"/>
      <c r="H634" s="34"/>
      <c r="I634" s="34"/>
      <c r="J634" s="1"/>
      <c r="K634" s="1"/>
      <c r="L634" s="1"/>
      <c r="M634" s="42"/>
    </row>
    <row r="635" spans="1:13" ht="13">
      <c r="A635" s="134"/>
      <c r="C635" s="1"/>
      <c r="D635" s="133"/>
      <c r="E635" s="41"/>
      <c r="H635" s="34"/>
      <c r="I635" s="34"/>
      <c r="J635" s="1"/>
      <c r="K635" s="1"/>
      <c r="L635" s="1"/>
      <c r="M635" s="42"/>
    </row>
    <row r="636" spans="1:13" ht="13">
      <c r="A636" s="134"/>
      <c r="C636" s="1"/>
      <c r="D636" s="133"/>
      <c r="E636" s="41"/>
      <c r="H636" s="34"/>
      <c r="I636" s="34"/>
      <c r="J636" s="1"/>
      <c r="K636" s="1"/>
      <c r="L636" s="1"/>
      <c r="M636" s="42"/>
    </row>
    <row r="637" spans="1:13" ht="13">
      <c r="A637" s="134"/>
      <c r="C637" s="1"/>
      <c r="D637" s="133"/>
      <c r="E637" s="41"/>
      <c r="H637" s="34"/>
      <c r="I637" s="34"/>
      <c r="J637" s="1"/>
      <c r="K637" s="1"/>
      <c r="L637" s="1"/>
      <c r="M637" s="42"/>
    </row>
    <row r="638" spans="1:13" ht="13">
      <c r="A638" s="134"/>
      <c r="C638" s="1"/>
      <c r="D638" s="133"/>
      <c r="E638" s="41"/>
      <c r="H638" s="34"/>
      <c r="I638" s="34"/>
      <c r="J638" s="1"/>
      <c r="K638" s="1"/>
      <c r="L638" s="1"/>
      <c r="M638" s="42"/>
    </row>
    <row r="639" spans="1:13" ht="13">
      <c r="A639" s="134"/>
      <c r="C639" s="1"/>
      <c r="D639" s="133"/>
      <c r="E639" s="41"/>
      <c r="H639" s="34"/>
      <c r="I639" s="34"/>
      <c r="J639" s="1"/>
      <c r="K639" s="1"/>
      <c r="L639" s="1"/>
      <c r="M639" s="42"/>
    </row>
    <row r="640" spans="1:13" ht="13">
      <c r="A640" s="134"/>
      <c r="C640" s="1"/>
      <c r="D640" s="133"/>
      <c r="E640" s="41"/>
      <c r="H640" s="34"/>
      <c r="I640" s="34"/>
      <c r="J640" s="1"/>
      <c r="K640" s="1"/>
      <c r="L640" s="1"/>
      <c r="M640" s="42"/>
    </row>
    <row r="641" spans="1:13" ht="13">
      <c r="A641" s="134"/>
      <c r="C641" s="1"/>
      <c r="D641" s="133"/>
      <c r="E641" s="41"/>
      <c r="H641" s="34"/>
      <c r="I641" s="34"/>
      <c r="J641" s="1"/>
      <c r="K641" s="1"/>
      <c r="L641" s="1"/>
      <c r="M641" s="42"/>
    </row>
    <row r="642" spans="1:13" ht="13">
      <c r="A642" s="134"/>
      <c r="C642" s="1"/>
      <c r="D642" s="133"/>
      <c r="E642" s="41"/>
      <c r="H642" s="34"/>
      <c r="I642" s="34"/>
      <c r="J642" s="1"/>
      <c r="K642" s="1"/>
      <c r="L642" s="1"/>
      <c r="M642" s="42"/>
    </row>
    <row r="643" spans="1:13" ht="13">
      <c r="A643" s="134"/>
      <c r="C643" s="1"/>
      <c r="D643" s="133"/>
      <c r="E643" s="41"/>
      <c r="H643" s="34"/>
      <c r="I643" s="34"/>
      <c r="J643" s="1"/>
      <c r="K643" s="1"/>
      <c r="L643" s="1"/>
      <c r="M643" s="42"/>
    </row>
    <row r="644" spans="1:13" ht="13">
      <c r="A644" s="134"/>
      <c r="C644" s="1"/>
      <c r="D644" s="133"/>
      <c r="E644" s="41"/>
      <c r="H644" s="34"/>
      <c r="I644" s="34"/>
      <c r="J644" s="1"/>
      <c r="K644" s="1"/>
      <c r="L644" s="1"/>
      <c r="M644" s="42"/>
    </row>
    <row r="645" spans="1:13" ht="13">
      <c r="A645" s="134"/>
      <c r="C645" s="1"/>
      <c r="D645" s="133"/>
      <c r="E645" s="41"/>
      <c r="H645" s="34"/>
      <c r="I645" s="34"/>
      <c r="J645" s="1"/>
      <c r="K645" s="1"/>
      <c r="L645" s="1"/>
      <c r="M645" s="42"/>
    </row>
    <row r="646" spans="1:13" ht="13">
      <c r="A646" s="134"/>
      <c r="C646" s="1"/>
      <c r="D646" s="133"/>
      <c r="E646" s="41"/>
      <c r="H646" s="34"/>
      <c r="I646" s="34"/>
      <c r="J646" s="1"/>
      <c r="K646" s="1"/>
      <c r="L646" s="1"/>
      <c r="M646" s="42"/>
    </row>
    <row r="647" spans="1:13" ht="13">
      <c r="A647" s="134"/>
      <c r="C647" s="1"/>
      <c r="D647" s="133"/>
      <c r="E647" s="41"/>
      <c r="H647" s="34"/>
      <c r="I647" s="34"/>
      <c r="J647" s="1"/>
      <c r="K647" s="1"/>
      <c r="L647" s="1"/>
      <c r="M647" s="42"/>
    </row>
    <row r="648" spans="1:13" ht="13">
      <c r="A648" s="134"/>
      <c r="C648" s="1"/>
      <c r="D648" s="133"/>
      <c r="E648" s="41"/>
      <c r="H648" s="34"/>
      <c r="I648" s="34"/>
      <c r="J648" s="1"/>
      <c r="K648" s="1"/>
      <c r="L648" s="1"/>
      <c r="M648" s="42"/>
    </row>
    <row r="649" spans="1:13" ht="13">
      <c r="A649" s="134"/>
      <c r="C649" s="1"/>
      <c r="D649" s="133"/>
      <c r="E649" s="41"/>
      <c r="H649" s="34"/>
      <c r="I649" s="34"/>
      <c r="J649" s="1"/>
      <c r="K649" s="1"/>
      <c r="L649" s="1"/>
      <c r="M649" s="42"/>
    </row>
    <row r="650" spans="1:13" ht="13">
      <c r="A650" s="134"/>
      <c r="C650" s="1"/>
      <c r="D650" s="133"/>
      <c r="E650" s="41"/>
      <c r="H650" s="34"/>
      <c r="I650" s="34"/>
      <c r="J650" s="1"/>
      <c r="K650" s="1"/>
      <c r="L650" s="1"/>
      <c r="M650" s="42"/>
    </row>
    <row r="651" spans="1:13" ht="13">
      <c r="A651" s="134"/>
      <c r="C651" s="1"/>
      <c r="D651" s="133"/>
      <c r="E651" s="41"/>
      <c r="H651" s="34"/>
      <c r="I651" s="34"/>
      <c r="J651" s="1"/>
      <c r="K651" s="1"/>
      <c r="L651" s="1"/>
      <c r="M651" s="42"/>
    </row>
    <row r="652" spans="1:13" ht="13">
      <c r="A652" s="134"/>
      <c r="C652" s="1"/>
      <c r="D652" s="133"/>
      <c r="E652" s="41"/>
      <c r="H652" s="34"/>
      <c r="I652" s="34"/>
      <c r="J652" s="1"/>
      <c r="K652" s="1"/>
      <c r="L652" s="1"/>
      <c r="M652" s="42"/>
    </row>
    <row r="653" spans="1:13" ht="13">
      <c r="A653" s="134"/>
      <c r="C653" s="1"/>
      <c r="D653" s="133"/>
      <c r="E653" s="41"/>
      <c r="H653" s="34"/>
      <c r="I653" s="34"/>
      <c r="J653" s="1"/>
      <c r="K653" s="1"/>
      <c r="L653" s="1"/>
      <c r="M653" s="42"/>
    </row>
    <row r="654" spans="1:13" ht="13">
      <c r="A654" s="134"/>
      <c r="C654" s="1"/>
      <c r="D654" s="133"/>
      <c r="E654" s="41"/>
      <c r="H654" s="34"/>
      <c r="I654" s="34"/>
      <c r="J654" s="1"/>
      <c r="K654" s="1"/>
      <c r="L654" s="1"/>
      <c r="M654" s="42"/>
    </row>
    <row r="655" spans="1:13" ht="13">
      <c r="A655" s="134"/>
      <c r="C655" s="1"/>
      <c r="D655" s="133"/>
      <c r="E655" s="41"/>
      <c r="H655" s="34"/>
      <c r="I655" s="34"/>
      <c r="J655" s="1"/>
      <c r="K655" s="1"/>
      <c r="L655" s="1"/>
      <c r="M655" s="42"/>
    </row>
    <row r="656" spans="1:13" ht="13">
      <c r="A656" s="134"/>
      <c r="C656" s="1"/>
      <c r="D656" s="133"/>
      <c r="E656" s="41"/>
      <c r="H656" s="34"/>
      <c r="I656" s="34"/>
      <c r="J656" s="1"/>
      <c r="K656" s="1"/>
      <c r="L656" s="1"/>
      <c r="M656" s="42"/>
    </row>
    <row r="657" spans="1:13" ht="13">
      <c r="A657" s="134"/>
      <c r="C657" s="1"/>
      <c r="D657" s="133"/>
      <c r="E657" s="41"/>
      <c r="H657" s="34"/>
      <c r="I657" s="34"/>
      <c r="J657" s="1"/>
      <c r="K657" s="1"/>
      <c r="L657" s="1"/>
      <c r="M657" s="42"/>
    </row>
    <row r="658" spans="1:13" ht="13">
      <c r="A658" s="134"/>
      <c r="C658" s="1"/>
      <c r="D658" s="133"/>
      <c r="E658" s="41"/>
      <c r="H658" s="34"/>
      <c r="I658" s="34"/>
      <c r="J658" s="1"/>
      <c r="K658" s="1"/>
      <c r="L658" s="1"/>
      <c r="M658" s="42"/>
    </row>
    <row r="659" spans="1:13" ht="13">
      <c r="A659" s="134"/>
      <c r="C659" s="1"/>
      <c r="D659" s="133"/>
      <c r="E659" s="41"/>
      <c r="H659" s="34"/>
      <c r="I659" s="34"/>
      <c r="J659" s="1"/>
      <c r="K659" s="1"/>
      <c r="L659" s="1"/>
      <c r="M659" s="42"/>
    </row>
    <row r="660" spans="1:13" ht="13">
      <c r="A660" s="134"/>
      <c r="C660" s="1"/>
      <c r="D660" s="133"/>
      <c r="E660" s="41"/>
      <c r="H660" s="34"/>
      <c r="I660" s="34"/>
      <c r="J660" s="1"/>
      <c r="K660" s="1"/>
      <c r="L660" s="1"/>
      <c r="M660" s="42"/>
    </row>
    <row r="661" spans="1:13" ht="13">
      <c r="A661" s="134"/>
      <c r="C661" s="1"/>
      <c r="D661" s="133"/>
      <c r="E661" s="41"/>
      <c r="H661" s="34"/>
      <c r="I661" s="34"/>
      <c r="J661" s="1"/>
      <c r="K661" s="1"/>
      <c r="L661" s="1"/>
      <c r="M661" s="42"/>
    </row>
    <row r="662" spans="1:13" ht="13">
      <c r="A662" s="134"/>
      <c r="C662" s="1"/>
      <c r="D662" s="133"/>
      <c r="E662" s="41"/>
      <c r="H662" s="34"/>
      <c r="I662" s="34"/>
      <c r="J662" s="1"/>
      <c r="K662" s="1"/>
      <c r="L662" s="1"/>
      <c r="M662" s="42"/>
    </row>
    <row r="663" spans="1:13" ht="13">
      <c r="A663" s="134"/>
      <c r="C663" s="1"/>
      <c r="D663" s="133"/>
      <c r="E663" s="41"/>
      <c r="H663" s="34"/>
      <c r="I663" s="34"/>
      <c r="J663" s="1"/>
      <c r="K663" s="1"/>
      <c r="L663" s="1"/>
      <c r="M663" s="42"/>
    </row>
    <row r="664" spans="1:13" ht="13">
      <c r="A664" s="134"/>
      <c r="C664" s="1"/>
      <c r="D664" s="133"/>
      <c r="E664" s="41"/>
      <c r="H664" s="34"/>
      <c r="I664" s="34"/>
      <c r="J664" s="1"/>
      <c r="K664" s="1"/>
      <c r="L664" s="1"/>
      <c r="M664" s="42"/>
    </row>
    <row r="665" spans="1:13" ht="13">
      <c r="A665" s="134"/>
      <c r="C665" s="1"/>
      <c r="D665" s="133"/>
      <c r="E665" s="41"/>
      <c r="H665" s="34"/>
      <c r="I665" s="34"/>
      <c r="J665" s="1"/>
      <c r="K665" s="1"/>
      <c r="L665" s="1"/>
      <c r="M665" s="42"/>
    </row>
    <row r="666" spans="1:13" ht="13">
      <c r="A666" s="134"/>
      <c r="C666" s="1"/>
      <c r="D666" s="133"/>
      <c r="E666" s="41"/>
      <c r="H666" s="34"/>
      <c r="I666" s="34"/>
      <c r="J666" s="1"/>
      <c r="K666" s="1"/>
      <c r="L666" s="1"/>
      <c r="M666" s="42"/>
    </row>
    <row r="667" spans="1:13" ht="13">
      <c r="A667" s="134"/>
      <c r="C667" s="1"/>
      <c r="D667" s="133"/>
      <c r="E667" s="41"/>
      <c r="H667" s="34"/>
      <c r="I667" s="34"/>
      <c r="J667" s="1"/>
      <c r="K667" s="1"/>
      <c r="L667" s="1"/>
      <c r="M667" s="42"/>
    </row>
    <row r="668" spans="1:13" ht="13">
      <c r="A668" s="134"/>
      <c r="C668" s="1"/>
      <c r="D668" s="133"/>
      <c r="E668" s="41"/>
      <c r="H668" s="34"/>
      <c r="I668" s="34"/>
      <c r="J668" s="1"/>
      <c r="K668" s="1"/>
      <c r="L668" s="1"/>
      <c r="M668" s="42"/>
    </row>
    <row r="669" spans="1:13" ht="13">
      <c r="A669" s="134"/>
      <c r="C669" s="1"/>
      <c r="D669" s="133"/>
      <c r="E669" s="41"/>
      <c r="H669" s="34"/>
      <c r="I669" s="34"/>
      <c r="J669" s="1"/>
      <c r="K669" s="1"/>
      <c r="L669" s="1"/>
      <c r="M669" s="42"/>
    </row>
    <row r="670" spans="1:13" ht="13">
      <c r="A670" s="134"/>
      <c r="C670" s="1"/>
      <c r="D670" s="133"/>
      <c r="E670" s="41"/>
      <c r="H670" s="34"/>
      <c r="I670" s="34"/>
      <c r="J670" s="1"/>
      <c r="K670" s="1"/>
      <c r="L670" s="1"/>
      <c r="M670" s="42"/>
    </row>
    <row r="671" spans="1:13" ht="13">
      <c r="A671" s="134"/>
      <c r="C671" s="1"/>
      <c r="D671" s="133"/>
      <c r="E671" s="41"/>
      <c r="H671" s="34"/>
      <c r="I671" s="34"/>
      <c r="J671" s="1"/>
      <c r="K671" s="1"/>
      <c r="L671" s="1"/>
      <c r="M671" s="42"/>
    </row>
    <row r="672" spans="1:13" ht="13">
      <c r="A672" s="134"/>
      <c r="C672" s="1"/>
      <c r="D672" s="133"/>
      <c r="E672" s="41"/>
      <c r="H672" s="34"/>
      <c r="I672" s="34"/>
      <c r="J672" s="1"/>
      <c r="K672" s="1"/>
      <c r="L672" s="1"/>
      <c r="M672" s="42"/>
    </row>
    <row r="673" spans="1:13" ht="13">
      <c r="A673" s="134"/>
      <c r="C673" s="1"/>
      <c r="D673" s="133"/>
      <c r="E673" s="41"/>
      <c r="H673" s="34"/>
      <c r="I673" s="34"/>
      <c r="J673" s="1"/>
      <c r="K673" s="1"/>
      <c r="L673" s="1"/>
      <c r="M673" s="42"/>
    </row>
    <row r="674" spans="1:13" ht="13">
      <c r="A674" s="134"/>
      <c r="C674" s="1"/>
      <c r="D674" s="133"/>
      <c r="E674" s="41"/>
      <c r="H674" s="34"/>
      <c r="I674" s="34"/>
      <c r="J674" s="1"/>
      <c r="K674" s="1"/>
      <c r="L674" s="1"/>
      <c r="M674" s="42"/>
    </row>
    <row r="675" spans="1:13" ht="13">
      <c r="A675" s="134"/>
      <c r="C675" s="1"/>
      <c r="D675" s="133"/>
      <c r="E675" s="41"/>
      <c r="H675" s="34"/>
      <c r="I675" s="34"/>
      <c r="J675" s="1"/>
      <c r="K675" s="1"/>
      <c r="L675" s="1"/>
      <c r="M675" s="42"/>
    </row>
    <row r="676" spans="1:13" ht="13">
      <c r="A676" s="134"/>
      <c r="C676" s="1"/>
      <c r="D676" s="133"/>
      <c r="E676" s="41"/>
      <c r="H676" s="34"/>
      <c r="I676" s="34"/>
      <c r="J676" s="1"/>
      <c r="K676" s="1"/>
      <c r="L676" s="1"/>
      <c r="M676" s="42"/>
    </row>
    <row r="677" spans="1:13" ht="13">
      <c r="A677" s="134"/>
      <c r="C677" s="1"/>
      <c r="D677" s="133"/>
      <c r="E677" s="41"/>
      <c r="H677" s="34"/>
      <c r="I677" s="34"/>
      <c r="J677" s="1"/>
      <c r="K677" s="1"/>
      <c r="L677" s="1"/>
      <c r="M677" s="42"/>
    </row>
    <row r="678" spans="1:13" ht="13">
      <c r="A678" s="134"/>
      <c r="C678" s="1"/>
      <c r="D678" s="133"/>
      <c r="E678" s="41"/>
      <c r="H678" s="34"/>
      <c r="I678" s="34"/>
      <c r="J678" s="1"/>
      <c r="K678" s="1"/>
      <c r="L678" s="1"/>
      <c r="M678" s="42"/>
    </row>
    <row r="679" spans="1:13" ht="13">
      <c r="A679" s="134"/>
      <c r="C679" s="1"/>
      <c r="D679" s="133"/>
      <c r="E679" s="41"/>
      <c r="H679" s="34"/>
      <c r="I679" s="34"/>
      <c r="J679" s="1"/>
      <c r="K679" s="1"/>
      <c r="L679" s="1"/>
      <c r="M679" s="42"/>
    </row>
    <row r="680" spans="1:13" ht="13">
      <c r="A680" s="134"/>
      <c r="C680" s="1"/>
      <c r="D680" s="133"/>
      <c r="E680" s="41"/>
      <c r="H680" s="34"/>
      <c r="I680" s="34"/>
      <c r="J680" s="1"/>
      <c r="K680" s="1"/>
      <c r="L680" s="1"/>
      <c r="M680" s="42"/>
    </row>
    <row r="681" spans="1:13" ht="13">
      <c r="A681" s="134"/>
      <c r="C681" s="1"/>
      <c r="D681" s="133"/>
      <c r="E681" s="41"/>
      <c r="H681" s="34"/>
      <c r="I681" s="34"/>
      <c r="J681" s="1"/>
      <c r="K681" s="1"/>
      <c r="L681" s="1"/>
      <c r="M681" s="42"/>
    </row>
    <row r="682" spans="1:13" ht="13">
      <c r="A682" s="134"/>
      <c r="C682" s="1"/>
      <c r="D682" s="133"/>
      <c r="E682" s="41"/>
      <c r="H682" s="34"/>
      <c r="I682" s="34"/>
      <c r="J682" s="1"/>
      <c r="K682" s="1"/>
      <c r="L682" s="1"/>
      <c r="M682" s="42"/>
    </row>
    <row r="683" spans="1:13" ht="13">
      <c r="A683" s="134"/>
      <c r="C683" s="1"/>
      <c r="D683" s="133"/>
      <c r="E683" s="41"/>
      <c r="H683" s="34"/>
      <c r="I683" s="34"/>
      <c r="J683" s="1"/>
      <c r="K683" s="1"/>
      <c r="L683" s="1"/>
      <c r="M683" s="42"/>
    </row>
    <row r="684" spans="1:13" ht="13">
      <c r="A684" s="134"/>
      <c r="C684" s="1"/>
      <c r="D684" s="133"/>
      <c r="E684" s="41"/>
      <c r="H684" s="34"/>
      <c r="I684" s="34"/>
      <c r="J684" s="1"/>
      <c r="K684" s="1"/>
      <c r="L684" s="1"/>
      <c r="M684" s="42"/>
    </row>
    <row r="685" spans="1:13" ht="13">
      <c r="A685" s="134"/>
      <c r="C685" s="1"/>
      <c r="D685" s="133"/>
      <c r="E685" s="41"/>
      <c r="H685" s="34"/>
      <c r="I685" s="34"/>
      <c r="J685" s="1"/>
      <c r="K685" s="1"/>
      <c r="L685" s="1"/>
      <c r="M685" s="42"/>
    </row>
    <row r="686" spans="1:13" ht="13">
      <c r="A686" s="134"/>
      <c r="C686" s="1"/>
      <c r="D686" s="133"/>
      <c r="E686" s="41"/>
      <c r="H686" s="34"/>
      <c r="I686" s="34"/>
      <c r="J686" s="1"/>
      <c r="K686" s="1"/>
      <c r="L686" s="1"/>
      <c r="M686" s="42"/>
    </row>
    <row r="687" spans="1:13" ht="13">
      <c r="A687" s="134"/>
      <c r="C687" s="1"/>
      <c r="D687" s="133"/>
      <c r="E687" s="41"/>
      <c r="H687" s="34"/>
      <c r="I687" s="34"/>
      <c r="J687" s="1"/>
      <c r="K687" s="1"/>
      <c r="L687" s="1"/>
      <c r="M687" s="42"/>
    </row>
    <row r="688" spans="1:13" ht="13">
      <c r="A688" s="134"/>
      <c r="C688" s="1"/>
      <c r="D688" s="133"/>
      <c r="E688" s="41"/>
      <c r="H688" s="34"/>
      <c r="I688" s="34"/>
      <c r="J688" s="1"/>
      <c r="K688" s="1"/>
      <c r="L688" s="1"/>
      <c r="M688" s="42"/>
    </row>
    <row r="689" spans="1:13" ht="13">
      <c r="A689" s="134"/>
      <c r="C689" s="1"/>
      <c r="D689" s="133"/>
      <c r="E689" s="41"/>
      <c r="H689" s="34"/>
      <c r="I689" s="34"/>
      <c r="J689" s="1"/>
      <c r="K689" s="1"/>
      <c r="L689" s="1"/>
      <c r="M689" s="42"/>
    </row>
    <row r="690" spans="1:13" ht="13">
      <c r="A690" s="134"/>
      <c r="C690" s="1"/>
      <c r="D690" s="133"/>
      <c r="E690" s="41"/>
      <c r="H690" s="34"/>
      <c r="I690" s="34"/>
      <c r="J690" s="1"/>
      <c r="K690" s="1"/>
      <c r="L690" s="1"/>
      <c r="M690" s="42"/>
    </row>
    <row r="691" spans="1:13" ht="13">
      <c r="A691" s="134"/>
      <c r="C691" s="1"/>
      <c r="D691" s="133"/>
      <c r="E691" s="41"/>
      <c r="H691" s="34"/>
      <c r="I691" s="34"/>
      <c r="J691" s="1"/>
      <c r="K691" s="1"/>
      <c r="L691" s="1"/>
      <c r="M691" s="42"/>
    </row>
    <row r="692" spans="1:13" ht="13">
      <c r="A692" s="134"/>
      <c r="C692" s="1"/>
      <c r="D692" s="133"/>
      <c r="E692" s="41"/>
      <c r="H692" s="34"/>
      <c r="I692" s="34"/>
      <c r="J692" s="1"/>
      <c r="K692" s="1"/>
      <c r="L692" s="1"/>
      <c r="M692" s="42"/>
    </row>
    <row r="693" spans="1:13" ht="13">
      <c r="A693" s="134"/>
      <c r="C693" s="1"/>
      <c r="D693" s="133"/>
      <c r="E693" s="41"/>
      <c r="H693" s="34"/>
      <c r="I693" s="34"/>
      <c r="J693" s="1"/>
      <c r="K693" s="1"/>
      <c r="L693" s="1"/>
      <c r="M693" s="42"/>
    </row>
    <row r="694" spans="1:13" ht="13">
      <c r="A694" s="134"/>
      <c r="C694" s="1"/>
      <c r="D694" s="133"/>
      <c r="E694" s="41"/>
      <c r="H694" s="34"/>
      <c r="I694" s="34"/>
      <c r="J694" s="1"/>
      <c r="K694" s="1"/>
      <c r="L694" s="1"/>
      <c r="M694" s="42"/>
    </row>
    <row r="695" spans="1:13" ht="13">
      <c r="A695" s="134"/>
      <c r="C695" s="1"/>
      <c r="D695" s="133"/>
      <c r="E695" s="41"/>
      <c r="H695" s="34"/>
      <c r="I695" s="34"/>
      <c r="J695" s="1"/>
      <c r="K695" s="1"/>
      <c r="L695" s="1"/>
      <c r="M695" s="42"/>
    </row>
    <row r="696" spans="1:13" ht="13">
      <c r="A696" s="134"/>
      <c r="C696" s="1"/>
      <c r="D696" s="133"/>
      <c r="E696" s="41"/>
      <c r="H696" s="34"/>
      <c r="I696" s="34"/>
      <c r="J696" s="1"/>
      <c r="K696" s="1"/>
      <c r="L696" s="1"/>
      <c r="M696" s="42"/>
    </row>
    <row r="697" spans="1:13" ht="13">
      <c r="A697" s="134"/>
      <c r="C697" s="1"/>
      <c r="D697" s="133"/>
      <c r="E697" s="41"/>
      <c r="H697" s="34"/>
      <c r="I697" s="34"/>
      <c r="J697" s="1"/>
      <c r="K697" s="1"/>
      <c r="L697" s="1"/>
      <c r="M697" s="42"/>
    </row>
    <row r="698" spans="1:13" ht="13">
      <c r="A698" s="134"/>
      <c r="C698" s="1"/>
      <c r="D698" s="133"/>
      <c r="E698" s="41"/>
      <c r="H698" s="34"/>
      <c r="I698" s="34"/>
      <c r="J698" s="1"/>
      <c r="K698" s="1"/>
      <c r="L698" s="1"/>
      <c r="M698" s="42"/>
    </row>
    <row r="699" spans="1:13" ht="13">
      <c r="A699" s="134"/>
      <c r="C699" s="1"/>
      <c r="D699" s="133"/>
      <c r="E699" s="41"/>
      <c r="H699" s="34"/>
      <c r="I699" s="34"/>
      <c r="J699" s="1"/>
      <c r="K699" s="1"/>
      <c r="L699" s="1"/>
      <c r="M699" s="42"/>
    </row>
    <row r="700" spans="1:13" ht="13">
      <c r="A700" s="134"/>
      <c r="C700" s="1"/>
      <c r="D700" s="133"/>
      <c r="E700" s="41"/>
      <c r="H700" s="34"/>
      <c r="I700" s="34"/>
      <c r="J700" s="1"/>
      <c r="K700" s="1"/>
      <c r="L700" s="1"/>
      <c r="M700" s="42"/>
    </row>
    <row r="701" spans="1:13" ht="13">
      <c r="A701" s="134"/>
      <c r="C701" s="1"/>
      <c r="D701" s="133"/>
      <c r="E701" s="41"/>
      <c r="H701" s="34"/>
      <c r="I701" s="34"/>
      <c r="J701" s="1"/>
      <c r="K701" s="1"/>
      <c r="L701" s="1"/>
      <c r="M701" s="42"/>
    </row>
    <row r="702" spans="1:13" ht="13">
      <c r="A702" s="134"/>
      <c r="C702" s="1"/>
      <c r="D702" s="133"/>
      <c r="E702" s="41"/>
      <c r="H702" s="34"/>
      <c r="I702" s="34"/>
      <c r="J702" s="1"/>
      <c r="K702" s="1"/>
      <c r="L702" s="1"/>
      <c r="M702" s="42"/>
    </row>
    <row r="703" spans="1:13" ht="13">
      <c r="A703" s="134"/>
      <c r="C703" s="1"/>
      <c r="D703" s="133"/>
      <c r="E703" s="41"/>
      <c r="H703" s="34"/>
      <c r="I703" s="34"/>
      <c r="J703" s="1"/>
      <c r="K703" s="1"/>
      <c r="L703" s="1"/>
      <c r="M703" s="42"/>
    </row>
    <row r="704" spans="1:13" ht="13">
      <c r="A704" s="134"/>
      <c r="C704" s="1"/>
      <c r="D704" s="133"/>
      <c r="E704" s="41"/>
      <c r="H704" s="34"/>
      <c r="I704" s="34"/>
      <c r="J704" s="1"/>
      <c r="K704" s="1"/>
      <c r="L704" s="1"/>
      <c r="M704" s="42"/>
    </row>
    <row r="705" spans="1:13" ht="13">
      <c r="A705" s="134"/>
      <c r="C705" s="1"/>
      <c r="D705" s="133"/>
      <c r="E705" s="41"/>
      <c r="H705" s="34"/>
      <c r="I705" s="34"/>
      <c r="J705" s="1"/>
      <c r="K705" s="1"/>
      <c r="L705" s="1"/>
      <c r="M705" s="42"/>
    </row>
    <row r="706" spans="1:13" ht="13">
      <c r="A706" s="134"/>
      <c r="C706" s="1"/>
      <c r="D706" s="133"/>
      <c r="E706" s="41"/>
      <c r="H706" s="34"/>
      <c r="I706" s="34"/>
      <c r="J706" s="1"/>
      <c r="K706" s="1"/>
      <c r="L706" s="1"/>
      <c r="M706" s="42"/>
    </row>
    <row r="707" spans="1:13" ht="13">
      <c r="A707" s="134"/>
      <c r="C707" s="1"/>
      <c r="D707" s="133"/>
      <c r="E707" s="41"/>
      <c r="H707" s="34"/>
      <c r="I707" s="34"/>
      <c r="J707" s="1"/>
      <c r="K707" s="1"/>
      <c r="L707" s="1"/>
      <c r="M707" s="42"/>
    </row>
    <row r="708" spans="1:13" ht="13">
      <c r="A708" s="134"/>
      <c r="C708" s="1"/>
      <c r="D708" s="133"/>
      <c r="E708" s="41"/>
      <c r="H708" s="34"/>
      <c r="I708" s="34"/>
      <c r="J708" s="1"/>
      <c r="K708" s="1"/>
      <c r="L708" s="1"/>
      <c r="M708" s="42"/>
    </row>
    <row r="709" spans="1:13" ht="13">
      <c r="A709" s="134"/>
      <c r="C709" s="1"/>
      <c r="D709" s="133"/>
      <c r="E709" s="41"/>
      <c r="H709" s="34"/>
      <c r="I709" s="34"/>
      <c r="J709" s="1"/>
      <c r="K709" s="1"/>
      <c r="L709" s="1"/>
      <c r="M709" s="42"/>
    </row>
    <row r="710" spans="1:13" ht="13">
      <c r="A710" s="134"/>
      <c r="C710" s="1"/>
      <c r="D710" s="133"/>
      <c r="E710" s="41"/>
      <c r="H710" s="34"/>
      <c r="I710" s="34"/>
      <c r="J710" s="1"/>
      <c r="K710" s="1"/>
      <c r="L710" s="1"/>
      <c r="M710" s="42"/>
    </row>
    <row r="711" spans="1:13" ht="13">
      <c r="A711" s="134"/>
      <c r="C711" s="1"/>
      <c r="D711" s="133"/>
      <c r="E711" s="41"/>
      <c r="H711" s="34"/>
      <c r="I711" s="34"/>
      <c r="J711" s="1"/>
      <c r="K711" s="1"/>
      <c r="L711" s="1"/>
      <c r="M711" s="42"/>
    </row>
    <row r="712" spans="1:13" ht="13">
      <c r="A712" s="134"/>
      <c r="C712" s="1"/>
      <c r="D712" s="133"/>
      <c r="E712" s="41"/>
      <c r="H712" s="34"/>
      <c r="I712" s="34"/>
      <c r="J712" s="1"/>
      <c r="K712" s="1"/>
      <c r="L712" s="1"/>
      <c r="M712" s="42"/>
    </row>
    <row r="713" spans="1:13" ht="13">
      <c r="A713" s="134"/>
      <c r="C713" s="1"/>
      <c r="D713" s="133"/>
      <c r="E713" s="41"/>
      <c r="H713" s="34"/>
      <c r="I713" s="34"/>
      <c r="J713" s="1"/>
      <c r="K713" s="1"/>
      <c r="L713" s="1"/>
      <c r="M713" s="42"/>
    </row>
    <row r="714" spans="1:13" ht="13">
      <c r="A714" s="134"/>
      <c r="C714" s="1"/>
      <c r="D714" s="133"/>
      <c r="E714" s="41"/>
      <c r="H714" s="34"/>
      <c r="I714" s="34"/>
      <c r="J714" s="1"/>
      <c r="K714" s="1"/>
      <c r="L714" s="1"/>
      <c r="M714" s="42"/>
    </row>
    <row r="715" spans="1:13" ht="13">
      <c r="A715" s="134"/>
      <c r="C715" s="1"/>
      <c r="D715" s="133"/>
      <c r="E715" s="41"/>
      <c r="H715" s="34"/>
      <c r="I715" s="34"/>
      <c r="J715" s="1"/>
      <c r="K715" s="1"/>
      <c r="L715" s="1"/>
      <c r="M715" s="42"/>
    </row>
    <row r="716" spans="1:13" ht="13">
      <c r="A716" s="134"/>
      <c r="C716" s="1"/>
      <c r="D716" s="133"/>
      <c r="E716" s="41"/>
      <c r="H716" s="34"/>
      <c r="I716" s="34"/>
      <c r="J716" s="1"/>
      <c r="K716" s="1"/>
      <c r="L716" s="1"/>
      <c r="M716" s="42"/>
    </row>
    <row r="717" spans="1:13" ht="13">
      <c r="A717" s="134"/>
      <c r="C717" s="1"/>
      <c r="D717" s="133"/>
      <c r="E717" s="41"/>
      <c r="H717" s="34"/>
      <c r="I717" s="34"/>
      <c r="J717" s="1"/>
      <c r="K717" s="1"/>
      <c r="L717" s="1"/>
      <c r="M717" s="42"/>
    </row>
    <row r="718" spans="1:13" ht="13">
      <c r="A718" s="134"/>
      <c r="C718" s="1"/>
      <c r="D718" s="133"/>
      <c r="E718" s="41"/>
      <c r="H718" s="34"/>
      <c r="I718" s="34"/>
      <c r="J718" s="1"/>
      <c r="K718" s="1"/>
      <c r="L718" s="1"/>
      <c r="M718" s="42"/>
    </row>
    <row r="719" spans="1:13" ht="13">
      <c r="A719" s="134"/>
      <c r="C719" s="1"/>
      <c r="D719" s="133"/>
      <c r="E719" s="41"/>
      <c r="H719" s="34"/>
      <c r="I719" s="34"/>
      <c r="J719" s="1"/>
      <c r="K719" s="1"/>
      <c r="L719" s="1"/>
      <c r="M719" s="42"/>
    </row>
    <row r="720" spans="1:13" ht="13">
      <c r="A720" s="134"/>
      <c r="C720" s="1"/>
      <c r="D720" s="133"/>
      <c r="E720" s="41"/>
      <c r="H720" s="34"/>
      <c r="I720" s="34"/>
      <c r="J720" s="1"/>
      <c r="K720" s="1"/>
      <c r="L720" s="1"/>
      <c r="M720" s="42"/>
    </row>
    <row r="721" spans="1:13" ht="13">
      <c r="A721" s="134"/>
      <c r="C721" s="1"/>
      <c r="D721" s="133"/>
      <c r="E721" s="41"/>
      <c r="H721" s="34"/>
      <c r="I721" s="34"/>
      <c r="J721" s="1"/>
      <c r="K721" s="1"/>
      <c r="L721" s="1"/>
      <c r="M721" s="42"/>
    </row>
    <row r="722" spans="1:13" ht="13">
      <c r="A722" s="134"/>
      <c r="C722" s="1"/>
      <c r="D722" s="133"/>
      <c r="E722" s="41"/>
      <c r="H722" s="34"/>
      <c r="I722" s="34"/>
      <c r="J722" s="1"/>
      <c r="K722" s="1"/>
      <c r="L722" s="1"/>
      <c r="M722" s="42"/>
    </row>
    <row r="723" spans="1:13" ht="13">
      <c r="A723" s="134"/>
      <c r="C723" s="1"/>
      <c r="D723" s="133"/>
      <c r="E723" s="41"/>
      <c r="H723" s="34"/>
      <c r="I723" s="34"/>
      <c r="J723" s="1"/>
      <c r="K723" s="1"/>
      <c r="L723" s="1"/>
      <c r="M723" s="42"/>
    </row>
    <row r="724" spans="1:13" ht="13">
      <c r="A724" s="134"/>
      <c r="C724" s="1"/>
      <c r="D724" s="133"/>
      <c r="E724" s="41"/>
      <c r="H724" s="34"/>
      <c r="I724" s="34"/>
      <c r="J724" s="1"/>
      <c r="K724" s="1"/>
      <c r="L724" s="1"/>
      <c r="M724" s="42"/>
    </row>
    <row r="725" spans="1:13" ht="13">
      <c r="A725" s="134"/>
      <c r="C725" s="1"/>
      <c r="D725" s="133"/>
      <c r="E725" s="41"/>
      <c r="H725" s="34"/>
      <c r="I725" s="34"/>
      <c r="J725" s="1"/>
      <c r="K725" s="1"/>
      <c r="L725" s="1"/>
      <c r="M725" s="42"/>
    </row>
    <row r="726" spans="1:13" ht="13">
      <c r="A726" s="134"/>
      <c r="C726" s="1"/>
      <c r="D726" s="133"/>
      <c r="E726" s="41"/>
      <c r="H726" s="34"/>
      <c r="I726" s="34"/>
      <c r="J726" s="1"/>
      <c r="K726" s="1"/>
      <c r="L726" s="1"/>
      <c r="M726" s="42"/>
    </row>
    <row r="727" spans="1:13" ht="13">
      <c r="A727" s="134"/>
      <c r="C727" s="1"/>
      <c r="D727" s="133"/>
      <c r="E727" s="41"/>
      <c r="H727" s="34"/>
      <c r="I727" s="34"/>
      <c r="J727" s="1"/>
      <c r="K727" s="1"/>
      <c r="L727" s="1"/>
      <c r="M727" s="42"/>
    </row>
    <row r="728" spans="1:13" ht="13">
      <c r="A728" s="134"/>
      <c r="C728" s="1"/>
      <c r="D728" s="133"/>
      <c r="E728" s="41"/>
      <c r="H728" s="34"/>
      <c r="I728" s="34"/>
      <c r="J728" s="1"/>
      <c r="K728" s="1"/>
      <c r="L728" s="1"/>
      <c r="M728" s="42"/>
    </row>
    <row r="729" spans="1:13" ht="13">
      <c r="A729" s="134"/>
      <c r="C729" s="1"/>
      <c r="D729" s="133"/>
      <c r="E729" s="41"/>
      <c r="H729" s="34"/>
      <c r="I729" s="34"/>
      <c r="J729" s="1"/>
      <c r="K729" s="1"/>
      <c r="L729" s="1"/>
      <c r="M729" s="42"/>
    </row>
    <row r="730" spans="1:13" ht="13">
      <c r="A730" s="134"/>
      <c r="C730" s="1"/>
      <c r="D730" s="133"/>
      <c r="E730" s="41"/>
      <c r="H730" s="34"/>
      <c r="I730" s="34"/>
      <c r="J730" s="1"/>
      <c r="K730" s="1"/>
      <c r="L730" s="1"/>
      <c r="M730" s="42"/>
    </row>
    <row r="731" spans="1:13" ht="13">
      <c r="A731" s="134"/>
      <c r="C731" s="1"/>
      <c r="D731" s="133"/>
      <c r="E731" s="41"/>
      <c r="H731" s="34"/>
      <c r="I731" s="34"/>
      <c r="J731" s="1"/>
      <c r="K731" s="1"/>
      <c r="L731" s="1"/>
      <c r="M731" s="42"/>
    </row>
    <row r="732" spans="1:13" ht="13">
      <c r="A732" s="134"/>
      <c r="C732" s="1"/>
      <c r="D732" s="133"/>
      <c r="E732" s="41"/>
      <c r="H732" s="34"/>
      <c r="I732" s="34"/>
      <c r="J732" s="1"/>
      <c r="K732" s="1"/>
      <c r="L732" s="1"/>
      <c r="M732" s="42"/>
    </row>
    <row r="733" spans="1:13" ht="13">
      <c r="A733" s="134"/>
      <c r="C733" s="1"/>
      <c r="D733" s="133"/>
      <c r="E733" s="41"/>
      <c r="H733" s="34"/>
      <c r="I733" s="34"/>
      <c r="J733" s="1"/>
      <c r="K733" s="1"/>
      <c r="L733" s="1"/>
      <c r="M733" s="42"/>
    </row>
    <row r="734" spans="1:13" ht="13">
      <c r="A734" s="134"/>
      <c r="C734" s="1"/>
      <c r="D734" s="133"/>
      <c r="E734" s="41"/>
      <c r="H734" s="34"/>
      <c r="I734" s="34"/>
      <c r="J734" s="1"/>
      <c r="K734" s="1"/>
      <c r="L734" s="1"/>
      <c r="M734" s="42"/>
    </row>
    <row r="735" spans="1:13" ht="13">
      <c r="A735" s="134"/>
      <c r="C735" s="1"/>
      <c r="D735" s="133"/>
      <c r="E735" s="41"/>
      <c r="H735" s="34"/>
      <c r="I735" s="34"/>
      <c r="J735" s="1"/>
      <c r="K735" s="1"/>
      <c r="L735" s="1"/>
      <c r="M735" s="42"/>
    </row>
    <row r="736" spans="1:13" ht="13">
      <c r="A736" s="134"/>
      <c r="C736" s="1"/>
      <c r="D736" s="133"/>
      <c r="E736" s="41"/>
      <c r="H736" s="34"/>
      <c r="I736" s="34"/>
      <c r="J736" s="1"/>
      <c r="K736" s="1"/>
      <c r="L736" s="1"/>
      <c r="M736" s="42"/>
    </row>
    <row r="737" spans="1:13" ht="13">
      <c r="A737" s="134"/>
      <c r="C737" s="1"/>
      <c r="D737" s="133"/>
      <c r="E737" s="41"/>
      <c r="H737" s="34"/>
      <c r="I737" s="34"/>
      <c r="J737" s="1"/>
      <c r="K737" s="1"/>
      <c r="L737" s="1"/>
      <c r="M737" s="42"/>
    </row>
    <row r="738" spans="1:13" ht="13">
      <c r="A738" s="134"/>
      <c r="C738" s="1"/>
      <c r="D738" s="133"/>
      <c r="E738" s="41"/>
      <c r="H738" s="34"/>
      <c r="I738" s="34"/>
      <c r="J738" s="1"/>
      <c r="K738" s="1"/>
      <c r="L738" s="1"/>
      <c r="M738" s="42"/>
    </row>
    <row r="739" spans="1:13" ht="13">
      <c r="A739" s="134"/>
      <c r="C739" s="1"/>
      <c r="D739" s="133"/>
      <c r="E739" s="41"/>
      <c r="H739" s="34"/>
      <c r="I739" s="34"/>
      <c r="J739" s="1"/>
      <c r="K739" s="1"/>
      <c r="L739" s="1"/>
      <c r="M739" s="42"/>
    </row>
    <row r="740" spans="1:13" ht="13">
      <c r="A740" s="134"/>
      <c r="C740" s="1"/>
      <c r="D740" s="133"/>
      <c r="E740" s="41"/>
      <c r="H740" s="34"/>
      <c r="I740" s="34"/>
      <c r="J740" s="1"/>
      <c r="K740" s="1"/>
      <c r="L740" s="1"/>
      <c r="M740" s="42"/>
    </row>
    <row r="741" spans="1:13" ht="13">
      <c r="A741" s="134"/>
      <c r="C741" s="1"/>
      <c r="D741" s="133"/>
      <c r="E741" s="41"/>
      <c r="H741" s="34"/>
      <c r="I741" s="34"/>
      <c r="J741" s="1"/>
      <c r="K741" s="1"/>
      <c r="L741" s="1"/>
      <c r="M741" s="42"/>
    </row>
    <row r="742" spans="1:13" ht="13">
      <c r="A742" s="134"/>
      <c r="C742" s="1"/>
      <c r="D742" s="133"/>
      <c r="E742" s="41"/>
      <c r="H742" s="34"/>
      <c r="I742" s="34"/>
      <c r="J742" s="1"/>
      <c r="K742" s="1"/>
      <c r="L742" s="1"/>
      <c r="M742" s="42"/>
    </row>
    <row r="743" spans="1:13" ht="13">
      <c r="A743" s="134"/>
      <c r="C743" s="1"/>
      <c r="D743" s="133"/>
      <c r="E743" s="41"/>
      <c r="H743" s="34"/>
      <c r="I743" s="34"/>
      <c r="J743" s="1"/>
      <c r="K743" s="1"/>
      <c r="L743" s="1"/>
      <c r="M743" s="42"/>
    </row>
    <row r="744" spans="1:13" ht="13">
      <c r="A744" s="134"/>
      <c r="C744" s="1"/>
      <c r="D744" s="133"/>
      <c r="E744" s="41"/>
      <c r="H744" s="34"/>
      <c r="I744" s="34"/>
      <c r="J744" s="1"/>
      <c r="K744" s="1"/>
      <c r="L744" s="1"/>
      <c r="M744" s="42"/>
    </row>
    <row r="745" spans="1:13" ht="13">
      <c r="A745" s="134"/>
      <c r="C745" s="1"/>
      <c r="D745" s="133"/>
      <c r="E745" s="41"/>
      <c r="H745" s="34"/>
      <c r="I745" s="34"/>
      <c r="J745" s="1"/>
      <c r="K745" s="1"/>
      <c r="L745" s="1"/>
      <c r="M745" s="42"/>
    </row>
    <row r="746" spans="1:13" ht="13">
      <c r="A746" s="134"/>
      <c r="C746" s="1"/>
      <c r="D746" s="133"/>
      <c r="E746" s="41"/>
      <c r="H746" s="34"/>
      <c r="I746" s="34"/>
      <c r="J746" s="1"/>
      <c r="K746" s="1"/>
      <c r="L746" s="1"/>
      <c r="M746" s="42"/>
    </row>
    <row r="747" spans="1:13" ht="13">
      <c r="A747" s="134"/>
      <c r="C747" s="1"/>
      <c r="D747" s="133"/>
      <c r="E747" s="41"/>
      <c r="H747" s="34"/>
      <c r="I747" s="34"/>
      <c r="J747" s="1"/>
      <c r="K747" s="1"/>
      <c r="L747" s="1"/>
      <c r="M747" s="42"/>
    </row>
    <row r="748" spans="1:13" ht="13">
      <c r="A748" s="134"/>
      <c r="C748" s="1"/>
      <c r="D748" s="133"/>
      <c r="E748" s="41"/>
      <c r="H748" s="34"/>
      <c r="I748" s="34"/>
      <c r="J748" s="1"/>
      <c r="K748" s="1"/>
      <c r="L748" s="1"/>
      <c r="M748" s="42"/>
    </row>
    <row r="749" spans="1:13" ht="13">
      <c r="A749" s="134"/>
      <c r="C749" s="1"/>
      <c r="D749" s="133"/>
      <c r="E749" s="41"/>
      <c r="H749" s="34"/>
      <c r="I749" s="34"/>
      <c r="J749" s="1"/>
      <c r="K749" s="1"/>
      <c r="L749" s="1"/>
      <c r="M749" s="42"/>
    </row>
    <row r="750" spans="1:13" ht="13">
      <c r="A750" s="134"/>
      <c r="C750" s="1"/>
      <c r="D750" s="133"/>
      <c r="E750" s="41"/>
      <c r="H750" s="34"/>
      <c r="I750" s="34"/>
      <c r="J750" s="1"/>
      <c r="K750" s="1"/>
      <c r="L750" s="1"/>
      <c r="M750" s="42"/>
    </row>
    <row r="751" spans="1:13" ht="13">
      <c r="A751" s="134"/>
      <c r="C751" s="1"/>
      <c r="D751" s="133"/>
      <c r="E751" s="41"/>
      <c r="H751" s="34"/>
      <c r="I751" s="34"/>
      <c r="J751" s="1"/>
      <c r="K751" s="1"/>
      <c r="L751" s="1"/>
      <c r="M751" s="42"/>
    </row>
    <row r="752" spans="1:13" ht="13">
      <c r="A752" s="134"/>
      <c r="C752" s="1"/>
      <c r="D752" s="133"/>
      <c r="E752" s="41"/>
      <c r="H752" s="34"/>
      <c r="I752" s="34"/>
      <c r="J752" s="1"/>
      <c r="K752" s="1"/>
      <c r="L752" s="1"/>
      <c r="M752" s="42"/>
    </row>
    <row r="753" spans="1:13" ht="13">
      <c r="A753" s="134"/>
      <c r="C753" s="1"/>
      <c r="D753" s="133"/>
      <c r="E753" s="41"/>
      <c r="H753" s="34"/>
      <c r="I753" s="34"/>
      <c r="J753" s="1"/>
      <c r="K753" s="1"/>
      <c r="L753" s="1"/>
      <c r="M753" s="42"/>
    </row>
    <row r="754" spans="1:13" ht="13">
      <c r="A754" s="134"/>
      <c r="C754" s="1"/>
      <c r="D754" s="133"/>
      <c r="E754" s="41"/>
      <c r="H754" s="34"/>
      <c r="I754" s="34"/>
      <c r="J754" s="1"/>
      <c r="K754" s="1"/>
      <c r="L754" s="1"/>
      <c r="M754" s="42"/>
    </row>
    <row r="755" spans="1:13" ht="13">
      <c r="A755" s="134"/>
      <c r="C755" s="1"/>
      <c r="D755" s="133"/>
      <c r="E755" s="41"/>
      <c r="H755" s="34"/>
      <c r="I755" s="34"/>
      <c r="J755" s="1"/>
      <c r="K755" s="1"/>
      <c r="L755" s="1"/>
      <c r="M755" s="42"/>
    </row>
    <row r="756" spans="1:13" ht="13">
      <c r="A756" s="134"/>
      <c r="C756" s="1"/>
      <c r="D756" s="133"/>
      <c r="E756" s="41"/>
      <c r="H756" s="34"/>
      <c r="I756" s="34"/>
      <c r="J756" s="1"/>
      <c r="K756" s="1"/>
      <c r="L756" s="1"/>
      <c r="M756" s="42"/>
    </row>
    <row r="757" spans="1:13" ht="13">
      <c r="A757" s="134"/>
      <c r="C757" s="1"/>
      <c r="D757" s="133"/>
      <c r="E757" s="41"/>
      <c r="H757" s="34"/>
      <c r="I757" s="34"/>
      <c r="J757" s="1"/>
      <c r="K757" s="1"/>
      <c r="L757" s="1"/>
      <c r="M757" s="42"/>
    </row>
    <row r="758" spans="1:13" ht="13">
      <c r="A758" s="134"/>
      <c r="C758" s="1"/>
      <c r="D758" s="133"/>
      <c r="E758" s="41"/>
      <c r="H758" s="34"/>
      <c r="I758" s="34"/>
      <c r="J758" s="1"/>
      <c r="K758" s="1"/>
      <c r="L758" s="1"/>
      <c r="M758" s="42"/>
    </row>
    <row r="759" spans="1:13" ht="13">
      <c r="A759" s="134"/>
      <c r="C759" s="1"/>
      <c r="D759" s="133"/>
      <c r="E759" s="41"/>
      <c r="H759" s="34"/>
      <c r="I759" s="34"/>
      <c r="J759" s="1"/>
      <c r="K759" s="1"/>
      <c r="L759" s="1"/>
      <c r="M759" s="42"/>
    </row>
    <row r="760" spans="1:13" ht="13">
      <c r="A760" s="134"/>
      <c r="C760" s="1"/>
      <c r="D760" s="133"/>
      <c r="E760" s="41"/>
      <c r="H760" s="34"/>
      <c r="I760" s="34"/>
      <c r="J760" s="1"/>
      <c r="K760" s="1"/>
      <c r="L760" s="1"/>
      <c r="M760" s="42"/>
    </row>
    <row r="761" spans="1:13" ht="13">
      <c r="A761" s="134"/>
      <c r="C761" s="1"/>
      <c r="D761" s="133"/>
      <c r="E761" s="41"/>
      <c r="H761" s="34"/>
      <c r="I761" s="34"/>
      <c r="J761" s="1"/>
      <c r="K761" s="1"/>
      <c r="L761" s="1"/>
      <c r="M761" s="42"/>
    </row>
    <row r="762" spans="1:13" ht="13">
      <c r="A762" s="134"/>
      <c r="C762" s="1"/>
      <c r="D762" s="133"/>
      <c r="E762" s="41"/>
      <c r="H762" s="34"/>
      <c r="I762" s="34"/>
      <c r="J762" s="1"/>
      <c r="K762" s="1"/>
      <c r="L762" s="1"/>
      <c r="M762" s="42"/>
    </row>
    <row r="763" spans="1:13" ht="13">
      <c r="A763" s="134"/>
      <c r="C763" s="1"/>
      <c r="D763" s="133"/>
      <c r="E763" s="41"/>
      <c r="H763" s="34"/>
      <c r="I763" s="34"/>
      <c r="J763" s="1"/>
      <c r="K763" s="1"/>
      <c r="L763" s="1"/>
      <c r="M763" s="42"/>
    </row>
    <row r="764" spans="1:13" ht="13">
      <c r="A764" s="134"/>
      <c r="C764" s="1"/>
      <c r="D764" s="133"/>
      <c r="E764" s="41"/>
      <c r="H764" s="34"/>
      <c r="I764" s="34"/>
      <c r="J764" s="1"/>
      <c r="K764" s="1"/>
      <c r="L764" s="1"/>
      <c r="M764" s="42"/>
    </row>
    <row r="765" spans="1:13" ht="13">
      <c r="A765" s="134"/>
      <c r="C765" s="1"/>
      <c r="D765" s="133"/>
      <c r="E765" s="41"/>
      <c r="H765" s="34"/>
      <c r="I765" s="34"/>
      <c r="J765" s="1"/>
      <c r="K765" s="1"/>
      <c r="L765" s="1"/>
      <c r="M765" s="42"/>
    </row>
    <row r="766" spans="1:13" ht="13">
      <c r="A766" s="134"/>
      <c r="C766" s="1"/>
      <c r="D766" s="133"/>
      <c r="E766" s="41"/>
      <c r="H766" s="34"/>
      <c r="I766" s="34"/>
      <c r="J766" s="1"/>
      <c r="K766" s="1"/>
      <c r="L766" s="1"/>
      <c r="M766" s="42"/>
    </row>
    <row r="767" spans="1:13" ht="13">
      <c r="A767" s="134"/>
      <c r="C767" s="1"/>
      <c r="D767" s="133"/>
      <c r="E767" s="41"/>
      <c r="H767" s="34"/>
      <c r="I767" s="34"/>
      <c r="J767" s="1"/>
      <c r="K767" s="1"/>
      <c r="L767" s="1"/>
      <c r="M767" s="42"/>
    </row>
    <row r="768" spans="1:13" ht="13">
      <c r="A768" s="134"/>
      <c r="C768" s="1"/>
      <c r="D768" s="133"/>
      <c r="E768" s="41"/>
      <c r="H768" s="34"/>
      <c r="I768" s="34"/>
      <c r="J768" s="1"/>
      <c r="K768" s="1"/>
      <c r="L768" s="1"/>
      <c r="M768" s="42"/>
    </row>
    <row r="769" spans="1:13" ht="13">
      <c r="A769" s="134"/>
      <c r="C769" s="1"/>
      <c r="D769" s="133"/>
      <c r="E769" s="41"/>
      <c r="H769" s="34"/>
      <c r="I769" s="34"/>
      <c r="J769" s="1"/>
      <c r="K769" s="1"/>
      <c r="L769" s="1"/>
      <c r="M769" s="42"/>
    </row>
    <row r="770" spans="1:13" ht="13">
      <c r="A770" s="134"/>
      <c r="C770" s="1"/>
      <c r="D770" s="133"/>
      <c r="E770" s="41"/>
      <c r="H770" s="34"/>
      <c r="I770" s="34"/>
      <c r="J770" s="1"/>
      <c r="K770" s="1"/>
      <c r="L770" s="1"/>
      <c r="M770" s="42"/>
    </row>
    <row r="771" spans="1:13" ht="13">
      <c r="A771" s="134"/>
      <c r="C771" s="1"/>
      <c r="D771" s="133"/>
      <c r="E771" s="41"/>
      <c r="H771" s="34"/>
      <c r="I771" s="34"/>
      <c r="J771" s="1"/>
      <c r="K771" s="1"/>
      <c r="L771" s="1"/>
      <c r="M771" s="42"/>
    </row>
    <row r="772" spans="1:13" ht="13">
      <c r="A772" s="134"/>
      <c r="C772" s="1"/>
      <c r="D772" s="133"/>
      <c r="E772" s="41"/>
      <c r="H772" s="34"/>
      <c r="I772" s="34"/>
      <c r="J772" s="1"/>
      <c r="K772" s="1"/>
      <c r="L772" s="1"/>
      <c r="M772" s="42"/>
    </row>
    <row r="773" spans="1:13" ht="13">
      <c r="A773" s="134"/>
      <c r="C773" s="1"/>
      <c r="D773" s="133"/>
      <c r="E773" s="41"/>
      <c r="H773" s="34"/>
      <c r="I773" s="34"/>
      <c r="J773" s="1"/>
      <c r="K773" s="1"/>
      <c r="L773" s="1"/>
      <c r="M773" s="42"/>
    </row>
    <row r="774" spans="1:13" ht="13">
      <c r="A774" s="134"/>
      <c r="C774" s="1"/>
      <c r="D774" s="133"/>
      <c r="E774" s="41"/>
      <c r="H774" s="34"/>
      <c r="I774" s="34"/>
      <c r="J774" s="1"/>
      <c r="K774" s="1"/>
      <c r="L774" s="1"/>
      <c r="M774" s="42"/>
    </row>
    <row r="775" spans="1:13" ht="13">
      <c r="A775" s="134"/>
      <c r="C775" s="1"/>
      <c r="D775" s="133"/>
      <c r="E775" s="41"/>
      <c r="H775" s="34"/>
      <c r="I775" s="34"/>
      <c r="J775" s="1"/>
      <c r="K775" s="1"/>
      <c r="L775" s="1"/>
      <c r="M775" s="42"/>
    </row>
    <row r="776" spans="1:13" ht="13">
      <c r="A776" s="134"/>
      <c r="C776" s="1"/>
      <c r="D776" s="133"/>
      <c r="E776" s="41"/>
      <c r="H776" s="34"/>
      <c r="I776" s="34"/>
      <c r="J776" s="1"/>
      <c r="K776" s="1"/>
      <c r="L776" s="1"/>
      <c r="M776" s="42"/>
    </row>
    <row r="777" spans="1:13" ht="13">
      <c r="A777" s="134"/>
      <c r="C777" s="1"/>
      <c r="D777" s="133"/>
      <c r="E777" s="41"/>
      <c r="H777" s="34"/>
      <c r="I777" s="34"/>
      <c r="J777" s="1"/>
      <c r="K777" s="1"/>
      <c r="L777" s="1"/>
      <c r="M777" s="42"/>
    </row>
    <row r="778" spans="1:13" ht="13">
      <c r="A778" s="134"/>
      <c r="C778" s="1"/>
      <c r="D778" s="133"/>
      <c r="E778" s="41"/>
      <c r="H778" s="34"/>
      <c r="I778" s="34"/>
      <c r="J778" s="1"/>
      <c r="K778" s="1"/>
      <c r="L778" s="1"/>
      <c r="M778" s="42"/>
    </row>
    <row r="779" spans="1:13" ht="13">
      <c r="A779" s="134"/>
      <c r="C779" s="1"/>
      <c r="D779" s="133"/>
      <c r="E779" s="41"/>
      <c r="H779" s="34"/>
      <c r="I779" s="34"/>
      <c r="J779" s="1"/>
      <c r="K779" s="1"/>
      <c r="L779" s="1"/>
      <c r="M779" s="42"/>
    </row>
    <row r="780" spans="1:13" ht="13">
      <c r="A780" s="134"/>
      <c r="C780" s="1"/>
      <c r="D780" s="133"/>
      <c r="E780" s="41"/>
      <c r="H780" s="34"/>
      <c r="I780" s="34"/>
      <c r="J780" s="1"/>
      <c r="K780" s="1"/>
      <c r="L780" s="1"/>
      <c r="M780" s="42"/>
    </row>
    <row r="781" spans="1:13" ht="13">
      <c r="A781" s="134"/>
      <c r="C781" s="1"/>
      <c r="D781" s="133"/>
      <c r="E781" s="41"/>
      <c r="H781" s="34"/>
      <c r="I781" s="34"/>
      <c r="J781" s="1"/>
      <c r="K781" s="1"/>
      <c r="L781" s="1"/>
      <c r="M781" s="42"/>
    </row>
    <row r="782" spans="1:13" ht="13">
      <c r="A782" s="134"/>
      <c r="C782" s="1"/>
      <c r="D782" s="133"/>
      <c r="E782" s="41"/>
      <c r="H782" s="34"/>
      <c r="I782" s="34"/>
      <c r="J782" s="1"/>
      <c r="K782" s="1"/>
      <c r="L782" s="1"/>
      <c r="M782" s="42"/>
    </row>
    <row r="783" spans="1:13" ht="13">
      <c r="A783" s="134"/>
      <c r="C783" s="1"/>
      <c r="D783" s="133"/>
      <c r="E783" s="41"/>
      <c r="H783" s="34"/>
      <c r="I783" s="34"/>
      <c r="J783" s="1"/>
      <c r="K783" s="1"/>
      <c r="L783" s="1"/>
      <c r="M783" s="42"/>
    </row>
    <row r="784" spans="1:13" ht="13">
      <c r="A784" s="134"/>
      <c r="C784" s="1"/>
      <c r="D784" s="133"/>
      <c r="E784" s="41"/>
      <c r="H784" s="34"/>
      <c r="I784" s="34"/>
      <c r="J784" s="1"/>
      <c r="K784" s="1"/>
      <c r="L784" s="1"/>
      <c r="M784" s="42"/>
    </row>
    <row r="785" spans="1:13" ht="13">
      <c r="A785" s="134"/>
      <c r="C785" s="1"/>
      <c r="D785" s="133"/>
      <c r="E785" s="41"/>
      <c r="H785" s="34"/>
      <c r="I785" s="34"/>
      <c r="J785" s="1"/>
      <c r="K785" s="1"/>
      <c r="L785" s="1"/>
      <c r="M785" s="42"/>
    </row>
    <row r="786" spans="1:13" ht="13">
      <c r="A786" s="134"/>
      <c r="C786" s="1"/>
      <c r="D786" s="133"/>
      <c r="E786" s="41"/>
      <c r="H786" s="34"/>
      <c r="I786" s="34"/>
      <c r="J786" s="1"/>
      <c r="K786" s="1"/>
      <c r="L786" s="1"/>
      <c r="M786" s="42"/>
    </row>
    <row r="787" spans="1:13" ht="13">
      <c r="A787" s="134"/>
      <c r="C787" s="1"/>
      <c r="D787" s="133"/>
      <c r="E787" s="41"/>
      <c r="H787" s="34"/>
      <c r="I787" s="34"/>
      <c r="J787" s="1"/>
      <c r="K787" s="1"/>
      <c r="L787" s="1"/>
      <c r="M787" s="42"/>
    </row>
    <row r="788" spans="1:13" ht="13">
      <c r="A788" s="134"/>
      <c r="C788" s="1"/>
      <c r="D788" s="133"/>
      <c r="E788" s="41"/>
      <c r="H788" s="34"/>
      <c r="I788" s="34"/>
      <c r="J788" s="1"/>
      <c r="K788" s="1"/>
      <c r="L788" s="1"/>
      <c r="M788" s="42"/>
    </row>
    <row r="789" spans="1:13" ht="13">
      <c r="A789" s="134"/>
      <c r="C789" s="1"/>
      <c r="D789" s="133"/>
      <c r="E789" s="41"/>
      <c r="H789" s="34"/>
      <c r="I789" s="34"/>
      <c r="J789" s="1"/>
      <c r="K789" s="1"/>
      <c r="L789" s="1"/>
      <c r="M789" s="42"/>
    </row>
    <row r="790" spans="1:13" ht="13">
      <c r="A790" s="134"/>
      <c r="C790" s="1"/>
      <c r="D790" s="133"/>
      <c r="E790" s="41"/>
      <c r="H790" s="34"/>
      <c r="I790" s="34"/>
      <c r="J790" s="1"/>
      <c r="K790" s="1"/>
      <c r="L790" s="1"/>
      <c r="M790" s="42"/>
    </row>
    <row r="791" spans="1:13" ht="13">
      <c r="A791" s="134"/>
      <c r="C791" s="1"/>
      <c r="D791" s="133"/>
      <c r="E791" s="41"/>
      <c r="H791" s="34"/>
      <c r="I791" s="34"/>
      <c r="J791" s="1"/>
      <c r="K791" s="1"/>
      <c r="L791" s="1"/>
      <c r="M791" s="42"/>
    </row>
    <row r="792" spans="1:13" ht="13">
      <c r="A792" s="134"/>
      <c r="C792" s="1"/>
      <c r="D792" s="133"/>
      <c r="E792" s="41"/>
      <c r="H792" s="34"/>
      <c r="I792" s="34"/>
      <c r="J792" s="1"/>
      <c r="K792" s="1"/>
      <c r="L792" s="1"/>
      <c r="M792" s="42"/>
    </row>
    <row r="793" spans="1:13" ht="13">
      <c r="A793" s="134"/>
      <c r="C793" s="1"/>
      <c r="D793" s="133"/>
      <c r="E793" s="41"/>
      <c r="H793" s="34"/>
      <c r="I793" s="34"/>
      <c r="J793" s="1"/>
      <c r="K793" s="1"/>
      <c r="L793" s="1"/>
      <c r="M793" s="42"/>
    </row>
    <row r="794" spans="1:13" ht="13">
      <c r="A794" s="134"/>
      <c r="C794" s="1"/>
      <c r="D794" s="133"/>
      <c r="E794" s="41"/>
      <c r="H794" s="34"/>
      <c r="I794" s="34"/>
      <c r="J794" s="1"/>
      <c r="K794" s="1"/>
      <c r="L794" s="1"/>
      <c r="M794" s="42"/>
    </row>
    <row r="795" spans="1:13" ht="13">
      <c r="A795" s="134"/>
      <c r="C795" s="1"/>
      <c r="D795" s="133"/>
      <c r="E795" s="41"/>
      <c r="H795" s="34"/>
      <c r="I795" s="34"/>
      <c r="J795" s="1"/>
      <c r="K795" s="1"/>
      <c r="L795" s="1"/>
      <c r="M795" s="42"/>
    </row>
    <row r="796" spans="1:13" ht="13">
      <c r="A796" s="134"/>
      <c r="C796" s="1"/>
      <c r="D796" s="133"/>
      <c r="E796" s="41"/>
      <c r="H796" s="34"/>
      <c r="I796" s="34"/>
      <c r="J796" s="1"/>
      <c r="K796" s="1"/>
      <c r="L796" s="1"/>
      <c r="M796" s="42"/>
    </row>
    <row r="797" spans="1:13" ht="13">
      <c r="A797" s="134"/>
      <c r="C797" s="1"/>
      <c r="D797" s="133"/>
      <c r="E797" s="41"/>
      <c r="H797" s="34"/>
      <c r="I797" s="34"/>
      <c r="J797" s="1"/>
      <c r="K797" s="1"/>
      <c r="L797" s="1"/>
      <c r="M797" s="42"/>
    </row>
    <row r="798" spans="1:13" ht="13">
      <c r="A798" s="134"/>
      <c r="C798" s="1"/>
      <c r="D798" s="133"/>
      <c r="E798" s="41"/>
      <c r="H798" s="34"/>
      <c r="I798" s="34"/>
      <c r="J798" s="1"/>
      <c r="K798" s="1"/>
      <c r="L798" s="1"/>
      <c r="M798" s="42"/>
    </row>
    <row r="799" spans="1:13" ht="13">
      <c r="A799" s="134"/>
      <c r="C799" s="1"/>
      <c r="D799" s="133"/>
      <c r="E799" s="41"/>
      <c r="H799" s="34"/>
      <c r="I799" s="34"/>
      <c r="J799" s="1"/>
      <c r="K799" s="1"/>
      <c r="L799" s="1"/>
      <c r="M799" s="42"/>
    </row>
    <row r="800" spans="1:13" ht="13">
      <c r="A800" s="134"/>
      <c r="C800" s="1"/>
      <c r="D800" s="133"/>
      <c r="E800" s="41"/>
      <c r="H800" s="34"/>
      <c r="I800" s="34"/>
      <c r="J800" s="1"/>
      <c r="K800" s="1"/>
      <c r="L800" s="1"/>
      <c r="M800" s="42"/>
    </row>
    <row r="801" spans="1:13" ht="13">
      <c r="A801" s="134"/>
      <c r="C801" s="1"/>
      <c r="D801" s="133"/>
      <c r="E801" s="41"/>
      <c r="H801" s="34"/>
      <c r="I801" s="34"/>
      <c r="J801" s="1"/>
      <c r="K801" s="1"/>
      <c r="L801" s="1"/>
      <c r="M801" s="42"/>
    </row>
    <row r="802" spans="1:13" ht="13">
      <c r="A802" s="134"/>
      <c r="C802" s="1"/>
      <c r="D802" s="133"/>
      <c r="E802" s="41"/>
      <c r="H802" s="34"/>
      <c r="I802" s="34"/>
      <c r="J802" s="1"/>
      <c r="K802" s="1"/>
      <c r="L802" s="1"/>
      <c r="M802" s="42"/>
    </row>
    <row r="803" spans="1:13" ht="13">
      <c r="A803" s="134"/>
      <c r="C803" s="1"/>
      <c r="D803" s="133"/>
      <c r="E803" s="41"/>
      <c r="H803" s="34"/>
      <c r="I803" s="34"/>
      <c r="J803" s="1"/>
      <c r="K803" s="1"/>
      <c r="L803" s="1"/>
      <c r="M803" s="42"/>
    </row>
    <row r="804" spans="1:13" ht="13">
      <c r="A804" s="134"/>
      <c r="C804" s="1"/>
      <c r="D804" s="133"/>
      <c r="E804" s="41"/>
      <c r="H804" s="34"/>
      <c r="I804" s="34"/>
      <c r="J804" s="1"/>
      <c r="K804" s="1"/>
      <c r="L804" s="1"/>
      <c r="M804" s="42"/>
    </row>
    <row r="805" spans="1:13" ht="13">
      <c r="A805" s="134"/>
      <c r="C805" s="1"/>
      <c r="D805" s="133"/>
      <c r="E805" s="41"/>
      <c r="H805" s="34"/>
      <c r="I805" s="34"/>
      <c r="J805" s="1"/>
      <c r="K805" s="1"/>
      <c r="L805" s="1"/>
      <c r="M805" s="42"/>
    </row>
    <row r="806" spans="1:13" ht="13">
      <c r="A806" s="134"/>
      <c r="C806" s="1"/>
      <c r="D806" s="133"/>
      <c r="E806" s="41"/>
      <c r="H806" s="34"/>
      <c r="I806" s="34"/>
      <c r="J806" s="1"/>
      <c r="K806" s="1"/>
      <c r="L806" s="1"/>
      <c r="M806" s="42"/>
    </row>
    <row r="807" spans="1:13" ht="13">
      <c r="A807" s="134"/>
      <c r="C807" s="1"/>
      <c r="D807" s="133"/>
      <c r="E807" s="41"/>
      <c r="H807" s="34"/>
      <c r="I807" s="34"/>
      <c r="J807" s="1"/>
      <c r="K807" s="1"/>
      <c r="L807" s="1"/>
      <c r="M807" s="42"/>
    </row>
    <row r="808" spans="1:13" ht="13">
      <c r="A808" s="134"/>
      <c r="C808" s="1"/>
      <c r="D808" s="133"/>
      <c r="E808" s="41"/>
      <c r="H808" s="34"/>
      <c r="I808" s="34"/>
      <c r="J808" s="1"/>
      <c r="K808" s="1"/>
      <c r="L808" s="1"/>
      <c r="M808" s="42"/>
    </row>
    <row r="809" spans="1:13" ht="13">
      <c r="A809" s="134"/>
      <c r="C809" s="1"/>
      <c r="D809" s="133"/>
      <c r="E809" s="41"/>
      <c r="H809" s="34"/>
      <c r="I809" s="34"/>
      <c r="J809" s="1"/>
      <c r="K809" s="1"/>
      <c r="L809" s="1"/>
      <c r="M809" s="42"/>
    </row>
    <row r="810" spans="1:13" ht="13">
      <c r="A810" s="134"/>
      <c r="C810" s="1"/>
      <c r="D810" s="133"/>
      <c r="E810" s="41"/>
      <c r="H810" s="34"/>
      <c r="I810" s="34"/>
      <c r="J810" s="1"/>
      <c r="K810" s="1"/>
      <c r="L810" s="1"/>
      <c r="M810" s="42"/>
    </row>
    <row r="811" spans="1:13" ht="13">
      <c r="A811" s="134"/>
      <c r="C811" s="1"/>
      <c r="D811" s="133"/>
      <c r="E811" s="41"/>
      <c r="H811" s="34"/>
      <c r="I811" s="34"/>
      <c r="J811" s="1"/>
      <c r="K811" s="1"/>
      <c r="L811" s="1"/>
      <c r="M811" s="42"/>
    </row>
    <row r="812" spans="1:13" ht="13">
      <c r="A812" s="134"/>
      <c r="C812" s="1"/>
      <c r="D812" s="133"/>
      <c r="E812" s="41"/>
      <c r="H812" s="34"/>
      <c r="I812" s="34"/>
      <c r="J812" s="1"/>
      <c r="K812" s="1"/>
      <c r="L812" s="1"/>
      <c r="M812" s="42"/>
    </row>
    <row r="813" spans="1:13" ht="13">
      <c r="A813" s="134"/>
      <c r="C813" s="1"/>
      <c r="D813" s="133"/>
      <c r="E813" s="41"/>
      <c r="H813" s="34"/>
      <c r="I813" s="34"/>
      <c r="J813" s="1"/>
      <c r="K813" s="1"/>
      <c r="L813" s="1"/>
      <c r="M813" s="42"/>
    </row>
    <row r="814" spans="1:13" ht="13">
      <c r="A814" s="134"/>
      <c r="C814" s="1"/>
      <c r="D814" s="133"/>
      <c r="E814" s="41"/>
      <c r="H814" s="34"/>
      <c r="I814" s="34"/>
      <c r="J814" s="1"/>
      <c r="K814" s="1"/>
      <c r="L814" s="1"/>
      <c r="M814" s="42"/>
    </row>
    <row r="815" spans="1:13" ht="13">
      <c r="A815" s="134"/>
      <c r="C815" s="1"/>
      <c r="D815" s="133"/>
      <c r="E815" s="41"/>
      <c r="H815" s="34"/>
      <c r="I815" s="34"/>
      <c r="J815" s="1"/>
      <c r="K815" s="1"/>
      <c r="L815" s="1"/>
      <c r="M815" s="42"/>
    </row>
    <row r="816" spans="1:13" ht="13">
      <c r="A816" s="134"/>
      <c r="C816" s="1"/>
      <c r="D816" s="133"/>
      <c r="E816" s="41"/>
      <c r="H816" s="34"/>
      <c r="I816" s="34"/>
      <c r="J816" s="1"/>
      <c r="K816" s="1"/>
      <c r="L816" s="1"/>
      <c r="M816" s="42"/>
    </row>
    <row r="817" spans="1:13" ht="13">
      <c r="A817" s="134"/>
      <c r="C817" s="1"/>
      <c r="D817" s="133"/>
      <c r="E817" s="41"/>
      <c r="H817" s="34"/>
      <c r="I817" s="34"/>
      <c r="J817" s="1"/>
      <c r="K817" s="1"/>
      <c r="L817" s="1"/>
      <c r="M817" s="42"/>
    </row>
    <row r="818" spans="1:13" ht="13">
      <c r="A818" s="134"/>
      <c r="C818" s="1"/>
      <c r="D818" s="133"/>
      <c r="E818" s="41"/>
      <c r="H818" s="34"/>
      <c r="I818" s="34"/>
      <c r="J818" s="1"/>
      <c r="K818" s="1"/>
      <c r="L818" s="1"/>
      <c r="M818" s="42"/>
    </row>
    <row r="819" spans="1:13" ht="13">
      <c r="A819" s="134"/>
      <c r="C819" s="1"/>
      <c r="D819" s="133"/>
      <c r="E819" s="41"/>
      <c r="H819" s="34"/>
      <c r="I819" s="34"/>
      <c r="J819" s="1"/>
      <c r="K819" s="1"/>
      <c r="L819" s="1"/>
      <c r="M819" s="42"/>
    </row>
    <row r="820" spans="1:13" ht="13">
      <c r="A820" s="134"/>
      <c r="C820" s="1"/>
      <c r="D820" s="133"/>
      <c r="E820" s="41"/>
      <c r="H820" s="34"/>
      <c r="I820" s="34"/>
      <c r="J820" s="1"/>
      <c r="K820" s="1"/>
      <c r="L820" s="1"/>
      <c r="M820" s="42"/>
    </row>
    <row r="821" spans="1:13" ht="13">
      <c r="A821" s="134"/>
      <c r="C821" s="1"/>
      <c r="D821" s="133"/>
      <c r="E821" s="41"/>
      <c r="H821" s="34"/>
      <c r="I821" s="34"/>
      <c r="J821" s="1"/>
      <c r="K821" s="1"/>
      <c r="L821" s="1"/>
      <c r="M821" s="42"/>
    </row>
    <row r="822" spans="1:13" ht="13">
      <c r="A822" s="134"/>
      <c r="C822" s="1"/>
      <c r="D822" s="133"/>
      <c r="E822" s="41"/>
      <c r="H822" s="34"/>
      <c r="I822" s="34"/>
      <c r="J822" s="1"/>
      <c r="K822" s="1"/>
      <c r="L822" s="1"/>
      <c r="M822" s="42"/>
    </row>
    <row r="823" spans="1:13" ht="13">
      <c r="A823" s="134"/>
      <c r="C823" s="1"/>
      <c r="D823" s="133"/>
      <c r="E823" s="41"/>
      <c r="H823" s="34"/>
      <c r="I823" s="34"/>
      <c r="J823" s="1"/>
      <c r="K823" s="1"/>
      <c r="L823" s="1"/>
      <c r="M823" s="42"/>
    </row>
    <row r="824" spans="1:13" ht="13">
      <c r="A824" s="134"/>
      <c r="C824" s="1"/>
      <c r="D824" s="133"/>
      <c r="E824" s="41"/>
      <c r="H824" s="34"/>
      <c r="I824" s="34"/>
      <c r="J824" s="1"/>
      <c r="K824" s="1"/>
      <c r="L824" s="1"/>
      <c r="M824" s="42"/>
    </row>
    <row r="825" spans="1:13" ht="13">
      <c r="A825" s="134"/>
      <c r="C825" s="1"/>
      <c r="D825" s="133"/>
      <c r="E825" s="41"/>
      <c r="H825" s="34"/>
      <c r="I825" s="34"/>
      <c r="J825" s="1"/>
      <c r="K825" s="1"/>
      <c r="L825" s="1"/>
      <c r="M825" s="42"/>
    </row>
    <row r="826" spans="1:13" ht="13">
      <c r="A826" s="134"/>
      <c r="C826" s="1"/>
      <c r="D826" s="133"/>
      <c r="E826" s="41"/>
      <c r="H826" s="34"/>
      <c r="I826" s="34"/>
      <c r="J826" s="1"/>
      <c r="K826" s="1"/>
      <c r="L826" s="1"/>
      <c r="M826" s="42"/>
    </row>
    <row r="827" spans="1:13" ht="13">
      <c r="A827" s="134"/>
      <c r="C827" s="1"/>
      <c r="D827" s="133"/>
      <c r="E827" s="41"/>
      <c r="H827" s="34"/>
      <c r="I827" s="34"/>
      <c r="J827" s="1"/>
      <c r="K827" s="1"/>
      <c r="L827" s="1"/>
      <c r="M827" s="42"/>
    </row>
    <row r="828" spans="1:13" ht="13">
      <c r="A828" s="134"/>
      <c r="C828" s="1"/>
      <c r="D828" s="133"/>
      <c r="E828" s="41"/>
      <c r="H828" s="34"/>
      <c r="I828" s="34"/>
      <c r="J828" s="1"/>
      <c r="K828" s="1"/>
      <c r="L828" s="1"/>
      <c r="M828" s="42"/>
    </row>
    <row r="829" spans="1:13" ht="13">
      <c r="A829" s="134"/>
      <c r="C829" s="1"/>
      <c r="D829" s="133"/>
      <c r="E829" s="41"/>
      <c r="H829" s="34"/>
      <c r="I829" s="34"/>
      <c r="J829" s="1"/>
      <c r="K829" s="1"/>
      <c r="L829" s="1"/>
      <c r="M829" s="42"/>
    </row>
    <row r="830" spans="1:13" ht="13">
      <c r="A830" s="134"/>
      <c r="C830" s="1"/>
      <c r="D830" s="133"/>
      <c r="E830" s="41"/>
      <c r="H830" s="34"/>
      <c r="I830" s="34"/>
      <c r="J830" s="1"/>
      <c r="K830" s="1"/>
      <c r="L830" s="1"/>
      <c r="M830" s="42"/>
    </row>
    <row r="831" spans="1:13" ht="13">
      <c r="A831" s="134"/>
      <c r="C831" s="1"/>
      <c r="D831" s="133"/>
      <c r="E831" s="41"/>
      <c r="H831" s="34"/>
      <c r="I831" s="34"/>
      <c r="J831" s="1"/>
      <c r="K831" s="1"/>
      <c r="L831" s="1"/>
      <c r="M831" s="42"/>
    </row>
    <row r="832" spans="1:13" ht="13">
      <c r="A832" s="134"/>
      <c r="C832" s="1"/>
      <c r="D832" s="133"/>
      <c r="E832" s="41"/>
      <c r="H832" s="34"/>
      <c r="I832" s="34"/>
      <c r="J832" s="1"/>
      <c r="K832" s="1"/>
      <c r="L832" s="1"/>
      <c r="M832" s="42"/>
    </row>
    <row r="833" spans="1:13" ht="13">
      <c r="A833" s="134"/>
      <c r="C833" s="1"/>
      <c r="D833" s="133"/>
      <c r="E833" s="41"/>
      <c r="H833" s="34"/>
      <c r="I833" s="34"/>
      <c r="J833" s="1"/>
      <c r="K833" s="1"/>
      <c r="L833" s="1"/>
      <c r="M833" s="42"/>
    </row>
    <row r="834" spans="1:13" ht="13">
      <c r="A834" s="134"/>
      <c r="C834" s="1"/>
      <c r="D834" s="133"/>
      <c r="E834" s="41"/>
      <c r="H834" s="34"/>
      <c r="I834" s="34"/>
      <c r="J834" s="1"/>
      <c r="K834" s="1"/>
      <c r="L834" s="1"/>
      <c r="M834" s="42"/>
    </row>
    <row r="835" spans="1:13" ht="13">
      <c r="A835" s="134"/>
      <c r="C835" s="1"/>
      <c r="D835" s="133"/>
      <c r="E835" s="41"/>
      <c r="H835" s="34"/>
      <c r="I835" s="34"/>
      <c r="J835" s="1"/>
      <c r="K835" s="1"/>
      <c r="L835" s="1"/>
      <c r="M835" s="42"/>
    </row>
    <row r="836" spans="1:13" ht="13">
      <c r="A836" s="134"/>
      <c r="C836" s="1"/>
      <c r="D836" s="133"/>
      <c r="E836" s="41"/>
      <c r="H836" s="34"/>
      <c r="I836" s="34"/>
      <c r="J836" s="1"/>
      <c r="K836" s="1"/>
      <c r="L836" s="1"/>
      <c r="M836" s="42"/>
    </row>
    <row r="837" spans="1:13" ht="13">
      <c r="A837" s="134"/>
      <c r="C837" s="1"/>
      <c r="D837" s="133"/>
      <c r="E837" s="41"/>
      <c r="H837" s="34"/>
      <c r="I837" s="34"/>
      <c r="J837" s="1"/>
      <c r="K837" s="1"/>
      <c r="L837" s="1"/>
      <c r="M837" s="42"/>
    </row>
    <row r="838" spans="1:13" ht="13">
      <c r="A838" s="134"/>
      <c r="C838" s="1"/>
      <c r="D838" s="133"/>
      <c r="E838" s="41"/>
      <c r="H838" s="34"/>
      <c r="I838" s="34"/>
      <c r="J838" s="1"/>
      <c r="K838" s="1"/>
      <c r="L838" s="1"/>
      <c r="M838" s="42"/>
    </row>
    <row r="839" spans="1:13" ht="13">
      <c r="A839" s="134"/>
      <c r="C839" s="1"/>
      <c r="D839" s="133"/>
      <c r="E839" s="41"/>
      <c r="H839" s="34"/>
      <c r="I839" s="34"/>
      <c r="J839" s="1"/>
      <c r="K839" s="1"/>
      <c r="L839" s="1"/>
      <c r="M839" s="42"/>
    </row>
    <row r="840" spans="1:13" ht="13">
      <c r="A840" s="134"/>
      <c r="C840" s="1"/>
      <c r="D840" s="133"/>
      <c r="E840" s="41"/>
      <c r="H840" s="34"/>
      <c r="I840" s="34"/>
      <c r="J840" s="1"/>
      <c r="K840" s="1"/>
      <c r="L840" s="1"/>
      <c r="M840" s="42"/>
    </row>
    <row r="841" spans="1:13" ht="13">
      <c r="A841" s="134"/>
      <c r="C841" s="1"/>
      <c r="D841" s="133"/>
      <c r="E841" s="41"/>
      <c r="H841" s="34"/>
      <c r="I841" s="34"/>
      <c r="J841" s="1"/>
      <c r="K841" s="1"/>
      <c r="L841" s="1"/>
      <c r="M841" s="42"/>
    </row>
    <row r="842" spans="1:13" ht="13">
      <c r="A842" s="134"/>
      <c r="C842" s="1"/>
      <c r="D842" s="133"/>
      <c r="E842" s="41"/>
      <c r="H842" s="34"/>
      <c r="I842" s="34"/>
      <c r="J842" s="1"/>
      <c r="K842" s="1"/>
      <c r="L842" s="1"/>
      <c r="M842" s="42"/>
    </row>
    <row r="843" spans="1:13" ht="13">
      <c r="A843" s="134"/>
      <c r="C843" s="1"/>
      <c r="D843" s="133"/>
      <c r="E843" s="41"/>
      <c r="H843" s="34"/>
      <c r="I843" s="34"/>
      <c r="J843" s="1"/>
      <c r="K843" s="1"/>
      <c r="L843" s="1"/>
      <c r="M843" s="42"/>
    </row>
    <row r="844" spans="1:13" ht="13">
      <c r="A844" s="134"/>
      <c r="C844" s="1"/>
      <c r="D844" s="133"/>
      <c r="E844" s="41"/>
      <c r="H844" s="34"/>
      <c r="I844" s="34"/>
      <c r="J844" s="1"/>
      <c r="K844" s="1"/>
      <c r="L844" s="1"/>
      <c r="M844" s="42"/>
    </row>
    <row r="845" spans="1:13" ht="13">
      <c r="A845" s="134"/>
      <c r="C845" s="1"/>
      <c r="D845" s="133"/>
      <c r="E845" s="41"/>
      <c r="H845" s="34"/>
      <c r="I845" s="34"/>
      <c r="J845" s="1"/>
      <c r="K845" s="1"/>
      <c r="L845" s="1"/>
      <c r="M845" s="42"/>
    </row>
    <row r="846" spans="1:13" ht="13">
      <c r="A846" s="134"/>
      <c r="C846" s="1"/>
      <c r="D846" s="133"/>
      <c r="E846" s="41"/>
      <c r="H846" s="34"/>
      <c r="I846" s="34"/>
      <c r="J846" s="1"/>
      <c r="K846" s="1"/>
      <c r="L846" s="1"/>
      <c r="M846" s="42"/>
    </row>
    <row r="847" spans="1:13" ht="13">
      <c r="A847" s="134"/>
      <c r="C847" s="1"/>
      <c r="D847" s="133"/>
      <c r="E847" s="41"/>
      <c r="H847" s="34"/>
      <c r="I847" s="34"/>
      <c r="J847" s="1"/>
      <c r="K847" s="1"/>
      <c r="L847" s="1"/>
      <c r="M847" s="42"/>
    </row>
    <row r="848" spans="1:13" ht="13">
      <c r="A848" s="134"/>
      <c r="C848" s="1"/>
      <c r="D848" s="133"/>
      <c r="E848" s="41"/>
      <c r="H848" s="34"/>
      <c r="I848" s="34"/>
      <c r="J848" s="1"/>
      <c r="K848" s="1"/>
      <c r="L848" s="1"/>
      <c r="M848" s="42"/>
    </row>
    <row r="849" spans="1:13" ht="13">
      <c r="A849" s="134"/>
      <c r="C849" s="1"/>
      <c r="D849" s="133"/>
      <c r="E849" s="41"/>
      <c r="H849" s="34"/>
      <c r="I849" s="34"/>
      <c r="J849" s="1"/>
      <c r="K849" s="1"/>
      <c r="L849" s="1"/>
      <c r="M849" s="42"/>
    </row>
    <row r="850" spans="1:13" ht="13">
      <c r="A850" s="134"/>
      <c r="C850" s="1"/>
      <c r="D850" s="133"/>
      <c r="E850" s="41"/>
      <c r="H850" s="34"/>
      <c r="I850" s="34"/>
      <c r="J850" s="1"/>
      <c r="K850" s="1"/>
      <c r="L850" s="1"/>
      <c r="M850" s="42"/>
    </row>
    <row r="851" spans="1:13" ht="13">
      <c r="A851" s="134"/>
      <c r="C851" s="1"/>
      <c r="D851" s="133"/>
      <c r="E851" s="41"/>
      <c r="H851" s="34"/>
      <c r="I851" s="34"/>
      <c r="J851" s="1"/>
      <c r="K851" s="1"/>
      <c r="L851" s="1"/>
      <c r="M851" s="42"/>
    </row>
    <row r="852" spans="1:13" ht="13">
      <c r="A852" s="134"/>
      <c r="C852" s="1"/>
      <c r="D852" s="133"/>
      <c r="E852" s="41"/>
      <c r="H852" s="34"/>
      <c r="I852" s="34"/>
      <c r="J852" s="1"/>
      <c r="K852" s="1"/>
      <c r="L852" s="1"/>
      <c r="M852" s="42"/>
    </row>
    <row r="853" spans="1:13" ht="13">
      <c r="A853" s="134"/>
      <c r="C853" s="1"/>
      <c r="D853" s="133"/>
      <c r="E853" s="41"/>
      <c r="H853" s="34"/>
      <c r="I853" s="34"/>
      <c r="J853" s="1"/>
      <c r="K853" s="1"/>
      <c r="L853" s="1"/>
      <c r="M853" s="42"/>
    </row>
    <row r="854" spans="1:13" ht="13">
      <c r="A854" s="134"/>
      <c r="C854" s="1"/>
      <c r="D854" s="133"/>
      <c r="E854" s="41"/>
      <c r="H854" s="34"/>
      <c r="I854" s="34"/>
      <c r="J854" s="1"/>
      <c r="K854" s="1"/>
      <c r="L854" s="1"/>
      <c r="M854" s="42"/>
    </row>
    <row r="855" spans="1:13" ht="13">
      <c r="A855" s="134"/>
      <c r="C855" s="1"/>
      <c r="D855" s="133"/>
      <c r="E855" s="41"/>
      <c r="H855" s="34"/>
      <c r="I855" s="34"/>
      <c r="J855" s="1"/>
      <c r="K855" s="1"/>
      <c r="L855" s="1"/>
      <c r="M855" s="42"/>
    </row>
    <row r="856" spans="1:13" ht="13">
      <c r="A856" s="134"/>
      <c r="C856" s="1"/>
      <c r="D856" s="133"/>
      <c r="E856" s="41"/>
      <c r="H856" s="34"/>
      <c r="I856" s="34"/>
      <c r="J856" s="1"/>
      <c r="K856" s="1"/>
      <c r="L856" s="1"/>
      <c r="M856" s="42"/>
    </row>
    <row r="857" spans="1:13" ht="13">
      <c r="A857" s="134"/>
      <c r="C857" s="1"/>
      <c r="D857" s="133"/>
      <c r="E857" s="41"/>
      <c r="H857" s="34"/>
      <c r="I857" s="34"/>
      <c r="J857" s="1"/>
      <c r="K857" s="1"/>
      <c r="L857" s="1"/>
      <c r="M857" s="42"/>
    </row>
    <row r="858" spans="1:13" ht="13">
      <c r="A858" s="134"/>
      <c r="C858" s="1"/>
      <c r="D858" s="133"/>
      <c r="E858" s="41"/>
      <c r="H858" s="34"/>
      <c r="I858" s="34"/>
      <c r="J858" s="1"/>
      <c r="K858" s="1"/>
      <c r="L858" s="1"/>
      <c r="M858" s="42"/>
    </row>
    <row r="859" spans="1:13" ht="13">
      <c r="A859" s="134"/>
      <c r="C859" s="1"/>
      <c r="D859" s="133"/>
      <c r="E859" s="41"/>
      <c r="H859" s="34"/>
      <c r="I859" s="34"/>
      <c r="J859" s="1"/>
      <c r="K859" s="1"/>
      <c r="L859" s="1"/>
      <c r="M859" s="42"/>
    </row>
    <row r="860" spans="1:13" ht="13">
      <c r="A860" s="134"/>
      <c r="C860" s="1"/>
      <c r="D860" s="133"/>
      <c r="E860" s="41"/>
      <c r="H860" s="34"/>
      <c r="I860" s="34"/>
      <c r="J860" s="1"/>
      <c r="K860" s="1"/>
      <c r="L860" s="1"/>
      <c r="M860" s="42"/>
    </row>
    <row r="861" spans="1:13" ht="13">
      <c r="A861" s="134"/>
      <c r="C861" s="1"/>
      <c r="D861" s="133"/>
      <c r="E861" s="41"/>
      <c r="H861" s="34"/>
      <c r="I861" s="34"/>
      <c r="J861" s="1"/>
      <c r="K861" s="1"/>
      <c r="L861" s="1"/>
      <c r="M861" s="42"/>
    </row>
    <row r="862" spans="1:13" ht="13">
      <c r="A862" s="134"/>
      <c r="C862" s="1"/>
      <c r="D862" s="133"/>
      <c r="E862" s="41"/>
      <c r="H862" s="34"/>
      <c r="I862" s="34"/>
      <c r="J862" s="1"/>
      <c r="K862" s="1"/>
      <c r="L862" s="1"/>
      <c r="M862" s="42"/>
    </row>
    <row r="863" spans="1:13" ht="13">
      <c r="A863" s="134"/>
      <c r="C863" s="1"/>
      <c r="D863" s="133"/>
      <c r="E863" s="41"/>
      <c r="H863" s="34"/>
      <c r="I863" s="34"/>
      <c r="J863" s="1"/>
      <c r="K863" s="1"/>
      <c r="L863" s="1"/>
      <c r="M863" s="42"/>
    </row>
    <row r="864" spans="1:13" ht="13">
      <c r="A864" s="134"/>
      <c r="C864" s="1"/>
      <c r="D864" s="133"/>
      <c r="E864" s="41"/>
      <c r="H864" s="34"/>
      <c r="I864" s="34"/>
      <c r="J864" s="1"/>
      <c r="K864" s="1"/>
      <c r="L864" s="1"/>
      <c r="M864" s="42"/>
    </row>
    <row r="865" spans="1:13" ht="13">
      <c r="A865" s="134"/>
      <c r="C865" s="1"/>
      <c r="D865" s="133"/>
      <c r="E865" s="41"/>
      <c r="H865" s="34"/>
      <c r="I865" s="34"/>
      <c r="J865" s="1"/>
      <c r="K865" s="1"/>
      <c r="L865" s="1"/>
      <c r="M865" s="42"/>
    </row>
    <row r="866" spans="1:13" ht="13">
      <c r="A866" s="134"/>
      <c r="C866" s="1"/>
      <c r="D866" s="133"/>
      <c r="E866" s="41"/>
      <c r="H866" s="34"/>
      <c r="I866" s="34"/>
      <c r="J866" s="1"/>
      <c r="K866" s="1"/>
      <c r="L866" s="1"/>
      <c r="M866" s="42"/>
    </row>
    <row r="867" spans="1:13" ht="13">
      <c r="A867" s="134"/>
      <c r="C867" s="1"/>
      <c r="D867" s="133"/>
      <c r="E867" s="41"/>
      <c r="H867" s="34"/>
      <c r="I867" s="34"/>
      <c r="J867" s="1"/>
      <c r="K867" s="1"/>
      <c r="L867" s="1"/>
      <c r="M867" s="42"/>
    </row>
    <row r="868" spans="1:13" ht="13">
      <c r="A868" s="134"/>
      <c r="C868" s="1"/>
      <c r="D868" s="133"/>
      <c r="E868" s="41"/>
      <c r="H868" s="34"/>
      <c r="I868" s="34"/>
      <c r="J868" s="1"/>
      <c r="K868" s="1"/>
      <c r="L868" s="1"/>
      <c r="M868" s="42"/>
    </row>
    <row r="869" spans="1:13" ht="13">
      <c r="A869" s="134"/>
      <c r="C869" s="1"/>
      <c r="D869" s="133"/>
      <c r="E869" s="41"/>
      <c r="H869" s="34"/>
      <c r="I869" s="34"/>
      <c r="J869" s="1"/>
      <c r="K869" s="1"/>
      <c r="L869" s="1"/>
      <c r="M869" s="42"/>
    </row>
    <row r="870" spans="1:13" ht="13">
      <c r="A870" s="134"/>
      <c r="C870" s="1"/>
      <c r="D870" s="133"/>
      <c r="E870" s="41"/>
      <c r="H870" s="34"/>
      <c r="I870" s="34"/>
      <c r="J870" s="1"/>
      <c r="K870" s="1"/>
      <c r="L870" s="1"/>
      <c r="M870" s="42"/>
    </row>
    <row r="871" spans="1:13" ht="13">
      <c r="A871" s="134"/>
      <c r="C871" s="1"/>
      <c r="D871" s="133"/>
      <c r="E871" s="41"/>
      <c r="H871" s="34"/>
      <c r="I871" s="34"/>
      <c r="J871" s="1"/>
      <c r="K871" s="1"/>
      <c r="L871" s="1"/>
      <c r="M871" s="42"/>
    </row>
    <row r="872" spans="1:13" ht="13">
      <c r="A872" s="134"/>
      <c r="C872" s="1"/>
      <c r="D872" s="133"/>
      <c r="E872" s="41"/>
      <c r="H872" s="34"/>
      <c r="I872" s="34"/>
      <c r="J872" s="1"/>
      <c r="K872" s="1"/>
      <c r="L872" s="1"/>
      <c r="M872" s="42"/>
    </row>
    <row r="873" spans="1:13" ht="13">
      <c r="A873" s="134"/>
      <c r="C873" s="1"/>
      <c r="D873" s="133"/>
      <c r="E873" s="41"/>
      <c r="H873" s="34"/>
      <c r="I873" s="34"/>
      <c r="J873" s="1"/>
      <c r="K873" s="1"/>
      <c r="L873" s="1"/>
      <c r="M873" s="42"/>
    </row>
    <row r="874" spans="1:13" ht="13">
      <c r="A874" s="134"/>
      <c r="C874" s="1"/>
      <c r="D874" s="133"/>
      <c r="E874" s="41"/>
      <c r="H874" s="34"/>
      <c r="I874" s="34"/>
      <c r="J874" s="1"/>
      <c r="K874" s="1"/>
      <c r="L874" s="1"/>
      <c r="M874" s="42"/>
    </row>
    <row r="875" spans="1:13" ht="13">
      <c r="A875" s="134"/>
      <c r="C875" s="1"/>
      <c r="D875" s="133"/>
      <c r="E875" s="41"/>
      <c r="H875" s="34"/>
      <c r="I875" s="34"/>
      <c r="J875" s="1"/>
      <c r="K875" s="1"/>
      <c r="L875" s="1"/>
      <c r="M875" s="42"/>
    </row>
    <row r="876" spans="1:13" ht="13">
      <c r="A876" s="134"/>
      <c r="C876" s="1"/>
      <c r="D876" s="133"/>
      <c r="E876" s="41"/>
      <c r="H876" s="34"/>
      <c r="I876" s="34"/>
      <c r="J876" s="1"/>
      <c r="K876" s="1"/>
      <c r="L876" s="1"/>
      <c r="M876" s="42"/>
    </row>
    <row r="877" spans="1:13" ht="13">
      <c r="A877" s="134"/>
      <c r="C877" s="1"/>
      <c r="D877" s="133"/>
      <c r="E877" s="41"/>
      <c r="H877" s="34"/>
      <c r="I877" s="34"/>
      <c r="J877" s="1"/>
      <c r="K877" s="1"/>
      <c r="L877" s="1"/>
      <c r="M877" s="42"/>
    </row>
    <row r="878" spans="1:13" ht="13">
      <c r="A878" s="134"/>
      <c r="C878" s="1"/>
      <c r="D878" s="133"/>
      <c r="E878" s="41"/>
      <c r="H878" s="34"/>
      <c r="I878" s="34"/>
      <c r="J878" s="1"/>
      <c r="K878" s="1"/>
      <c r="L878" s="1"/>
      <c r="M878" s="42"/>
    </row>
    <row r="879" spans="1:13" ht="13">
      <c r="A879" s="134"/>
      <c r="C879" s="1"/>
      <c r="D879" s="133"/>
      <c r="E879" s="41"/>
      <c r="H879" s="34"/>
      <c r="I879" s="34"/>
      <c r="J879" s="1"/>
      <c r="K879" s="1"/>
      <c r="L879" s="1"/>
      <c r="M879" s="42"/>
    </row>
    <row r="880" spans="1:13" ht="13">
      <c r="A880" s="134"/>
      <c r="C880" s="1"/>
      <c r="D880" s="133"/>
      <c r="E880" s="41"/>
      <c r="H880" s="34"/>
      <c r="I880" s="34"/>
      <c r="J880" s="1"/>
      <c r="K880" s="1"/>
      <c r="L880" s="1"/>
      <c r="M880" s="42"/>
    </row>
    <row r="881" spans="1:13" ht="13">
      <c r="A881" s="134"/>
      <c r="C881" s="1"/>
      <c r="D881" s="133"/>
      <c r="E881" s="41"/>
      <c r="H881" s="34"/>
      <c r="I881" s="34"/>
      <c r="J881" s="1"/>
      <c r="K881" s="1"/>
      <c r="L881" s="1"/>
      <c r="M881" s="42"/>
    </row>
    <row r="882" spans="1:13" ht="13">
      <c r="A882" s="134"/>
      <c r="C882" s="1"/>
      <c r="D882" s="133"/>
      <c r="E882" s="41"/>
      <c r="H882" s="34"/>
      <c r="I882" s="34"/>
      <c r="J882" s="1"/>
      <c r="K882" s="1"/>
      <c r="L882" s="1"/>
      <c r="M882" s="42"/>
    </row>
    <row r="883" spans="1:13" ht="13">
      <c r="A883" s="134"/>
      <c r="C883" s="1"/>
      <c r="D883" s="133"/>
      <c r="E883" s="41"/>
      <c r="H883" s="34"/>
      <c r="I883" s="34"/>
      <c r="J883" s="1"/>
      <c r="K883" s="1"/>
      <c r="L883" s="1"/>
      <c r="M883" s="42"/>
    </row>
    <row r="884" spans="1:13" ht="13">
      <c r="A884" s="134"/>
      <c r="C884" s="1"/>
      <c r="D884" s="133"/>
      <c r="E884" s="41"/>
      <c r="H884" s="34"/>
      <c r="I884" s="34"/>
      <c r="J884" s="1"/>
      <c r="K884" s="1"/>
      <c r="L884" s="1"/>
      <c r="M884" s="42"/>
    </row>
    <row r="885" spans="1:13" ht="13">
      <c r="A885" s="134"/>
      <c r="C885" s="1"/>
      <c r="D885" s="133"/>
      <c r="E885" s="41"/>
      <c r="H885" s="34"/>
      <c r="I885" s="34"/>
      <c r="J885" s="1"/>
      <c r="K885" s="1"/>
      <c r="L885" s="1"/>
      <c r="M885" s="42"/>
    </row>
    <row r="886" spans="1:13" ht="13">
      <c r="A886" s="134"/>
      <c r="C886" s="1"/>
      <c r="D886" s="133"/>
      <c r="E886" s="41"/>
      <c r="H886" s="34"/>
      <c r="I886" s="34"/>
      <c r="J886" s="1"/>
      <c r="K886" s="1"/>
      <c r="L886" s="1"/>
      <c r="M886" s="42"/>
    </row>
    <row r="887" spans="1:13" ht="13">
      <c r="A887" s="134"/>
      <c r="C887" s="1"/>
      <c r="D887" s="133"/>
      <c r="E887" s="41"/>
      <c r="H887" s="34"/>
      <c r="I887" s="34"/>
      <c r="J887" s="1"/>
      <c r="K887" s="1"/>
      <c r="L887" s="1"/>
      <c r="M887" s="42"/>
    </row>
    <row r="888" spans="1:13" ht="13">
      <c r="A888" s="134"/>
      <c r="C888" s="1"/>
      <c r="D888" s="133"/>
      <c r="E888" s="41"/>
      <c r="H888" s="34"/>
      <c r="I888" s="34"/>
      <c r="J888" s="1"/>
      <c r="K888" s="1"/>
      <c r="L888" s="1"/>
      <c r="M888" s="42"/>
    </row>
    <row r="889" spans="1:13" ht="13">
      <c r="A889" s="134"/>
      <c r="C889" s="1"/>
      <c r="D889" s="133"/>
      <c r="E889" s="41"/>
      <c r="H889" s="34"/>
      <c r="I889" s="34"/>
      <c r="J889" s="1"/>
      <c r="K889" s="1"/>
      <c r="L889" s="1"/>
      <c r="M889" s="42"/>
    </row>
    <row r="890" spans="1:13" ht="13">
      <c r="A890" s="134"/>
      <c r="C890" s="1"/>
      <c r="D890" s="133"/>
      <c r="E890" s="41"/>
      <c r="H890" s="34"/>
      <c r="I890" s="34"/>
      <c r="J890" s="1"/>
      <c r="K890" s="1"/>
      <c r="L890" s="1"/>
      <c r="M890" s="42"/>
    </row>
    <row r="891" spans="1:13" ht="13">
      <c r="A891" s="134"/>
      <c r="C891" s="1"/>
      <c r="D891" s="133"/>
      <c r="E891" s="41"/>
      <c r="H891" s="34"/>
      <c r="I891" s="34"/>
      <c r="J891" s="1"/>
      <c r="K891" s="1"/>
      <c r="L891" s="1"/>
      <c r="M891" s="42"/>
    </row>
    <row r="892" spans="1:13" ht="13">
      <c r="A892" s="134"/>
      <c r="C892" s="1"/>
      <c r="D892" s="133"/>
      <c r="E892" s="41"/>
      <c r="H892" s="34"/>
      <c r="I892" s="34"/>
      <c r="J892" s="1"/>
      <c r="K892" s="1"/>
      <c r="L892" s="1"/>
      <c r="M892" s="42"/>
    </row>
    <row r="893" spans="1:13" ht="13">
      <c r="A893" s="134"/>
      <c r="C893" s="1"/>
      <c r="D893" s="133"/>
      <c r="E893" s="41"/>
      <c r="H893" s="34"/>
      <c r="I893" s="34"/>
      <c r="J893" s="1"/>
      <c r="K893" s="1"/>
      <c r="L893" s="1"/>
      <c r="M893" s="42"/>
    </row>
    <row r="894" spans="1:13" ht="13">
      <c r="A894" s="134"/>
      <c r="C894" s="1"/>
      <c r="D894" s="133"/>
      <c r="E894" s="41"/>
      <c r="H894" s="34"/>
      <c r="I894" s="34"/>
      <c r="J894" s="1"/>
      <c r="K894" s="1"/>
      <c r="L894" s="1"/>
      <c r="M894" s="42"/>
    </row>
    <row r="895" spans="1:13" ht="13">
      <c r="A895" s="134"/>
      <c r="C895" s="1"/>
      <c r="D895" s="133"/>
      <c r="E895" s="41"/>
      <c r="H895" s="34"/>
      <c r="I895" s="34"/>
      <c r="J895" s="1"/>
      <c r="K895" s="1"/>
      <c r="L895" s="1"/>
      <c r="M895" s="42"/>
    </row>
    <row r="896" spans="1:13" ht="13">
      <c r="A896" s="134"/>
      <c r="C896" s="1"/>
      <c r="D896" s="133"/>
      <c r="E896" s="41"/>
      <c r="H896" s="34"/>
      <c r="I896" s="34"/>
      <c r="J896" s="1"/>
      <c r="K896" s="1"/>
      <c r="L896" s="1"/>
      <c r="M896" s="42"/>
    </row>
    <row r="897" spans="1:13" ht="13">
      <c r="A897" s="134"/>
      <c r="C897" s="1"/>
      <c r="D897" s="133"/>
      <c r="E897" s="41"/>
      <c r="H897" s="34"/>
      <c r="I897" s="34"/>
      <c r="J897" s="1"/>
      <c r="K897" s="1"/>
      <c r="L897" s="1"/>
      <c r="M897" s="42"/>
    </row>
    <row r="898" spans="1:13" ht="13">
      <c r="A898" s="134"/>
      <c r="C898" s="1"/>
      <c r="D898" s="133"/>
      <c r="E898" s="41"/>
      <c r="H898" s="34"/>
      <c r="I898" s="34"/>
      <c r="J898" s="1"/>
      <c r="K898" s="1"/>
      <c r="L898" s="1"/>
      <c r="M898" s="42"/>
    </row>
    <row r="899" spans="1:13" ht="13">
      <c r="A899" s="134"/>
      <c r="C899" s="1"/>
      <c r="D899" s="133"/>
      <c r="E899" s="41"/>
      <c r="H899" s="34"/>
      <c r="I899" s="34"/>
      <c r="J899" s="1"/>
      <c r="K899" s="1"/>
      <c r="L899" s="1"/>
      <c r="M899" s="42"/>
    </row>
    <row r="900" spans="1:13" ht="13">
      <c r="A900" s="134"/>
      <c r="C900" s="1"/>
      <c r="D900" s="133"/>
      <c r="E900" s="41"/>
      <c r="H900" s="34"/>
      <c r="I900" s="34"/>
      <c r="J900" s="1"/>
      <c r="K900" s="1"/>
      <c r="L900" s="1"/>
      <c r="M900" s="42"/>
    </row>
    <row r="901" spans="1:13" ht="13">
      <c r="A901" s="134"/>
      <c r="C901" s="1"/>
      <c r="D901" s="133"/>
      <c r="E901" s="41"/>
      <c r="H901" s="34"/>
      <c r="I901" s="34"/>
      <c r="J901" s="1"/>
      <c r="K901" s="1"/>
      <c r="L901" s="1"/>
      <c r="M901" s="42"/>
    </row>
    <row r="902" spans="1:13" ht="13">
      <c r="A902" s="134"/>
      <c r="C902" s="1"/>
      <c r="D902" s="133"/>
      <c r="E902" s="41"/>
      <c r="H902" s="34"/>
      <c r="I902" s="34"/>
      <c r="J902" s="1"/>
      <c r="K902" s="1"/>
      <c r="L902" s="1"/>
      <c r="M902" s="42"/>
    </row>
    <row r="903" spans="1:13" ht="13">
      <c r="A903" s="134"/>
      <c r="C903" s="1"/>
      <c r="D903" s="133"/>
      <c r="E903" s="41"/>
      <c r="H903" s="34"/>
      <c r="I903" s="34"/>
      <c r="J903" s="1"/>
      <c r="K903" s="1"/>
      <c r="L903" s="1"/>
      <c r="M903" s="42"/>
    </row>
    <row r="904" spans="1:13" ht="13">
      <c r="A904" s="134"/>
      <c r="C904" s="1"/>
      <c r="D904" s="133"/>
      <c r="E904" s="41"/>
      <c r="H904" s="34"/>
      <c r="I904" s="34"/>
      <c r="J904" s="1"/>
      <c r="K904" s="1"/>
      <c r="L904" s="1"/>
      <c r="M904" s="42"/>
    </row>
    <row r="905" spans="1:13" ht="13">
      <c r="A905" s="134"/>
      <c r="C905" s="1"/>
      <c r="D905" s="133"/>
      <c r="E905" s="41"/>
      <c r="H905" s="34"/>
      <c r="I905" s="34"/>
      <c r="J905" s="1"/>
      <c r="K905" s="1"/>
      <c r="L905" s="1"/>
      <c r="M905" s="42"/>
    </row>
    <row r="906" spans="1:13" ht="13">
      <c r="A906" s="134"/>
      <c r="C906" s="1"/>
      <c r="D906" s="133"/>
      <c r="E906" s="41"/>
      <c r="H906" s="34"/>
      <c r="I906" s="34"/>
      <c r="J906" s="1"/>
      <c r="K906" s="1"/>
      <c r="L906" s="1"/>
      <c r="M906" s="42"/>
    </row>
    <row r="907" spans="1:13" ht="13">
      <c r="A907" s="134"/>
      <c r="C907" s="1"/>
      <c r="D907" s="133"/>
      <c r="E907" s="41"/>
      <c r="H907" s="34"/>
      <c r="I907" s="34"/>
      <c r="J907" s="1"/>
      <c r="K907" s="1"/>
      <c r="L907" s="1"/>
      <c r="M907" s="42"/>
    </row>
    <row r="908" spans="1:13" ht="13">
      <c r="A908" s="134"/>
      <c r="C908" s="1"/>
      <c r="D908" s="133"/>
      <c r="E908" s="41"/>
      <c r="H908" s="34"/>
      <c r="I908" s="34"/>
      <c r="J908" s="1"/>
      <c r="K908" s="1"/>
      <c r="L908" s="1"/>
      <c r="M908" s="42"/>
    </row>
    <row r="909" spans="1:13" ht="13">
      <c r="A909" s="134"/>
      <c r="C909" s="1"/>
      <c r="D909" s="133"/>
      <c r="E909" s="41"/>
      <c r="H909" s="34"/>
      <c r="I909" s="34"/>
      <c r="J909" s="1"/>
      <c r="K909" s="1"/>
      <c r="L909" s="1"/>
      <c r="M909" s="42"/>
    </row>
    <row r="910" spans="1:13" ht="13">
      <c r="A910" s="134"/>
      <c r="C910" s="1"/>
      <c r="D910" s="133"/>
      <c r="E910" s="41"/>
      <c r="H910" s="34"/>
      <c r="I910" s="34"/>
      <c r="J910" s="1"/>
      <c r="K910" s="1"/>
      <c r="L910" s="1"/>
      <c r="M910" s="42"/>
    </row>
    <row r="911" spans="1:13" ht="13">
      <c r="A911" s="134"/>
      <c r="C911" s="1"/>
      <c r="D911" s="133"/>
      <c r="E911" s="41"/>
      <c r="H911" s="34"/>
      <c r="I911" s="34"/>
      <c r="J911" s="1"/>
      <c r="K911" s="1"/>
      <c r="L911" s="1"/>
      <c r="M911" s="42"/>
    </row>
    <row r="912" spans="1:13" ht="13">
      <c r="A912" s="134"/>
      <c r="C912" s="1"/>
      <c r="D912" s="133"/>
      <c r="E912" s="41"/>
      <c r="H912" s="34"/>
      <c r="I912" s="34"/>
      <c r="J912" s="1"/>
      <c r="K912" s="1"/>
      <c r="L912" s="1"/>
      <c r="M912" s="42"/>
    </row>
    <row r="913" spans="1:13" ht="13">
      <c r="A913" s="134"/>
      <c r="C913" s="1"/>
      <c r="D913" s="133"/>
      <c r="E913" s="41"/>
      <c r="H913" s="34"/>
      <c r="I913" s="34"/>
      <c r="J913" s="1"/>
      <c r="K913" s="1"/>
      <c r="L913" s="1"/>
      <c r="M913" s="42"/>
    </row>
    <row r="914" spans="1:13" ht="13">
      <c r="A914" s="134"/>
      <c r="C914" s="1"/>
      <c r="D914" s="133"/>
      <c r="E914" s="41"/>
      <c r="H914" s="34"/>
      <c r="I914" s="34"/>
      <c r="J914" s="1"/>
      <c r="K914" s="1"/>
      <c r="L914" s="1"/>
      <c r="M914" s="42"/>
    </row>
    <row r="915" spans="1:13" ht="13">
      <c r="A915" s="134"/>
      <c r="C915" s="1"/>
      <c r="D915" s="133"/>
      <c r="E915" s="41"/>
      <c r="H915" s="34"/>
      <c r="I915" s="34"/>
      <c r="J915" s="1"/>
      <c r="K915" s="1"/>
      <c r="L915" s="1"/>
      <c r="M915" s="42"/>
    </row>
    <row r="916" spans="1:13" ht="13">
      <c r="A916" s="134"/>
      <c r="C916" s="1"/>
      <c r="D916" s="133"/>
      <c r="E916" s="41"/>
      <c r="H916" s="34"/>
      <c r="I916" s="34"/>
      <c r="J916" s="1"/>
      <c r="K916" s="1"/>
      <c r="L916" s="1"/>
      <c r="M916" s="42"/>
    </row>
    <row r="917" spans="1:13" ht="13">
      <c r="A917" s="134"/>
      <c r="C917" s="1"/>
      <c r="D917" s="133"/>
      <c r="E917" s="41"/>
      <c r="H917" s="34"/>
      <c r="I917" s="34"/>
      <c r="J917" s="1"/>
      <c r="K917" s="1"/>
      <c r="L917" s="1"/>
      <c r="M917" s="42"/>
    </row>
    <row r="918" spans="1:13" ht="13">
      <c r="A918" s="134"/>
      <c r="C918" s="1"/>
      <c r="D918" s="133"/>
      <c r="E918" s="41"/>
      <c r="H918" s="34"/>
      <c r="I918" s="34"/>
      <c r="J918" s="1"/>
      <c r="K918" s="1"/>
      <c r="L918" s="1"/>
      <c r="M918" s="42"/>
    </row>
    <row r="919" spans="1:13" ht="13">
      <c r="A919" s="134"/>
      <c r="C919" s="1"/>
      <c r="D919" s="133"/>
      <c r="E919" s="41"/>
      <c r="H919" s="34"/>
      <c r="I919" s="34"/>
      <c r="J919" s="1"/>
      <c r="K919" s="1"/>
      <c r="L919" s="1"/>
      <c r="M919" s="42"/>
    </row>
    <row r="920" spans="1:13" ht="13">
      <c r="A920" s="134"/>
      <c r="C920" s="1"/>
      <c r="D920" s="133"/>
      <c r="E920" s="41"/>
      <c r="H920" s="34"/>
      <c r="I920" s="34"/>
      <c r="J920" s="1"/>
      <c r="K920" s="1"/>
      <c r="L920" s="1"/>
      <c r="M920" s="42"/>
    </row>
    <row r="921" spans="1:13" ht="13">
      <c r="A921" s="134"/>
      <c r="C921" s="1"/>
      <c r="D921" s="133"/>
      <c r="E921" s="41"/>
      <c r="H921" s="34"/>
      <c r="I921" s="34"/>
      <c r="J921" s="1"/>
      <c r="K921" s="1"/>
      <c r="L921" s="1"/>
      <c r="M921" s="42"/>
    </row>
    <row r="922" spans="1:13" ht="13">
      <c r="A922" s="134"/>
      <c r="C922" s="1"/>
      <c r="D922" s="133"/>
      <c r="E922" s="41"/>
      <c r="H922" s="34"/>
      <c r="I922" s="34"/>
      <c r="J922" s="1"/>
      <c r="K922" s="1"/>
      <c r="L922" s="1"/>
      <c r="M922" s="42"/>
    </row>
    <row r="923" spans="1:13" ht="13">
      <c r="A923" s="134"/>
      <c r="C923" s="1"/>
      <c r="D923" s="133"/>
      <c r="E923" s="41"/>
      <c r="H923" s="34"/>
      <c r="I923" s="34"/>
      <c r="J923" s="1"/>
      <c r="K923" s="1"/>
      <c r="L923" s="1"/>
      <c r="M923" s="42"/>
    </row>
    <row r="924" spans="1:13" ht="13">
      <c r="A924" s="134"/>
      <c r="C924" s="1"/>
      <c r="D924" s="133"/>
      <c r="E924" s="41"/>
      <c r="H924" s="34"/>
      <c r="I924" s="34"/>
      <c r="J924" s="1"/>
      <c r="K924" s="1"/>
      <c r="L924" s="1"/>
      <c r="M924" s="42"/>
    </row>
    <row r="925" spans="1:13" ht="13">
      <c r="A925" s="134"/>
      <c r="C925" s="1"/>
      <c r="D925" s="133"/>
      <c r="E925" s="41"/>
      <c r="H925" s="34"/>
      <c r="I925" s="34"/>
      <c r="J925" s="1"/>
      <c r="K925" s="1"/>
      <c r="L925" s="1"/>
      <c r="M925" s="42"/>
    </row>
    <row r="926" spans="1:13" ht="13">
      <c r="A926" s="134"/>
      <c r="C926" s="1"/>
      <c r="D926" s="133"/>
      <c r="E926" s="41"/>
      <c r="H926" s="34"/>
      <c r="I926" s="34"/>
      <c r="J926" s="1"/>
      <c r="K926" s="1"/>
      <c r="L926" s="1"/>
      <c r="M926" s="42"/>
    </row>
    <row r="927" spans="1:13" ht="13">
      <c r="A927" s="134"/>
      <c r="C927" s="1"/>
      <c r="D927" s="133"/>
      <c r="E927" s="41"/>
      <c r="H927" s="34"/>
      <c r="I927" s="34"/>
      <c r="J927" s="1"/>
      <c r="K927" s="1"/>
      <c r="L927" s="1"/>
      <c r="M927" s="42"/>
    </row>
    <row r="928" spans="1:13" ht="13">
      <c r="A928" s="134"/>
      <c r="C928" s="1"/>
      <c r="D928" s="133"/>
      <c r="E928" s="41"/>
      <c r="H928" s="34"/>
      <c r="I928" s="34"/>
      <c r="J928" s="1"/>
      <c r="K928" s="1"/>
      <c r="L928" s="1"/>
      <c r="M928" s="42"/>
    </row>
    <row r="929" spans="1:13" ht="13">
      <c r="A929" s="134"/>
      <c r="C929" s="1"/>
      <c r="D929" s="133"/>
      <c r="E929" s="41"/>
      <c r="H929" s="34"/>
      <c r="I929" s="34"/>
      <c r="J929" s="1"/>
      <c r="K929" s="1"/>
      <c r="L929" s="1"/>
      <c r="M929" s="42"/>
    </row>
    <row r="930" spans="1:13" ht="13">
      <c r="A930" s="134"/>
      <c r="C930" s="1"/>
      <c r="D930" s="133"/>
      <c r="E930" s="41"/>
      <c r="H930" s="34"/>
      <c r="I930" s="34"/>
      <c r="J930" s="1"/>
      <c r="K930" s="1"/>
      <c r="L930" s="1"/>
      <c r="M930" s="42"/>
    </row>
    <row r="931" spans="1:13" ht="13">
      <c r="A931" s="134"/>
      <c r="C931" s="1"/>
      <c r="D931" s="133"/>
      <c r="E931" s="41"/>
      <c r="H931" s="34"/>
      <c r="I931" s="34"/>
      <c r="J931" s="1"/>
      <c r="K931" s="1"/>
      <c r="L931" s="1"/>
      <c r="M931" s="42"/>
    </row>
    <row r="932" spans="1:13" ht="13">
      <c r="A932" s="134"/>
      <c r="C932" s="1"/>
      <c r="D932" s="133"/>
      <c r="E932" s="41"/>
      <c r="H932" s="34"/>
      <c r="I932" s="34"/>
      <c r="J932" s="1"/>
      <c r="K932" s="1"/>
      <c r="L932" s="1"/>
      <c r="M932" s="42"/>
    </row>
    <row r="933" spans="1:13" ht="13">
      <c r="A933" s="134"/>
      <c r="C933" s="1"/>
      <c r="D933" s="133"/>
      <c r="E933" s="41"/>
      <c r="H933" s="34"/>
      <c r="I933" s="34"/>
      <c r="J933" s="1"/>
      <c r="K933" s="1"/>
      <c r="L933" s="1"/>
      <c r="M933" s="42"/>
    </row>
    <row r="934" spans="1:13" ht="13">
      <c r="A934" s="134"/>
      <c r="C934" s="1"/>
      <c r="D934" s="133"/>
      <c r="E934" s="41"/>
      <c r="H934" s="34"/>
      <c r="I934" s="34"/>
      <c r="J934" s="1"/>
      <c r="K934" s="1"/>
      <c r="L934" s="1"/>
      <c r="M934" s="42"/>
    </row>
    <row r="935" spans="1:13" ht="13">
      <c r="A935" s="134"/>
      <c r="C935" s="1"/>
      <c r="D935" s="133"/>
      <c r="E935" s="41"/>
      <c r="H935" s="34"/>
      <c r="I935" s="34"/>
      <c r="J935" s="1"/>
      <c r="K935" s="1"/>
      <c r="L935" s="1"/>
      <c r="M935" s="42"/>
    </row>
    <row r="936" spans="1:13" ht="13">
      <c r="A936" s="134"/>
      <c r="C936" s="1"/>
      <c r="D936" s="133"/>
      <c r="E936" s="41"/>
      <c r="H936" s="34"/>
      <c r="I936" s="34"/>
      <c r="J936" s="1"/>
      <c r="K936" s="1"/>
      <c r="L936" s="1"/>
      <c r="M936" s="42"/>
    </row>
    <row r="937" spans="1:13" ht="13">
      <c r="A937" s="134"/>
      <c r="C937" s="1"/>
      <c r="D937" s="133"/>
      <c r="E937" s="41"/>
      <c r="H937" s="34"/>
      <c r="I937" s="34"/>
      <c r="J937" s="1"/>
      <c r="K937" s="1"/>
      <c r="L937" s="1"/>
      <c r="M937" s="42"/>
    </row>
    <row r="938" spans="1:13" ht="13">
      <c r="A938" s="134"/>
      <c r="C938" s="1"/>
      <c r="D938" s="133"/>
      <c r="E938" s="41"/>
      <c r="H938" s="34"/>
      <c r="I938" s="34"/>
      <c r="J938" s="1"/>
      <c r="K938" s="1"/>
      <c r="L938" s="1"/>
      <c r="M938" s="42"/>
    </row>
    <row r="939" spans="1:13" ht="13">
      <c r="A939" s="134"/>
      <c r="C939" s="1"/>
      <c r="D939" s="133"/>
      <c r="E939" s="41"/>
      <c r="H939" s="34"/>
      <c r="I939" s="34"/>
      <c r="J939" s="1"/>
      <c r="K939" s="1"/>
      <c r="L939" s="1"/>
      <c r="M939" s="42"/>
    </row>
    <row r="940" spans="1:13" ht="13">
      <c r="A940" s="134"/>
      <c r="C940" s="1"/>
      <c r="D940" s="133"/>
      <c r="E940" s="41"/>
      <c r="H940" s="34"/>
      <c r="I940" s="34"/>
      <c r="J940" s="1"/>
      <c r="K940" s="1"/>
      <c r="L940" s="1"/>
      <c r="M940" s="42"/>
    </row>
    <row r="941" spans="1:13" ht="13">
      <c r="A941" s="134"/>
      <c r="C941" s="1"/>
      <c r="D941" s="133"/>
      <c r="E941" s="41"/>
      <c r="H941" s="34"/>
      <c r="I941" s="34"/>
      <c r="J941" s="1"/>
      <c r="K941" s="1"/>
      <c r="L941" s="1"/>
      <c r="M941" s="42"/>
    </row>
    <row r="942" spans="1:13" ht="13">
      <c r="A942" s="134"/>
      <c r="C942" s="1"/>
      <c r="D942" s="133"/>
      <c r="E942" s="41"/>
      <c r="H942" s="34"/>
      <c r="I942" s="34"/>
      <c r="J942" s="1"/>
      <c r="K942" s="1"/>
      <c r="L942" s="1"/>
      <c r="M942" s="42"/>
    </row>
    <row r="943" spans="1:13" ht="13">
      <c r="A943" s="134"/>
      <c r="C943" s="1"/>
      <c r="D943" s="133"/>
      <c r="E943" s="41"/>
      <c r="H943" s="34"/>
      <c r="I943" s="34"/>
      <c r="J943" s="1"/>
      <c r="K943" s="1"/>
      <c r="L943" s="1"/>
      <c r="M943" s="42"/>
    </row>
    <row r="944" spans="1:13" ht="13">
      <c r="A944" s="134"/>
      <c r="C944" s="1"/>
      <c r="D944" s="133"/>
      <c r="E944" s="41"/>
      <c r="H944" s="34"/>
      <c r="I944" s="34"/>
      <c r="J944" s="1"/>
      <c r="K944" s="1"/>
      <c r="L944" s="1"/>
      <c r="M944" s="42"/>
    </row>
    <row r="945" spans="1:13" ht="13">
      <c r="A945" s="134"/>
      <c r="C945" s="1"/>
      <c r="D945" s="133"/>
      <c r="E945" s="41"/>
      <c r="H945" s="34"/>
      <c r="I945" s="34"/>
      <c r="J945" s="1"/>
      <c r="K945" s="1"/>
      <c r="L945" s="1"/>
      <c r="M945" s="42"/>
    </row>
    <row r="946" spans="1:13" ht="13">
      <c r="A946" s="134"/>
      <c r="C946" s="1"/>
      <c r="D946" s="133"/>
      <c r="E946" s="41"/>
      <c r="H946" s="34"/>
      <c r="I946" s="34"/>
      <c r="J946" s="1"/>
      <c r="K946" s="1"/>
      <c r="L946" s="1"/>
      <c r="M946" s="42"/>
    </row>
    <row r="947" spans="1:13" ht="13">
      <c r="A947" s="134"/>
      <c r="C947" s="1"/>
      <c r="D947" s="133"/>
      <c r="E947" s="41"/>
      <c r="H947" s="34"/>
      <c r="I947" s="34"/>
      <c r="J947" s="1"/>
      <c r="K947" s="1"/>
      <c r="L947" s="1"/>
      <c r="M947" s="42"/>
    </row>
    <row r="948" spans="1:13" ht="13">
      <c r="A948" s="134"/>
      <c r="C948" s="1"/>
      <c r="D948" s="133"/>
      <c r="E948" s="41"/>
      <c r="H948" s="34"/>
      <c r="I948" s="34"/>
      <c r="J948" s="1"/>
      <c r="K948" s="1"/>
      <c r="L948" s="1"/>
      <c r="M948" s="42"/>
    </row>
    <row r="949" spans="1:13" ht="13">
      <c r="A949" s="134"/>
      <c r="C949" s="1"/>
      <c r="D949" s="133"/>
      <c r="E949" s="41"/>
      <c r="H949" s="34"/>
      <c r="I949" s="34"/>
      <c r="J949" s="1"/>
      <c r="K949" s="1"/>
      <c r="L949" s="1"/>
      <c r="M949" s="42"/>
    </row>
    <row r="950" spans="1:13" ht="13">
      <c r="A950" s="134"/>
      <c r="C950" s="1"/>
      <c r="D950" s="133"/>
      <c r="E950" s="41"/>
      <c r="H950" s="34"/>
      <c r="I950" s="34"/>
      <c r="J950" s="1"/>
      <c r="K950" s="1"/>
      <c r="L950" s="1"/>
      <c r="M950" s="42"/>
    </row>
    <row r="951" spans="1:13" ht="13">
      <c r="A951" s="134"/>
      <c r="C951" s="1"/>
      <c r="D951" s="133"/>
      <c r="E951" s="41"/>
      <c r="H951" s="34"/>
      <c r="I951" s="34"/>
      <c r="J951" s="1"/>
      <c r="K951" s="1"/>
      <c r="L951" s="1"/>
      <c r="M951" s="42"/>
    </row>
    <row r="952" spans="1:13" ht="13">
      <c r="A952" s="134"/>
      <c r="C952" s="1"/>
      <c r="D952" s="133"/>
      <c r="E952" s="41"/>
      <c r="H952" s="34"/>
      <c r="I952" s="34"/>
      <c r="J952" s="1"/>
      <c r="K952" s="1"/>
      <c r="L952" s="1"/>
      <c r="M952" s="42"/>
    </row>
    <row r="953" spans="1:13" ht="13">
      <c r="A953" s="134"/>
      <c r="C953" s="1"/>
      <c r="D953" s="133"/>
      <c r="E953" s="41"/>
      <c r="H953" s="34"/>
      <c r="I953" s="34"/>
      <c r="J953" s="1"/>
      <c r="K953" s="1"/>
      <c r="L953" s="1"/>
      <c r="M953" s="42"/>
    </row>
    <row r="954" spans="1:13" ht="13">
      <c r="A954" s="134"/>
      <c r="C954" s="1"/>
      <c r="D954" s="133"/>
      <c r="E954" s="41"/>
      <c r="H954" s="34"/>
      <c r="I954" s="34"/>
      <c r="J954" s="1"/>
      <c r="K954" s="1"/>
      <c r="L954" s="1"/>
      <c r="M954" s="42"/>
    </row>
    <row r="955" spans="1:13" ht="13">
      <c r="A955" s="134"/>
      <c r="C955" s="1"/>
      <c r="D955" s="133"/>
      <c r="E955" s="41"/>
      <c r="H955" s="34"/>
      <c r="I955" s="34"/>
      <c r="J955" s="1"/>
      <c r="K955" s="1"/>
      <c r="L955" s="1"/>
      <c r="M955" s="42"/>
    </row>
    <row r="956" spans="1:13" ht="13">
      <c r="A956" s="134"/>
      <c r="C956" s="1"/>
      <c r="D956" s="133"/>
      <c r="E956" s="41"/>
      <c r="H956" s="34"/>
      <c r="I956" s="34"/>
      <c r="J956" s="1"/>
      <c r="K956" s="1"/>
      <c r="L956" s="1"/>
      <c r="M956" s="42"/>
    </row>
    <row r="957" spans="1:13" ht="13">
      <c r="A957" s="134"/>
      <c r="C957" s="1"/>
      <c r="D957" s="133"/>
      <c r="E957" s="41"/>
      <c r="H957" s="34"/>
      <c r="I957" s="34"/>
      <c r="J957" s="1"/>
      <c r="K957" s="1"/>
      <c r="L957" s="1"/>
      <c r="M957" s="42"/>
    </row>
    <row r="958" spans="1:13" ht="13">
      <c r="A958" s="134"/>
      <c r="C958" s="1"/>
      <c r="D958" s="133"/>
      <c r="E958" s="41"/>
      <c r="H958" s="34"/>
      <c r="I958" s="34"/>
      <c r="J958" s="1"/>
      <c r="K958" s="1"/>
      <c r="L958" s="1"/>
      <c r="M958" s="42"/>
    </row>
    <row r="959" spans="1:13" ht="13">
      <c r="A959" s="134"/>
      <c r="C959" s="1"/>
      <c r="D959" s="133"/>
      <c r="E959" s="41"/>
      <c r="H959" s="34"/>
      <c r="I959" s="34"/>
      <c r="J959" s="1"/>
      <c r="K959" s="1"/>
      <c r="L959" s="1"/>
      <c r="M959" s="42"/>
    </row>
    <row r="960" spans="1:13" ht="13">
      <c r="A960" s="134"/>
      <c r="C960" s="1"/>
      <c r="D960" s="133"/>
      <c r="E960" s="41"/>
      <c r="H960" s="34"/>
      <c r="I960" s="34"/>
      <c r="J960" s="1"/>
      <c r="K960" s="1"/>
      <c r="L960" s="1"/>
      <c r="M960" s="42"/>
    </row>
    <row r="961" spans="1:13" ht="13">
      <c r="A961" s="134"/>
      <c r="C961" s="1"/>
      <c r="D961" s="133"/>
      <c r="E961" s="41"/>
      <c r="H961" s="34"/>
      <c r="I961" s="34"/>
      <c r="J961" s="1"/>
      <c r="K961" s="1"/>
      <c r="L961" s="1"/>
      <c r="M961" s="42"/>
    </row>
    <row r="962" spans="1:13" ht="13">
      <c r="A962" s="134"/>
      <c r="C962" s="1"/>
      <c r="D962" s="133"/>
      <c r="E962" s="41"/>
      <c r="H962" s="34"/>
      <c r="I962" s="34"/>
      <c r="J962" s="1"/>
      <c r="K962" s="1"/>
      <c r="L962" s="1"/>
      <c r="M962" s="42"/>
    </row>
    <row r="963" spans="1:13" ht="13">
      <c r="A963" s="134"/>
      <c r="C963" s="1"/>
      <c r="D963" s="133"/>
      <c r="E963" s="41"/>
      <c r="H963" s="34"/>
      <c r="I963" s="34"/>
      <c r="J963" s="1"/>
      <c r="K963" s="1"/>
      <c r="L963" s="1"/>
      <c r="M963" s="42"/>
    </row>
    <row r="964" spans="1:13" ht="13">
      <c r="A964" s="134"/>
      <c r="C964" s="1"/>
      <c r="D964" s="133"/>
      <c r="E964" s="41"/>
      <c r="H964" s="34"/>
      <c r="I964" s="34"/>
      <c r="J964" s="1"/>
      <c r="K964" s="1"/>
      <c r="L964" s="1"/>
      <c r="M964" s="42"/>
    </row>
    <row r="965" spans="1:13" ht="13">
      <c r="A965" s="134"/>
      <c r="C965" s="1"/>
      <c r="D965" s="133"/>
      <c r="E965" s="41"/>
      <c r="H965" s="34"/>
      <c r="I965" s="34"/>
      <c r="J965" s="1"/>
      <c r="K965" s="1"/>
      <c r="L965" s="1"/>
      <c r="M965" s="42"/>
    </row>
    <row r="966" spans="1:13" ht="13">
      <c r="A966" s="134"/>
      <c r="C966" s="1"/>
      <c r="D966" s="133"/>
      <c r="E966" s="41"/>
      <c r="H966" s="34"/>
      <c r="I966" s="34"/>
      <c r="J966" s="1"/>
      <c r="K966" s="1"/>
      <c r="L966" s="1"/>
      <c r="M966" s="42"/>
    </row>
    <row r="967" spans="1:13" ht="13">
      <c r="A967" s="134"/>
      <c r="C967" s="1"/>
      <c r="D967" s="133"/>
      <c r="E967" s="41"/>
      <c r="H967" s="34"/>
      <c r="I967" s="34"/>
      <c r="J967" s="1"/>
      <c r="K967" s="1"/>
      <c r="L967" s="1"/>
      <c r="M967" s="42"/>
    </row>
    <row r="968" spans="1:13" ht="13">
      <c r="A968" s="134"/>
      <c r="C968" s="1"/>
      <c r="D968" s="133"/>
      <c r="E968" s="41"/>
      <c r="H968" s="34"/>
      <c r="I968" s="34"/>
      <c r="J968" s="1"/>
      <c r="K968" s="1"/>
      <c r="L968" s="1"/>
      <c r="M968" s="42"/>
    </row>
    <row r="969" spans="1:13" ht="13">
      <c r="A969" s="134"/>
      <c r="C969" s="1"/>
      <c r="D969" s="133"/>
      <c r="E969" s="41"/>
      <c r="H969" s="34"/>
      <c r="I969" s="34"/>
      <c r="J969" s="1"/>
      <c r="K969" s="1"/>
      <c r="L969" s="1"/>
      <c r="M969" s="42"/>
    </row>
    <row r="970" spans="1:13" ht="13">
      <c r="A970" s="134"/>
      <c r="C970" s="1"/>
      <c r="D970" s="133"/>
      <c r="E970" s="41"/>
      <c r="H970" s="34"/>
      <c r="I970" s="34"/>
      <c r="J970" s="1"/>
      <c r="K970" s="1"/>
      <c r="L970" s="1"/>
      <c r="M970" s="42"/>
    </row>
    <row r="971" spans="1:13" ht="13">
      <c r="A971" s="134"/>
      <c r="C971" s="1"/>
      <c r="D971" s="133"/>
      <c r="E971" s="41"/>
      <c r="H971" s="34"/>
      <c r="I971" s="34"/>
      <c r="J971" s="1"/>
      <c r="K971" s="1"/>
      <c r="L971" s="1"/>
      <c r="M971" s="42"/>
    </row>
    <row r="972" spans="1:13" ht="13">
      <c r="A972" s="134"/>
      <c r="C972" s="1"/>
      <c r="D972" s="133"/>
      <c r="E972" s="41"/>
      <c r="H972" s="34"/>
      <c r="I972" s="34"/>
      <c r="J972" s="1"/>
      <c r="K972" s="1"/>
      <c r="L972" s="1"/>
      <c r="M972" s="42"/>
    </row>
    <row r="973" spans="1:13" ht="13">
      <c r="A973" s="134"/>
      <c r="C973" s="1"/>
      <c r="D973" s="133"/>
      <c r="E973" s="41"/>
      <c r="H973" s="34"/>
      <c r="I973" s="34"/>
      <c r="J973" s="1"/>
      <c r="K973" s="1"/>
      <c r="L973" s="1"/>
      <c r="M973" s="42"/>
    </row>
    <row r="974" spans="1:13" ht="13">
      <c r="A974" s="134"/>
      <c r="C974" s="1"/>
      <c r="D974" s="133"/>
      <c r="E974" s="41"/>
      <c r="H974" s="34"/>
      <c r="I974" s="34"/>
      <c r="J974" s="1"/>
      <c r="K974" s="1"/>
      <c r="L974" s="1"/>
      <c r="M974" s="42"/>
    </row>
    <row r="975" spans="1:13" ht="13">
      <c r="A975" s="134"/>
      <c r="C975" s="1"/>
      <c r="D975" s="133"/>
      <c r="E975" s="41"/>
      <c r="H975" s="34"/>
      <c r="I975" s="34"/>
      <c r="J975" s="1"/>
      <c r="K975" s="1"/>
      <c r="L975" s="1"/>
      <c r="M975" s="42"/>
    </row>
    <row r="976" spans="1:13" ht="13">
      <c r="A976" s="134"/>
      <c r="C976" s="1"/>
      <c r="D976" s="133"/>
      <c r="E976" s="41"/>
      <c r="H976" s="34"/>
      <c r="I976" s="34"/>
      <c r="J976" s="1"/>
      <c r="K976" s="1"/>
      <c r="L976" s="1"/>
      <c r="M976" s="42"/>
    </row>
    <row r="977" spans="1:13" ht="13">
      <c r="A977" s="134"/>
      <c r="C977" s="1"/>
      <c r="D977" s="133"/>
      <c r="E977" s="41"/>
      <c r="H977" s="34"/>
      <c r="I977" s="34"/>
      <c r="J977" s="1"/>
      <c r="K977" s="1"/>
      <c r="L977" s="1"/>
      <c r="M977" s="42"/>
    </row>
    <row r="978" spans="1:13" ht="13">
      <c r="A978" s="134"/>
      <c r="C978" s="1"/>
      <c r="D978" s="133"/>
      <c r="E978" s="41"/>
      <c r="H978" s="34"/>
      <c r="I978" s="34"/>
      <c r="J978" s="1"/>
      <c r="K978" s="1"/>
      <c r="L978" s="1"/>
      <c r="M978" s="42"/>
    </row>
    <row r="979" spans="1:13" ht="13">
      <c r="A979" s="134"/>
      <c r="C979" s="1"/>
      <c r="D979" s="133"/>
      <c r="E979" s="41"/>
      <c r="H979" s="34"/>
      <c r="I979" s="34"/>
      <c r="J979" s="1"/>
      <c r="K979" s="1"/>
      <c r="L979" s="1"/>
      <c r="M979" s="42"/>
    </row>
    <row r="980" spans="1:13" ht="13">
      <c r="A980" s="134"/>
      <c r="C980" s="1"/>
      <c r="D980" s="133"/>
      <c r="E980" s="41"/>
      <c r="H980" s="34"/>
      <c r="I980" s="34"/>
      <c r="J980" s="1"/>
      <c r="K980" s="1"/>
      <c r="L980" s="1"/>
      <c r="M980" s="42"/>
    </row>
    <row r="981" spans="1:13" ht="13">
      <c r="A981" s="134"/>
      <c r="C981" s="1"/>
      <c r="D981" s="133"/>
      <c r="E981" s="41"/>
      <c r="H981" s="34"/>
      <c r="I981" s="34"/>
      <c r="J981" s="1"/>
      <c r="K981" s="1"/>
      <c r="L981" s="1"/>
      <c r="M981" s="42"/>
    </row>
    <row r="982" spans="1:13" ht="13">
      <c r="A982" s="134"/>
      <c r="C982" s="1"/>
      <c r="D982" s="133"/>
      <c r="E982" s="41"/>
      <c r="H982" s="34"/>
      <c r="I982" s="34"/>
      <c r="J982" s="1"/>
      <c r="K982" s="1"/>
      <c r="L982" s="1"/>
      <c r="M982" s="42"/>
    </row>
    <row r="983" spans="1:13" ht="13">
      <c r="A983" s="134"/>
      <c r="C983" s="1"/>
      <c r="D983" s="133"/>
      <c r="E983" s="41"/>
      <c r="H983" s="34"/>
      <c r="I983" s="34"/>
      <c r="J983" s="1"/>
      <c r="K983" s="1"/>
      <c r="L983" s="1"/>
      <c r="M983" s="42"/>
    </row>
    <row r="984" spans="1:13" ht="13">
      <c r="A984" s="134"/>
      <c r="C984" s="1"/>
      <c r="D984" s="133"/>
      <c r="E984" s="41"/>
      <c r="H984" s="34"/>
      <c r="I984" s="34"/>
      <c r="J984" s="1"/>
      <c r="K984" s="1"/>
      <c r="L984" s="1"/>
      <c r="M984" s="42"/>
    </row>
    <row r="985" spans="1:13" ht="13">
      <c r="A985" s="134"/>
      <c r="C985" s="1"/>
      <c r="D985" s="133"/>
      <c r="E985" s="41"/>
      <c r="H985" s="34"/>
      <c r="I985" s="34"/>
      <c r="J985" s="1"/>
      <c r="K985" s="1"/>
      <c r="L985" s="1"/>
      <c r="M985" s="42"/>
    </row>
    <row r="986" spans="1:13" ht="13">
      <c r="A986" s="134"/>
      <c r="C986" s="1"/>
      <c r="D986" s="133"/>
      <c r="E986" s="41"/>
      <c r="H986" s="34"/>
      <c r="I986" s="34"/>
      <c r="J986" s="1"/>
      <c r="K986" s="1"/>
      <c r="L986" s="1"/>
      <c r="M986" s="42"/>
    </row>
    <row r="987" spans="1:13" ht="13">
      <c r="A987" s="134"/>
      <c r="C987" s="1"/>
      <c r="D987" s="133"/>
      <c r="E987" s="41"/>
      <c r="H987" s="34"/>
      <c r="I987" s="34"/>
      <c r="J987" s="1"/>
      <c r="K987" s="1"/>
      <c r="L987" s="1"/>
      <c r="M987" s="42"/>
    </row>
    <row r="988" spans="1:13" ht="13">
      <c r="A988" s="134"/>
      <c r="C988" s="1"/>
      <c r="D988" s="133"/>
      <c r="E988" s="41"/>
      <c r="H988" s="34"/>
      <c r="I988" s="34"/>
      <c r="J988" s="1"/>
      <c r="K988" s="1"/>
      <c r="L988" s="1"/>
      <c r="M988" s="42"/>
    </row>
    <row r="989" spans="1:13" ht="13">
      <c r="A989" s="134"/>
      <c r="C989" s="1"/>
      <c r="D989" s="133"/>
      <c r="E989" s="41"/>
      <c r="H989" s="34"/>
      <c r="I989" s="34"/>
      <c r="J989" s="1"/>
      <c r="K989" s="1"/>
      <c r="L989" s="1"/>
      <c r="M989" s="42"/>
    </row>
    <row r="990" spans="1:13" ht="13">
      <c r="A990" s="134"/>
      <c r="C990" s="1"/>
      <c r="D990" s="133"/>
      <c r="E990" s="41"/>
      <c r="H990" s="34"/>
      <c r="I990" s="34"/>
      <c r="J990" s="1"/>
      <c r="K990" s="1"/>
      <c r="L990" s="1"/>
      <c r="M990" s="42"/>
    </row>
    <row r="991" spans="1:13" ht="13">
      <c r="A991" s="134"/>
      <c r="C991" s="1"/>
      <c r="D991" s="133"/>
      <c r="E991" s="41"/>
      <c r="H991" s="34"/>
      <c r="I991" s="34"/>
      <c r="J991" s="1"/>
      <c r="K991" s="1"/>
      <c r="L991" s="1"/>
      <c r="M991" s="42"/>
    </row>
    <row r="992" spans="1:13" ht="13">
      <c r="A992" s="134"/>
      <c r="C992" s="1"/>
      <c r="D992" s="133"/>
      <c r="E992" s="41"/>
      <c r="H992" s="34"/>
      <c r="I992" s="34"/>
      <c r="J992" s="1"/>
      <c r="K992" s="1"/>
      <c r="L992" s="1"/>
      <c r="M992" s="42"/>
    </row>
    <row r="993" spans="1:13" ht="13">
      <c r="A993" s="134"/>
      <c r="C993" s="1"/>
      <c r="D993" s="133"/>
      <c r="E993" s="41"/>
      <c r="H993" s="34"/>
      <c r="I993" s="34"/>
      <c r="J993" s="1"/>
      <c r="K993" s="1"/>
      <c r="L993" s="1"/>
      <c r="M993" s="42"/>
    </row>
    <row r="994" spans="1:13" ht="13">
      <c r="A994" s="134"/>
      <c r="C994" s="1"/>
      <c r="D994" s="133"/>
      <c r="E994" s="41"/>
      <c r="H994" s="34"/>
      <c r="I994" s="34"/>
      <c r="J994" s="1"/>
      <c r="K994" s="1"/>
      <c r="L994" s="1"/>
      <c r="M994" s="42"/>
    </row>
    <row r="995" spans="1:13" ht="13">
      <c r="A995" s="134"/>
      <c r="C995" s="1"/>
      <c r="D995" s="133"/>
      <c r="E995" s="41"/>
      <c r="H995" s="34"/>
      <c r="I995" s="34"/>
      <c r="J995" s="1"/>
      <c r="K995" s="1"/>
      <c r="L995" s="1"/>
      <c r="M995" s="42"/>
    </row>
    <row r="996" spans="1:13" ht="13">
      <c r="A996" s="134"/>
      <c r="C996" s="1"/>
      <c r="D996" s="133"/>
      <c r="E996" s="41"/>
      <c r="H996" s="34"/>
      <c r="I996" s="34"/>
      <c r="J996" s="1"/>
      <c r="K996" s="1"/>
      <c r="L996" s="1"/>
      <c r="M996" s="42"/>
    </row>
    <row r="997" spans="1:13" ht="13">
      <c r="A997" s="134"/>
      <c r="C997" s="1"/>
      <c r="D997" s="133"/>
      <c r="E997" s="41"/>
      <c r="H997" s="34"/>
      <c r="I997" s="34"/>
      <c r="J997" s="1"/>
      <c r="K997" s="1"/>
      <c r="L997" s="1"/>
      <c r="M997" s="42"/>
    </row>
    <row r="998" spans="1:13" ht="13">
      <c r="A998" s="134"/>
      <c r="C998" s="1"/>
      <c r="D998" s="133"/>
      <c r="E998" s="41"/>
      <c r="H998" s="34"/>
      <c r="I998" s="34"/>
      <c r="J998" s="1"/>
      <c r="K998" s="1"/>
      <c r="L998" s="1"/>
      <c r="M998" s="42"/>
    </row>
    <row r="999" spans="1:13" ht="13">
      <c r="A999" s="134"/>
      <c r="C999" s="1"/>
      <c r="D999" s="133"/>
      <c r="E999" s="41"/>
      <c r="H999" s="34"/>
      <c r="I999" s="34"/>
      <c r="J999" s="1"/>
      <c r="K999" s="1"/>
      <c r="L999" s="1"/>
      <c r="M999" s="42"/>
    </row>
    <row r="1000" spans="1:13" ht="13">
      <c r="A1000" s="134"/>
      <c r="C1000" s="1"/>
      <c r="D1000" s="133"/>
      <c r="E1000" s="41"/>
      <c r="H1000" s="34"/>
      <c r="I1000" s="34"/>
      <c r="J1000" s="1"/>
      <c r="K1000" s="1"/>
      <c r="L1000" s="1"/>
      <c r="M1000" s="42"/>
    </row>
    <row r="1001" spans="1:13" ht="13">
      <c r="A1001" s="134"/>
      <c r="C1001" s="1"/>
      <c r="D1001" s="133"/>
      <c r="E1001" s="41"/>
      <c r="H1001" s="34"/>
      <c r="I1001" s="34"/>
      <c r="J1001" s="1"/>
      <c r="K1001" s="1"/>
      <c r="L1001" s="1"/>
      <c r="M1001" s="42"/>
    </row>
    <row r="1002" spans="1:13" ht="13">
      <c r="A1002" s="134"/>
      <c r="C1002" s="1"/>
      <c r="D1002" s="133"/>
      <c r="E1002" s="41"/>
      <c r="H1002" s="34"/>
      <c r="I1002" s="34"/>
      <c r="J1002" s="1"/>
      <c r="K1002" s="1"/>
      <c r="L1002" s="1"/>
      <c r="M1002" s="42"/>
    </row>
    <row r="1003" spans="1:13" ht="13">
      <c r="A1003" s="134"/>
      <c r="C1003" s="1"/>
      <c r="D1003" s="133"/>
      <c r="E1003" s="41"/>
      <c r="H1003" s="34"/>
      <c r="I1003" s="34"/>
      <c r="J1003" s="1"/>
      <c r="K1003" s="1"/>
      <c r="L1003" s="1"/>
      <c r="M1003" s="42"/>
    </row>
    <row r="1004" spans="1:13" ht="13">
      <c r="A1004" s="134"/>
      <c r="C1004" s="1"/>
      <c r="D1004" s="133"/>
      <c r="E1004" s="41"/>
      <c r="H1004" s="34"/>
      <c r="I1004" s="34"/>
      <c r="J1004" s="1"/>
      <c r="K1004" s="1"/>
      <c r="L1004" s="1"/>
      <c r="M1004" s="42"/>
    </row>
    <row r="1005" spans="1:13" ht="13">
      <c r="A1005" s="134"/>
      <c r="C1005" s="1"/>
      <c r="D1005" s="133"/>
      <c r="E1005" s="41"/>
      <c r="H1005" s="34"/>
      <c r="I1005" s="34"/>
      <c r="J1005" s="1"/>
      <c r="K1005" s="1"/>
      <c r="L1005" s="1"/>
      <c r="M1005" s="42"/>
    </row>
    <row r="1006" spans="1:13" ht="13">
      <c r="A1006" s="134"/>
      <c r="C1006" s="1"/>
      <c r="D1006" s="133"/>
      <c r="E1006" s="41"/>
      <c r="H1006" s="34"/>
      <c r="I1006" s="34"/>
      <c r="J1006" s="1"/>
      <c r="K1006" s="1"/>
      <c r="L1006" s="1"/>
      <c r="M1006" s="42"/>
    </row>
    <row r="1007" spans="1:13" ht="13">
      <c r="A1007" s="134"/>
      <c r="C1007" s="1"/>
      <c r="D1007" s="133"/>
      <c r="E1007" s="41"/>
      <c r="H1007" s="34"/>
      <c r="I1007" s="34"/>
      <c r="J1007" s="1"/>
      <c r="K1007" s="1"/>
      <c r="L1007" s="1"/>
      <c r="M1007" s="42"/>
    </row>
    <row r="1008" spans="1:13" ht="13">
      <c r="A1008" s="134"/>
      <c r="C1008" s="1"/>
      <c r="D1008" s="133"/>
      <c r="E1008" s="41"/>
      <c r="H1008" s="34"/>
      <c r="I1008" s="34"/>
      <c r="J1008" s="1"/>
      <c r="K1008" s="1"/>
      <c r="L1008" s="1"/>
      <c r="M1008" s="42"/>
    </row>
    <row r="1009" spans="1:13" ht="13">
      <c r="A1009" s="134"/>
      <c r="C1009" s="1"/>
      <c r="D1009" s="133"/>
      <c r="E1009" s="41"/>
      <c r="H1009" s="34"/>
      <c r="I1009" s="34"/>
      <c r="J1009" s="1"/>
      <c r="K1009" s="1"/>
      <c r="L1009" s="1"/>
      <c r="M1009" s="42"/>
    </row>
    <row r="1010" spans="1:13" ht="13">
      <c r="A1010" s="134"/>
      <c r="C1010" s="1"/>
      <c r="D1010" s="133"/>
      <c r="E1010" s="41"/>
      <c r="H1010" s="34"/>
      <c r="I1010" s="34"/>
      <c r="J1010" s="1"/>
      <c r="K1010" s="1"/>
      <c r="L1010" s="1"/>
      <c r="M1010" s="42"/>
    </row>
    <row r="1011" spans="1:13" ht="13">
      <c r="A1011" s="134"/>
      <c r="C1011" s="1"/>
      <c r="D1011" s="133"/>
      <c r="E1011" s="41"/>
      <c r="H1011" s="34"/>
      <c r="I1011" s="34"/>
      <c r="J1011" s="1"/>
      <c r="K1011" s="1"/>
      <c r="L1011" s="1"/>
      <c r="M1011" s="42"/>
    </row>
    <row r="1012" spans="1:13" ht="13">
      <c r="A1012" s="134"/>
      <c r="C1012" s="1"/>
      <c r="D1012" s="133"/>
      <c r="E1012" s="41"/>
      <c r="H1012" s="34"/>
      <c r="I1012" s="34"/>
      <c r="J1012" s="1"/>
      <c r="K1012" s="1"/>
      <c r="L1012" s="1"/>
      <c r="M1012" s="42"/>
    </row>
    <row r="1013" spans="1:13" ht="13">
      <c r="A1013" s="134"/>
      <c r="C1013" s="1"/>
      <c r="D1013" s="133"/>
      <c r="E1013" s="41"/>
      <c r="H1013" s="34"/>
      <c r="I1013" s="34"/>
      <c r="J1013" s="1"/>
      <c r="K1013" s="1"/>
      <c r="L1013" s="1"/>
      <c r="M1013" s="42"/>
    </row>
    <row r="1014" spans="1:13" ht="13">
      <c r="A1014" s="134"/>
      <c r="C1014" s="1"/>
      <c r="D1014" s="133"/>
      <c r="E1014" s="41"/>
      <c r="H1014" s="34"/>
      <c r="I1014" s="34"/>
      <c r="J1014" s="1"/>
      <c r="K1014" s="1"/>
      <c r="L1014" s="1"/>
      <c r="M1014" s="42"/>
    </row>
    <row r="1015" spans="1:13" ht="13">
      <c r="A1015" s="134"/>
      <c r="C1015" s="1"/>
      <c r="D1015" s="133"/>
      <c r="E1015" s="41"/>
      <c r="H1015" s="34"/>
      <c r="I1015" s="34"/>
      <c r="J1015" s="1"/>
      <c r="K1015" s="1"/>
      <c r="L1015" s="1"/>
      <c r="M1015" s="42"/>
    </row>
    <row r="1016" spans="1:13" ht="13">
      <c r="A1016" s="134"/>
      <c r="C1016" s="1"/>
      <c r="D1016" s="133"/>
      <c r="E1016" s="41"/>
      <c r="H1016" s="34"/>
      <c r="I1016" s="34"/>
      <c r="J1016" s="1"/>
      <c r="K1016" s="1"/>
      <c r="L1016" s="1"/>
      <c r="M1016" s="42"/>
    </row>
    <row r="1017" spans="1:13" ht="13">
      <c r="A1017" s="134"/>
      <c r="C1017" s="1"/>
      <c r="D1017" s="133"/>
      <c r="E1017" s="41"/>
      <c r="H1017" s="34"/>
      <c r="I1017" s="34"/>
      <c r="J1017" s="1"/>
      <c r="K1017" s="1"/>
      <c r="L1017" s="1"/>
      <c r="M1017" s="42"/>
    </row>
    <row r="1018" spans="1:13" ht="13">
      <c r="A1018" s="134"/>
      <c r="C1018" s="1"/>
      <c r="D1018" s="133"/>
      <c r="E1018" s="41"/>
      <c r="H1018" s="34"/>
      <c r="I1018" s="34"/>
      <c r="J1018" s="1"/>
      <c r="K1018" s="1"/>
      <c r="L1018" s="1"/>
      <c r="M1018" s="42"/>
    </row>
    <row r="1019" spans="1:13" ht="13">
      <c r="A1019" s="134"/>
      <c r="C1019" s="1"/>
      <c r="D1019" s="133"/>
      <c r="E1019" s="41"/>
      <c r="H1019" s="34"/>
      <c r="I1019" s="34"/>
      <c r="J1019" s="1"/>
      <c r="K1019" s="1"/>
      <c r="L1019" s="1"/>
      <c r="M1019" s="42"/>
    </row>
    <row r="1020" spans="1:13" ht="13">
      <c r="A1020" s="134"/>
      <c r="C1020" s="1"/>
      <c r="D1020" s="133"/>
      <c r="E1020" s="41"/>
      <c r="H1020" s="34"/>
      <c r="I1020" s="34"/>
      <c r="J1020" s="1"/>
      <c r="K1020" s="1"/>
      <c r="L1020" s="1"/>
      <c r="M1020" s="42"/>
    </row>
    <row r="1021" spans="1:13" ht="13">
      <c r="A1021" s="134"/>
      <c r="C1021" s="1"/>
      <c r="D1021" s="133"/>
      <c r="E1021" s="41"/>
      <c r="H1021" s="34"/>
      <c r="I1021" s="34"/>
      <c r="J1021" s="1"/>
      <c r="K1021" s="1"/>
      <c r="L1021" s="1"/>
      <c r="M1021" s="42"/>
    </row>
    <row r="1022" spans="1:13" ht="13">
      <c r="A1022" s="134"/>
      <c r="C1022" s="1"/>
      <c r="D1022" s="133"/>
      <c r="E1022" s="41"/>
      <c r="H1022" s="34"/>
      <c r="I1022" s="34"/>
      <c r="J1022" s="1"/>
      <c r="K1022" s="1"/>
      <c r="L1022" s="1"/>
      <c r="M1022" s="42"/>
    </row>
    <row r="1023" spans="1:13" ht="13">
      <c r="A1023" s="134"/>
      <c r="C1023" s="1"/>
      <c r="D1023" s="133"/>
      <c r="E1023" s="41"/>
      <c r="H1023" s="34"/>
      <c r="I1023" s="34"/>
      <c r="J1023" s="1"/>
      <c r="K1023" s="1"/>
      <c r="L1023" s="1"/>
      <c r="M1023" s="42"/>
    </row>
    <row r="1024" spans="1:13" ht="13">
      <c r="A1024" s="134"/>
      <c r="C1024" s="1"/>
      <c r="D1024" s="133"/>
      <c r="E1024" s="41"/>
      <c r="H1024" s="34"/>
      <c r="I1024" s="34"/>
      <c r="J1024" s="1"/>
      <c r="K1024" s="1"/>
      <c r="L1024" s="1"/>
      <c r="M1024" s="42"/>
    </row>
    <row r="1025" spans="1:13" ht="13">
      <c r="A1025" s="134"/>
      <c r="C1025" s="1"/>
      <c r="D1025" s="133"/>
      <c r="E1025" s="41"/>
      <c r="H1025" s="34"/>
      <c r="I1025" s="34"/>
      <c r="J1025" s="1"/>
      <c r="K1025" s="1"/>
      <c r="L1025" s="1"/>
      <c r="M1025" s="42"/>
    </row>
    <row r="1026" spans="1:13" ht="13">
      <c r="A1026" s="134"/>
      <c r="C1026" s="1"/>
      <c r="D1026" s="133"/>
      <c r="E1026" s="41"/>
      <c r="H1026" s="34"/>
      <c r="I1026" s="34"/>
      <c r="J1026" s="1"/>
      <c r="K1026" s="1"/>
      <c r="L1026" s="1"/>
      <c r="M1026" s="42"/>
    </row>
    <row r="1027" spans="1:13" ht="13">
      <c r="A1027" s="134"/>
      <c r="C1027" s="1"/>
      <c r="D1027" s="133"/>
      <c r="E1027" s="41"/>
      <c r="H1027" s="34"/>
      <c r="I1027" s="34"/>
      <c r="J1027" s="1"/>
      <c r="K1027" s="1"/>
      <c r="L1027" s="1"/>
      <c r="M1027" s="42"/>
    </row>
    <row r="1028" spans="1:13" ht="13">
      <c r="A1028" s="134"/>
      <c r="C1028" s="1"/>
      <c r="D1028" s="133"/>
      <c r="E1028" s="41"/>
      <c r="H1028" s="34"/>
      <c r="I1028" s="34"/>
      <c r="J1028" s="1"/>
      <c r="K1028" s="1"/>
      <c r="L1028" s="1"/>
      <c r="M1028" s="42"/>
    </row>
    <row r="1029" spans="1:13" ht="13">
      <c r="A1029" s="134"/>
      <c r="C1029" s="1"/>
      <c r="D1029" s="133"/>
      <c r="E1029" s="41"/>
      <c r="H1029" s="34"/>
      <c r="I1029" s="34"/>
      <c r="J1029" s="1"/>
      <c r="K1029" s="1"/>
      <c r="L1029" s="1"/>
      <c r="M1029" s="42"/>
    </row>
    <row r="1030" spans="1:13" ht="13">
      <c r="A1030" s="134"/>
      <c r="C1030" s="1"/>
      <c r="D1030" s="133"/>
      <c r="E1030" s="41"/>
      <c r="H1030" s="34"/>
      <c r="I1030" s="34"/>
      <c r="J1030" s="1"/>
      <c r="K1030" s="1"/>
      <c r="L1030" s="1"/>
      <c r="M1030" s="42"/>
    </row>
    <row r="1031" spans="1:13" ht="13">
      <c r="A1031" s="134"/>
      <c r="C1031" s="1"/>
      <c r="D1031" s="133"/>
      <c r="E1031" s="41"/>
      <c r="H1031" s="34"/>
      <c r="I1031" s="34"/>
      <c r="J1031" s="1"/>
      <c r="K1031" s="1"/>
      <c r="L1031" s="1"/>
      <c r="M1031" s="42"/>
    </row>
    <row r="1032" spans="1:13" ht="13">
      <c r="A1032" s="134"/>
      <c r="C1032" s="1"/>
      <c r="D1032" s="133"/>
      <c r="E1032" s="41"/>
      <c r="H1032" s="34"/>
      <c r="I1032" s="34"/>
      <c r="J1032" s="1"/>
      <c r="K1032" s="1"/>
      <c r="L1032" s="1"/>
      <c r="M1032" s="42"/>
    </row>
    <row r="1033" spans="1:13" ht="13">
      <c r="A1033" s="134"/>
      <c r="C1033" s="1"/>
      <c r="D1033" s="133"/>
      <c r="E1033" s="41"/>
      <c r="H1033" s="34"/>
      <c r="I1033" s="34"/>
      <c r="J1033" s="1"/>
      <c r="K1033" s="1"/>
      <c r="L1033" s="1"/>
      <c r="M1033" s="42"/>
    </row>
    <row r="1034" spans="1:13" ht="13">
      <c r="A1034" s="134"/>
      <c r="C1034" s="1"/>
      <c r="D1034" s="133"/>
      <c r="E1034" s="41"/>
      <c r="H1034" s="34"/>
      <c r="I1034" s="34"/>
      <c r="J1034" s="1"/>
      <c r="K1034" s="1"/>
      <c r="L1034" s="1"/>
      <c r="M1034" s="42"/>
    </row>
    <row r="1035" spans="1:13" ht="13">
      <c r="A1035" s="134"/>
      <c r="C1035" s="1"/>
      <c r="D1035" s="133"/>
      <c r="E1035" s="41"/>
      <c r="H1035" s="34"/>
      <c r="I1035" s="34"/>
      <c r="J1035" s="1"/>
      <c r="K1035" s="1"/>
      <c r="L1035" s="1"/>
      <c r="M1035" s="42"/>
    </row>
    <row r="1036" spans="1:13" ht="13">
      <c r="A1036" s="134"/>
      <c r="C1036" s="1"/>
      <c r="D1036" s="133"/>
      <c r="E1036" s="41"/>
      <c r="H1036" s="34"/>
      <c r="I1036" s="34"/>
      <c r="J1036" s="1"/>
      <c r="K1036" s="1"/>
      <c r="L1036" s="1"/>
      <c r="M1036" s="42"/>
    </row>
    <row r="1037" spans="1:13" ht="13">
      <c r="A1037" s="134"/>
      <c r="C1037" s="1"/>
      <c r="D1037" s="133"/>
      <c r="E1037" s="41"/>
      <c r="H1037" s="34"/>
      <c r="I1037" s="34"/>
      <c r="J1037" s="1"/>
      <c r="K1037" s="1"/>
      <c r="L1037" s="1"/>
      <c r="M1037" s="42"/>
    </row>
    <row r="1038" spans="1:13" ht="13">
      <c r="A1038" s="134"/>
      <c r="C1038" s="1"/>
      <c r="D1038" s="137"/>
      <c r="E1038" s="71"/>
      <c r="H1038" s="34"/>
      <c r="I1038" s="34"/>
      <c r="J1038" s="1"/>
      <c r="K1038" s="1"/>
      <c r="L1038" s="1"/>
      <c r="M1038" s="42"/>
    </row>
  </sheetData>
  <autoFilter ref="A1:P1038" xr:uid="{00000000-0009-0000-0000-000011000000}"/>
  <dataValidations count="2">
    <dataValidation type="list" allowBlank="1" sqref="C2:C1038" xr:uid="{00000000-0002-0000-1100-000000000000}">
      <formula1>#REF!</formula1>
    </dataValidation>
    <dataValidation type="list" allowBlank="1" sqref="L2:L27 L29:L1038" xr:uid="{00000000-0002-0000-1100-000002000000}">
      <formula1>"Steine,Satzsystem,NRW-System"</formula1>
    </dataValidation>
  </dataValidations>
  <hyperlinks>
    <hyperlink ref="B2" r:id="rId1" xr:uid="{00000000-0004-0000-1100-000000000000}"/>
    <hyperlink ref="B3" r:id="rId2" xr:uid="{00000000-0004-0000-1100-000001000000}"/>
    <hyperlink ref="B4" r:id="rId3" xr:uid="{00000000-0004-0000-1100-000002000000}"/>
    <hyperlink ref="B5" r:id="rId4" xr:uid="{00000000-0004-0000-1100-000003000000}"/>
    <hyperlink ref="B6" r:id="rId5" xr:uid="{00000000-0004-0000-1100-000004000000}"/>
    <hyperlink ref="B7" r:id="rId6" xr:uid="{00000000-0004-0000-1100-000005000000}"/>
    <hyperlink ref="B8" r:id="rId7" xr:uid="{00000000-0004-0000-1100-000006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100-000001000000}">
          <x14:formula1>
            <xm:f>'DATA-Teams'!$A$2:$A$192</xm:f>
          </x14:formula1>
          <xm:sqref>J2:K27 J29:K1038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>
    <tabColor rgb="FF000000"/>
    <outlinePr summaryBelow="0" summaryRight="0"/>
  </sheetPr>
  <dimension ref="A1:X20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1" max="5" width="9.5" customWidth="1"/>
  </cols>
  <sheetData>
    <row r="1" spans="1:24" ht="15.75" customHeight="1">
      <c r="A1" s="3"/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147" t="s">
        <v>5758</v>
      </c>
      <c r="N1" s="148"/>
      <c r="O1" s="148"/>
      <c r="P1" s="148"/>
      <c r="Q1" s="148"/>
      <c r="R1" s="148"/>
      <c r="S1" s="148"/>
      <c r="T1" s="148"/>
      <c r="U1" s="148"/>
      <c r="V1" s="149" t="s">
        <v>5759</v>
      </c>
      <c r="W1" s="148"/>
      <c r="X1" s="150"/>
    </row>
    <row r="2" spans="1:24" ht="15.75" customHeight="1">
      <c r="A2" s="3" t="s">
        <v>5760</v>
      </c>
      <c r="B2" s="3"/>
      <c r="C2" s="3"/>
      <c r="D2" s="3"/>
      <c r="E2" s="3" t="s">
        <v>5761</v>
      </c>
      <c r="F2" s="3" t="s">
        <v>0</v>
      </c>
      <c r="G2" s="3" t="s">
        <v>1</v>
      </c>
      <c r="H2" s="3" t="s">
        <v>2</v>
      </c>
      <c r="I2" s="4" t="s">
        <v>5762</v>
      </c>
      <c r="J2" s="3" t="s">
        <v>5763</v>
      </c>
      <c r="K2" s="3" t="s">
        <v>5764</v>
      </c>
      <c r="L2" s="3" t="s">
        <v>5765</v>
      </c>
      <c r="M2" s="5" t="s">
        <v>3</v>
      </c>
      <c r="N2" s="5" t="s">
        <v>4</v>
      </c>
      <c r="O2" s="36" t="s">
        <v>5766</v>
      </c>
      <c r="P2" s="5" t="s">
        <v>5</v>
      </c>
      <c r="Q2" s="5" t="s">
        <v>6</v>
      </c>
      <c r="R2" s="5" t="s">
        <v>5767</v>
      </c>
      <c r="S2" s="5" t="s">
        <v>5768</v>
      </c>
      <c r="T2" s="5" t="s">
        <v>5769</v>
      </c>
      <c r="U2" s="5" t="s">
        <v>5770</v>
      </c>
      <c r="V2" s="6" t="s">
        <v>5771</v>
      </c>
      <c r="W2" s="7" t="s">
        <v>5772</v>
      </c>
      <c r="X2" s="37" t="s">
        <v>5773</v>
      </c>
    </row>
    <row r="3" spans="1:24" ht="15.75" customHeight="1">
      <c r="A3" s="1" t="b">
        <v>1</v>
      </c>
      <c r="B3" s="1"/>
      <c r="C3" s="1"/>
      <c r="D3" s="1"/>
      <c r="E3" s="1" t="str">
        <f t="shared" ref="E3:E257" si="0">IF(F3&lt;&gt;"","Spielvideo","")</f>
        <v>Spielvideo</v>
      </c>
      <c r="F3" s="38" t="s">
        <v>233</v>
      </c>
      <c r="G3" s="39" t="s">
        <v>234</v>
      </c>
      <c r="H3" s="40" t="s">
        <v>14</v>
      </c>
      <c r="I3" s="33">
        <v>42378</v>
      </c>
      <c r="J3" s="1" t="s">
        <v>91</v>
      </c>
      <c r="K3" s="41" t="s">
        <v>235</v>
      </c>
      <c r="L3" s="41" t="s">
        <v>98</v>
      </c>
      <c r="M3" s="1"/>
      <c r="N3" s="1" t="s">
        <v>18</v>
      </c>
      <c r="O3" s="33">
        <v>42217</v>
      </c>
      <c r="P3" s="1" t="s">
        <v>20</v>
      </c>
      <c r="Q3" s="1" t="s">
        <v>33</v>
      </c>
      <c r="R3" s="1" t="s">
        <v>28</v>
      </c>
      <c r="S3" s="42"/>
      <c r="T3" s="1"/>
      <c r="U3" s="1"/>
      <c r="V3" s="43"/>
      <c r="W3" s="1"/>
      <c r="X3" s="44"/>
    </row>
    <row r="4" spans="1:24" ht="15.75" customHeight="1">
      <c r="A4" s="1" t="b">
        <v>1</v>
      </c>
      <c r="B4" s="1"/>
      <c r="C4" s="1"/>
      <c r="D4" s="1"/>
      <c r="E4" s="1" t="str">
        <f t="shared" si="0"/>
        <v>Spielvideo</v>
      </c>
      <c r="F4" s="38" t="s">
        <v>237</v>
      </c>
      <c r="G4" s="39" t="s">
        <v>238</v>
      </c>
      <c r="H4" s="40" t="s">
        <v>14</v>
      </c>
      <c r="I4" s="33">
        <v>42378</v>
      </c>
      <c r="J4" s="1"/>
      <c r="K4" s="41" t="s">
        <v>235</v>
      </c>
      <c r="L4" s="41" t="s">
        <v>98</v>
      </c>
      <c r="M4" s="1"/>
      <c r="N4" s="1" t="s">
        <v>18</v>
      </c>
      <c r="O4" s="33">
        <v>42217</v>
      </c>
      <c r="P4" s="1" t="s">
        <v>5774</v>
      </c>
      <c r="Q4" s="1" t="s">
        <v>20</v>
      </c>
      <c r="R4" s="1" t="s">
        <v>28</v>
      </c>
      <c r="S4" s="42" t="s">
        <v>239</v>
      </c>
      <c r="T4" s="1"/>
      <c r="U4" s="1"/>
      <c r="V4" s="43"/>
      <c r="W4" s="1"/>
      <c r="X4" s="44"/>
    </row>
    <row r="5" spans="1:24" ht="15.75" customHeight="1">
      <c r="A5" s="1" t="b">
        <v>1</v>
      </c>
      <c r="B5" s="1"/>
      <c r="C5" s="1"/>
      <c r="D5" s="1"/>
      <c r="E5" s="1" t="str">
        <f t="shared" si="0"/>
        <v>Spielvideo</v>
      </c>
      <c r="F5" s="38" t="s">
        <v>240</v>
      </c>
      <c r="G5" s="39" t="s">
        <v>241</v>
      </c>
      <c r="H5" s="40" t="s">
        <v>14</v>
      </c>
      <c r="I5" s="33">
        <v>42373</v>
      </c>
      <c r="J5" s="1"/>
      <c r="K5" s="41" t="s">
        <v>235</v>
      </c>
      <c r="L5" s="41" t="s">
        <v>98</v>
      </c>
      <c r="M5" s="1"/>
      <c r="N5" s="1" t="s">
        <v>18</v>
      </c>
      <c r="O5" s="33">
        <v>42217</v>
      </c>
      <c r="P5" s="1" t="s">
        <v>117</v>
      </c>
      <c r="Q5" s="1" t="s">
        <v>58</v>
      </c>
      <c r="R5" s="1" t="s">
        <v>28</v>
      </c>
      <c r="S5" s="42" t="s">
        <v>242</v>
      </c>
      <c r="T5" s="1"/>
      <c r="U5" s="1"/>
      <c r="V5" s="43"/>
      <c r="W5" s="1"/>
      <c r="X5" s="44"/>
    </row>
    <row r="6" spans="1:24" ht="15.75" customHeight="1">
      <c r="A6" s="1" t="b">
        <v>1</v>
      </c>
      <c r="B6" s="1"/>
      <c r="C6" s="1"/>
      <c r="D6" s="1"/>
      <c r="E6" s="1" t="str">
        <f t="shared" si="0"/>
        <v>Spielvideo</v>
      </c>
      <c r="F6" s="38" t="s">
        <v>243</v>
      </c>
      <c r="G6" s="39" t="s">
        <v>244</v>
      </c>
      <c r="H6" s="40" t="s">
        <v>14</v>
      </c>
      <c r="I6" s="33">
        <v>42373</v>
      </c>
      <c r="J6" s="1"/>
      <c r="K6" s="41" t="s">
        <v>235</v>
      </c>
      <c r="L6" s="41" t="s">
        <v>98</v>
      </c>
      <c r="M6" s="1"/>
      <c r="N6" s="1" t="s">
        <v>18</v>
      </c>
      <c r="O6" s="33">
        <v>42217</v>
      </c>
      <c r="P6" s="1" t="s">
        <v>117</v>
      </c>
      <c r="Q6" s="1" t="s">
        <v>245</v>
      </c>
      <c r="R6" s="1" t="s">
        <v>28</v>
      </c>
      <c r="S6" s="42" t="s">
        <v>246</v>
      </c>
      <c r="T6" s="1"/>
      <c r="U6" s="1"/>
      <c r="V6" s="43"/>
      <c r="W6" s="1"/>
      <c r="X6" s="44"/>
    </row>
    <row r="7" spans="1:24" ht="15.75" customHeight="1">
      <c r="A7" s="1" t="b">
        <v>1</v>
      </c>
      <c r="B7" s="1"/>
      <c r="C7" s="1"/>
      <c r="D7" s="1"/>
      <c r="E7" s="1" t="str">
        <f t="shared" si="0"/>
        <v>Spielvideo</v>
      </c>
      <c r="F7" s="38" t="s">
        <v>247</v>
      </c>
      <c r="G7" s="39" t="s">
        <v>248</v>
      </c>
      <c r="H7" s="40" t="s">
        <v>14</v>
      </c>
      <c r="I7" s="33">
        <v>42327</v>
      </c>
      <c r="J7" s="1"/>
      <c r="K7" s="41" t="s">
        <v>235</v>
      </c>
      <c r="L7" s="41" t="s">
        <v>98</v>
      </c>
      <c r="M7" s="1"/>
      <c r="N7" s="1" t="s">
        <v>18</v>
      </c>
      <c r="O7" s="33">
        <v>42217</v>
      </c>
      <c r="P7" s="1" t="s">
        <v>249</v>
      </c>
      <c r="Q7" s="1" t="s">
        <v>117</v>
      </c>
      <c r="R7" s="1" t="s">
        <v>28</v>
      </c>
      <c r="S7" s="42" t="s">
        <v>250</v>
      </c>
      <c r="T7" s="1"/>
      <c r="U7" s="1"/>
      <c r="V7" s="43"/>
      <c r="W7" s="1"/>
      <c r="X7" s="44"/>
    </row>
    <row r="8" spans="1:24" ht="15.75" customHeight="1">
      <c r="A8" s="1" t="b">
        <v>1</v>
      </c>
      <c r="B8" s="1"/>
      <c r="C8" s="1"/>
      <c r="D8" s="1"/>
      <c r="E8" s="1" t="str">
        <f t="shared" si="0"/>
        <v>Spielvideo</v>
      </c>
      <c r="F8" s="38" t="s">
        <v>251</v>
      </c>
      <c r="G8" s="39" t="s">
        <v>252</v>
      </c>
      <c r="H8" s="40" t="s">
        <v>14</v>
      </c>
      <c r="I8" s="33">
        <v>42327</v>
      </c>
      <c r="J8" s="1"/>
      <c r="K8" s="41" t="s">
        <v>235</v>
      </c>
      <c r="L8" s="41" t="s">
        <v>98</v>
      </c>
      <c r="M8" s="1"/>
      <c r="N8" s="1" t="s">
        <v>18</v>
      </c>
      <c r="O8" s="33">
        <v>42217</v>
      </c>
      <c r="P8" s="1" t="s">
        <v>127</v>
      </c>
      <c r="Q8" s="1" t="s">
        <v>117</v>
      </c>
      <c r="R8" s="1" t="s">
        <v>28</v>
      </c>
      <c r="S8" s="42" t="s">
        <v>253</v>
      </c>
      <c r="T8" s="1"/>
      <c r="U8" s="1"/>
      <c r="V8" s="43"/>
      <c r="W8" s="1"/>
      <c r="X8" s="44"/>
    </row>
    <row r="9" spans="1:24" ht="15.75" customHeight="1">
      <c r="A9" s="1" t="b">
        <v>1</v>
      </c>
      <c r="B9" s="1"/>
      <c r="C9" s="1"/>
      <c r="D9" s="1"/>
      <c r="E9" s="1" t="str">
        <f t="shared" si="0"/>
        <v>Spielvideo</v>
      </c>
      <c r="F9" s="38" t="s">
        <v>254</v>
      </c>
      <c r="G9" s="39" t="s">
        <v>255</v>
      </c>
      <c r="H9" s="40" t="s">
        <v>14</v>
      </c>
      <c r="I9" s="33">
        <v>42316</v>
      </c>
      <c r="J9" s="1"/>
      <c r="K9" s="41" t="s">
        <v>235</v>
      </c>
      <c r="L9" s="41" t="s">
        <v>98</v>
      </c>
      <c r="M9" s="1"/>
      <c r="N9" s="1" t="s">
        <v>18</v>
      </c>
      <c r="O9" s="33">
        <v>42217</v>
      </c>
      <c r="P9" s="1" t="s">
        <v>49</v>
      </c>
      <c r="Q9" s="1" t="s">
        <v>117</v>
      </c>
      <c r="R9" s="1" t="s">
        <v>28</v>
      </c>
      <c r="S9" s="42" t="s">
        <v>103</v>
      </c>
      <c r="T9" s="1"/>
      <c r="U9" s="1"/>
      <c r="V9" s="43"/>
      <c r="W9" s="1"/>
      <c r="X9" s="44"/>
    </row>
    <row r="10" spans="1:24" ht="15.75" customHeight="1">
      <c r="A10" s="1" t="b">
        <v>1</v>
      </c>
      <c r="B10" s="1"/>
      <c r="C10" s="1"/>
      <c r="D10" s="1"/>
      <c r="E10" s="1" t="str">
        <f t="shared" si="0"/>
        <v>Spielvideo</v>
      </c>
      <c r="F10" s="38" t="s">
        <v>256</v>
      </c>
      <c r="G10" s="39" t="s">
        <v>257</v>
      </c>
      <c r="H10" s="40" t="s">
        <v>14</v>
      </c>
      <c r="I10" s="33">
        <v>42316</v>
      </c>
      <c r="J10" s="1"/>
      <c r="K10" s="41" t="s">
        <v>258</v>
      </c>
      <c r="L10" s="41" t="s">
        <v>259</v>
      </c>
      <c r="M10" s="1"/>
      <c r="N10" s="1" t="s">
        <v>18</v>
      </c>
      <c r="O10" s="17">
        <v>42196</v>
      </c>
      <c r="P10" s="1" t="s">
        <v>20</v>
      </c>
      <c r="Q10" s="1" t="s">
        <v>261</v>
      </c>
      <c r="R10" s="1" t="s">
        <v>28</v>
      </c>
      <c r="S10" s="42" t="s">
        <v>100</v>
      </c>
      <c r="T10" s="1"/>
      <c r="U10" s="1"/>
      <c r="V10" s="43"/>
      <c r="W10" s="1"/>
      <c r="X10" s="44"/>
    </row>
    <row r="11" spans="1:24" ht="15.75" customHeight="1">
      <c r="A11" s="1" t="b">
        <v>1</v>
      </c>
      <c r="B11" s="1"/>
      <c r="C11" s="1"/>
      <c r="D11" s="1"/>
      <c r="E11" s="1" t="str">
        <f t="shared" si="0"/>
        <v>Spielvideo</v>
      </c>
      <c r="F11" s="38" t="s">
        <v>262</v>
      </c>
      <c r="G11" s="39" t="s">
        <v>263</v>
      </c>
      <c r="H11" s="40" t="s">
        <v>14</v>
      </c>
      <c r="I11" s="33">
        <v>42316</v>
      </c>
      <c r="J11" s="1"/>
      <c r="K11" s="41" t="s">
        <v>258</v>
      </c>
      <c r="L11" s="41" t="s">
        <v>259</v>
      </c>
      <c r="M11" s="1"/>
      <c r="N11" s="1" t="s">
        <v>18</v>
      </c>
      <c r="O11" s="17">
        <v>42196</v>
      </c>
      <c r="P11" s="1" t="s">
        <v>20</v>
      </c>
      <c r="Q11" s="1" t="s">
        <v>85</v>
      </c>
      <c r="R11" s="1" t="s">
        <v>28</v>
      </c>
      <c r="S11" s="42" t="s">
        <v>264</v>
      </c>
      <c r="T11" s="1"/>
      <c r="U11" s="1"/>
      <c r="V11" s="43"/>
      <c r="W11" s="1"/>
      <c r="X11" s="44"/>
    </row>
    <row r="12" spans="1:24" ht="15.75" customHeight="1">
      <c r="A12" s="1" t="b">
        <v>1</v>
      </c>
      <c r="B12" s="1"/>
      <c r="C12" s="1"/>
      <c r="D12" s="1"/>
      <c r="E12" s="1" t="str">
        <f t="shared" si="0"/>
        <v>Spielvideo</v>
      </c>
      <c r="F12" s="38" t="s">
        <v>265</v>
      </c>
      <c r="G12" s="39" t="s">
        <v>266</v>
      </c>
      <c r="H12" s="40" t="s">
        <v>14</v>
      </c>
      <c r="I12" s="33">
        <v>42263</v>
      </c>
      <c r="J12" s="1"/>
      <c r="K12" s="41" t="s">
        <v>258</v>
      </c>
      <c r="L12" s="41" t="s">
        <v>259</v>
      </c>
      <c r="M12" s="1"/>
      <c r="N12" s="1" t="s">
        <v>18</v>
      </c>
      <c r="O12" s="17">
        <v>42196</v>
      </c>
      <c r="P12" s="1" t="s">
        <v>127</v>
      </c>
      <c r="Q12" s="1" t="s">
        <v>20</v>
      </c>
      <c r="R12" s="1" t="s">
        <v>28</v>
      </c>
      <c r="S12" s="42" t="s">
        <v>106</v>
      </c>
      <c r="T12" s="1"/>
      <c r="U12" s="1"/>
      <c r="V12" s="43"/>
      <c r="W12" s="1"/>
      <c r="X12" s="44"/>
    </row>
    <row r="13" spans="1:24" ht="15.75" customHeight="1">
      <c r="A13" s="1" t="b">
        <v>1</v>
      </c>
      <c r="B13" s="1"/>
      <c r="C13" s="1"/>
      <c r="D13" s="1"/>
      <c r="E13" s="1" t="str">
        <f t="shared" si="0"/>
        <v>Spielvideo</v>
      </c>
      <c r="F13" s="38" t="s">
        <v>267</v>
      </c>
      <c r="G13" s="39" t="s">
        <v>268</v>
      </c>
      <c r="H13" s="40" t="s">
        <v>14</v>
      </c>
      <c r="I13" s="33">
        <v>42263</v>
      </c>
      <c r="J13" s="1"/>
      <c r="K13" s="41" t="s">
        <v>258</v>
      </c>
      <c r="L13" s="41" t="s">
        <v>259</v>
      </c>
      <c r="M13" s="1"/>
      <c r="N13" s="1" t="s">
        <v>18</v>
      </c>
      <c r="O13" s="17">
        <v>42196</v>
      </c>
      <c r="P13" s="1" t="s">
        <v>20</v>
      </c>
      <c r="Q13" s="1" t="s">
        <v>5774</v>
      </c>
      <c r="R13" s="1" t="s">
        <v>28</v>
      </c>
      <c r="S13" s="42" t="s">
        <v>106</v>
      </c>
      <c r="T13" s="1"/>
      <c r="U13" s="1"/>
      <c r="V13" s="43"/>
      <c r="W13" s="1"/>
      <c r="X13" s="44"/>
    </row>
    <row r="14" spans="1:24" ht="15.75" customHeight="1">
      <c r="A14" s="1" t="b">
        <v>1</v>
      </c>
      <c r="B14" s="1"/>
      <c r="C14" s="1"/>
      <c r="D14" s="1"/>
      <c r="E14" s="1" t="str">
        <f t="shared" si="0"/>
        <v>Spielvideo</v>
      </c>
      <c r="F14" s="38" t="s">
        <v>265</v>
      </c>
      <c r="G14" s="39" t="s">
        <v>266</v>
      </c>
      <c r="H14" s="40" t="s">
        <v>14</v>
      </c>
      <c r="I14" s="33">
        <v>42263</v>
      </c>
      <c r="J14" s="1"/>
      <c r="K14" s="41" t="s">
        <v>258</v>
      </c>
      <c r="L14" s="41" t="s">
        <v>259</v>
      </c>
      <c r="M14" s="1"/>
      <c r="N14" s="1" t="s">
        <v>18</v>
      </c>
      <c r="O14" s="17">
        <v>42196</v>
      </c>
      <c r="P14" s="1" t="s">
        <v>231</v>
      </c>
      <c r="Q14" s="1" t="s">
        <v>269</v>
      </c>
      <c r="R14" s="1" t="s">
        <v>28</v>
      </c>
      <c r="S14" s="42" t="s">
        <v>270</v>
      </c>
      <c r="T14" s="1"/>
      <c r="U14" s="1"/>
      <c r="V14" s="43"/>
      <c r="W14" s="1"/>
      <c r="X14" s="44"/>
    </row>
    <row r="15" spans="1:24" ht="15.75" customHeight="1">
      <c r="A15" s="1" t="b">
        <v>1</v>
      </c>
      <c r="B15" s="1"/>
      <c r="C15" s="1"/>
      <c r="D15" s="1"/>
      <c r="E15" s="1" t="str">
        <f t="shared" si="0"/>
        <v>Spielvideo</v>
      </c>
      <c r="F15" s="38" t="s">
        <v>271</v>
      </c>
      <c r="G15" s="39" t="s">
        <v>272</v>
      </c>
      <c r="H15" s="40" t="s">
        <v>14</v>
      </c>
      <c r="I15" s="33">
        <v>42394</v>
      </c>
      <c r="J15" s="1" t="s">
        <v>91</v>
      </c>
      <c r="K15" s="41" t="s">
        <v>273</v>
      </c>
      <c r="L15" s="41" t="s">
        <v>274</v>
      </c>
      <c r="M15" s="1"/>
      <c r="N15" s="1" t="s">
        <v>18</v>
      </c>
      <c r="O15" s="17">
        <v>42223</v>
      </c>
      <c r="P15" s="1" t="s">
        <v>20</v>
      </c>
      <c r="Q15" s="1" t="s">
        <v>5774</v>
      </c>
      <c r="R15" s="1" t="s">
        <v>28</v>
      </c>
      <c r="S15" s="42"/>
      <c r="T15" s="1"/>
      <c r="U15" s="1"/>
      <c r="V15" s="43"/>
      <c r="W15" s="1"/>
      <c r="X15" s="44"/>
    </row>
    <row r="16" spans="1:24" ht="15.75" customHeight="1">
      <c r="A16" s="1" t="b">
        <v>1</v>
      </c>
      <c r="B16" s="1"/>
      <c r="C16" s="1"/>
      <c r="D16" s="1"/>
      <c r="E16" s="1" t="str">
        <f t="shared" si="0"/>
        <v>Spielvideo</v>
      </c>
      <c r="F16" s="38" t="s">
        <v>276</v>
      </c>
      <c r="G16" s="39" t="s">
        <v>277</v>
      </c>
      <c r="H16" s="40" t="s">
        <v>14</v>
      </c>
      <c r="I16" s="33">
        <v>42394</v>
      </c>
      <c r="J16" s="1"/>
      <c r="K16" s="41" t="s">
        <v>273</v>
      </c>
      <c r="L16" s="41" t="s">
        <v>274</v>
      </c>
      <c r="M16" s="1"/>
      <c r="N16" s="1" t="s">
        <v>18</v>
      </c>
      <c r="O16" s="17">
        <v>42223</v>
      </c>
      <c r="P16" s="1" t="s">
        <v>70</v>
      </c>
      <c r="Q16" s="1" t="s">
        <v>102</v>
      </c>
      <c r="R16" s="1" t="s">
        <v>28</v>
      </c>
      <c r="S16" s="42" t="s">
        <v>100</v>
      </c>
      <c r="T16" s="1"/>
      <c r="U16" s="1"/>
      <c r="V16" s="43"/>
      <c r="W16" s="1"/>
      <c r="X16" s="44"/>
    </row>
    <row r="17" spans="1:24" ht="15.75" customHeight="1">
      <c r="A17" s="1" t="b">
        <v>1</v>
      </c>
      <c r="B17" s="1"/>
      <c r="C17" s="1"/>
      <c r="D17" s="1"/>
      <c r="E17" s="1" t="str">
        <f t="shared" si="0"/>
        <v>Spielvideo</v>
      </c>
      <c r="F17" s="38" t="s">
        <v>278</v>
      </c>
      <c r="G17" s="39" t="s">
        <v>279</v>
      </c>
      <c r="H17" s="40" t="s">
        <v>14</v>
      </c>
      <c r="I17" s="33">
        <v>42394</v>
      </c>
      <c r="J17" s="1"/>
      <c r="K17" s="41" t="s">
        <v>273</v>
      </c>
      <c r="L17" s="41" t="s">
        <v>274</v>
      </c>
      <c r="M17" s="1"/>
      <c r="N17" s="1" t="s">
        <v>18</v>
      </c>
      <c r="O17" s="17">
        <v>42223</v>
      </c>
      <c r="P17" s="1" t="s">
        <v>127</v>
      </c>
      <c r="Q17" s="1" t="s">
        <v>20</v>
      </c>
      <c r="R17" s="1" t="s">
        <v>28</v>
      </c>
      <c r="S17" s="42" t="s">
        <v>86</v>
      </c>
      <c r="T17" s="1"/>
      <c r="U17" s="1"/>
      <c r="V17" s="43"/>
      <c r="W17" s="1"/>
      <c r="X17" s="44"/>
    </row>
    <row r="18" spans="1:24" ht="15.75" customHeight="1">
      <c r="A18" s="1" t="b">
        <v>1</v>
      </c>
      <c r="B18" s="1"/>
      <c r="C18" s="1"/>
      <c r="D18" s="1"/>
      <c r="E18" s="1" t="str">
        <f t="shared" si="0"/>
        <v>Spielvideo</v>
      </c>
      <c r="F18" s="38" t="s">
        <v>280</v>
      </c>
      <c r="G18" s="39" t="s">
        <v>281</v>
      </c>
      <c r="H18" s="40" t="s">
        <v>14</v>
      </c>
      <c r="I18" s="33">
        <v>42394</v>
      </c>
      <c r="J18" s="1" t="s">
        <v>91</v>
      </c>
      <c r="K18" s="41" t="s">
        <v>273</v>
      </c>
      <c r="L18" s="41" t="s">
        <v>274</v>
      </c>
      <c r="M18" s="1"/>
      <c r="N18" s="1" t="s">
        <v>18</v>
      </c>
      <c r="O18" s="17">
        <v>42223</v>
      </c>
      <c r="P18" s="1" t="s">
        <v>127</v>
      </c>
      <c r="Q18" s="1" t="s">
        <v>282</v>
      </c>
      <c r="R18" s="1" t="s">
        <v>28</v>
      </c>
      <c r="S18" s="42"/>
      <c r="T18" s="1"/>
      <c r="U18" s="1"/>
      <c r="V18" s="43"/>
      <c r="W18" s="1"/>
      <c r="X18" s="44"/>
    </row>
    <row r="19" spans="1:24" ht="15.75" customHeight="1">
      <c r="A19" s="1" t="b">
        <v>1</v>
      </c>
      <c r="B19" s="1"/>
      <c r="C19" s="1"/>
      <c r="D19" s="1"/>
      <c r="E19" s="1" t="str">
        <f t="shared" si="0"/>
        <v>Spielvideo</v>
      </c>
      <c r="F19" s="38" t="s">
        <v>283</v>
      </c>
      <c r="G19" s="39" t="s">
        <v>284</v>
      </c>
      <c r="H19" s="40" t="s">
        <v>14</v>
      </c>
      <c r="I19" s="33">
        <v>42394</v>
      </c>
      <c r="J19" s="1"/>
      <c r="K19" s="41" t="s">
        <v>273</v>
      </c>
      <c r="L19" s="41" t="s">
        <v>274</v>
      </c>
      <c r="M19" s="1"/>
      <c r="N19" s="1" t="s">
        <v>18</v>
      </c>
      <c r="O19" s="17">
        <v>42223</v>
      </c>
      <c r="P19" s="1" t="s">
        <v>85</v>
      </c>
      <c r="Q19" s="1" t="s">
        <v>20</v>
      </c>
      <c r="R19" s="1" t="s">
        <v>28</v>
      </c>
      <c r="S19" s="42" t="s">
        <v>285</v>
      </c>
      <c r="T19" s="1"/>
      <c r="U19" s="1"/>
      <c r="V19" s="43"/>
      <c r="W19" s="1"/>
      <c r="X19" s="44"/>
    </row>
    <row r="20" spans="1:24" ht="15.75" customHeight="1">
      <c r="A20" s="1" t="b">
        <v>1</v>
      </c>
      <c r="B20" s="1"/>
      <c r="C20" s="1"/>
      <c r="D20" s="1"/>
      <c r="E20" s="1" t="str">
        <f t="shared" si="0"/>
        <v>Spielvideo</v>
      </c>
      <c r="F20" s="38" t="s">
        <v>286</v>
      </c>
      <c r="G20" s="39" t="s">
        <v>287</v>
      </c>
      <c r="H20" s="40" t="s">
        <v>14</v>
      </c>
      <c r="I20" s="33">
        <v>42257</v>
      </c>
      <c r="J20" s="1"/>
      <c r="K20" s="41" t="s">
        <v>273</v>
      </c>
      <c r="L20" s="41" t="s">
        <v>274</v>
      </c>
      <c r="M20" s="1"/>
      <c r="N20" s="1" t="s">
        <v>18</v>
      </c>
      <c r="O20" s="17">
        <v>42223</v>
      </c>
      <c r="P20" s="1" t="s">
        <v>85</v>
      </c>
      <c r="Q20" s="1" t="s">
        <v>157</v>
      </c>
      <c r="R20" s="1" t="s">
        <v>28</v>
      </c>
      <c r="S20" s="42" t="s">
        <v>288</v>
      </c>
      <c r="T20" s="1"/>
      <c r="U20" s="1"/>
      <c r="V20" s="43"/>
      <c r="W20" s="1"/>
      <c r="X20" s="44"/>
    </row>
    <row r="21" spans="1:24" ht="15.75" customHeight="1">
      <c r="A21" s="1" t="b">
        <v>1</v>
      </c>
      <c r="B21" s="1"/>
      <c r="C21" s="1"/>
      <c r="D21" s="1"/>
      <c r="E21" s="1" t="str">
        <f t="shared" si="0"/>
        <v>Spielvideo</v>
      </c>
      <c r="F21" s="38" t="s">
        <v>303</v>
      </c>
      <c r="G21" s="39" t="s">
        <v>304</v>
      </c>
      <c r="H21" s="40" t="s">
        <v>14</v>
      </c>
      <c r="I21" s="33">
        <v>42242</v>
      </c>
      <c r="J21" s="1"/>
      <c r="K21" s="41" t="s">
        <v>290</v>
      </c>
      <c r="L21" s="41" t="s">
        <v>83</v>
      </c>
      <c r="M21" s="1"/>
      <c r="N21" s="1" t="s">
        <v>18</v>
      </c>
      <c r="O21" s="35">
        <v>42238</v>
      </c>
      <c r="P21" s="1" t="s">
        <v>157</v>
      </c>
      <c r="Q21" s="1" t="s">
        <v>20</v>
      </c>
      <c r="R21" s="1" t="s">
        <v>28</v>
      </c>
      <c r="S21" s="42" t="s">
        <v>152</v>
      </c>
      <c r="T21" s="1"/>
      <c r="U21" s="1"/>
      <c r="V21" s="43"/>
      <c r="W21" s="1"/>
      <c r="X21" s="44"/>
    </row>
    <row r="22" spans="1:24" ht="15.75" customHeight="1">
      <c r="A22" s="1" t="b">
        <v>1</v>
      </c>
      <c r="B22" s="1"/>
      <c r="C22" s="1"/>
      <c r="D22" s="1"/>
      <c r="E22" s="1" t="str">
        <f t="shared" si="0"/>
        <v>Spielvideo</v>
      </c>
      <c r="F22" s="38" t="s">
        <v>305</v>
      </c>
      <c r="G22" s="39" t="s">
        <v>306</v>
      </c>
      <c r="H22" s="40" t="s">
        <v>14</v>
      </c>
      <c r="I22" s="33">
        <v>42227</v>
      </c>
      <c r="J22" s="1"/>
      <c r="K22" s="41" t="s">
        <v>258</v>
      </c>
      <c r="L22" s="41" t="s">
        <v>148</v>
      </c>
      <c r="M22" s="1"/>
      <c r="N22" s="1" t="s">
        <v>18</v>
      </c>
      <c r="O22" s="33">
        <v>42196</v>
      </c>
      <c r="P22" s="1" t="s">
        <v>127</v>
      </c>
      <c r="Q22" s="1" t="s">
        <v>20</v>
      </c>
      <c r="R22" s="1" t="s">
        <v>28</v>
      </c>
      <c r="S22" s="42" t="s">
        <v>178</v>
      </c>
      <c r="T22" s="1"/>
      <c r="U22" s="1"/>
      <c r="V22" s="43"/>
      <c r="W22" s="1"/>
      <c r="X22" s="44"/>
    </row>
    <row r="23" spans="1:24" ht="15.75" customHeight="1">
      <c r="A23" s="1" t="b">
        <v>1</v>
      </c>
      <c r="B23" s="1"/>
      <c r="C23" s="1"/>
      <c r="D23" s="1"/>
      <c r="E23" s="1" t="str">
        <f t="shared" si="0"/>
        <v>Spielvideo</v>
      </c>
      <c r="F23" s="38" t="s">
        <v>307</v>
      </c>
      <c r="G23" s="39" t="s">
        <v>308</v>
      </c>
      <c r="H23" s="40" t="s">
        <v>14</v>
      </c>
      <c r="I23" s="33" t="s">
        <v>5775</v>
      </c>
      <c r="J23" s="1"/>
      <c r="K23" s="41" t="s">
        <v>309</v>
      </c>
      <c r="L23" s="41" t="s">
        <v>310</v>
      </c>
      <c r="M23" s="1"/>
      <c r="N23" s="1" t="s">
        <v>18</v>
      </c>
      <c r="O23" s="33">
        <v>42210</v>
      </c>
      <c r="P23" s="1" t="s">
        <v>92</v>
      </c>
      <c r="Q23" s="1" t="s">
        <v>20</v>
      </c>
      <c r="R23" s="1" t="s">
        <v>28</v>
      </c>
      <c r="S23" s="42" t="s">
        <v>312</v>
      </c>
      <c r="T23" s="1"/>
      <c r="U23" s="1"/>
      <c r="V23" s="43"/>
      <c r="W23" s="1"/>
      <c r="X23" s="44"/>
    </row>
    <row r="24" spans="1:24" ht="15.75" customHeight="1">
      <c r="A24" s="1" t="b">
        <v>1</v>
      </c>
      <c r="B24" s="1"/>
      <c r="C24" s="1"/>
      <c r="D24" s="1"/>
      <c r="E24" s="1" t="str">
        <f t="shared" si="0"/>
        <v>Spielvideo</v>
      </c>
      <c r="F24" s="38" t="s">
        <v>313</v>
      </c>
      <c r="G24" s="39" t="s">
        <v>314</v>
      </c>
      <c r="H24" s="40" t="s">
        <v>14</v>
      </c>
      <c r="I24" s="33" t="s">
        <v>5776</v>
      </c>
      <c r="J24" s="1"/>
      <c r="K24" s="41" t="s">
        <v>315</v>
      </c>
      <c r="L24" s="41" t="s">
        <v>138</v>
      </c>
      <c r="M24" s="1"/>
      <c r="N24" s="1" t="s">
        <v>18</v>
      </c>
      <c r="O24" s="33">
        <v>42126</v>
      </c>
      <c r="P24" s="1" t="s">
        <v>5774</v>
      </c>
      <c r="Q24" s="1" t="s">
        <v>112</v>
      </c>
      <c r="R24" s="1" t="s">
        <v>28</v>
      </c>
      <c r="S24" s="42" t="s">
        <v>317</v>
      </c>
      <c r="T24" s="1"/>
      <c r="U24" s="1"/>
      <c r="V24" s="43"/>
      <c r="W24" s="1"/>
      <c r="X24" s="44"/>
    </row>
    <row r="25" spans="1:24" ht="15.75" customHeight="1">
      <c r="A25" s="1" t="b">
        <v>1</v>
      </c>
      <c r="B25" s="1"/>
      <c r="C25" s="1"/>
      <c r="D25" s="1"/>
      <c r="E25" s="1" t="str">
        <f t="shared" si="0"/>
        <v>Spielvideo</v>
      </c>
      <c r="F25" s="38" t="s">
        <v>318</v>
      </c>
      <c r="G25" s="39" t="s">
        <v>319</v>
      </c>
      <c r="H25" s="40" t="s">
        <v>14</v>
      </c>
      <c r="I25" s="33" t="s">
        <v>5776</v>
      </c>
      <c r="J25" s="1"/>
      <c r="K25" s="41" t="s">
        <v>315</v>
      </c>
      <c r="L25" s="41" t="s">
        <v>138</v>
      </c>
      <c r="M25" s="1"/>
      <c r="N25" s="1" t="s">
        <v>18</v>
      </c>
      <c r="O25" s="33">
        <v>42126</v>
      </c>
      <c r="P25" s="1" t="s">
        <v>49</v>
      </c>
      <c r="Q25" s="1" t="s">
        <v>20</v>
      </c>
      <c r="R25" s="1" t="s">
        <v>28</v>
      </c>
      <c r="S25" s="42" t="s">
        <v>34</v>
      </c>
      <c r="T25" s="1"/>
      <c r="U25" s="1"/>
      <c r="V25" s="43"/>
      <c r="W25" s="1"/>
      <c r="X25" s="44"/>
    </row>
    <row r="26" spans="1:24" ht="15.75" customHeight="1">
      <c r="A26" s="1" t="b">
        <v>1</v>
      </c>
      <c r="B26" s="1"/>
      <c r="C26" s="1"/>
      <c r="D26" s="1"/>
      <c r="E26" s="1" t="str">
        <f t="shared" si="0"/>
        <v>Spielvideo</v>
      </c>
      <c r="F26" s="38" t="s">
        <v>320</v>
      </c>
      <c r="G26" s="39" t="s">
        <v>321</v>
      </c>
      <c r="H26" s="40" t="s">
        <v>14</v>
      </c>
      <c r="I26" s="33" t="s">
        <v>5777</v>
      </c>
      <c r="J26" s="1"/>
      <c r="K26" s="41" t="s">
        <v>322</v>
      </c>
      <c r="L26" s="41" t="s">
        <v>138</v>
      </c>
      <c r="M26" s="1"/>
      <c r="N26" s="1" t="s">
        <v>18</v>
      </c>
      <c r="O26" s="33">
        <v>42154</v>
      </c>
      <c r="P26" s="1" t="s">
        <v>157</v>
      </c>
      <c r="Q26" s="1" t="s">
        <v>180</v>
      </c>
      <c r="R26" s="1" t="s">
        <v>28</v>
      </c>
      <c r="S26" s="42" t="s">
        <v>324</v>
      </c>
      <c r="T26" s="1"/>
      <c r="U26" s="1"/>
      <c r="V26" s="43"/>
      <c r="W26" s="1"/>
      <c r="X26" s="44"/>
    </row>
    <row r="27" spans="1:24" ht="15.75" customHeight="1">
      <c r="A27" s="1" t="b">
        <v>1</v>
      </c>
      <c r="B27" s="1"/>
      <c r="C27" s="1"/>
      <c r="D27" s="1"/>
      <c r="E27" s="1" t="str">
        <f t="shared" si="0"/>
        <v>Spielvideo</v>
      </c>
      <c r="F27" s="38" t="s">
        <v>325</v>
      </c>
      <c r="G27" s="39" t="s">
        <v>326</v>
      </c>
      <c r="H27" s="40" t="s">
        <v>14</v>
      </c>
      <c r="I27" s="33" t="s">
        <v>5778</v>
      </c>
      <c r="J27" s="1" t="s">
        <v>91</v>
      </c>
      <c r="K27" s="41" t="s">
        <v>322</v>
      </c>
      <c r="L27" s="41" t="s">
        <v>138</v>
      </c>
      <c r="M27" s="1"/>
      <c r="N27" s="1" t="s">
        <v>18</v>
      </c>
      <c r="O27" s="33">
        <v>42154</v>
      </c>
      <c r="P27" s="1" t="s">
        <v>5779</v>
      </c>
      <c r="Q27" s="1" t="s">
        <v>327</v>
      </c>
      <c r="R27" s="1" t="s">
        <v>28</v>
      </c>
      <c r="S27" s="42"/>
      <c r="T27" s="1"/>
      <c r="U27" s="1"/>
      <c r="V27" s="43"/>
      <c r="W27" s="1"/>
      <c r="X27" s="44"/>
    </row>
    <row r="28" spans="1:24" ht="15.75" customHeight="1">
      <c r="A28" s="1" t="b">
        <v>1</v>
      </c>
      <c r="B28" s="1"/>
      <c r="C28" s="1"/>
      <c r="D28" s="1"/>
      <c r="E28" s="1" t="str">
        <f t="shared" si="0"/>
        <v>Spielvideo</v>
      </c>
      <c r="F28" s="38" t="s">
        <v>328</v>
      </c>
      <c r="G28" s="39" t="s">
        <v>329</v>
      </c>
      <c r="H28" s="40" t="s">
        <v>14</v>
      </c>
      <c r="I28" s="33" t="s">
        <v>5778</v>
      </c>
      <c r="J28" s="1"/>
      <c r="K28" s="41" t="s">
        <v>322</v>
      </c>
      <c r="L28" s="41" t="s">
        <v>138</v>
      </c>
      <c r="M28" s="1"/>
      <c r="N28" s="1" t="s">
        <v>18</v>
      </c>
      <c r="O28" s="33">
        <v>42154</v>
      </c>
      <c r="P28" s="1" t="s">
        <v>20</v>
      </c>
      <c r="Q28" s="1" t="s">
        <v>118</v>
      </c>
      <c r="R28" s="1" t="s">
        <v>28</v>
      </c>
      <c r="S28" s="42" t="s">
        <v>29</v>
      </c>
      <c r="T28" s="1"/>
      <c r="U28" s="1"/>
      <c r="V28" s="43"/>
      <c r="W28" s="1"/>
      <c r="X28" s="44"/>
    </row>
    <row r="29" spans="1:24" ht="15.75" customHeight="1">
      <c r="A29" s="1" t="b">
        <v>1</v>
      </c>
      <c r="B29" s="1"/>
      <c r="C29" s="1"/>
      <c r="D29" s="1"/>
      <c r="E29" s="1" t="str">
        <f t="shared" si="0"/>
        <v>Spielvideo</v>
      </c>
      <c r="F29" s="38" t="s">
        <v>330</v>
      </c>
      <c r="G29" s="39" t="s">
        <v>331</v>
      </c>
      <c r="H29" s="40" t="s">
        <v>14</v>
      </c>
      <c r="I29" s="33" t="s">
        <v>5778</v>
      </c>
      <c r="J29" s="1"/>
      <c r="K29" s="41" t="s">
        <v>322</v>
      </c>
      <c r="L29" s="41" t="s">
        <v>138</v>
      </c>
      <c r="M29" s="1"/>
      <c r="N29" s="1" t="s">
        <v>18</v>
      </c>
      <c r="O29" s="33">
        <v>42154</v>
      </c>
      <c r="P29" s="1" t="s">
        <v>20</v>
      </c>
      <c r="Q29" s="1" t="s">
        <v>157</v>
      </c>
      <c r="R29" s="1" t="s">
        <v>28</v>
      </c>
      <c r="S29" s="42" t="s">
        <v>86</v>
      </c>
      <c r="T29" s="1"/>
      <c r="U29" s="1"/>
      <c r="V29" s="43"/>
      <c r="W29" s="1"/>
      <c r="X29" s="44"/>
    </row>
    <row r="30" spans="1:24" ht="15.75" customHeight="1">
      <c r="A30" s="1" t="b">
        <v>1</v>
      </c>
      <c r="B30" s="1"/>
      <c r="C30" s="1"/>
      <c r="D30" s="1"/>
      <c r="E30" s="1" t="str">
        <f t="shared" si="0"/>
        <v>Spielvideo</v>
      </c>
      <c r="F30" s="38" t="s">
        <v>332</v>
      </c>
      <c r="G30" s="39" t="s">
        <v>333</v>
      </c>
      <c r="H30" s="40" t="s">
        <v>14</v>
      </c>
      <c r="I30" s="33" t="s">
        <v>5778</v>
      </c>
      <c r="J30" s="1"/>
      <c r="K30" s="41" t="s">
        <v>322</v>
      </c>
      <c r="L30" s="41" t="s">
        <v>138</v>
      </c>
      <c r="M30" s="1"/>
      <c r="N30" s="1" t="s">
        <v>18</v>
      </c>
      <c r="O30" s="33">
        <v>42154</v>
      </c>
      <c r="P30" s="1" t="s">
        <v>49</v>
      </c>
      <c r="Q30" s="1" t="s">
        <v>180</v>
      </c>
      <c r="R30" s="1" t="s">
        <v>28</v>
      </c>
      <c r="S30" s="42" t="s">
        <v>246</v>
      </c>
      <c r="T30" s="1"/>
      <c r="U30" s="1"/>
      <c r="V30" s="43"/>
      <c r="W30" s="1"/>
      <c r="X30" s="44"/>
    </row>
    <row r="31" spans="1:24" ht="15.75" customHeight="1">
      <c r="A31" s="1" t="b">
        <v>1</v>
      </c>
      <c r="B31" s="1"/>
      <c r="C31" s="1"/>
      <c r="D31" s="1"/>
      <c r="E31" s="1" t="str">
        <f t="shared" si="0"/>
        <v>Spielvideo</v>
      </c>
      <c r="F31" s="38" t="s">
        <v>334</v>
      </c>
      <c r="G31" s="39" t="s">
        <v>335</v>
      </c>
      <c r="H31" s="40" t="s">
        <v>14</v>
      </c>
      <c r="I31" s="33" t="s">
        <v>5780</v>
      </c>
      <c r="J31" s="1"/>
      <c r="K31" s="41" t="s">
        <v>322</v>
      </c>
      <c r="L31" s="41" t="s">
        <v>138</v>
      </c>
      <c r="M31" s="1"/>
      <c r="N31" s="1" t="s">
        <v>18</v>
      </c>
      <c r="O31" s="33">
        <v>42154</v>
      </c>
      <c r="P31" s="1" t="s">
        <v>20</v>
      </c>
      <c r="Q31" s="1" t="s">
        <v>49</v>
      </c>
      <c r="R31" s="1" t="s">
        <v>28</v>
      </c>
      <c r="S31" s="42" t="s">
        <v>228</v>
      </c>
      <c r="T31" s="1"/>
      <c r="U31" s="1"/>
      <c r="V31" s="43"/>
      <c r="W31" s="1"/>
      <c r="X31" s="44"/>
    </row>
    <row r="32" spans="1:24" ht="15.75" customHeight="1">
      <c r="A32" s="1" t="b">
        <v>1</v>
      </c>
      <c r="B32" s="1"/>
      <c r="C32" s="1"/>
      <c r="D32" s="1"/>
      <c r="E32" s="1" t="str">
        <f t="shared" si="0"/>
        <v>Spielvideo</v>
      </c>
      <c r="F32" s="38" t="s">
        <v>336</v>
      </c>
      <c r="G32" s="39" t="s">
        <v>337</v>
      </c>
      <c r="H32" s="40" t="s">
        <v>14</v>
      </c>
      <c r="I32" s="33" t="s">
        <v>5778</v>
      </c>
      <c r="J32" s="1"/>
      <c r="K32" s="41" t="s">
        <v>338</v>
      </c>
      <c r="L32" s="41" t="s">
        <v>164</v>
      </c>
      <c r="M32" s="1"/>
      <c r="N32" s="1" t="s">
        <v>18</v>
      </c>
      <c r="O32" s="35">
        <v>42133</v>
      </c>
      <c r="P32" s="1" t="s">
        <v>249</v>
      </c>
      <c r="Q32" s="1" t="s">
        <v>118</v>
      </c>
      <c r="R32" s="1" t="s">
        <v>28</v>
      </c>
      <c r="S32" s="42" t="s">
        <v>185</v>
      </c>
      <c r="T32" s="1"/>
      <c r="U32" s="1"/>
      <c r="V32" s="43"/>
      <c r="W32" s="1"/>
      <c r="X32" s="44"/>
    </row>
    <row r="33" spans="1:24" ht="15.75" customHeight="1">
      <c r="A33" s="1" t="b">
        <v>1</v>
      </c>
      <c r="B33" s="1"/>
      <c r="C33" s="1"/>
      <c r="D33" s="1"/>
      <c r="E33" s="1" t="str">
        <f t="shared" si="0"/>
        <v>Spielvideo</v>
      </c>
      <c r="F33" s="38" t="s">
        <v>340</v>
      </c>
      <c r="G33" s="39" t="s">
        <v>341</v>
      </c>
      <c r="H33" s="40" t="s">
        <v>14</v>
      </c>
      <c r="I33" s="33" t="s">
        <v>5778</v>
      </c>
      <c r="J33" s="1"/>
      <c r="K33" s="41" t="s">
        <v>338</v>
      </c>
      <c r="L33" s="41" t="s">
        <v>164</v>
      </c>
      <c r="M33" s="1"/>
      <c r="N33" s="1" t="s">
        <v>18</v>
      </c>
      <c r="O33" s="35">
        <v>42133</v>
      </c>
      <c r="P33" s="1" t="s">
        <v>261</v>
      </c>
      <c r="Q33" s="1" t="s">
        <v>112</v>
      </c>
      <c r="R33" s="1" t="s">
        <v>28</v>
      </c>
      <c r="S33" s="42" t="s">
        <v>342</v>
      </c>
      <c r="T33" s="1"/>
      <c r="U33" s="1"/>
      <c r="V33" s="43"/>
      <c r="W33" s="1"/>
      <c r="X33" s="44"/>
    </row>
    <row r="34" spans="1:24" ht="15.75" customHeight="1">
      <c r="A34" s="1" t="b">
        <v>1</v>
      </c>
      <c r="B34" s="1"/>
      <c r="C34" s="1"/>
      <c r="D34" s="1"/>
      <c r="E34" s="1" t="str">
        <f t="shared" si="0"/>
        <v>Spielvideo</v>
      </c>
      <c r="F34" s="38" t="s">
        <v>343</v>
      </c>
      <c r="G34" s="39" t="s">
        <v>344</v>
      </c>
      <c r="H34" s="40" t="s">
        <v>14</v>
      </c>
      <c r="I34" s="33" t="s">
        <v>5781</v>
      </c>
      <c r="J34" s="1"/>
      <c r="K34" s="41" t="s">
        <v>338</v>
      </c>
      <c r="L34" s="41" t="s">
        <v>164</v>
      </c>
      <c r="M34" s="1"/>
      <c r="N34" s="1" t="s">
        <v>18</v>
      </c>
      <c r="O34" s="35">
        <v>42133</v>
      </c>
      <c r="P34" s="1" t="s">
        <v>20</v>
      </c>
      <c r="Q34" s="1" t="s">
        <v>345</v>
      </c>
      <c r="R34" s="1" t="s">
        <v>28</v>
      </c>
      <c r="S34" s="42" t="s">
        <v>346</v>
      </c>
      <c r="T34" s="1"/>
      <c r="U34" s="1"/>
      <c r="V34" s="43"/>
      <c r="W34" s="1"/>
      <c r="X34" s="44"/>
    </row>
    <row r="35" spans="1:24" ht="15.75" customHeight="1">
      <c r="A35" s="1" t="b">
        <v>1</v>
      </c>
      <c r="B35" s="1"/>
      <c r="C35" s="1"/>
      <c r="D35" s="1"/>
      <c r="E35" s="1" t="str">
        <f t="shared" si="0"/>
        <v>Spielvideo</v>
      </c>
      <c r="F35" s="38" t="s">
        <v>347</v>
      </c>
      <c r="G35" s="39" t="s">
        <v>348</v>
      </c>
      <c r="H35" s="40" t="s">
        <v>14</v>
      </c>
      <c r="I35" s="33" t="s">
        <v>5782</v>
      </c>
      <c r="J35" s="1" t="s">
        <v>349</v>
      </c>
      <c r="K35" s="41" t="s">
        <v>338</v>
      </c>
      <c r="L35" s="41" t="s">
        <v>164</v>
      </c>
      <c r="M35" s="1"/>
      <c r="N35" s="1" t="s">
        <v>18</v>
      </c>
      <c r="O35" s="35">
        <v>42133</v>
      </c>
      <c r="P35" s="1" t="s">
        <v>20</v>
      </c>
      <c r="Q35" s="1" t="s">
        <v>127</v>
      </c>
      <c r="R35" s="1" t="s">
        <v>28</v>
      </c>
      <c r="S35" s="42"/>
      <c r="T35" s="1"/>
      <c r="U35" s="1"/>
      <c r="V35" s="43"/>
      <c r="W35" s="1"/>
      <c r="X35" s="44"/>
    </row>
    <row r="36" spans="1:24" ht="15.75" customHeight="1">
      <c r="A36" s="1" t="b">
        <v>1</v>
      </c>
      <c r="B36" s="1"/>
      <c r="C36" s="1"/>
      <c r="D36" s="1"/>
      <c r="E36" s="1" t="str">
        <f t="shared" si="0"/>
        <v>Spielvideo</v>
      </c>
      <c r="F36" s="38" t="s">
        <v>350</v>
      </c>
      <c r="G36" s="39" t="s">
        <v>351</v>
      </c>
      <c r="H36" s="40" t="s">
        <v>14</v>
      </c>
      <c r="I36" s="33" t="s">
        <v>5782</v>
      </c>
      <c r="J36" s="1"/>
      <c r="K36" s="41" t="s">
        <v>338</v>
      </c>
      <c r="L36" s="41" t="s">
        <v>164</v>
      </c>
      <c r="M36" s="1"/>
      <c r="N36" s="1" t="s">
        <v>18</v>
      </c>
      <c r="O36" s="35">
        <v>42133</v>
      </c>
      <c r="P36" s="1" t="s">
        <v>20</v>
      </c>
      <c r="Q36" s="1" t="s">
        <v>200</v>
      </c>
      <c r="R36" s="1" t="s">
        <v>28</v>
      </c>
      <c r="S36" s="42" t="s">
        <v>352</v>
      </c>
      <c r="T36" s="1"/>
      <c r="U36" s="1"/>
      <c r="V36" s="43"/>
      <c r="W36" s="1"/>
      <c r="X36" s="44"/>
    </row>
    <row r="37" spans="1:24" ht="15.75" customHeight="1">
      <c r="A37" s="1" t="b">
        <v>1</v>
      </c>
      <c r="B37" s="1"/>
      <c r="C37" s="1"/>
      <c r="D37" s="1"/>
      <c r="E37" s="1" t="str">
        <f t="shared" si="0"/>
        <v>Spielvideo</v>
      </c>
      <c r="F37" s="38" t="s">
        <v>353</v>
      </c>
      <c r="G37" s="39" t="s">
        <v>354</v>
      </c>
      <c r="H37" s="40" t="s">
        <v>14</v>
      </c>
      <c r="I37" s="33" t="s">
        <v>5783</v>
      </c>
      <c r="J37" s="1"/>
      <c r="K37" s="41" t="s">
        <v>338</v>
      </c>
      <c r="L37" s="41" t="s">
        <v>164</v>
      </c>
      <c r="M37" s="1"/>
      <c r="N37" s="1" t="s">
        <v>18</v>
      </c>
      <c r="O37" s="35">
        <v>42133</v>
      </c>
      <c r="P37" s="1" t="s">
        <v>200</v>
      </c>
      <c r="Q37" s="1" t="s">
        <v>249</v>
      </c>
      <c r="R37" s="1" t="s">
        <v>28</v>
      </c>
      <c r="S37" s="42" t="s">
        <v>355</v>
      </c>
      <c r="T37" s="1"/>
      <c r="U37" s="1"/>
      <c r="V37" s="43"/>
      <c r="W37" s="1"/>
      <c r="X37" s="44"/>
    </row>
    <row r="38" spans="1:24" ht="15.75" customHeight="1">
      <c r="A38" s="1" t="b">
        <v>1</v>
      </c>
      <c r="B38" s="1"/>
      <c r="C38" s="1"/>
      <c r="D38" s="1"/>
      <c r="E38" s="1" t="str">
        <f t="shared" si="0"/>
        <v>Spielvideo</v>
      </c>
      <c r="F38" s="38" t="s">
        <v>356</v>
      </c>
      <c r="G38" s="39" t="s">
        <v>357</v>
      </c>
      <c r="H38" s="40" t="s">
        <v>14</v>
      </c>
      <c r="I38" s="33" t="s">
        <v>5784</v>
      </c>
      <c r="J38" s="1"/>
      <c r="K38" s="41" t="s">
        <v>315</v>
      </c>
      <c r="L38" s="41" t="s">
        <v>138</v>
      </c>
      <c r="M38" s="1"/>
      <c r="N38" s="1" t="s">
        <v>18</v>
      </c>
      <c r="O38" s="33">
        <v>42126</v>
      </c>
      <c r="P38" s="1" t="s">
        <v>112</v>
      </c>
      <c r="Q38" s="1" t="s">
        <v>358</v>
      </c>
      <c r="R38" s="1" t="s">
        <v>28</v>
      </c>
      <c r="S38" s="42" t="s">
        <v>29</v>
      </c>
      <c r="T38" s="1"/>
      <c r="U38" s="1"/>
      <c r="V38" s="43"/>
      <c r="W38" s="1"/>
      <c r="X38" s="44"/>
    </row>
    <row r="39" spans="1:24" ht="15.75" customHeight="1">
      <c r="A39" s="1" t="b">
        <v>1</v>
      </c>
      <c r="B39" s="1"/>
      <c r="C39" s="1"/>
      <c r="D39" s="1"/>
      <c r="E39" s="1" t="str">
        <f t="shared" si="0"/>
        <v>Spielvideo</v>
      </c>
      <c r="F39" s="38" t="s">
        <v>359</v>
      </c>
      <c r="G39" s="39" t="s">
        <v>360</v>
      </c>
      <c r="H39" s="40" t="s">
        <v>14</v>
      </c>
      <c r="I39" s="33" t="s">
        <v>5785</v>
      </c>
      <c r="J39" s="1"/>
      <c r="K39" s="41" t="s">
        <v>315</v>
      </c>
      <c r="L39" s="41" t="s">
        <v>138</v>
      </c>
      <c r="M39" s="1"/>
      <c r="N39" s="1" t="s">
        <v>18</v>
      </c>
      <c r="O39" s="33">
        <v>42126</v>
      </c>
      <c r="P39" s="1" t="s">
        <v>249</v>
      </c>
      <c r="Q39" s="1" t="s">
        <v>361</v>
      </c>
      <c r="R39" s="1" t="s">
        <v>28</v>
      </c>
      <c r="S39" s="42" t="s">
        <v>362</v>
      </c>
      <c r="T39" s="1"/>
      <c r="U39" s="1"/>
      <c r="V39" s="43"/>
      <c r="W39" s="1"/>
      <c r="X39" s="44"/>
    </row>
    <row r="40" spans="1:24" ht="15.75" customHeight="1">
      <c r="A40" s="1" t="b">
        <v>1</v>
      </c>
      <c r="B40" s="1"/>
      <c r="C40" s="1"/>
      <c r="D40" s="1"/>
      <c r="E40" s="1" t="str">
        <f t="shared" si="0"/>
        <v>Spielvideo</v>
      </c>
      <c r="F40" s="38" t="s">
        <v>363</v>
      </c>
      <c r="G40" s="39" t="s">
        <v>364</v>
      </c>
      <c r="H40" s="40" t="s">
        <v>14</v>
      </c>
      <c r="I40" s="33" t="s">
        <v>5785</v>
      </c>
      <c r="J40" s="1"/>
      <c r="K40" s="41" t="s">
        <v>315</v>
      </c>
      <c r="L40" s="41" t="s">
        <v>138</v>
      </c>
      <c r="M40" s="1"/>
      <c r="N40" s="1" t="s">
        <v>18</v>
      </c>
      <c r="O40" s="33">
        <v>42126</v>
      </c>
      <c r="P40" s="1" t="s">
        <v>49</v>
      </c>
      <c r="Q40" s="1" t="s">
        <v>112</v>
      </c>
      <c r="R40" s="1" t="s">
        <v>28</v>
      </c>
      <c r="S40" s="42" t="s">
        <v>365</v>
      </c>
      <c r="T40" s="1"/>
      <c r="U40" s="1"/>
      <c r="V40" s="43"/>
      <c r="W40" s="1"/>
      <c r="X40" s="44"/>
    </row>
    <row r="41" spans="1:24" ht="15.75" customHeight="1">
      <c r="A41" s="1" t="b">
        <v>1</v>
      </c>
      <c r="B41" s="1"/>
      <c r="C41" s="1"/>
      <c r="D41" s="1"/>
      <c r="E41" s="1" t="str">
        <f t="shared" si="0"/>
        <v>Spielvideo</v>
      </c>
      <c r="F41" s="38" t="s">
        <v>318</v>
      </c>
      <c r="G41" s="39" t="s">
        <v>366</v>
      </c>
      <c r="H41" s="40" t="s">
        <v>14</v>
      </c>
      <c r="I41" s="33" t="s">
        <v>5785</v>
      </c>
      <c r="J41" s="1"/>
      <c r="K41" s="41" t="s">
        <v>315</v>
      </c>
      <c r="L41" s="41" t="s">
        <v>138</v>
      </c>
      <c r="M41" s="1"/>
      <c r="N41" s="1" t="s">
        <v>18</v>
      </c>
      <c r="O41" s="33">
        <v>42126</v>
      </c>
      <c r="P41" s="1" t="s">
        <v>49</v>
      </c>
      <c r="Q41" s="1" t="s">
        <v>20</v>
      </c>
      <c r="R41" s="1" t="s">
        <v>28</v>
      </c>
      <c r="S41" s="42" t="s">
        <v>34</v>
      </c>
      <c r="T41" s="1"/>
      <c r="U41" s="1"/>
      <c r="V41" s="43"/>
      <c r="W41" s="1"/>
      <c r="X41" s="44"/>
    </row>
    <row r="42" spans="1:24" ht="15.75" customHeight="1">
      <c r="A42" s="1" t="b">
        <v>1</v>
      </c>
      <c r="B42" s="1"/>
      <c r="C42" s="1"/>
      <c r="D42" s="1"/>
      <c r="E42" s="1" t="str">
        <f t="shared" si="0"/>
        <v>Spielvideo</v>
      </c>
      <c r="F42" s="38" t="s">
        <v>367</v>
      </c>
      <c r="G42" s="39" t="s">
        <v>368</v>
      </c>
      <c r="H42" s="40" t="s">
        <v>14</v>
      </c>
      <c r="I42" s="33" t="s">
        <v>5786</v>
      </c>
      <c r="J42" s="1"/>
      <c r="K42" s="41" t="s">
        <v>315</v>
      </c>
      <c r="L42" s="41" t="s">
        <v>138</v>
      </c>
      <c r="M42" s="1"/>
      <c r="N42" s="1" t="s">
        <v>18</v>
      </c>
      <c r="O42" s="33">
        <v>42126</v>
      </c>
      <c r="P42" s="1" t="s">
        <v>180</v>
      </c>
      <c r="Q42" s="1" t="s">
        <v>249</v>
      </c>
      <c r="R42" s="1" t="s">
        <v>28</v>
      </c>
      <c r="S42" s="42" t="s">
        <v>128</v>
      </c>
      <c r="T42" s="1"/>
      <c r="U42" s="1"/>
      <c r="V42" s="43"/>
      <c r="W42" s="1"/>
      <c r="X42" s="44"/>
    </row>
    <row r="43" spans="1:24" ht="15.75" customHeight="1">
      <c r="A43" s="1" t="b">
        <v>1</v>
      </c>
      <c r="B43" s="1"/>
      <c r="C43" s="1"/>
      <c r="D43" s="1"/>
      <c r="E43" s="1" t="str">
        <f t="shared" si="0"/>
        <v>Spielvideo</v>
      </c>
      <c r="F43" s="38" t="s">
        <v>369</v>
      </c>
      <c r="G43" s="39" t="s">
        <v>370</v>
      </c>
      <c r="H43" s="40" t="s">
        <v>14</v>
      </c>
      <c r="I43" s="33">
        <v>42263</v>
      </c>
      <c r="J43" s="1"/>
      <c r="K43" s="41" t="s">
        <v>371</v>
      </c>
      <c r="L43" s="41" t="s">
        <v>259</v>
      </c>
      <c r="M43" s="1"/>
      <c r="N43" s="1" t="s">
        <v>18</v>
      </c>
      <c r="O43" s="33">
        <v>42175</v>
      </c>
      <c r="P43" s="1" t="s">
        <v>20</v>
      </c>
      <c r="Q43" s="1" t="s">
        <v>373</v>
      </c>
      <c r="R43" s="1" t="s">
        <v>28</v>
      </c>
      <c r="S43" s="42" t="s">
        <v>374</v>
      </c>
      <c r="T43" s="1"/>
      <c r="U43" s="1"/>
      <c r="V43" s="43"/>
      <c r="W43" s="1"/>
      <c r="X43" s="44"/>
    </row>
    <row r="44" spans="1:24" ht="15.75" customHeight="1">
      <c r="A44" s="1" t="b">
        <v>1</v>
      </c>
      <c r="B44" s="1"/>
      <c r="C44" s="1"/>
      <c r="D44" s="1"/>
      <c r="E44" s="1" t="str">
        <f t="shared" si="0"/>
        <v>Spielvideo</v>
      </c>
      <c r="F44" s="38" t="s">
        <v>375</v>
      </c>
      <c r="G44" s="39" t="s">
        <v>376</v>
      </c>
      <c r="H44" s="40" t="s">
        <v>14</v>
      </c>
      <c r="I44" s="33">
        <v>42263</v>
      </c>
      <c r="J44" s="1" t="s">
        <v>91</v>
      </c>
      <c r="K44" s="41" t="s">
        <v>371</v>
      </c>
      <c r="L44" s="41" t="s">
        <v>259</v>
      </c>
      <c r="M44" s="1"/>
      <c r="N44" s="1" t="s">
        <v>18</v>
      </c>
      <c r="O44" s="33">
        <v>42175</v>
      </c>
      <c r="P44" s="1" t="s">
        <v>180</v>
      </c>
      <c r="Q44" s="1" t="s">
        <v>231</v>
      </c>
      <c r="R44" s="1" t="s">
        <v>28</v>
      </c>
      <c r="S44" s="42"/>
      <c r="T44" s="1"/>
      <c r="U44" s="1"/>
      <c r="V44" s="43"/>
      <c r="W44" s="1"/>
      <c r="X44" s="44"/>
    </row>
    <row r="45" spans="1:24" ht="15.75" customHeight="1">
      <c r="A45" s="1" t="b">
        <v>1</v>
      </c>
      <c r="B45" s="1"/>
      <c r="C45" s="1"/>
      <c r="D45" s="1"/>
      <c r="E45" s="1" t="str">
        <f t="shared" si="0"/>
        <v>Spielvideo</v>
      </c>
      <c r="F45" s="38" t="s">
        <v>377</v>
      </c>
      <c r="G45" s="39" t="s">
        <v>378</v>
      </c>
      <c r="H45" s="40" t="s">
        <v>14</v>
      </c>
      <c r="I45" s="33">
        <v>42263</v>
      </c>
      <c r="J45" s="1"/>
      <c r="K45" s="41" t="s">
        <v>371</v>
      </c>
      <c r="L45" s="41" t="s">
        <v>259</v>
      </c>
      <c r="M45" s="1"/>
      <c r="N45" s="1" t="s">
        <v>18</v>
      </c>
      <c r="O45" s="33">
        <v>42175</v>
      </c>
      <c r="P45" s="1" t="s">
        <v>20</v>
      </c>
      <c r="Q45" s="1" t="s">
        <v>33</v>
      </c>
      <c r="R45" s="1" t="s">
        <v>28</v>
      </c>
      <c r="S45" s="42" t="s">
        <v>178</v>
      </c>
      <c r="T45" s="1"/>
      <c r="U45" s="1"/>
      <c r="V45" s="43"/>
      <c r="W45" s="1"/>
      <c r="X45" s="44"/>
    </row>
    <row r="46" spans="1:24" ht="15.75" customHeight="1">
      <c r="A46" s="1" t="b">
        <v>1</v>
      </c>
      <c r="B46" s="1"/>
      <c r="C46" s="1"/>
      <c r="D46" s="1"/>
      <c r="E46" s="1" t="str">
        <f t="shared" si="0"/>
        <v>Spielvideo</v>
      </c>
      <c r="F46" s="38" t="s">
        <v>379</v>
      </c>
      <c r="G46" s="39" t="s">
        <v>380</v>
      </c>
      <c r="H46" s="40" t="s">
        <v>14</v>
      </c>
      <c r="I46" s="33" t="s">
        <v>5787</v>
      </c>
      <c r="J46" s="1"/>
      <c r="K46" s="41" t="s">
        <v>315</v>
      </c>
      <c r="L46" s="41" t="s">
        <v>138</v>
      </c>
      <c r="M46" s="1"/>
      <c r="N46" s="1" t="s">
        <v>18</v>
      </c>
      <c r="O46" s="33">
        <v>42126</v>
      </c>
      <c r="P46" s="1" t="s">
        <v>20</v>
      </c>
      <c r="Q46" s="1" t="s">
        <v>5774</v>
      </c>
      <c r="R46" s="1" t="s">
        <v>28</v>
      </c>
      <c r="S46" s="42" t="s">
        <v>381</v>
      </c>
      <c r="T46" s="1"/>
      <c r="U46" s="1"/>
      <c r="V46" s="43"/>
      <c r="W46" s="1"/>
      <c r="X46" s="44"/>
    </row>
    <row r="47" spans="1:24" ht="15.75" customHeight="1">
      <c r="A47" s="1" t="b">
        <v>1</v>
      </c>
      <c r="B47" s="1"/>
      <c r="C47" s="1"/>
      <c r="D47" s="1"/>
      <c r="E47" s="1" t="str">
        <f t="shared" si="0"/>
        <v>Spielvideo</v>
      </c>
      <c r="F47" s="38" t="s">
        <v>382</v>
      </c>
      <c r="G47" s="39" t="s">
        <v>383</v>
      </c>
      <c r="H47" s="40" t="s">
        <v>14</v>
      </c>
      <c r="I47" s="33" t="s">
        <v>5787</v>
      </c>
      <c r="J47" s="1"/>
      <c r="K47" s="41" t="s">
        <v>315</v>
      </c>
      <c r="L47" s="41" t="s">
        <v>138</v>
      </c>
      <c r="M47" s="1"/>
      <c r="N47" s="1" t="s">
        <v>18</v>
      </c>
      <c r="O47" s="33">
        <v>42126</v>
      </c>
      <c r="P47" s="1" t="s">
        <v>20</v>
      </c>
      <c r="Q47" s="1" t="s">
        <v>112</v>
      </c>
      <c r="R47" s="1" t="s">
        <v>28</v>
      </c>
      <c r="S47" s="42" t="s">
        <v>119</v>
      </c>
      <c r="T47" s="1"/>
      <c r="U47" s="1"/>
      <c r="V47" s="43"/>
      <c r="W47" s="1"/>
      <c r="X47" s="44"/>
    </row>
    <row r="48" spans="1:24" ht="15.75" customHeight="1">
      <c r="A48" s="1" t="b">
        <v>1</v>
      </c>
      <c r="B48" s="1"/>
      <c r="C48" s="1"/>
      <c r="D48" s="1"/>
      <c r="E48" s="1" t="str">
        <f t="shared" si="0"/>
        <v>Spielvideo</v>
      </c>
      <c r="F48" s="38" t="s">
        <v>384</v>
      </c>
      <c r="G48" s="39" t="s">
        <v>385</v>
      </c>
      <c r="H48" s="40" t="s">
        <v>14</v>
      </c>
      <c r="I48" s="33" t="s">
        <v>5788</v>
      </c>
      <c r="J48" s="1"/>
      <c r="K48" s="41" t="s">
        <v>315</v>
      </c>
      <c r="L48" s="41" t="s">
        <v>138</v>
      </c>
      <c r="M48" s="1"/>
      <c r="N48" s="1" t="s">
        <v>18</v>
      </c>
      <c r="O48" s="33">
        <v>42126</v>
      </c>
      <c r="P48" s="1" t="s">
        <v>20</v>
      </c>
      <c r="Q48" s="1" t="s">
        <v>5789</v>
      </c>
      <c r="R48" s="1" t="s">
        <v>28</v>
      </c>
      <c r="S48" s="42" t="s">
        <v>130</v>
      </c>
      <c r="T48" s="1"/>
      <c r="U48" s="1"/>
      <c r="V48" s="43"/>
      <c r="W48" s="1"/>
      <c r="X48" s="44"/>
    </row>
    <row r="49" spans="1:24" ht="15.75" customHeight="1">
      <c r="A49" s="1" t="b">
        <v>1</v>
      </c>
      <c r="B49" s="1"/>
      <c r="C49" s="1"/>
      <c r="D49" s="1"/>
      <c r="E49" s="1" t="str">
        <f t="shared" si="0"/>
        <v>Spielvideo</v>
      </c>
      <c r="F49" s="38" t="s">
        <v>386</v>
      </c>
      <c r="G49" s="39" t="s">
        <v>387</v>
      </c>
      <c r="H49" s="40" t="s">
        <v>14</v>
      </c>
      <c r="I49" s="33" t="s">
        <v>5790</v>
      </c>
      <c r="J49" s="1"/>
      <c r="K49" s="41" t="s">
        <v>388</v>
      </c>
      <c r="L49" s="41" t="s">
        <v>42</v>
      </c>
      <c r="M49" s="1"/>
      <c r="N49" s="1" t="s">
        <v>18</v>
      </c>
      <c r="O49" s="33">
        <v>42112</v>
      </c>
      <c r="P49" s="1" t="s">
        <v>5791</v>
      </c>
      <c r="Q49" s="1" t="s">
        <v>390</v>
      </c>
      <c r="R49" s="1" t="s">
        <v>28</v>
      </c>
      <c r="S49" s="42" t="s">
        <v>346</v>
      </c>
      <c r="T49" s="1"/>
      <c r="U49" s="1"/>
      <c r="V49" s="43"/>
      <c r="W49" s="1"/>
      <c r="X49" s="44"/>
    </row>
    <row r="50" spans="1:24" ht="15.75" customHeight="1">
      <c r="A50" s="1" t="b">
        <v>1</v>
      </c>
      <c r="B50" s="1"/>
      <c r="C50" s="1"/>
      <c r="D50" s="1"/>
      <c r="E50" s="1" t="str">
        <f t="shared" si="0"/>
        <v>Spielvideo</v>
      </c>
      <c r="F50" s="38" t="s">
        <v>391</v>
      </c>
      <c r="G50" s="39" t="s">
        <v>392</v>
      </c>
      <c r="H50" s="40" t="s">
        <v>14</v>
      </c>
      <c r="I50" s="33" t="s">
        <v>5792</v>
      </c>
      <c r="J50" s="1"/>
      <c r="K50" s="41" t="s">
        <v>388</v>
      </c>
      <c r="L50" s="41" t="s">
        <v>42</v>
      </c>
      <c r="M50" s="1"/>
      <c r="N50" s="1" t="s">
        <v>18</v>
      </c>
      <c r="O50" s="33">
        <v>42112</v>
      </c>
      <c r="P50" s="1" t="s">
        <v>20</v>
      </c>
      <c r="Q50" s="1" t="s">
        <v>70</v>
      </c>
      <c r="R50" s="1" t="s">
        <v>28</v>
      </c>
      <c r="S50" s="42" t="s">
        <v>294</v>
      </c>
      <c r="T50" s="1"/>
      <c r="U50" s="1"/>
      <c r="V50" s="43"/>
      <c r="W50" s="1"/>
      <c r="X50" s="44"/>
    </row>
    <row r="51" spans="1:24" ht="15.75" customHeight="1">
      <c r="A51" s="1" t="b">
        <v>1</v>
      </c>
      <c r="B51" s="1"/>
      <c r="C51" s="1"/>
      <c r="D51" s="1"/>
      <c r="E51" s="1" t="str">
        <f t="shared" si="0"/>
        <v>Spielvideo</v>
      </c>
      <c r="F51" s="38" t="s">
        <v>393</v>
      </c>
      <c r="G51" s="39" t="s">
        <v>394</v>
      </c>
      <c r="H51" s="40" t="s">
        <v>14</v>
      </c>
      <c r="I51" s="33" t="s">
        <v>5792</v>
      </c>
      <c r="J51" s="1"/>
      <c r="K51" s="41" t="s">
        <v>388</v>
      </c>
      <c r="L51" s="41" t="s">
        <v>42</v>
      </c>
      <c r="M51" s="1"/>
      <c r="N51" s="1" t="s">
        <v>18</v>
      </c>
      <c r="O51" s="33">
        <v>42112</v>
      </c>
      <c r="P51" s="1" t="s">
        <v>20</v>
      </c>
      <c r="Q51" s="1" t="s">
        <v>33</v>
      </c>
      <c r="R51" s="1" t="s">
        <v>28</v>
      </c>
      <c r="S51" s="42" t="s">
        <v>395</v>
      </c>
      <c r="T51" s="1"/>
      <c r="U51" s="1"/>
      <c r="V51" s="43"/>
      <c r="W51" s="1"/>
      <c r="X51" s="44"/>
    </row>
    <row r="52" spans="1:24" ht="15.75" customHeight="1">
      <c r="A52" s="1" t="b">
        <v>1</v>
      </c>
      <c r="B52" s="1"/>
      <c r="C52" s="1"/>
      <c r="D52" s="1"/>
      <c r="E52" s="1" t="str">
        <f t="shared" si="0"/>
        <v>Spielvideo</v>
      </c>
      <c r="F52" s="38" t="s">
        <v>396</v>
      </c>
      <c r="G52" s="39" t="s">
        <v>397</v>
      </c>
      <c r="H52" s="40" t="s">
        <v>14</v>
      </c>
      <c r="I52" s="33" t="s">
        <v>5793</v>
      </c>
      <c r="J52" s="1"/>
      <c r="K52" s="41" t="s">
        <v>388</v>
      </c>
      <c r="L52" s="41" t="s">
        <v>42</v>
      </c>
      <c r="M52" s="1"/>
      <c r="N52" s="1" t="s">
        <v>18</v>
      </c>
      <c r="O52" s="33">
        <v>42112</v>
      </c>
      <c r="P52" s="1" t="s">
        <v>5791</v>
      </c>
      <c r="Q52" s="1" t="s">
        <v>157</v>
      </c>
      <c r="R52" s="1" t="s">
        <v>28</v>
      </c>
      <c r="S52" s="42" t="s">
        <v>294</v>
      </c>
      <c r="T52" s="1"/>
      <c r="U52" s="1"/>
      <c r="V52" s="43"/>
      <c r="W52" s="1"/>
      <c r="X52" s="44"/>
    </row>
    <row r="53" spans="1:24" ht="15.75" customHeight="1">
      <c r="A53" s="1" t="b">
        <v>1</v>
      </c>
      <c r="B53" s="1"/>
      <c r="C53" s="1"/>
      <c r="D53" s="1"/>
      <c r="E53" s="1" t="str">
        <f t="shared" si="0"/>
        <v>Spielvideo</v>
      </c>
      <c r="F53" s="38" t="s">
        <v>398</v>
      </c>
      <c r="G53" s="39" t="s">
        <v>399</v>
      </c>
      <c r="H53" s="40" t="s">
        <v>14</v>
      </c>
      <c r="I53" s="33" t="s">
        <v>5794</v>
      </c>
      <c r="J53" s="1"/>
      <c r="K53" s="41" t="s">
        <v>388</v>
      </c>
      <c r="L53" s="41" t="s">
        <v>42</v>
      </c>
      <c r="M53" s="1"/>
      <c r="N53" s="1" t="s">
        <v>18</v>
      </c>
      <c r="O53" s="33">
        <v>42112</v>
      </c>
      <c r="P53" s="1" t="s">
        <v>5774</v>
      </c>
      <c r="Q53" s="1" t="s">
        <v>20</v>
      </c>
      <c r="R53" s="1" t="s">
        <v>28</v>
      </c>
      <c r="S53" s="42" t="s">
        <v>89</v>
      </c>
      <c r="T53" s="1"/>
      <c r="U53" s="1"/>
      <c r="V53" s="43"/>
      <c r="W53" s="1"/>
      <c r="X53" s="44"/>
    </row>
    <row r="54" spans="1:24" ht="14">
      <c r="A54" s="1" t="b">
        <v>1</v>
      </c>
      <c r="B54" s="1"/>
      <c r="C54" s="1"/>
      <c r="D54" s="1"/>
      <c r="E54" s="1" t="str">
        <f t="shared" si="0"/>
        <v>Spielvideo</v>
      </c>
      <c r="F54" s="38" t="s">
        <v>400</v>
      </c>
      <c r="G54" s="39" t="s">
        <v>401</v>
      </c>
      <c r="H54" s="40" t="s">
        <v>14</v>
      </c>
      <c r="I54" s="33" t="s">
        <v>5794</v>
      </c>
      <c r="J54" s="1" t="s">
        <v>402</v>
      </c>
      <c r="K54" s="41" t="s">
        <v>388</v>
      </c>
      <c r="L54" s="41" t="s">
        <v>42</v>
      </c>
      <c r="M54" s="1"/>
      <c r="N54" s="1" t="s">
        <v>18</v>
      </c>
      <c r="O54" s="33">
        <v>42112</v>
      </c>
      <c r="P54" s="1" t="s">
        <v>20</v>
      </c>
      <c r="Q54" s="1" t="s">
        <v>49</v>
      </c>
      <c r="R54" s="1" t="s">
        <v>28</v>
      </c>
      <c r="S54" s="42"/>
      <c r="T54" s="1"/>
      <c r="U54" s="1"/>
      <c r="V54" s="43"/>
      <c r="W54" s="1"/>
      <c r="X54" s="44"/>
    </row>
    <row r="55" spans="1:24" ht="14">
      <c r="A55" s="1" t="b">
        <v>1</v>
      </c>
      <c r="B55" s="1"/>
      <c r="C55" s="1"/>
      <c r="D55" s="1"/>
      <c r="E55" s="1" t="str">
        <f t="shared" si="0"/>
        <v>Spielvideo</v>
      </c>
      <c r="F55" s="38" t="s">
        <v>403</v>
      </c>
      <c r="G55" s="39" t="s">
        <v>404</v>
      </c>
      <c r="H55" s="40" t="s">
        <v>14</v>
      </c>
      <c r="I55" s="33" t="s">
        <v>5795</v>
      </c>
      <c r="J55" s="1" t="s">
        <v>405</v>
      </c>
      <c r="K55" s="41" t="s">
        <v>406</v>
      </c>
      <c r="L55" s="41" t="s">
        <v>407</v>
      </c>
      <c r="M55" s="1"/>
      <c r="N55" s="1" t="s">
        <v>18</v>
      </c>
      <c r="O55" s="33">
        <v>42063</v>
      </c>
      <c r="P55" s="1"/>
      <c r="Q55" s="1"/>
      <c r="R55" s="1" t="s">
        <v>28</v>
      </c>
      <c r="S55" s="42"/>
      <c r="T55" s="1"/>
      <c r="U55" s="1"/>
      <c r="V55" s="43"/>
      <c r="W55" s="1"/>
      <c r="X55" s="44"/>
    </row>
    <row r="56" spans="1:24" ht="14">
      <c r="A56" s="1" t="b">
        <v>1</v>
      </c>
      <c r="B56" s="1"/>
      <c r="C56" s="1"/>
      <c r="D56" s="1"/>
      <c r="E56" s="1" t="str">
        <f t="shared" si="0"/>
        <v>Spielvideo</v>
      </c>
      <c r="F56" s="38" t="s">
        <v>409</v>
      </c>
      <c r="G56" s="39" t="s">
        <v>410</v>
      </c>
      <c r="H56" s="40" t="s">
        <v>14</v>
      </c>
      <c r="I56" s="33" t="s">
        <v>5796</v>
      </c>
      <c r="J56" s="1"/>
      <c r="K56" s="41" t="s">
        <v>411</v>
      </c>
      <c r="L56" s="41" t="s">
        <v>65</v>
      </c>
      <c r="M56" s="1"/>
      <c r="N56" s="1" t="s">
        <v>18</v>
      </c>
      <c r="O56" s="33">
        <v>41923</v>
      </c>
      <c r="P56" s="1" t="s">
        <v>33</v>
      </c>
      <c r="Q56" s="1" t="s">
        <v>20</v>
      </c>
      <c r="R56" s="1" t="s">
        <v>28</v>
      </c>
      <c r="S56" s="42" t="s">
        <v>413</v>
      </c>
      <c r="T56" s="1"/>
      <c r="U56" s="1"/>
      <c r="V56" s="43"/>
      <c r="W56" s="1"/>
      <c r="X56" s="44"/>
    </row>
    <row r="57" spans="1:24" ht="14">
      <c r="A57" s="1" t="b">
        <v>1</v>
      </c>
      <c r="B57" s="1"/>
      <c r="C57" s="1"/>
      <c r="D57" s="1"/>
      <c r="E57" s="1" t="str">
        <f t="shared" si="0"/>
        <v>Spielvideo</v>
      </c>
      <c r="F57" s="38" t="s">
        <v>414</v>
      </c>
      <c r="G57" s="39" t="s">
        <v>415</v>
      </c>
      <c r="H57" s="40" t="s">
        <v>14</v>
      </c>
      <c r="I57" s="33" t="s">
        <v>5797</v>
      </c>
      <c r="J57" s="1"/>
      <c r="K57" s="41" t="s">
        <v>5798</v>
      </c>
      <c r="L57" s="41" t="s">
        <v>190</v>
      </c>
      <c r="M57" s="1"/>
      <c r="N57" s="1" t="s">
        <v>18</v>
      </c>
      <c r="O57" s="33">
        <v>41776</v>
      </c>
      <c r="P57" s="1" t="s">
        <v>418</v>
      </c>
      <c r="Q57" s="1" t="s">
        <v>20</v>
      </c>
      <c r="R57" s="1" t="s">
        <v>45</v>
      </c>
      <c r="S57" s="42" t="s">
        <v>419</v>
      </c>
      <c r="T57" s="1"/>
      <c r="U57" s="1"/>
      <c r="V57" s="43"/>
      <c r="W57" s="1"/>
      <c r="X57" s="44"/>
    </row>
    <row r="58" spans="1:24" ht="14">
      <c r="A58" s="1" t="b">
        <v>1</v>
      </c>
      <c r="B58" s="1"/>
      <c r="C58" s="1"/>
      <c r="D58" s="1"/>
      <c r="E58" s="1" t="str">
        <f t="shared" si="0"/>
        <v>Spielvideo</v>
      </c>
      <c r="F58" s="38" t="s">
        <v>420</v>
      </c>
      <c r="G58" s="39" t="s">
        <v>421</v>
      </c>
      <c r="H58" s="40" t="s">
        <v>14</v>
      </c>
      <c r="I58" s="33" t="s">
        <v>5797</v>
      </c>
      <c r="J58" s="1" t="s">
        <v>91</v>
      </c>
      <c r="K58" s="41" t="s">
        <v>5798</v>
      </c>
      <c r="L58" s="41" t="s">
        <v>190</v>
      </c>
      <c r="M58" s="1"/>
      <c r="N58" s="1" t="s">
        <v>18</v>
      </c>
      <c r="O58" s="33">
        <v>41776</v>
      </c>
      <c r="P58" s="1" t="s">
        <v>20</v>
      </c>
      <c r="Q58" s="1" t="s">
        <v>79</v>
      </c>
      <c r="R58" s="1" t="s">
        <v>45</v>
      </c>
      <c r="S58" s="42"/>
      <c r="T58" s="1"/>
      <c r="U58" s="1"/>
      <c r="V58" s="43"/>
      <c r="W58" s="1"/>
      <c r="X58" s="44"/>
    </row>
    <row r="59" spans="1:24" ht="14">
      <c r="A59" s="1" t="b">
        <v>1</v>
      </c>
      <c r="B59" s="1"/>
      <c r="C59" s="1"/>
      <c r="D59" s="1"/>
      <c r="E59" s="1" t="str">
        <f t="shared" si="0"/>
        <v>Spielvideo</v>
      </c>
      <c r="F59" s="38" t="s">
        <v>422</v>
      </c>
      <c r="G59" s="39" t="s">
        <v>423</v>
      </c>
      <c r="H59" s="40" t="s">
        <v>14</v>
      </c>
      <c r="I59" s="33" t="s">
        <v>5797</v>
      </c>
      <c r="J59" s="1" t="s">
        <v>91</v>
      </c>
      <c r="K59" s="41" t="s">
        <v>5798</v>
      </c>
      <c r="L59" s="41" t="s">
        <v>190</v>
      </c>
      <c r="M59" s="1"/>
      <c r="N59" s="1" t="s">
        <v>18</v>
      </c>
      <c r="O59" s="33">
        <v>41776</v>
      </c>
      <c r="P59" s="1" t="s">
        <v>424</v>
      </c>
      <c r="Q59" s="1" t="s">
        <v>425</v>
      </c>
      <c r="R59" s="1" t="s">
        <v>45</v>
      </c>
      <c r="S59" s="42"/>
      <c r="T59" s="1"/>
      <c r="U59" s="1"/>
      <c r="V59" s="43"/>
      <c r="W59" s="1"/>
      <c r="X59" s="44"/>
    </row>
    <row r="60" spans="1:24" ht="14">
      <c r="A60" s="1" t="b">
        <v>1</v>
      </c>
      <c r="B60" s="1"/>
      <c r="C60" s="1"/>
      <c r="D60" s="1"/>
      <c r="E60" s="1" t="str">
        <f t="shared" si="0"/>
        <v>Spielvideo</v>
      </c>
      <c r="F60" s="38" t="s">
        <v>426</v>
      </c>
      <c r="G60" s="39" t="s">
        <v>427</v>
      </c>
      <c r="H60" s="40" t="s">
        <v>14</v>
      </c>
      <c r="I60" s="33" t="s">
        <v>5797</v>
      </c>
      <c r="J60" s="1"/>
      <c r="K60" s="41" t="s">
        <v>5798</v>
      </c>
      <c r="L60" s="41" t="s">
        <v>190</v>
      </c>
      <c r="M60" s="1"/>
      <c r="N60" s="1" t="s">
        <v>18</v>
      </c>
      <c r="O60" s="33">
        <v>41776</v>
      </c>
      <c r="P60" s="1" t="s">
        <v>20</v>
      </c>
      <c r="Q60" s="1" t="s">
        <v>428</v>
      </c>
      <c r="R60" s="1" t="s">
        <v>45</v>
      </c>
      <c r="S60" s="42" t="s">
        <v>195</v>
      </c>
      <c r="T60" s="1"/>
      <c r="U60" s="1"/>
      <c r="V60" s="43"/>
      <c r="W60" s="1"/>
      <c r="X60" s="44"/>
    </row>
    <row r="61" spans="1:24" ht="14">
      <c r="A61" s="1" t="b">
        <v>1</v>
      </c>
      <c r="B61" s="1"/>
      <c r="C61" s="1"/>
      <c r="D61" s="1"/>
      <c r="E61" s="1" t="str">
        <f t="shared" si="0"/>
        <v>Spielvideo</v>
      </c>
      <c r="F61" s="38" t="s">
        <v>429</v>
      </c>
      <c r="G61" s="39" t="s">
        <v>430</v>
      </c>
      <c r="H61" s="40" t="s">
        <v>14</v>
      </c>
      <c r="I61" s="33" t="s">
        <v>5797</v>
      </c>
      <c r="J61" s="1" t="s">
        <v>91</v>
      </c>
      <c r="K61" s="41" t="s">
        <v>5798</v>
      </c>
      <c r="L61" s="41" t="s">
        <v>190</v>
      </c>
      <c r="M61" s="1"/>
      <c r="N61" s="1" t="s">
        <v>18</v>
      </c>
      <c r="O61" s="33">
        <v>41776</v>
      </c>
      <c r="P61" s="1" t="s">
        <v>197</v>
      </c>
      <c r="Q61" s="1" t="s">
        <v>431</v>
      </c>
      <c r="R61" s="1" t="s">
        <v>45</v>
      </c>
      <c r="S61" s="42"/>
      <c r="T61" s="1"/>
      <c r="U61" s="1"/>
      <c r="V61" s="43"/>
      <c r="W61" s="1"/>
      <c r="X61" s="44"/>
    </row>
    <row r="62" spans="1:24" ht="14">
      <c r="A62" s="1" t="b">
        <v>1</v>
      </c>
      <c r="B62" s="1"/>
      <c r="C62" s="1"/>
      <c r="D62" s="1"/>
      <c r="E62" s="1" t="str">
        <f t="shared" si="0"/>
        <v>Spielvideo</v>
      </c>
      <c r="F62" s="38" t="s">
        <v>432</v>
      </c>
      <c r="G62" s="39" t="s">
        <v>433</v>
      </c>
      <c r="H62" s="40" t="s">
        <v>14</v>
      </c>
      <c r="I62" s="33" t="s">
        <v>5797</v>
      </c>
      <c r="J62" s="1"/>
      <c r="K62" s="41" t="s">
        <v>5798</v>
      </c>
      <c r="L62" s="41" t="s">
        <v>190</v>
      </c>
      <c r="M62" s="1"/>
      <c r="N62" s="1" t="s">
        <v>18</v>
      </c>
      <c r="O62" s="33">
        <v>41776</v>
      </c>
      <c r="P62" s="1" t="s">
        <v>20</v>
      </c>
      <c r="Q62" s="1" t="s">
        <v>434</v>
      </c>
      <c r="R62" s="1" t="s">
        <v>45</v>
      </c>
      <c r="S62" s="42" t="s">
        <v>435</v>
      </c>
      <c r="T62" s="1"/>
      <c r="U62" s="1"/>
      <c r="V62" s="43"/>
      <c r="W62" s="1"/>
      <c r="X62" s="44"/>
    </row>
    <row r="63" spans="1:24" ht="14">
      <c r="A63" s="1" t="b">
        <v>1</v>
      </c>
      <c r="B63" s="1"/>
      <c r="C63" s="1"/>
      <c r="D63" s="1"/>
      <c r="E63" s="1" t="str">
        <f t="shared" si="0"/>
        <v>Spielvideo</v>
      </c>
      <c r="F63" s="38" t="s">
        <v>436</v>
      </c>
      <c r="G63" s="39" t="s">
        <v>437</v>
      </c>
      <c r="H63" s="40" t="s">
        <v>14</v>
      </c>
      <c r="I63" s="33" t="s">
        <v>5797</v>
      </c>
      <c r="J63" s="1" t="s">
        <v>91</v>
      </c>
      <c r="K63" s="41" t="s">
        <v>5798</v>
      </c>
      <c r="L63" s="41" t="s">
        <v>190</v>
      </c>
      <c r="M63" s="1"/>
      <c r="N63" s="1" t="s">
        <v>18</v>
      </c>
      <c r="O63" s="33">
        <v>41776</v>
      </c>
      <c r="P63" s="1" t="s">
        <v>5799</v>
      </c>
      <c r="Q63" s="1" t="s">
        <v>434</v>
      </c>
      <c r="R63" s="1" t="s">
        <v>45</v>
      </c>
      <c r="S63" s="42"/>
      <c r="T63" s="1"/>
      <c r="U63" s="1"/>
      <c r="V63" s="43"/>
      <c r="W63" s="1"/>
      <c r="X63" s="44"/>
    </row>
    <row r="64" spans="1:24" ht="14">
      <c r="A64" s="1" t="b">
        <v>1</v>
      </c>
      <c r="B64" s="1"/>
      <c r="C64" s="1"/>
      <c r="D64" s="1"/>
      <c r="E64" s="1" t="str">
        <f t="shared" si="0"/>
        <v>Spielvideo</v>
      </c>
      <c r="F64" s="38" t="s">
        <v>439</v>
      </c>
      <c r="G64" s="39" t="s">
        <v>440</v>
      </c>
      <c r="H64" s="40" t="s">
        <v>14</v>
      </c>
      <c r="I64" s="33" t="s">
        <v>5797</v>
      </c>
      <c r="J64" s="1" t="s">
        <v>91</v>
      </c>
      <c r="K64" s="41" t="s">
        <v>441</v>
      </c>
      <c r="L64" s="41" t="s">
        <v>83</v>
      </c>
      <c r="M64" s="1"/>
      <c r="N64" s="1" t="s">
        <v>18</v>
      </c>
      <c r="O64" s="33">
        <v>41825</v>
      </c>
      <c r="P64" s="1" t="s">
        <v>20</v>
      </c>
      <c r="Q64" s="1" t="s">
        <v>245</v>
      </c>
      <c r="R64" s="1" t="s">
        <v>28</v>
      </c>
      <c r="S64" s="42"/>
      <c r="T64" s="1"/>
      <c r="U64" s="1"/>
      <c r="V64" s="43"/>
      <c r="W64" s="1"/>
      <c r="X64" s="44"/>
    </row>
    <row r="65" spans="1:24" ht="14">
      <c r="A65" s="1" t="b">
        <v>1</v>
      </c>
      <c r="B65" s="1"/>
      <c r="C65" s="1"/>
      <c r="D65" s="1"/>
      <c r="E65" s="1" t="str">
        <f t="shared" si="0"/>
        <v>Spielvideo</v>
      </c>
      <c r="F65" s="38" t="s">
        <v>443</v>
      </c>
      <c r="G65" s="39" t="s">
        <v>444</v>
      </c>
      <c r="H65" s="40" t="s">
        <v>14</v>
      </c>
      <c r="I65" s="33" t="s">
        <v>5797</v>
      </c>
      <c r="J65" s="1" t="s">
        <v>91</v>
      </c>
      <c r="K65" s="41" t="s">
        <v>441</v>
      </c>
      <c r="L65" s="41" t="s">
        <v>83</v>
      </c>
      <c r="M65" s="1"/>
      <c r="N65" s="1" t="s">
        <v>18</v>
      </c>
      <c r="O65" s="33">
        <v>41825</v>
      </c>
      <c r="P65" s="1" t="s">
        <v>20</v>
      </c>
      <c r="Q65" s="1" t="s">
        <v>301</v>
      </c>
      <c r="R65" s="1" t="s">
        <v>28</v>
      </c>
      <c r="S65" s="42"/>
      <c r="T65" s="1"/>
      <c r="U65" s="1"/>
      <c r="V65" s="43"/>
      <c r="W65" s="1"/>
      <c r="X65" s="44"/>
    </row>
    <row r="66" spans="1:24" ht="14">
      <c r="A66" s="1" t="b">
        <v>1</v>
      </c>
      <c r="B66" s="1"/>
      <c r="C66" s="1"/>
      <c r="D66" s="1"/>
      <c r="E66" s="1" t="str">
        <f t="shared" si="0"/>
        <v>Spielvideo</v>
      </c>
      <c r="F66" s="38" t="s">
        <v>445</v>
      </c>
      <c r="G66" s="39" t="s">
        <v>446</v>
      </c>
      <c r="H66" s="40" t="s">
        <v>14</v>
      </c>
      <c r="I66" s="33" t="s">
        <v>5797</v>
      </c>
      <c r="J66" s="1" t="s">
        <v>91</v>
      </c>
      <c r="K66" s="41" t="s">
        <v>441</v>
      </c>
      <c r="L66" s="41" t="s">
        <v>83</v>
      </c>
      <c r="M66" s="1"/>
      <c r="N66" s="1" t="s">
        <v>18</v>
      </c>
      <c r="O66" s="33">
        <v>41825</v>
      </c>
      <c r="P66" s="1" t="s">
        <v>20</v>
      </c>
      <c r="Q66" s="1" t="s">
        <v>5774</v>
      </c>
      <c r="R66" s="1" t="s">
        <v>28</v>
      </c>
      <c r="S66" s="42"/>
      <c r="T66" s="1"/>
      <c r="U66" s="1"/>
      <c r="V66" s="43"/>
      <c r="W66" s="1"/>
      <c r="X66" s="44"/>
    </row>
    <row r="67" spans="1:24" ht="14">
      <c r="A67" s="1" t="b">
        <v>1</v>
      </c>
      <c r="B67" s="1"/>
      <c r="C67" s="1"/>
      <c r="D67" s="1"/>
      <c r="E67" s="1" t="str">
        <f t="shared" si="0"/>
        <v>Spielvideo</v>
      </c>
      <c r="F67" s="38" t="s">
        <v>447</v>
      </c>
      <c r="G67" s="39" t="s">
        <v>448</v>
      </c>
      <c r="H67" s="40" t="s">
        <v>14</v>
      </c>
      <c r="I67" s="33" t="s">
        <v>5797</v>
      </c>
      <c r="J67" s="1" t="s">
        <v>91</v>
      </c>
      <c r="K67" s="41" t="s">
        <v>441</v>
      </c>
      <c r="L67" s="41" t="s">
        <v>83</v>
      </c>
      <c r="M67" s="1"/>
      <c r="N67" s="1" t="s">
        <v>18</v>
      </c>
      <c r="O67" s="33">
        <v>41825</v>
      </c>
      <c r="P67" s="1" t="s">
        <v>5791</v>
      </c>
      <c r="Q67" s="1" t="s">
        <v>200</v>
      </c>
      <c r="R67" s="1" t="s">
        <v>28</v>
      </c>
      <c r="S67" s="42"/>
      <c r="T67" s="1"/>
      <c r="U67" s="1"/>
      <c r="V67" s="43"/>
      <c r="W67" s="1"/>
      <c r="X67" s="44"/>
    </row>
    <row r="68" spans="1:24" ht="14">
      <c r="A68" s="1" t="b">
        <v>1</v>
      </c>
      <c r="B68" s="1"/>
      <c r="C68" s="1"/>
      <c r="D68" s="1"/>
      <c r="E68" s="1" t="str">
        <f t="shared" si="0"/>
        <v>Spielvideo</v>
      </c>
      <c r="F68" s="38" t="s">
        <v>449</v>
      </c>
      <c r="G68" s="39" t="s">
        <v>450</v>
      </c>
      <c r="H68" s="40" t="s">
        <v>14</v>
      </c>
      <c r="I68" s="33" t="s">
        <v>5797</v>
      </c>
      <c r="J68" s="1"/>
      <c r="K68" s="41" t="s">
        <v>451</v>
      </c>
      <c r="L68" s="41" t="s">
        <v>452</v>
      </c>
      <c r="M68" s="1"/>
      <c r="N68" s="1" t="s">
        <v>18</v>
      </c>
      <c r="O68" s="33">
        <v>41854</v>
      </c>
      <c r="P68" s="1" t="s">
        <v>85</v>
      </c>
      <c r="Q68" s="1" t="s">
        <v>49</v>
      </c>
      <c r="R68" s="1" t="s">
        <v>28</v>
      </c>
      <c r="S68" s="42" t="s">
        <v>454</v>
      </c>
      <c r="T68" s="1"/>
      <c r="U68" s="1"/>
      <c r="V68" s="43"/>
      <c r="W68" s="1"/>
      <c r="X68" s="44"/>
    </row>
    <row r="69" spans="1:24" ht="14">
      <c r="A69" s="1" t="b">
        <v>1</v>
      </c>
      <c r="B69" s="1"/>
      <c r="C69" s="1"/>
      <c r="D69" s="1"/>
      <c r="E69" s="1" t="str">
        <f t="shared" si="0"/>
        <v>Spielvideo</v>
      </c>
      <c r="F69" s="38" t="s">
        <v>455</v>
      </c>
      <c r="G69" s="39" t="s">
        <v>456</v>
      </c>
      <c r="H69" s="40" t="s">
        <v>14</v>
      </c>
      <c r="I69" s="33" t="s">
        <v>5800</v>
      </c>
      <c r="J69" s="1" t="s">
        <v>91</v>
      </c>
      <c r="K69" s="41" t="s">
        <v>441</v>
      </c>
      <c r="L69" s="41" t="s">
        <v>83</v>
      </c>
      <c r="M69" s="1"/>
      <c r="N69" s="1" t="s">
        <v>18</v>
      </c>
      <c r="O69" s="33">
        <v>41825</v>
      </c>
      <c r="P69" s="1"/>
      <c r="Q69" s="1"/>
      <c r="R69" s="1" t="s">
        <v>28</v>
      </c>
      <c r="S69" s="42"/>
      <c r="T69" s="1"/>
      <c r="U69" s="1"/>
      <c r="V69" s="43"/>
      <c r="W69" s="1"/>
      <c r="X69" s="44"/>
    </row>
    <row r="70" spans="1:24" ht="14">
      <c r="A70" s="1" t="b">
        <v>1</v>
      </c>
      <c r="B70" s="1"/>
      <c r="C70" s="1"/>
      <c r="D70" s="1"/>
      <c r="E70" s="1" t="str">
        <f t="shared" si="0"/>
        <v>Spielvideo</v>
      </c>
      <c r="F70" s="38" t="s">
        <v>457</v>
      </c>
      <c r="G70" s="39" t="s">
        <v>458</v>
      </c>
      <c r="H70" s="40" t="s">
        <v>14</v>
      </c>
      <c r="I70" s="33" t="s">
        <v>5801</v>
      </c>
      <c r="J70" s="1" t="s">
        <v>91</v>
      </c>
      <c r="K70" s="41" t="s">
        <v>441</v>
      </c>
      <c r="L70" s="41" t="s">
        <v>83</v>
      </c>
      <c r="M70" s="1"/>
      <c r="N70" s="1" t="s">
        <v>18</v>
      </c>
      <c r="O70" s="33">
        <v>41825</v>
      </c>
      <c r="P70" s="1" t="s">
        <v>5791</v>
      </c>
      <c r="Q70" s="1" t="s">
        <v>49</v>
      </c>
      <c r="R70" s="1" t="s">
        <v>28</v>
      </c>
      <c r="S70" s="42"/>
      <c r="T70" s="1"/>
      <c r="U70" s="1"/>
      <c r="V70" s="43"/>
      <c r="W70" s="1"/>
      <c r="X70" s="44"/>
    </row>
    <row r="71" spans="1:24" ht="14">
      <c r="A71" s="1" t="b">
        <v>1</v>
      </c>
      <c r="B71" s="1"/>
      <c r="C71" s="1"/>
      <c r="D71" s="1"/>
      <c r="E71" s="1" t="str">
        <f t="shared" si="0"/>
        <v>Spielvideo</v>
      </c>
      <c r="F71" s="38" t="s">
        <v>459</v>
      </c>
      <c r="G71" s="39" t="s">
        <v>460</v>
      </c>
      <c r="H71" s="40" t="s">
        <v>14</v>
      </c>
      <c r="I71" s="33" t="s">
        <v>5802</v>
      </c>
      <c r="J71" s="1" t="s">
        <v>461</v>
      </c>
      <c r="K71" s="41" t="s">
        <v>462</v>
      </c>
      <c r="L71" s="41" t="s">
        <v>164</v>
      </c>
      <c r="M71" s="1"/>
      <c r="N71" s="1" t="s">
        <v>18</v>
      </c>
      <c r="O71" s="33">
        <v>41769</v>
      </c>
      <c r="P71" s="1"/>
      <c r="Q71" s="1"/>
      <c r="R71" s="1" t="s">
        <v>28</v>
      </c>
      <c r="S71" s="42"/>
      <c r="T71" s="1"/>
      <c r="U71" s="1"/>
      <c r="V71" s="43"/>
      <c r="W71" s="1"/>
      <c r="X71" s="44"/>
    </row>
    <row r="72" spans="1:24" ht="14">
      <c r="A72" s="1" t="b">
        <v>1</v>
      </c>
      <c r="B72" s="1"/>
      <c r="C72" s="1"/>
      <c r="D72" s="1"/>
      <c r="E72" s="1" t="str">
        <f t="shared" si="0"/>
        <v>Spielvideo</v>
      </c>
      <c r="F72" s="38" t="s">
        <v>464</v>
      </c>
      <c r="G72" s="39" t="s">
        <v>465</v>
      </c>
      <c r="H72" s="40" t="s">
        <v>14</v>
      </c>
      <c r="I72" s="33" t="s">
        <v>5802</v>
      </c>
      <c r="J72" s="1"/>
      <c r="K72" s="41" t="s">
        <v>462</v>
      </c>
      <c r="L72" s="41" t="s">
        <v>164</v>
      </c>
      <c r="M72" s="1"/>
      <c r="N72" s="1" t="s">
        <v>18</v>
      </c>
      <c r="O72" s="33">
        <v>41769</v>
      </c>
      <c r="P72" s="1" t="s">
        <v>20</v>
      </c>
      <c r="Q72" s="1" t="s">
        <v>118</v>
      </c>
      <c r="R72" s="1" t="s">
        <v>28</v>
      </c>
      <c r="S72" s="42" t="s">
        <v>466</v>
      </c>
      <c r="T72" s="1"/>
      <c r="U72" s="1"/>
      <c r="V72" s="43"/>
      <c r="W72" s="1"/>
      <c r="X72" s="44"/>
    </row>
    <row r="73" spans="1:24" ht="14">
      <c r="A73" s="1" t="b">
        <v>1</v>
      </c>
      <c r="B73" s="1"/>
      <c r="C73" s="1"/>
      <c r="D73" s="1"/>
      <c r="E73" s="1" t="str">
        <f t="shared" si="0"/>
        <v>Spielvideo</v>
      </c>
      <c r="F73" s="38" t="s">
        <v>467</v>
      </c>
      <c r="G73" s="39" t="s">
        <v>468</v>
      </c>
      <c r="H73" s="40" t="s">
        <v>14</v>
      </c>
      <c r="I73" s="33" t="s">
        <v>5802</v>
      </c>
      <c r="J73" s="1"/>
      <c r="K73" s="41" t="s">
        <v>462</v>
      </c>
      <c r="L73" s="41" t="s">
        <v>164</v>
      </c>
      <c r="M73" s="1"/>
      <c r="N73" s="1" t="s">
        <v>18</v>
      </c>
      <c r="O73" s="33">
        <v>41769</v>
      </c>
      <c r="P73" s="1" t="s">
        <v>20</v>
      </c>
      <c r="Q73" s="1" t="s">
        <v>157</v>
      </c>
      <c r="R73" s="1" t="s">
        <v>28</v>
      </c>
      <c r="S73" s="42" t="s">
        <v>469</v>
      </c>
      <c r="T73" s="1"/>
      <c r="U73" s="1"/>
      <c r="V73" s="43"/>
      <c r="W73" s="1"/>
      <c r="X73" s="44"/>
    </row>
    <row r="74" spans="1:24" ht="14">
      <c r="A74" s="1" t="b">
        <v>1</v>
      </c>
      <c r="B74" s="1"/>
      <c r="C74" s="1"/>
      <c r="D74" s="1"/>
      <c r="E74" s="1" t="str">
        <f t="shared" si="0"/>
        <v>Spielvideo</v>
      </c>
      <c r="F74" s="38" t="s">
        <v>470</v>
      </c>
      <c r="G74" s="39" t="s">
        <v>471</v>
      </c>
      <c r="H74" s="40" t="s">
        <v>14</v>
      </c>
      <c r="I74" s="33" t="s">
        <v>5803</v>
      </c>
      <c r="J74" s="1" t="s">
        <v>461</v>
      </c>
      <c r="K74" s="41" t="s">
        <v>462</v>
      </c>
      <c r="L74" s="41" t="s">
        <v>164</v>
      </c>
      <c r="M74" s="1"/>
      <c r="N74" s="1" t="s">
        <v>18</v>
      </c>
      <c r="O74" s="33">
        <v>41769</v>
      </c>
      <c r="P74" s="1"/>
      <c r="Q74" s="1"/>
      <c r="R74" s="1" t="s">
        <v>28</v>
      </c>
      <c r="S74" s="42"/>
      <c r="T74" s="1"/>
      <c r="U74" s="1"/>
      <c r="V74" s="43"/>
      <c r="W74" s="1"/>
      <c r="X74" s="44"/>
    </row>
    <row r="75" spans="1:24" ht="14">
      <c r="A75" s="1" t="b">
        <v>1</v>
      </c>
      <c r="B75" s="1"/>
      <c r="C75" s="1"/>
      <c r="D75" s="1"/>
      <c r="E75" s="1" t="str">
        <f t="shared" si="0"/>
        <v>Spielvideo</v>
      </c>
      <c r="F75" s="38" t="s">
        <v>472</v>
      </c>
      <c r="G75" s="39" t="s">
        <v>473</v>
      </c>
      <c r="H75" s="40" t="s">
        <v>14</v>
      </c>
      <c r="I75" s="33" t="s">
        <v>5804</v>
      </c>
      <c r="J75" s="1" t="s">
        <v>474</v>
      </c>
      <c r="K75" s="41" t="s">
        <v>462</v>
      </c>
      <c r="L75" s="41" t="s">
        <v>164</v>
      </c>
      <c r="M75" s="1"/>
      <c r="N75" s="1" t="s">
        <v>18</v>
      </c>
      <c r="O75" s="33">
        <v>41769</v>
      </c>
      <c r="P75" s="1" t="s">
        <v>20</v>
      </c>
      <c r="Q75" s="1" t="s">
        <v>5774</v>
      </c>
      <c r="R75" s="1" t="s">
        <v>28</v>
      </c>
      <c r="S75" s="42"/>
      <c r="T75" s="1"/>
      <c r="U75" s="1"/>
      <c r="V75" s="43"/>
      <c r="W75" s="1"/>
      <c r="X75" s="44"/>
    </row>
    <row r="76" spans="1:24" ht="14">
      <c r="A76" s="1" t="b">
        <v>1</v>
      </c>
      <c r="B76" s="1"/>
      <c r="C76" s="1"/>
      <c r="D76" s="1"/>
      <c r="E76" s="1" t="str">
        <f t="shared" si="0"/>
        <v>Spielvideo</v>
      </c>
      <c r="F76" s="38" t="s">
        <v>475</v>
      </c>
      <c r="G76" s="39" t="s">
        <v>476</v>
      </c>
      <c r="H76" s="40" t="s">
        <v>14</v>
      </c>
      <c r="I76" s="33" t="s">
        <v>5805</v>
      </c>
      <c r="J76" s="1"/>
      <c r="K76" s="41" t="s">
        <v>477</v>
      </c>
      <c r="L76" s="41" t="s">
        <v>83</v>
      </c>
      <c r="M76" s="1"/>
      <c r="N76" s="1" t="s">
        <v>18</v>
      </c>
      <c r="O76" s="33">
        <v>41461</v>
      </c>
      <c r="P76" s="1" t="s">
        <v>49</v>
      </c>
      <c r="Q76" s="1" t="s">
        <v>20</v>
      </c>
      <c r="R76" s="1" t="s">
        <v>28</v>
      </c>
      <c r="S76" s="42" t="s">
        <v>312</v>
      </c>
      <c r="T76" s="1"/>
      <c r="U76" s="1"/>
      <c r="V76" s="43"/>
      <c r="W76" s="1"/>
      <c r="X76" s="44"/>
    </row>
    <row r="77" spans="1:24" ht="14">
      <c r="A77" s="1" t="b">
        <v>1</v>
      </c>
      <c r="B77" s="1"/>
      <c r="C77" s="1"/>
      <c r="D77" s="1"/>
      <c r="E77" s="1" t="str">
        <f t="shared" si="0"/>
        <v>Spielvideo</v>
      </c>
      <c r="F77" s="38" t="s">
        <v>578</v>
      </c>
      <c r="G77" s="39" t="s">
        <v>579</v>
      </c>
      <c r="H77" s="40" t="s">
        <v>580</v>
      </c>
      <c r="I77" s="33">
        <v>41185</v>
      </c>
      <c r="J77" s="1"/>
      <c r="K77" s="41" t="s">
        <v>5806</v>
      </c>
      <c r="L77" s="41" t="s">
        <v>204</v>
      </c>
      <c r="M77" s="39" t="s">
        <v>582</v>
      </c>
      <c r="N77" s="1" t="s">
        <v>18</v>
      </c>
      <c r="O77" s="33">
        <v>41161</v>
      </c>
      <c r="P77" s="1" t="s">
        <v>105</v>
      </c>
      <c r="Q77" s="1" t="s">
        <v>424</v>
      </c>
      <c r="R77" s="1" t="s">
        <v>28</v>
      </c>
      <c r="S77" s="42" t="s">
        <v>86</v>
      </c>
      <c r="T77" s="1"/>
      <c r="U77" s="1"/>
      <c r="V77" s="43"/>
      <c r="W77" s="1"/>
      <c r="X77" s="44"/>
    </row>
    <row r="78" spans="1:24" ht="14">
      <c r="A78" s="1" t="b">
        <v>1</v>
      </c>
      <c r="B78" s="1"/>
      <c r="C78" s="1"/>
      <c r="D78" s="1"/>
      <c r="E78" s="1" t="str">
        <f t="shared" si="0"/>
        <v>Spielvideo</v>
      </c>
      <c r="F78" s="38" t="s">
        <v>583</v>
      </c>
      <c r="G78" s="39" t="s">
        <v>584</v>
      </c>
      <c r="H78" s="40" t="s">
        <v>580</v>
      </c>
      <c r="I78" s="33">
        <v>41166</v>
      </c>
      <c r="J78" s="1"/>
      <c r="K78" s="41" t="s">
        <v>5806</v>
      </c>
      <c r="L78" s="41" t="s">
        <v>204</v>
      </c>
      <c r="M78" s="39" t="s">
        <v>582</v>
      </c>
      <c r="N78" s="1" t="s">
        <v>18</v>
      </c>
      <c r="O78" s="33">
        <v>41161</v>
      </c>
      <c r="P78" s="1" t="s">
        <v>418</v>
      </c>
      <c r="Q78" s="1" t="s">
        <v>424</v>
      </c>
      <c r="R78" s="1" t="s">
        <v>28</v>
      </c>
      <c r="S78" s="42" t="s">
        <v>362</v>
      </c>
      <c r="T78" s="1"/>
      <c r="U78" s="1"/>
      <c r="V78" s="43"/>
      <c r="W78" s="1"/>
      <c r="X78" s="44"/>
    </row>
    <row r="79" spans="1:24" ht="14">
      <c r="A79" s="1" t="b">
        <v>1</v>
      </c>
      <c r="B79" s="1"/>
      <c r="C79" s="1"/>
      <c r="D79" s="1"/>
      <c r="E79" s="1" t="str">
        <f t="shared" si="0"/>
        <v>Spielvideo</v>
      </c>
      <c r="F79" s="38" t="s">
        <v>585</v>
      </c>
      <c r="G79" s="39" t="s">
        <v>586</v>
      </c>
      <c r="H79" s="40" t="s">
        <v>580</v>
      </c>
      <c r="I79" s="33">
        <v>41166</v>
      </c>
      <c r="J79" s="1"/>
      <c r="K79" s="41" t="s">
        <v>5806</v>
      </c>
      <c r="L79" s="41" t="s">
        <v>204</v>
      </c>
      <c r="M79" s="45" t="s">
        <v>582</v>
      </c>
      <c r="N79" s="1" t="s">
        <v>18</v>
      </c>
      <c r="O79" s="33">
        <v>41161</v>
      </c>
      <c r="P79" s="1" t="s">
        <v>587</v>
      </c>
      <c r="Q79" s="1" t="s">
        <v>424</v>
      </c>
      <c r="R79" s="1" t="s">
        <v>28</v>
      </c>
      <c r="S79" s="42" t="s">
        <v>106</v>
      </c>
      <c r="T79" s="1"/>
      <c r="U79" s="1"/>
      <c r="V79" s="46"/>
      <c r="W79" s="47"/>
      <c r="X79" s="48"/>
    </row>
    <row r="80" spans="1:24" ht="14">
      <c r="A80" s="1" t="b">
        <v>1</v>
      </c>
      <c r="B80" s="1"/>
      <c r="C80" s="1"/>
      <c r="D80" s="1"/>
      <c r="E80" s="1" t="str">
        <f t="shared" si="0"/>
        <v>Spielvideo</v>
      </c>
      <c r="F80" s="38" t="s">
        <v>588</v>
      </c>
      <c r="G80" s="39" t="s">
        <v>589</v>
      </c>
      <c r="H80" s="40" t="s">
        <v>590</v>
      </c>
      <c r="I80" s="33">
        <v>41682</v>
      </c>
      <c r="J80" s="1" t="s">
        <v>591</v>
      </c>
      <c r="K80" s="41" t="s">
        <v>5807</v>
      </c>
      <c r="L80" s="41" t="s">
        <v>593</v>
      </c>
      <c r="M80" s="1"/>
      <c r="N80" s="1" t="s">
        <v>18</v>
      </c>
      <c r="O80" s="33">
        <v>41659</v>
      </c>
      <c r="P80" s="1" t="s">
        <v>85</v>
      </c>
      <c r="Q80" s="1"/>
      <c r="R80" s="1"/>
      <c r="S80" s="42"/>
      <c r="T80" s="1"/>
      <c r="U80" s="1"/>
      <c r="V80" s="43"/>
      <c r="W80" s="1"/>
      <c r="X80" s="44"/>
    </row>
    <row r="81" spans="1:24" ht="15">
      <c r="A81" s="1" t="b">
        <v>1</v>
      </c>
      <c r="B81" s="1"/>
      <c r="C81" s="1"/>
      <c r="D81" s="1"/>
      <c r="E81" s="1" t="str">
        <f t="shared" si="0"/>
        <v>Spielvideo</v>
      </c>
      <c r="F81" s="49" t="s">
        <v>598</v>
      </c>
      <c r="G81" s="50" t="s">
        <v>599</v>
      </c>
      <c r="H81" s="51" t="s">
        <v>600</v>
      </c>
      <c r="I81" s="52">
        <v>41047</v>
      </c>
      <c r="J81" s="53"/>
      <c r="K81" s="53" t="s">
        <v>5808</v>
      </c>
      <c r="L81" s="53" t="s">
        <v>204</v>
      </c>
      <c r="M81" s="54" t="s">
        <v>602</v>
      </c>
      <c r="N81" s="53" t="s">
        <v>18</v>
      </c>
      <c r="O81" s="52">
        <v>40782</v>
      </c>
      <c r="P81" s="53" t="s">
        <v>529</v>
      </c>
      <c r="Q81" s="53" t="s">
        <v>5809</v>
      </c>
      <c r="R81" s="53" t="s">
        <v>28</v>
      </c>
      <c r="S81" s="55" t="s">
        <v>604</v>
      </c>
      <c r="T81" s="53"/>
      <c r="U81" s="53"/>
      <c r="V81" s="56"/>
      <c r="W81" s="53"/>
      <c r="X81" s="57"/>
    </row>
    <row r="82" spans="1:24" ht="15">
      <c r="A82" s="1" t="b">
        <v>1</v>
      </c>
      <c r="B82" s="1"/>
      <c r="C82" s="1"/>
      <c r="D82" s="1"/>
      <c r="E82" s="1" t="str">
        <f t="shared" si="0"/>
        <v>Spielvideo</v>
      </c>
      <c r="F82" s="49" t="s">
        <v>605</v>
      </c>
      <c r="G82" s="50" t="s">
        <v>609</v>
      </c>
      <c r="H82" s="51" t="s">
        <v>600</v>
      </c>
      <c r="I82" s="52">
        <v>41047</v>
      </c>
      <c r="J82" s="53"/>
      <c r="K82" s="53" t="s">
        <v>5808</v>
      </c>
      <c r="L82" s="53" t="s">
        <v>204</v>
      </c>
      <c r="M82" s="54" t="s">
        <v>602</v>
      </c>
      <c r="N82" s="53" t="s">
        <v>18</v>
      </c>
      <c r="O82" s="52">
        <v>40782</v>
      </c>
      <c r="P82" s="53" t="s">
        <v>529</v>
      </c>
      <c r="Q82" s="53" t="s">
        <v>85</v>
      </c>
      <c r="R82" s="53" t="s">
        <v>28</v>
      </c>
      <c r="S82" s="55" t="s">
        <v>607</v>
      </c>
      <c r="T82" s="53"/>
      <c r="U82" s="53"/>
      <c r="V82" s="56"/>
      <c r="W82" s="53"/>
      <c r="X82" s="57"/>
    </row>
    <row r="83" spans="1:24" ht="15">
      <c r="A83" s="1" t="b">
        <v>1</v>
      </c>
      <c r="B83" s="1"/>
      <c r="C83" s="1"/>
      <c r="D83" s="1"/>
      <c r="E83" s="1" t="str">
        <f t="shared" si="0"/>
        <v>Spielvideo</v>
      </c>
      <c r="F83" s="49" t="s">
        <v>608</v>
      </c>
      <c r="G83" s="50" t="s">
        <v>613</v>
      </c>
      <c r="H83" s="51" t="s">
        <v>600</v>
      </c>
      <c r="I83" s="52">
        <v>41047</v>
      </c>
      <c r="J83" s="53"/>
      <c r="K83" s="53" t="s">
        <v>5808</v>
      </c>
      <c r="L83" s="53" t="s">
        <v>204</v>
      </c>
      <c r="M83" s="54" t="s">
        <v>602</v>
      </c>
      <c r="N83" s="53" t="s">
        <v>18</v>
      </c>
      <c r="O83" s="52">
        <v>40783</v>
      </c>
      <c r="P83" s="53" t="s">
        <v>529</v>
      </c>
      <c r="Q83" s="53" t="s">
        <v>610</v>
      </c>
      <c r="R83" s="53" t="s">
        <v>28</v>
      </c>
      <c r="S83" s="55" t="s">
        <v>611</v>
      </c>
      <c r="T83" s="53"/>
      <c r="U83" s="53"/>
      <c r="V83" s="56"/>
      <c r="W83" s="53"/>
      <c r="X83" s="57"/>
    </row>
    <row r="84" spans="1:24" ht="15">
      <c r="A84" s="1" t="b">
        <v>1</v>
      </c>
      <c r="B84" s="1"/>
      <c r="C84" s="1"/>
      <c r="D84" s="1"/>
      <c r="E84" s="1" t="str">
        <f t="shared" si="0"/>
        <v>Spielvideo</v>
      </c>
      <c r="F84" s="49" t="s">
        <v>612</v>
      </c>
      <c r="G84" s="50" t="s">
        <v>616</v>
      </c>
      <c r="H84" s="51" t="s">
        <v>600</v>
      </c>
      <c r="I84" s="52">
        <v>41047</v>
      </c>
      <c r="J84" s="53"/>
      <c r="K84" s="53" t="s">
        <v>5808</v>
      </c>
      <c r="L84" s="53" t="s">
        <v>204</v>
      </c>
      <c r="M84" s="54" t="s">
        <v>602</v>
      </c>
      <c r="N84" s="53" t="s">
        <v>18</v>
      </c>
      <c r="O84" s="52">
        <v>40783</v>
      </c>
      <c r="P84" s="53" t="s">
        <v>529</v>
      </c>
      <c r="Q84" s="53" t="s">
        <v>92</v>
      </c>
      <c r="R84" s="53" t="s">
        <v>28</v>
      </c>
      <c r="S84" s="55" t="s">
        <v>614</v>
      </c>
      <c r="T84" s="53"/>
      <c r="U84" s="53"/>
      <c r="V84" s="56"/>
      <c r="W84" s="53"/>
      <c r="X84" s="57"/>
    </row>
    <row r="85" spans="1:24" ht="15">
      <c r="A85" s="1" t="b">
        <v>1</v>
      </c>
      <c r="B85" s="1"/>
      <c r="C85" s="1"/>
      <c r="D85" s="1"/>
      <c r="E85" s="1" t="str">
        <f t="shared" si="0"/>
        <v>Spielvideo</v>
      </c>
      <c r="F85" s="49" t="s">
        <v>615</v>
      </c>
      <c r="G85" s="50" t="s">
        <v>663</v>
      </c>
      <c r="H85" s="51" t="s">
        <v>600</v>
      </c>
      <c r="I85" s="52">
        <v>41049</v>
      </c>
      <c r="J85" s="53"/>
      <c r="K85" s="53" t="s">
        <v>5808</v>
      </c>
      <c r="L85" s="53" t="s">
        <v>204</v>
      </c>
      <c r="M85" s="54" t="s">
        <v>602</v>
      </c>
      <c r="N85" s="53" t="s">
        <v>18</v>
      </c>
      <c r="O85" s="52">
        <v>40783</v>
      </c>
      <c r="P85" s="53" t="s">
        <v>529</v>
      </c>
      <c r="Q85" s="53" t="s">
        <v>617</v>
      </c>
      <c r="R85" s="53" t="s">
        <v>28</v>
      </c>
      <c r="S85" s="55" t="s">
        <v>618</v>
      </c>
      <c r="T85" s="53"/>
      <c r="U85" s="53"/>
      <c r="V85" s="56"/>
      <c r="W85" s="53"/>
      <c r="X85" s="57"/>
    </row>
    <row r="86" spans="1:24" ht="15">
      <c r="A86" s="1" t="b">
        <v>1</v>
      </c>
      <c r="B86" s="1"/>
      <c r="C86" s="1"/>
      <c r="D86" s="1"/>
      <c r="E86" s="1" t="str">
        <f t="shared" si="0"/>
        <v>Spielvideo</v>
      </c>
      <c r="F86" s="49" t="s">
        <v>619</v>
      </c>
      <c r="G86" s="50" t="s">
        <v>628</v>
      </c>
      <c r="H86" s="51" t="s">
        <v>600</v>
      </c>
      <c r="I86" s="52">
        <v>41047</v>
      </c>
      <c r="J86" s="53" t="s">
        <v>621</v>
      </c>
      <c r="K86" s="53" t="s">
        <v>5810</v>
      </c>
      <c r="L86" s="53" t="s">
        <v>623</v>
      </c>
      <c r="M86" s="54" t="s">
        <v>624</v>
      </c>
      <c r="N86" s="53" t="s">
        <v>18</v>
      </c>
      <c r="O86" s="52">
        <v>40733</v>
      </c>
      <c r="P86" s="53" t="s">
        <v>529</v>
      </c>
      <c r="Q86" s="53" t="s">
        <v>625</v>
      </c>
      <c r="R86" s="53" t="s">
        <v>28</v>
      </c>
      <c r="S86" s="55" t="s">
        <v>626</v>
      </c>
      <c r="T86" s="53"/>
      <c r="U86" s="53"/>
      <c r="V86" s="56"/>
      <c r="W86" s="53"/>
      <c r="X86" s="57"/>
    </row>
    <row r="87" spans="1:24" ht="15">
      <c r="A87" s="1" t="b">
        <v>1</v>
      </c>
      <c r="B87" s="1"/>
      <c r="C87" s="1"/>
      <c r="D87" s="1"/>
      <c r="E87" s="1" t="str">
        <f t="shared" si="0"/>
        <v>Spielvideo</v>
      </c>
      <c r="F87" s="49" t="s">
        <v>627</v>
      </c>
      <c r="G87" s="50" t="s">
        <v>632</v>
      </c>
      <c r="H87" s="51" t="s">
        <v>600</v>
      </c>
      <c r="I87" s="52">
        <v>41047</v>
      </c>
      <c r="J87" s="53"/>
      <c r="K87" s="53" t="s">
        <v>5810</v>
      </c>
      <c r="L87" s="53" t="s">
        <v>623</v>
      </c>
      <c r="M87" s="54" t="s">
        <v>624</v>
      </c>
      <c r="N87" s="53" t="s">
        <v>18</v>
      </c>
      <c r="O87" s="52">
        <v>40733</v>
      </c>
      <c r="P87" s="53" t="s">
        <v>529</v>
      </c>
      <c r="Q87" s="58" t="s">
        <v>629</v>
      </c>
      <c r="R87" s="53" t="s">
        <v>28</v>
      </c>
      <c r="S87" s="55" t="s">
        <v>630</v>
      </c>
      <c r="T87" s="53"/>
      <c r="U87" s="53"/>
      <c r="V87" s="56"/>
      <c r="W87" s="53"/>
      <c r="X87" s="57"/>
    </row>
    <row r="88" spans="1:24" ht="15">
      <c r="A88" s="1" t="b">
        <v>1</v>
      </c>
      <c r="B88" s="1"/>
      <c r="C88" s="1"/>
      <c r="D88" s="1"/>
      <c r="E88" s="1" t="str">
        <f t="shared" si="0"/>
        <v>Spielvideo</v>
      </c>
      <c r="F88" s="49" t="s">
        <v>631</v>
      </c>
      <c r="G88" s="50" t="s">
        <v>636</v>
      </c>
      <c r="H88" s="51" t="s">
        <v>600</v>
      </c>
      <c r="I88" s="52">
        <v>41047</v>
      </c>
      <c r="J88" s="53" t="s">
        <v>621</v>
      </c>
      <c r="K88" s="53" t="s">
        <v>5810</v>
      </c>
      <c r="L88" s="53" t="s">
        <v>623</v>
      </c>
      <c r="M88" s="54" t="s">
        <v>624</v>
      </c>
      <c r="N88" s="53" t="s">
        <v>18</v>
      </c>
      <c r="O88" s="52">
        <v>40733</v>
      </c>
      <c r="P88" s="53" t="s">
        <v>529</v>
      </c>
      <c r="Q88" s="53" t="s">
        <v>633</v>
      </c>
      <c r="R88" s="53" t="s">
        <v>28</v>
      </c>
      <c r="S88" s="55" t="s">
        <v>634</v>
      </c>
      <c r="T88" s="53"/>
      <c r="U88" s="53"/>
      <c r="V88" s="56"/>
      <c r="W88" s="53"/>
      <c r="X88" s="57"/>
    </row>
    <row r="89" spans="1:24" ht="15">
      <c r="A89" s="1" t="b">
        <v>1</v>
      </c>
      <c r="B89" s="1"/>
      <c r="C89" s="1"/>
      <c r="D89" s="1"/>
      <c r="E89" s="1" t="str">
        <f t="shared" si="0"/>
        <v>Spielvideo</v>
      </c>
      <c r="F89" s="49" t="s">
        <v>635</v>
      </c>
      <c r="G89" s="50" t="s">
        <v>599</v>
      </c>
      <c r="H89" s="51" t="s">
        <v>600</v>
      </c>
      <c r="I89" s="52">
        <v>41047</v>
      </c>
      <c r="J89" s="53" t="s">
        <v>637</v>
      </c>
      <c r="K89" s="53" t="s">
        <v>5810</v>
      </c>
      <c r="L89" s="53" t="s">
        <v>623</v>
      </c>
      <c r="M89" s="54" t="s">
        <v>624</v>
      </c>
      <c r="N89" s="53" t="s">
        <v>18</v>
      </c>
      <c r="O89" s="52">
        <v>40733</v>
      </c>
      <c r="P89" s="53" t="s">
        <v>529</v>
      </c>
      <c r="Q89" s="53" t="s">
        <v>638</v>
      </c>
      <c r="R89" s="53" t="s">
        <v>28</v>
      </c>
      <c r="S89" s="55"/>
      <c r="T89" s="53"/>
      <c r="U89" s="53"/>
      <c r="V89" s="56"/>
      <c r="W89" s="53"/>
      <c r="X89" s="57"/>
    </row>
    <row r="90" spans="1:24" ht="15">
      <c r="A90" s="1" t="b">
        <v>1</v>
      </c>
      <c r="B90" s="1"/>
      <c r="C90" s="1"/>
      <c r="D90" s="1"/>
      <c r="E90" s="1" t="str">
        <f t="shared" si="0"/>
        <v>Spielvideo</v>
      </c>
      <c r="F90" s="49" t="s">
        <v>639</v>
      </c>
      <c r="G90" s="50" t="s">
        <v>655</v>
      </c>
      <c r="H90" s="51" t="s">
        <v>600</v>
      </c>
      <c r="I90" s="52">
        <v>41079</v>
      </c>
      <c r="J90" s="53"/>
      <c r="K90" s="53" t="s">
        <v>5811</v>
      </c>
      <c r="L90" s="53" t="s">
        <v>642</v>
      </c>
      <c r="M90" s="54" t="s">
        <v>643</v>
      </c>
      <c r="N90" s="53" t="s">
        <v>18</v>
      </c>
      <c r="O90" s="52">
        <v>41076</v>
      </c>
      <c r="P90" s="53" t="s">
        <v>529</v>
      </c>
      <c r="Q90" s="53" t="s">
        <v>644</v>
      </c>
      <c r="R90" s="53" t="s">
        <v>28</v>
      </c>
      <c r="S90" s="55" t="s">
        <v>645</v>
      </c>
      <c r="T90" s="53"/>
      <c r="U90" s="53"/>
      <c r="V90" s="56"/>
      <c r="W90" s="53"/>
      <c r="X90" s="57"/>
    </row>
    <row r="91" spans="1:24" ht="15">
      <c r="A91" s="1" t="b">
        <v>1</v>
      </c>
      <c r="B91" s="1"/>
      <c r="C91" s="1"/>
      <c r="D91" s="1"/>
      <c r="E91" s="1" t="str">
        <f t="shared" si="0"/>
        <v>Spielvideo</v>
      </c>
      <c r="F91" s="49" t="s">
        <v>646</v>
      </c>
      <c r="G91" s="50" t="s">
        <v>651</v>
      </c>
      <c r="H91" s="51" t="s">
        <v>600</v>
      </c>
      <c r="I91" s="52">
        <v>41079</v>
      </c>
      <c r="J91" s="53"/>
      <c r="K91" s="53" t="s">
        <v>5812</v>
      </c>
      <c r="L91" s="53" t="s">
        <v>642</v>
      </c>
      <c r="M91" s="54" t="s">
        <v>643</v>
      </c>
      <c r="N91" s="53" t="s">
        <v>18</v>
      </c>
      <c r="O91" s="52">
        <v>41076</v>
      </c>
      <c r="P91" s="53" t="s">
        <v>529</v>
      </c>
      <c r="Q91" s="53" t="s">
        <v>648</v>
      </c>
      <c r="R91" s="53" t="s">
        <v>28</v>
      </c>
      <c r="S91" s="55" t="s">
        <v>649</v>
      </c>
      <c r="T91" s="53"/>
      <c r="U91" s="53"/>
      <c r="V91" s="56"/>
      <c r="W91" s="53"/>
      <c r="X91" s="57"/>
    </row>
    <row r="92" spans="1:24" ht="15">
      <c r="A92" s="1" t="b">
        <v>1</v>
      </c>
      <c r="B92" s="1"/>
      <c r="C92" s="1"/>
      <c r="D92" s="1"/>
      <c r="E92" s="1" t="str">
        <f t="shared" si="0"/>
        <v>Spielvideo</v>
      </c>
      <c r="F92" s="49" t="s">
        <v>650</v>
      </c>
      <c r="G92" s="50" t="s">
        <v>653</v>
      </c>
      <c r="H92" s="51" t="s">
        <v>600</v>
      </c>
      <c r="I92" s="52">
        <v>41079</v>
      </c>
      <c r="J92" s="53"/>
      <c r="K92" s="53" t="s">
        <v>5812</v>
      </c>
      <c r="L92" s="53" t="s">
        <v>642</v>
      </c>
      <c r="M92" s="54" t="s">
        <v>643</v>
      </c>
      <c r="N92" s="53" t="s">
        <v>18</v>
      </c>
      <c r="O92" s="52">
        <v>41076</v>
      </c>
      <c r="P92" s="53" t="s">
        <v>529</v>
      </c>
      <c r="Q92" s="53" t="s">
        <v>625</v>
      </c>
      <c r="R92" s="53" t="s">
        <v>28</v>
      </c>
      <c r="S92" s="55" t="s">
        <v>324</v>
      </c>
      <c r="T92" s="53"/>
      <c r="U92" s="53"/>
      <c r="V92" s="56"/>
      <c r="W92" s="53"/>
      <c r="X92" s="57"/>
    </row>
    <row r="93" spans="1:24" ht="15">
      <c r="A93" s="1" t="b">
        <v>1</v>
      </c>
      <c r="B93" s="1"/>
      <c r="C93" s="1"/>
      <c r="D93" s="1"/>
      <c r="E93" s="1" t="str">
        <f t="shared" si="0"/>
        <v>Spielvideo</v>
      </c>
      <c r="F93" s="49" t="s">
        <v>652</v>
      </c>
      <c r="G93" s="50" t="s">
        <v>640</v>
      </c>
      <c r="H93" s="51" t="s">
        <v>600</v>
      </c>
      <c r="I93" s="52">
        <v>41079</v>
      </c>
      <c r="J93" s="53"/>
      <c r="K93" s="53" t="s">
        <v>5812</v>
      </c>
      <c r="L93" s="53" t="s">
        <v>642</v>
      </c>
      <c r="M93" s="54" t="s">
        <v>643</v>
      </c>
      <c r="N93" s="53" t="s">
        <v>18</v>
      </c>
      <c r="O93" s="52">
        <v>41076</v>
      </c>
      <c r="P93" s="53" t="s">
        <v>529</v>
      </c>
      <c r="Q93" s="53" t="s">
        <v>105</v>
      </c>
      <c r="R93" s="53" t="s">
        <v>28</v>
      </c>
      <c r="S93" s="55" t="s">
        <v>324</v>
      </c>
      <c r="T93" s="53"/>
      <c r="U93" s="53"/>
      <c r="V93" s="56"/>
      <c r="W93" s="53"/>
      <c r="X93" s="57"/>
    </row>
    <row r="94" spans="1:24" ht="15">
      <c r="A94" s="1" t="b">
        <v>1</v>
      </c>
      <c r="B94" s="1"/>
      <c r="C94" s="1"/>
      <c r="D94" s="1"/>
      <c r="E94" s="1" t="str">
        <f t="shared" si="0"/>
        <v>Spielvideo</v>
      </c>
      <c r="F94" s="49" t="s">
        <v>654</v>
      </c>
      <c r="G94" s="50" t="s">
        <v>659</v>
      </c>
      <c r="H94" s="51" t="s">
        <v>600</v>
      </c>
      <c r="I94" s="52">
        <v>41080</v>
      </c>
      <c r="J94" s="53"/>
      <c r="K94" s="53" t="s">
        <v>5812</v>
      </c>
      <c r="L94" s="53" t="s">
        <v>642</v>
      </c>
      <c r="M94" s="54" t="s">
        <v>643</v>
      </c>
      <c r="N94" s="53" t="s">
        <v>18</v>
      </c>
      <c r="O94" s="52">
        <v>41076</v>
      </c>
      <c r="P94" s="53" t="s">
        <v>529</v>
      </c>
      <c r="Q94" s="53" t="s">
        <v>656</v>
      </c>
      <c r="R94" s="53" t="s">
        <v>28</v>
      </c>
      <c r="S94" s="55" t="s">
        <v>657</v>
      </c>
      <c r="T94" s="53"/>
      <c r="U94" s="53"/>
      <c r="V94" s="56"/>
      <c r="W94" s="53"/>
      <c r="X94" s="57"/>
    </row>
    <row r="95" spans="1:24" ht="15">
      <c r="A95" s="1" t="b">
        <v>1</v>
      </c>
      <c r="B95" s="1"/>
      <c r="C95" s="1"/>
      <c r="D95" s="1"/>
      <c r="E95" s="1" t="str">
        <f t="shared" si="0"/>
        <v>Spielvideo</v>
      </c>
      <c r="F95" s="49" t="s">
        <v>658</v>
      </c>
      <c r="G95" s="50" t="s">
        <v>689</v>
      </c>
      <c r="H95" s="51" t="s">
        <v>600</v>
      </c>
      <c r="I95" s="52">
        <v>41080</v>
      </c>
      <c r="J95" s="53"/>
      <c r="K95" s="53" t="s">
        <v>5813</v>
      </c>
      <c r="L95" s="53" t="s">
        <v>642</v>
      </c>
      <c r="M95" s="54" t="s">
        <v>643</v>
      </c>
      <c r="N95" s="53" t="s">
        <v>18</v>
      </c>
      <c r="O95" s="52">
        <v>41076</v>
      </c>
      <c r="P95" s="53" t="s">
        <v>529</v>
      </c>
      <c r="Q95" s="53" t="s">
        <v>105</v>
      </c>
      <c r="R95" s="53" t="s">
        <v>28</v>
      </c>
      <c r="S95" s="55" t="s">
        <v>661</v>
      </c>
      <c r="T95" s="53"/>
      <c r="U95" s="53"/>
      <c r="V95" s="56"/>
      <c r="W95" s="53"/>
      <c r="X95" s="57"/>
    </row>
    <row r="96" spans="1:24" ht="15">
      <c r="A96" s="1" t="b">
        <v>1</v>
      </c>
      <c r="B96" s="1"/>
      <c r="C96" s="1"/>
      <c r="D96" s="1"/>
      <c r="E96" s="1" t="str">
        <f t="shared" si="0"/>
        <v>Spielvideo</v>
      </c>
      <c r="F96" s="49" t="s">
        <v>662</v>
      </c>
      <c r="G96" s="50" t="s">
        <v>667</v>
      </c>
      <c r="H96" s="51" t="s">
        <v>600</v>
      </c>
      <c r="I96" s="52">
        <v>41049</v>
      </c>
      <c r="J96" s="53" t="s">
        <v>621</v>
      </c>
      <c r="K96" s="53" t="s">
        <v>5814</v>
      </c>
      <c r="L96" s="53" t="s">
        <v>204</v>
      </c>
      <c r="M96" s="54" t="s">
        <v>665</v>
      </c>
      <c r="N96" s="53" t="s">
        <v>18</v>
      </c>
      <c r="O96" s="52">
        <v>41027</v>
      </c>
      <c r="P96" s="53" t="s">
        <v>418</v>
      </c>
      <c r="Q96" s="53" t="s">
        <v>85</v>
      </c>
      <c r="R96" s="53" t="s">
        <v>28</v>
      </c>
      <c r="S96" s="55"/>
      <c r="T96" s="53"/>
      <c r="U96" s="53"/>
      <c r="V96" s="56"/>
      <c r="W96" s="53"/>
      <c r="X96" s="57"/>
    </row>
    <row r="97" spans="1:24" ht="15">
      <c r="A97" s="1" t="b">
        <v>1</v>
      </c>
      <c r="B97" s="1"/>
      <c r="C97" s="1"/>
      <c r="D97" s="1"/>
      <c r="E97" s="1" t="str">
        <f t="shared" si="0"/>
        <v>Spielvideo</v>
      </c>
      <c r="F97" s="49" t="s">
        <v>666</v>
      </c>
      <c r="G97" s="50" t="s">
        <v>671</v>
      </c>
      <c r="H97" s="51" t="s">
        <v>600</v>
      </c>
      <c r="I97" s="52">
        <v>41049</v>
      </c>
      <c r="J97" s="53" t="s">
        <v>621</v>
      </c>
      <c r="K97" s="53" t="s">
        <v>5814</v>
      </c>
      <c r="L97" s="53" t="s">
        <v>204</v>
      </c>
      <c r="M97" s="54" t="s">
        <v>665</v>
      </c>
      <c r="N97" s="53" t="s">
        <v>18</v>
      </c>
      <c r="O97" s="52">
        <v>41027</v>
      </c>
      <c r="P97" s="53" t="s">
        <v>668</v>
      </c>
      <c r="Q97" s="53" t="s">
        <v>669</v>
      </c>
      <c r="R97" s="53" t="s">
        <v>28</v>
      </c>
      <c r="S97" s="55"/>
      <c r="T97" s="53"/>
      <c r="U97" s="53"/>
      <c r="V97" s="56"/>
      <c r="W97" s="53"/>
      <c r="X97" s="57"/>
    </row>
    <row r="98" spans="1:24" ht="15">
      <c r="A98" s="1" t="b">
        <v>1</v>
      </c>
      <c r="B98" s="1"/>
      <c r="C98" s="1"/>
      <c r="D98" s="1"/>
      <c r="E98" s="1" t="str">
        <f t="shared" si="0"/>
        <v>Spielvideo</v>
      </c>
      <c r="F98" s="49" t="s">
        <v>670</v>
      </c>
      <c r="G98" s="50" t="s">
        <v>674</v>
      </c>
      <c r="H98" s="51" t="s">
        <v>600</v>
      </c>
      <c r="I98" s="52">
        <v>41049</v>
      </c>
      <c r="J98" s="53"/>
      <c r="K98" s="53" t="s">
        <v>5814</v>
      </c>
      <c r="L98" s="53" t="s">
        <v>204</v>
      </c>
      <c r="M98" s="54" t="s">
        <v>665</v>
      </c>
      <c r="N98" s="53" t="s">
        <v>18</v>
      </c>
      <c r="O98" s="52">
        <v>41027</v>
      </c>
      <c r="P98" s="53" t="s">
        <v>529</v>
      </c>
      <c r="Q98" s="53" t="s">
        <v>668</v>
      </c>
      <c r="R98" s="53" t="s">
        <v>28</v>
      </c>
      <c r="S98" s="55" t="s">
        <v>672</v>
      </c>
      <c r="T98" s="53"/>
      <c r="U98" s="53"/>
      <c r="V98" s="56"/>
      <c r="W98" s="53"/>
      <c r="X98" s="57"/>
    </row>
    <row r="99" spans="1:24" ht="15">
      <c r="A99" s="1" t="b">
        <v>1</v>
      </c>
      <c r="B99" s="1"/>
      <c r="C99" s="1"/>
      <c r="D99" s="1"/>
      <c r="E99" s="1" t="str">
        <f t="shared" si="0"/>
        <v>Spielvideo</v>
      </c>
      <c r="F99" s="49" t="s">
        <v>673</v>
      </c>
      <c r="G99" s="50" t="s">
        <v>677</v>
      </c>
      <c r="H99" s="51" t="s">
        <v>600</v>
      </c>
      <c r="I99" s="52">
        <v>41049</v>
      </c>
      <c r="J99" s="53"/>
      <c r="K99" s="53" t="s">
        <v>5814</v>
      </c>
      <c r="L99" s="53" t="s">
        <v>204</v>
      </c>
      <c r="M99" s="54" t="s">
        <v>665</v>
      </c>
      <c r="N99" s="53" t="s">
        <v>18</v>
      </c>
      <c r="O99" s="52">
        <v>41027</v>
      </c>
      <c r="P99" s="53" t="s">
        <v>529</v>
      </c>
      <c r="Q99" s="53" t="s">
        <v>675</v>
      </c>
      <c r="R99" s="53" t="s">
        <v>28</v>
      </c>
      <c r="S99" s="55" t="s">
        <v>250</v>
      </c>
      <c r="T99" s="53"/>
      <c r="U99" s="53"/>
      <c r="V99" s="56"/>
      <c r="W99" s="53"/>
      <c r="X99" s="57"/>
    </row>
    <row r="100" spans="1:24" ht="15">
      <c r="A100" s="1" t="b">
        <v>1</v>
      </c>
      <c r="B100" s="1"/>
      <c r="C100" s="1"/>
      <c r="D100" s="1"/>
      <c r="E100" s="1" t="str">
        <f t="shared" si="0"/>
        <v>Spielvideo</v>
      </c>
      <c r="F100" s="49" t="s">
        <v>676</v>
      </c>
      <c r="G100" s="50" t="s">
        <v>686</v>
      </c>
      <c r="H100" s="51" t="s">
        <v>600</v>
      </c>
      <c r="I100" s="52">
        <v>41049</v>
      </c>
      <c r="J100" s="53"/>
      <c r="K100" s="53" t="s">
        <v>5814</v>
      </c>
      <c r="L100" s="53" t="s">
        <v>204</v>
      </c>
      <c r="M100" s="54" t="s">
        <v>665</v>
      </c>
      <c r="N100" s="53" t="s">
        <v>18</v>
      </c>
      <c r="O100" s="52">
        <v>41027</v>
      </c>
      <c r="P100" s="53" t="s">
        <v>529</v>
      </c>
      <c r="Q100" s="53" t="s">
        <v>678</v>
      </c>
      <c r="R100" s="53" t="s">
        <v>28</v>
      </c>
      <c r="S100" s="55" t="s">
        <v>679</v>
      </c>
      <c r="T100" s="53"/>
      <c r="U100" s="53"/>
      <c r="V100" s="56"/>
      <c r="W100" s="53"/>
      <c r="X100" s="57"/>
    </row>
    <row r="101" spans="1:24" ht="15">
      <c r="A101" s="1" t="b">
        <v>1</v>
      </c>
      <c r="B101" s="1"/>
      <c r="C101" s="1"/>
      <c r="D101" s="1"/>
      <c r="E101" s="1" t="str">
        <f t="shared" si="0"/>
        <v>Spielvideo</v>
      </c>
      <c r="F101" s="49" t="s">
        <v>680</v>
      </c>
      <c r="G101" s="50" t="s">
        <v>683</v>
      </c>
      <c r="H101" s="51" t="s">
        <v>600</v>
      </c>
      <c r="I101" s="52">
        <v>41049</v>
      </c>
      <c r="J101" s="53"/>
      <c r="K101" s="53" t="s">
        <v>5814</v>
      </c>
      <c r="L101" s="53" t="s">
        <v>204</v>
      </c>
      <c r="M101" s="54" t="s">
        <v>665</v>
      </c>
      <c r="N101" s="53" t="s">
        <v>18</v>
      </c>
      <c r="O101" s="52">
        <v>41028</v>
      </c>
      <c r="P101" s="53" t="s">
        <v>529</v>
      </c>
      <c r="Q101" s="53" t="s">
        <v>92</v>
      </c>
      <c r="R101" s="53" t="s">
        <v>28</v>
      </c>
      <c r="S101" s="55" t="s">
        <v>168</v>
      </c>
      <c r="T101" s="53"/>
      <c r="U101" s="53"/>
      <c r="V101" s="56"/>
      <c r="W101" s="53"/>
      <c r="X101" s="57"/>
    </row>
    <row r="102" spans="1:24" ht="15">
      <c r="A102" s="1" t="b">
        <v>1</v>
      </c>
      <c r="B102" s="1"/>
      <c r="C102" s="1"/>
      <c r="D102" s="1"/>
      <c r="E102" s="1" t="str">
        <f t="shared" si="0"/>
        <v>Spielvideo</v>
      </c>
      <c r="F102" s="49" t="s">
        <v>682</v>
      </c>
      <c r="G102" s="50" t="s">
        <v>708</v>
      </c>
      <c r="H102" s="51" t="s">
        <v>600</v>
      </c>
      <c r="I102" s="52">
        <v>41049</v>
      </c>
      <c r="J102" s="53" t="s">
        <v>684</v>
      </c>
      <c r="K102" s="53" t="s">
        <v>5814</v>
      </c>
      <c r="L102" s="53" t="s">
        <v>204</v>
      </c>
      <c r="M102" s="54" t="s">
        <v>665</v>
      </c>
      <c r="N102" s="53" t="s">
        <v>18</v>
      </c>
      <c r="O102" s="52">
        <v>41028</v>
      </c>
      <c r="P102" s="53" t="s">
        <v>529</v>
      </c>
      <c r="Q102" s="53" t="s">
        <v>85</v>
      </c>
      <c r="R102" s="53" t="s">
        <v>28</v>
      </c>
      <c r="S102" s="55" t="s">
        <v>128</v>
      </c>
      <c r="T102" s="53"/>
      <c r="U102" s="53"/>
      <c r="V102" s="56"/>
      <c r="W102" s="53"/>
      <c r="X102" s="57"/>
    </row>
    <row r="103" spans="1:24" ht="15">
      <c r="A103" s="1" t="b">
        <v>1</v>
      </c>
      <c r="B103" s="1"/>
      <c r="C103" s="1"/>
      <c r="D103" s="1"/>
      <c r="E103" s="1" t="str">
        <f t="shared" si="0"/>
        <v>Spielvideo</v>
      </c>
      <c r="F103" s="49" t="s">
        <v>685</v>
      </c>
      <c r="G103" s="50" t="s">
        <v>681</v>
      </c>
      <c r="H103" s="51" t="s">
        <v>600</v>
      </c>
      <c r="I103" s="52">
        <v>41049</v>
      </c>
      <c r="J103" s="53" t="s">
        <v>687</v>
      </c>
      <c r="K103" s="53" t="s">
        <v>5815</v>
      </c>
      <c r="L103" s="53" t="s">
        <v>204</v>
      </c>
      <c r="M103" s="54" t="s">
        <v>665</v>
      </c>
      <c r="N103" s="53" t="s">
        <v>18</v>
      </c>
      <c r="O103" s="52">
        <v>41028</v>
      </c>
      <c r="P103" s="53" t="s">
        <v>529</v>
      </c>
      <c r="Q103" s="53" t="s">
        <v>79</v>
      </c>
      <c r="R103" s="53" t="s">
        <v>28</v>
      </c>
      <c r="S103" s="55" t="s">
        <v>618</v>
      </c>
      <c r="T103" s="53"/>
      <c r="U103" s="53"/>
      <c r="V103" s="56"/>
      <c r="W103" s="53"/>
      <c r="X103" s="57"/>
    </row>
    <row r="104" spans="1:24" ht="15">
      <c r="A104" s="1" t="b">
        <v>1</v>
      </c>
      <c r="B104" s="1"/>
      <c r="C104" s="1"/>
      <c r="D104" s="1"/>
      <c r="E104" s="1" t="str">
        <f t="shared" si="0"/>
        <v>Spielvideo</v>
      </c>
      <c r="F104" s="49" t="s">
        <v>688</v>
      </c>
      <c r="G104" s="50" t="s">
        <v>692</v>
      </c>
      <c r="H104" s="51" t="s">
        <v>600</v>
      </c>
      <c r="I104" s="52">
        <v>41183</v>
      </c>
      <c r="J104" s="53"/>
      <c r="K104" s="53" t="s">
        <v>5816</v>
      </c>
      <c r="L104" s="53" t="s">
        <v>204</v>
      </c>
      <c r="M104" s="54" t="s">
        <v>582</v>
      </c>
      <c r="N104" s="53" t="s">
        <v>18</v>
      </c>
      <c r="O104" s="52">
        <v>41160</v>
      </c>
      <c r="P104" s="53" t="s">
        <v>529</v>
      </c>
      <c r="Q104" s="53" t="s">
        <v>690</v>
      </c>
      <c r="R104" s="53" t="s">
        <v>28</v>
      </c>
      <c r="S104" s="55" t="s">
        <v>207</v>
      </c>
      <c r="T104" s="53"/>
      <c r="U104" s="53"/>
      <c r="V104" s="56"/>
      <c r="W104" s="53"/>
      <c r="X104" s="57"/>
    </row>
    <row r="105" spans="1:24" ht="15">
      <c r="A105" s="1" t="b">
        <v>1</v>
      </c>
      <c r="B105" s="1"/>
      <c r="C105" s="1"/>
      <c r="D105" s="1"/>
      <c r="E105" s="1" t="str">
        <f t="shared" si="0"/>
        <v>Spielvideo</v>
      </c>
      <c r="F105" s="49" t="s">
        <v>691</v>
      </c>
      <c r="G105" s="50" t="s">
        <v>694</v>
      </c>
      <c r="H105" s="51" t="s">
        <v>600</v>
      </c>
      <c r="I105" s="52">
        <v>41183</v>
      </c>
      <c r="J105" s="53"/>
      <c r="K105" s="53" t="s">
        <v>5816</v>
      </c>
      <c r="L105" s="53" t="s">
        <v>204</v>
      </c>
      <c r="M105" s="54" t="s">
        <v>582</v>
      </c>
      <c r="N105" s="53" t="s">
        <v>18</v>
      </c>
      <c r="O105" s="52">
        <v>41160</v>
      </c>
      <c r="P105" s="53" t="s">
        <v>529</v>
      </c>
      <c r="Q105" s="53" t="s">
        <v>490</v>
      </c>
      <c r="R105" s="53" t="s">
        <v>28</v>
      </c>
      <c r="S105" s="55" t="s">
        <v>693</v>
      </c>
      <c r="T105" s="53"/>
      <c r="U105" s="53"/>
      <c r="V105" s="56"/>
      <c r="W105" s="53"/>
      <c r="X105" s="57"/>
    </row>
    <row r="106" spans="1:24" ht="15">
      <c r="A106" s="1" t="b">
        <v>1</v>
      </c>
      <c r="B106" s="1"/>
      <c r="C106" s="1"/>
      <c r="D106" s="1"/>
      <c r="E106" s="1" t="str">
        <f t="shared" si="0"/>
        <v>Spielvideo</v>
      </c>
      <c r="F106" s="49" t="s">
        <v>5817</v>
      </c>
      <c r="G106" s="50" t="s">
        <v>696</v>
      </c>
      <c r="H106" s="51" t="s">
        <v>600</v>
      </c>
      <c r="I106" s="52">
        <v>41184</v>
      </c>
      <c r="J106" s="53"/>
      <c r="K106" s="53" t="s">
        <v>5816</v>
      </c>
      <c r="L106" s="53" t="s">
        <v>204</v>
      </c>
      <c r="M106" s="54" t="s">
        <v>582</v>
      </c>
      <c r="N106" s="53" t="s">
        <v>18</v>
      </c>
      <c r="O106" s="52">
        <v>41160</v>
      </c>
      <c r="P106" s="53" t="s">
        <v>529</v>
      </c>
      <c r="Q106" s="58" t="s">
        <v>502</v>
      </c>
      <c r="R106" s="53" t="s">
        <v>28</v>
      </c>
      <c r="S106" s="55" t="s">
        <v>365</v>
      </c>
      <c r="T106" s="53"/>
      <c r="U106" s="53"/>
      <c r="V106" s="56"/>
      <c r="W106" s="53"/>
      <c r="X106" s="57"/>
    </row>
    <row r="107" spans="1:24" ht="15">
      <c r="A107" s="1" t="b">
        <v>1</v>
      </c>
      <c r="B107" s="1"/>
      <c r="C107" s="1"/>
      <c r="D107" s="1"/>
      <c r="E107" s="1" t="str">
        <f t="shared" si="0"/>
        <v>Spielvideo</v>
      </c>
      <c r="F107" s="49" t="s">
        <v>695</v>
      </c>
      <c r="G107" s="50" t="s">
        <v>721</v>
      </c>
      <c r="H107" s="51" t="s">
        <v>600</v>
      </c>
      <c r="I107" s="52">
        <v>41184</v>
      </c>
      <c r="J107" s="53"/>
      <c r="K107" s="53" t="s">
        <v>5816</v>
      </c>
      <c r="L107" s="53" t="s">
        <v>204</v>
      </c>
      <c r="M107" s="54" t="s">
        <v>582</v>
      </c>
      <c r="N107" s="53" t="s">
        <v>18</v>
      </c>
      <c r="O107" s="52">
        <v>41160</v>
      </c>
      <c r="P107" s="53" t="s">
        <v>529</v>
      </c>
      <c r="Q107" s="53" t="s">
        <v>648</v>
      </c>
      <c r="R107" s="53" t="s">
        <v>28</v>
      </c>
      <c r="S107" s="55" t="s">
        <v>697</v>
      </c>
      <c r="T107" s="53"/>
      <c r="U107" s="53"/>
      <c r="V107" s="56"/>
      <c r="W107" s="53"/>
      <c r="X107" s="57"/>
    </row>
    <row r="108" spans="1:24" ht="15">
      <c r="A108" s="1" t="b">
        <v>1</v>
      </c>
      <c r="B108" s="1"/>
      <c r="C108" s="1"/>
      <c r="D108" s="1"/>
      <c r="E108" s="1" t="str">
        <f t="shared" si="0"/>
        <v>Spielvideo</v>
      </c>
      <c r="F108" s="49" t="s">
        <v>698</v>
      </c>
      <c r="G108" s="50" t="s">
        <v>701</v>
      </c>
      <c r="H108" s="51" t="s">
        <v>600</v>
      </c>
      <c r="I108" s="52">
        <v>41191</v>
      </c>
      <c r="J108" s="53"/>
      <c r="K108" s="53" t="s">
        <v>5816</v>
      </c>
      <c r="L108" s="53" t="s">
        <v>204</v>
      </c>
      <c r="M108" s="54" t="s">
        <v>582</v>
      </c>
      <c r="N108" s="53" t="s">
        <v>18</v>
      </c>
      <c r="O108" s="52">
        <v>41161</v>
      </c>
      <c r="P108" s="53" t="s">
        <v>529</v>
      </c>
      <c r="Q108" s="53" t="s">
        <v>5818</v>
      </c>
      <c r="R108" s="53" t="s">
        <v>28</v>
      </c>
      <c r="S108" s="55" t="s">
        <v>106</v>
      </c>
      <c r="T108" s="53"/>
      <c r="U108" s="53"/>
      <c r="V108" s="56"/>
      <c r="W108" s="53"/>
      <c r="X108" s="57"/>
    </row>
    <row r="109" spans="1:24" ht="15">
      <c r="A109" s="1" t="b">
        <v>1</v>
      </c>
      <c r="B109" s="1"/>
      <c r="C109" s="1"/>
      <c r="D109" s="1"/>
      <c r="E109" s="1" t="str">
        <f t="shared" si="0"/>
        <v>Spielvideo</v>
      </c>
      <c r="F109" s="49" t="s">
        <v>700</v>
      </c>
      <c r="G109" s="50" t="s">
        <v>705</v>
      </c>
      <c r="H109" s="51" t="s">
        <v>600</v>
      </c>
      <c r="I109" s="52">
        <v>41191</v>
      </c>
      <c r="J109" s="53"/>
      <c r="K109" s="53" t="s">
        <v>5816</v>
      </c>
      <c r="L109" s="53" t="s">
        <v>204</v>
      </c>
      <c r="M109" s="54" t="s">
        <v>582</v>
      </c>
      <c r="N109" s="53" t="s">
        <v>18</v>
      </c>
      <c r="O109" s="52">
        <v>41161</v>
      </c>
      <c r="P109" s="53" t="s">
        <v>529</v>
      </c>
      <c r="Q109" s="58" t="s">
        <v>702</v>
      </c>
      <c r="R109" s="53" t="s">
        <v>28</v>
      </c>
      <c r="S109" s="55" t="s">
        <v>703</v>
      </c>
      <c r="T109" s="53"/>
      <c r="U109" s="53"/>
      <c r="V109" s="56"/>
      <c r="W109" s="53"/>
      <c r="X109" s="57"/>
    </row>
    <row r="110" spans="1:24" ht="15">
      <c r="A110" s="1" t="b">
        <v>1</v>
      </c>
      <c r="B110" s="1"/>
      <c r="C110" s="1"/>
      <c r="D110" s="1"/>
      <c r="E110" s="1" t="str">
        <f t="shared" si="0"/>
        <v>Spielvideo</v>
      </c>
      <c r="F110" s="49" t="s">
        <v>704</v>
      </c>
      <c r="G110" s="50" t="s">
        <v>894</v>
      </c>
      <c r="H110" s="51" t="s">
        <v>600</v>
      </c>
      <c r="I110" s="52">
        <v>41191</v>
      </c>
      <c r="J110" s="53"/>
      <c r="K110" s="53" t="s">
        <v>5816</v>
      </c>
      <c r="L110" s="53" t="s">
        <v>204</v>
      </c>
      <c r="M110" s="54" t="s">
        <v>582</v>
      </c>
      <c r="N110" s="53" t="s">
        <v>18</v>
      </c>
      <c r="O110" s="52">
        <v>41161</v>
      </c>
      <c r="P110" s="53" t="s">
        <v>706</v>
      </c>
      <c r="Q110" s="53" t="s">
        <v>529</v>
      </c>
      <c r="R110" s="53" t="s">
        <v>28</v>
      </c>
      <c r="S110" s="55" t="s">
        <v>34</v>
      </c>
      <c r="T110" s="53"/>
      <c r="U110" s="53"/>
      <c r="V110" s="56"/>
      <c r="W110" s="53"/>
      <c r="X110" s="57"/>
    </row>
    <row r="111" spans="1:24" ht="15">
      <c r="A111" s="1" t="b">
        <v>1</v>
      </c>
      <c r="B111" s="1"/>
      <c r="C111" s="1"/>
      <c r="D111" s="1"/>
      <c r="E111" s="1" t="str">
        <f t="shared" si="0"/>
        <v>Spielvideo</v>
      </c>
      <c r="F111" s="49" t="s">
        <v>707</v>
      </c>
      <c r="G111" s="50" t="s">
        <v>712</v>
      </c>
      <c r="H111" s="51" t="s">
        <v>600</v>
      </c>
      <c r="I111" s="52">
        <v>41065</v>
      </c>
      <c r="J111" s="53" t="s">
        <v>684</v>
      </c>
      <c r="K111" s="53" t="s">
        <v>5819</v>
      </c>
      <c r="L111" s="53" t="s">
        <v>190</v>
      </c>
      <c r="M111" s="54" t="s">
        <v>710</v>
      </c>
      <c r="N111" s="53" t="s">
        <v>18</v>
      </c>
      <c r="O111" s="52">
        <v>41055</v>
      </c>
      <c r="P111" s="53" t="s">
        <v>529</v>
      </c>
      <c r="Q111" s="53" t="s">
        <v>79</v>
      </c>
      <c r="R111" s="53" t="s">
        <v>28</v>
      </c>
      <c r="S111" s="55" t="s">
        <v>264</v>
      </c>
      <c r="T111" s="53"/>
      <c r="U111" s="53"/>
      <c r="V111" s="56"/>
      <c r="W111" s="53"/>
      <c r="X111" s="57"/>
    </row>
    <row r="112" spans="1:24" ht="15">
      <c r="A112" s="1" t="b">
        <v>1</v>
      </c>
      <c r="B112" s="1"/>
      <c r="C112" s="1"/>
      <c r="D112" s="1"/>
      <c r="E112" s="1" t="str">
        <f t="shared" si="0"/>
        <v>Spielvideo</v>
      </c>
      <c r="F112" s="49" t="s">
        <v>711</v>
      </c>
      <c r="G112" s="50" t="s">
        <v>712</v>
      </c>
      <c r="H112" s="51" t="s">
        <v>600</v>
      </c>
      <c r="I112" s="52">
        <v>41065</v>
      </c>
      <c r="J112" s="53" t="s">
        <v>684</v>
      </c>
      <c r="K112" s="53" t="s">
        <v>5819</v>
      </c>
      <c r="L112" s="53" t="s">
        <v>190</v>
      </c>
      <c r="M112" s="54" t="s">
        <v>710</v>
      </c>
      <c r="N112" s="53" t="s">
        <v>18</v>
      </c>
      <c r="O112" s="52">
        <v>41055</v>
      </c>
      <c r="P112" s="53" t="s">
        <v>529</v>
      </c>
      <c r="Q112" s="53" t="s">
        <v>418</v>
      </c>
      <c r="R112" s="53" t="s">
        <v>28</v>
      </c>
      <c r="S112" s="55" t="s">
        <v>713</v>
      </c>
      <c r="T112" s="53"/>
      <c r="U112" s="53"/>
      <c r="V112" s="56"/>
      <c r="W112" s="53"/>
      <c r="X112" s="57"/>
    </row>
    <row r="113" spans="1:24" ht="15">
      <c r="A113" s="1" t="b">
        <v>1</v>
      </c>
      <c r="B113" s="1"/>
      <c r="C113" s="1"/>
      <c r="D113" s="1"/>
      <c r="E113" s="1" t="str">
        <f t="shared" si="0"/>
        <v>Spielvideo</v>
      </c>
      <c r="F113" s="49" t="s">
        <v>714</v>
      </c>
      <c r="G113" s="50" t="s">
        <v>716</v>
      </c>
      <c r="H113" s="51" t="s">
        <v>600</v>
      </c>
      <c r="I113" s="52">
        <v>41065</v>
      </c>
      <c r="J113" s="53" t="s">
        <v>684</v>
      </c>
      <c r="K113" s="53" t="s">
        <v>5819</v>
      </c>
      <c r="L113" s="53" t="s">
        <v>190</v>
      </c>
      <c r="M113" s="54" t="s">
        <v>710</v>
      </c>
      <c r="N113" s="53" t="s">
        <v>18</v>
      </c>
      <c r="O113" s="52">
        <v>41055</v>
      </c>
      <c r="P113" s="53" t="s">
        <v>529</v>
      </c>
      <c r="Q113" s="58" t="s">
        <v>105</v>
      </c>
      <c r="R113" s="53" t="s">
        <v>28</v>
      </c>
      <c r="S113" s="55" t="s">
        <v>713</v>
      </c>
      <c r="T113" s="53"/>
      <c r="U113" s="53"/>
      <c r="V113" s="56"/>
      <c r="W113" s="53"/>
      <c r="X113" s="57"/>
    </row>
    <row r="114" spans="1:24" ht="15">
      <c r="A114" s="1" t="b">
        <v>1</v>
      </c>
      <c r="B114" s="1"/>
      <c r="C114" s="1"/>
      <c r="D114" s="1"/>
      <c r="E114" s="1" t="str">
        <f t="shared" si="0"/>
        <v>Spielvideo</v>
      </c>
      <c r="F114" s="49" t="s">
        <v>715</v>
      </c>
      <c r="G114" s="50" t="s">
        <v>719</v>
      </c>
      <c r="H114" s="51" t="s">
        <v>600</v>
      </c>
      <c r="I114" s="52">
        <v>41066</v>
      </c>
      <c r="J114" s="53"/>
      <c r="K114" s="53" t="s">
        <v>5819</v>
      </c>
      <c r="L114" s="53" t="s">
        <v>190</v>
      </c>
      <c r="M114" s="54" t="s">
        <v>710</v>
      </c>
      <c r="N114" s="53" t="s">
        <v>18</v>
      </c>
      <c r="O114" s="52">
        <v>41056</v>
      </c>
      <c r="P114" s="53" t="s">
        <v>644</v>
      </c>
      <c r="Q114" s="53" t="s">
        <v>529</v>
      </c>
      <c r="R114" s="53" t="s">
        <v>28</v>
      </c>
      <c r="S114" s="55" t="s">
        <v>717</v>
      </c>
      <c r="T114" s="53"/>
      <c r="U114" s="53"/>
      <c r="V114" s="56"/>
      <c r="W114" s="53"/>
      <c r="X114" s="57"/>
    </row>
    <row r="115" spans="1:24" ht="15">
      <c r="A115" s="1" t="b">
        <v>1</v>
      </c>
      <c r="B115" s="1"/>
      <c r="C115" s="1"/>
      <c r="D115" s="1"/>
      <c r="E115" s="1" t="str">
        <f t="shared" si="0"/>
        <v>Spielvideo</v>
      </c>
      <c r="F115" s="49" t="s">
        <v>718</v>
      </c>
      <c r="G115" s="50" t="s">
        <v>647</v>
      </c>
      <c r="H115" s="51" t="s">
        <v>600</v>
      </c>
      <c r="I115" s="52">
        <v>41066</v>
      </c>
      <c r="J115" s="53"/>
      <c r="K115" s="53" t="s">
        <v>5819</v>
      </c>
      <c r="L115" s="53" t="s">
        <v>190</v>
      </c>
      <c r="M115" s="54" t="s">
        <v>710</v>
      </c>
      <c r="N115" s="53" t="s">
        <v>18</v>
      </c>
      <c r="O115" s="52">
        <v>41056</v>
      </c>
      <c r="P115" s="53" t="s">
        <v>434</v>
      </c>
      <c r="Q115" s="53" t="s">
        <v>529</v>
      </c>
      <c r="R115" s="53" t="s">
        <v>28</v>
      </c>
      <c r="S115" s="55" t="s">
        <v>239</v>
      </c>
      <c r="T115" s="53"/>
      <c r="U115" s="53"/>
      <c r="V115" s="56"/>
      <c r="W115" s="53"/>
      <c r="X115" s="57"/>
    </row>
    <row r="116" spans="1:24" ht="15">
      <c r="A116" s="1" t="b">
        <v>1</v>
      </c>
      <c r="B116" s="1"/>
      <c r="C116" s="1"/>
      <c r="D116" s="1"/>
      <c r="E116" s="1" t="str">
        <f t="shared" si="0"/>
        <v>Spielvideo</v>
      </c>
      <c r="F116" s="49" t="s">
        <v>720</v>
      </c>
      <c r="G116" s="50" t="s">
        <v>728</v>
      </c>
      <c r="H116" s="51" t="s">
        <v>600</v>
      </c>
      <c r="I116" s="52">
        <v>41203</v>
      </c>
      <c r="J116" s="53" t="s">
        <v>722</v>
      </c>
      <c r="K116" s="53" t="s">
        <v>5820</v>
      </c>
      <c r="L116" s="53" t="s">
        <v>724</v>
      </c>
      <c r="M116" s="53" t="s">
        <v>725</v>
      </c>
      <c r="N116" s="53" t="s">
        <v>18</v>
      </c>
      <c r="O116" s="52">
        <v>41188</v>
      </c>
      <c r="P116" s="53" t="s">
        <v>529</v>
      </c>
      <c r="Q116" s="53" t="s">
        <v>418</v>
      </c>
      <c r="R116" s="53" t="s">
        <v>45</v>
      </c>
      <c r="S116" s="55" t="s">
        <v>726</v>
      </c>
      <c r="T116" s="53"/>
      <c r="U116" s="53"/>
      <c r="V116" s="56"/>
      <c r="W116" s="53"/>
      <c r="X116" s="57"/>
    </row>
    <row r="117" spans="1:24" ht="15">
      <c r="A117" s="1" t="b">
        <v>1</v>
      </c>
      <c r="B117" s="1"/>
      <c r="C117" s="1"/>
      <c r="D117" s="1"/>
      <c r="E117" s="1" t="str">
        <f t="shared" si="0"/>
        <v>Spielvideo</v>
      </c>
      <c r="F117" s="49" t="s">
        <v>727</v>
      </c>
      <c r="G117" s="50" t="s">
        <v>5821</v>
      </c>
      <c r="H117" s="51" t="s">
        <v>600</v>
      </c>
      <c r="I117" s="52">
        <v>41203</v>
      </c>
      <c r="J117" s="53" t="s">
        <v>729</v>
      </c>
      <c r="K117" s="53" t="s">
        <v>5820</v>
      </c>
      <c r="L117" s="53" t="s">
        <v>724</v>
      </c>
      <c r="M117" s="53" t="s">
        <v>725</v>
      </c>
      <c r="N117" s="53" t="s">
        <v>18</v>
      </c>
      <c r="O117" s="52">
        <v>41188</v>
      </c>
      <c r="P117" s="53" t="s">
        <v>529</v>
      </c>
      <c r="Q117" s="53" t="s">
        <v>418</v>
      </c>
      <c r="R117" s="53" t="s">
        <v>45</v>
      </c>
      <c r="S117" s="55" t="s">
        <v>726</v>
      </c>
      <c r="T117" s="53"/>
      <c r="U117" s="53"/>
      <c r="V117" s="56"/>
      <c r="W117" s="53"/>
      <c r="X117" s="57"/>
    </row>
    <row r="118" spans="1:24" ht="15">
      <c r="A118" s="1" t="b">
        <v>1</v>
      </c>
      <c r="B118" s="1"/>
      <c r="C118" s="1"/>
      <c r="D118" s="1"/>
      <c r="E118" s="1" t="str">
        <f t="shared" si="0"/>
        <v>Spielvideo</v>
      </c>
      <c r="F118" s="49" t="s">
        <v>730</v>
      </c>
      <c r="G118" s="50" t="s">
        <v>736</v>
      </c>
      <c r="H118" s="51" t="s">
        <v>600</v>
      </c>
      <c r="I118" s="52">
        <v>42571</v>
      </c>
      <c r="J118" s="53"/>
      <c r="K118" s="53" t="s">
        <v>5822</v>
      </c>
      <c r="L118" s="53" t="s">
        <v>204</v>
      </c>
      <c r="M118" s="54" t="s">
        <v>733</v>
      </c>
      <c r="N118" s="53" t="s">
        <v>18</v>
      </c>
      <c r="O118" s="52">
        <v>41385</v>
      </c>
      <c r="P118" s="53" t="s">
        <v>529</v>
      </c>
      <c r="Q118" s="53" t="s">
        <v>92</v>
      </c>
      <c r="R118" s="53" t="s">
        <v>45</v>
      </c>
      <c r="S118" s="55" t="s">
        <v>734</v>
      </c>
      <c r="T118" s="53"/>
      <c r="U118" s="53"/>
      <c r="V118" s="56"/>
      <c r="W118" s="53"/>
      <c r="X118" s="57"/>
    </row>
    <row r="119" spans="1:24" ht="15">
      <c r="A119" s="1" t="b">
        <v>1</v>
      </c>
      <c r="B119" s="1"/>
      <c r="C119" s="1"/>
      <c r="D119" s="1"/>
      <c r="E119" s="1" t="str">
        <f t="shared" si="0"/>
        <v>Spielvideo</v>
      </c>
      <c r="F119" s="49" t="s">
        <v>735</v>
      </c>
      <c r="G119" s="50" t="s">
        <v>739</v>
      </c>
      <c r="H119" s="51" t="s">
        <v>600</v>
      </c>
      <c r="I119" s="52">
        <v>42571</v>
      </c>
      <c r="J119" s="53"/>
      <c r="K119" s="53" t="s">
        <v>5822</v>
      </c>
      <c r="L119" s="53" t="s">
        <v>204</v>
      </c>
      <c r="M119" s="54" t="s">
        <v>733</v>
      </c>
      <c r="N119" s="53" t="s">
        <v>18</v>
      </c>
      <c r="O119" s="52">
        <v>41384</v>
      </c>
      <c r="P119" s="53" t="s">
        <v>529</v>
      </c>
      <c r="Q119" s="53" t="s">
        <v>85</v>
      </c>
      <c r="R119" s="53" t="s">
        <v>45</v>
      </c>
      <c r="S119" s="55" t="s">
        <v>737</v>
      </c>
      <c r="T119" s="53"/>
      <c r="U119" s="53"/>
      <c r="V119" s="56"/>
      <c r="W119" s="53"/>
      <c r="X119" s="57"/>
    </row>
    <row r="120" spans="1:24" ht="15">
      <c r="A120" s="1" t="b">
        <v>1</v>
      </c>
      <c r="B120" s="1"/>
      <c r="C120" s="1"/>
      <c r="D120" s="1"/>
      <c r="E120" s="1" t="str">
        <f t="shared" si="0"/>
        <v>Spielvideo</v>
      </c>
      <c r="F120" s="49" t="s">
        <v>738</v>
      </c>
      <c r="G120" s="50" t="s">
        <v>742</v>
      </c>
      <c r="H120" s="51" t="s">
        <v>600</v>
      </c>
      <c r="I120" s="52">
        <v>42571</v>
      </c>
      <c r="J120" s="53"/>
      <c r="K120" s="53" t="s">
        <v>5822</v>
      </c>
      <c r="L120" s="53" t="s">
        <v>204</v>
      </c>
      <c r="M120" s="54" t="s">
        <v>733</v>
      </c>
      <c r="N120" s="53" t="s">
        <v>18</v>
      </c>
      <c r="O120" s="52">
        <v>41384</v>
      </c>
      <c r="P120" s="53" t="s">
        <v>529</v>
      </c>
      <c r="Q120" s="53" t="s">
        <v>418</v>
      </c>
      <c r="R120" s="53" t="s">
        <v>45</v>
      </c>
      <c r="S120" s="55" t="s">
        <v>740</v>
      </c>
      <c r="T120" s="53"/>
      <c r="U120" s="53"/>
      <c r="V120" s="56"/>
      <c r="W120" s="53"/>
      <c r="X120" s="57"/>
    </row>
    <row r="121" spans="1:24" ht="15">
      <c r="A121" s="1" t="b">
        <v>1</v>
      </c>
      <c r="B121" s="1"/>
      <c r="C121" s="1"/>
      <c r="D121" s="1"/>
      <c r="E121" s="1" t="str">
        <f t="shared" si="0"/>
        <v>Spielvideo</v>
      </c>
      <c r="F121" s="49" t="s">
        <v>741</v>
      </c>
      <c r="G121" s="50" t="s">
        <v>869</v>
      </c>
      <c r="H121" s="51" t="s">
        <v>600</v>
      </c>
      <c r="I121" s="52">
        <v>42571</v>
      </c>
      <c r="J121" s="53"/>
      <c r="K121" s="53" t="s">
        <v>5822</v>
      </c>
      <c r="L121" s="53" t="s">
        <v>204</v>
      </c>
      <c r="M121" s="54" t="s">
        <v>733</v>
      </c>
      <c r="N121" s="53" t="s">
        <v>18</v>
      </c>
      <c r="O121" s="52">
        <v>41384</v>
      </c>
      <c r="P121" s="53" t="s">
        <v>529</v>
      </c>
      <c r="Q121" s="58" t="s">
        <v>678</v>
      </c>
      <c r="R121" s="53" t="s">
        <v>45</v>
      </c>
      <c r="S121" s="55" t="s">
        <v>740</v>
      </c>
      <c r="T121" s="53"/>
      <c r="U121" s="53"/>
      <c r="V121" s="56"/>
      <c r="W121" s="53"/>
      <c r="X121" s="57"/>
    </row>
    <row r="122" spans="1:24" ht="15">
      <c r="A122" s="1" t="b">
        <v>1</v>
      </c>
      <c r="B122" s="1"/>
      <c r="C122" s="1"/>
      <c r="D122" s="1"/>
      <c r="E122" s="1" t="str">
        <f t="shared" si="0"/>
        <v>Spielvideo</v>
      </c>
      <c r="F122" s="49" t="s">
        <v>743</v>
      </c>
      <c r="G122" s="50" t="s">
        <v>750</v>
      </c>
      <c r="H122" s="51" t="s">
        <v>600</v>
      </c>
      <c r="I122" s="52">
        <v>42571</v>
      </c>
      <c r="J122" s="53"/>
      <c r="K122" s="53" t="s">
        <v>5823</v>
      </c>
      <c r="L122" s="53" t="s">
        <v>746</v>
      </c>
      <c r="M122" s="54" t="s">
        <v>747</v>
      </c>
      <c r="N122" s="53" t="s">
        <v>18</v>
      </c>
      <c r="O122" s="52">
        <v>41391</v>
      </c>
      <c r="P122" s="53" t="s">
        <v>529</v>
      </c>
      <c r="Q122" s="53" t="s">
        <v>418</v>
      </c>
      <c r="R122" s="53" t="s">
        <v>28</v>
      </c>
      <c r="S122" s="55" t="s">
        <v>748</v>
      </c>
      <c r="T122" s="53"/>
      <c r="U122" s="53"/>
      <c r="V122" s="56"/>
      <c r="W122" s="53"/>
      <c r="X122" s="57"/>
    </row>
    <row r="123" spans="1:24" ht="15">
      <c r="A123" s="1" t="b">
        <v>1</v>
      </c>
      <c r="B123" s="1"/>
      <c r="C123" s="1"/>
      <c r="D123" s="1"/>
      <c r="E123" s="1" t="str">
        <f t="shared" si="0"/>
        <v>Spielvideo</v>
      </c>
      <c r="F123" s="49" t="s">
        <v>749</v>
      </c>
      <c r="G123" s="50" t="s">
        <v>752</v>
      </c>
      <c r="H123" s="51" t="s">
        <v>600</v>
      </c>
      <c r="I123" s="52">
        <v>42571</v>
      </c>
      <c r="J123" s="53"/>
      <c r="K123" s="53" t="s">
        <v>5823</v>
      </c>
      <c r="L123" s="53" t="s">
        <v>746</v>
      </c>
      <c r="M123" s="54" t="s">
        <v>747</v>
      </c>
      <c r="N123" s="53" t="s">
        <v>18</v>
      </c>
      <c r="O123" s="52">
        <v>41392</v>
      </c>
      <c r="P123" s="53" t="s">
        <v>529</v>
      </c>
      <c r="Q123" s="53" t="s">
        <v>5824</v>
      </c>
      <c r="R123" s="53" t="s">
        <v>28</v>
      </c>
      <c r="S123" s="55" t="s">
        <v>250</v>
      </c>
      <c r="T123" s="53"/>
      <c r="U123" s="53"/>
      <c r="V123" s="56"/>
      <c r="W123" s="53"/>
      <c r="X123" s="57"/>
    </row>
    <row r="124" spans="1:24" ht="15">
      <c r="A124" s="1" t="b">
        <v>1</v>
      </c>
      <c r="B124" s="1"/>
      <c r="C124" s="1"/>
      <c r="D124" s="1"/>
      <c r="E124" s="1" t="str">
        <f t="shared" si="0"/>
        <v>Spielvideo</v>
      </c>
      <c r="F124" s="49" t="s">
        <v>751</v>
      </c>
      <c r="G124" s="50" t="s">
        <v>756</v>
      </c>
      <c r="H124" s="51" t="s">
        <v>600</v>
      </c>
      <c r="I124" s="52">
        <v>42571</v>
      </c>
      <c r="J124" s="53" t="s">
        <v>722</v>
      </c>
      <c r="K124" s="53" t="s">
        <v>5825</v>
      </c>
      <c r="L124" s="53" t="s">
        <v>746</v>
      </c>
      <c r="M124" s="54" t="s">
        <v>747</v>
      </c>
      <c r="N124" s="53" t="s">
        <v>18</v>
      </c>
      <c r="O124" s="52">
        <v>41392</v>
      </c>
      <c r="P124" s="53" t="s">
        <v>529</v>
      </c>
      <c r="Q124" s="53" t="s">
        <v>418</v>
      </c>
      <c r="R124" s="53" t="s">
        <v>28</v>
      </c>
      <c r="S124" s="55" t="s">
        <v>754</v>
      </c>
      <c r="T124" s="53"/>
      <c r="U124" s="53"/>
      <c r="V124" s="56"/>
      <c r="W124" s="53"/>
      <c r="X124" s="57"/>
    </row>
    <row r="125" spans="1:24" ht="15">
      <c r="A125" s="1" t="b">
        <v>1</v>
      </c>
      <c r="B125" s="1"/>
      <c r="C125" s="1"/>
      <c r="D125" s="1"/>
      <c r="E125" s="1" t="str">
        <f t="shared" si="0"/>
        <v>Spielvideo</v>
      </c>
      <c r="F125" s="49" t="s">
        <v>755</v>
      </c>
      <c r="G125" s="50" t="s">
        <v>744</v>
      </c>
      <c r="H125" s="51" t="s">
        <v>600</v>
      </c>
      <c r="I125" s="52">
        <v>42571</v>
      </c>
      <c r="J125" s="53"/>
      <c r="K125" s="53" t="s">
        <v>5826</v>
      </c>
      <c r="L125" s="53" t="s">
        <v>746</v>
      </c>
      <c r="M125" s="54" t="s">
        <v>747</v>
      </c>
      <c r="N125" s="53" t="s">
        <v>18</v>
      </c>
      <c r="O125" s="52">
        <v>41392</v>
      </c>
      <c r="P125" s="53" t="s">
        <v>529</v>
      </c>
      <c r="Q125" s="53" t="s">
        <v>5824</v>
      </c>
      <c r="R125" s="53" t="s">
        <v>28</v>
      </c>
      <c r="S125" s="55" t="s">
        <v>758</v>
      </c>
      <c r="T125" s="53"/>
      <c r="U125" s="53"/>
      <c r="V125" s="56"/>
      <c r="W125" s="53"/>
      <c r="X125" s="57"/>
    </row>
    <row r="126" spans="1:24" ht="15">
      <c r="A126" s="1" t="b">
        <v>1</v>
      </c>
      <c r="B126" s="1"/>
      <c r="C126" s="1"/>
      <c r="D126" s="1"/>
      <c r="E126" s="1" t="str">
        <f t="shared" si="0"/>
        <v>Spielvideo</v>
      </c>
      <c r="F126" s="49" t="s">
        <v>759</v>
      </c>
      <c r="G126" s="50" t="s">
        <v>773</v>
      </c>
      <c r="H126" s="51" t="s">
        <v>600</v>
      </c>
      <c r="I126" s="52">
        <v>42571</v>
      </c>
      <c r="J126" s="53"/>
      <c r="K126" s="53" t="s">
        <v>5827</v>
      </c>
      <c r="L126" s="53" t="s">
        <v>642</v>
      </c>
      <c r="M126" s="54" t="s">
        <v>762</v>
      </c>
      <c r="N126" s="53" t="s">
        <v>18</v>
      </c>
      <c r="O126" s="52">
        <v>41448</v>
      </c>
      <c r="P126" s="53" t="s">
        <v>529</v>
      </c>
      <c r="Q126" s="53" t="s">
        <v>418</v>
      </c>
      <c r="R126" s="53" t="s">
        <v>28</v>
      </c>
      <c r="S126" s="55" t="s">
        <v>22</v>
      </c>
      <c r="T126" s="53"/>
      <c r="U126" s="53"/>
      <c r="V126" s="56"/>
      <c r="W126" s="53"/>
      <c r="X126" s="57"/>
    </row>
    <row r="127" spans="1:24" ht="15">
      <c r="A127" s="1" t="b">
        <v>1</v>
      </c>
      <c r="B127" s="1"/>
      <c r="C127" s="1"/>
      <c r="D127" s="1"/>
      <c r="E127" s="1" t="str">
        <f t="shared" si="0"/>
        <v>Spielvideo</v>
      </c>
      <c r="F127" s="49" t="s">
        <v>763</v>
      </c>
      <c r="G127" s="50" t="s">
        <v>768</v>
      </c>
      <c r="H127" s="51" t="s">
        <v>600</v>
      </c>
      <c r="I127" s="52">
        <v>42571</v>
      </c>
      <c r="J127" s="53"/>
      <c r="K127" s="53" t="s">
        <v>5828</v>
      </c>
      <c r="L127" s="53" t="s">
        <v>642</v>
      </c>
      <c r="M127" s="54" t="s">
        <v>762</v>
      </c>
      <c r="N127" s="53" t="s">
        <v>18</v>
      </c>
      <c r="O127" s="52">
        <v>41447</v>
      </c>
      <c r="P127" s="53" t="s">
        <v>529</v>
      </c>
      <c r="Q127" s="53" t="s">
        <v>765</v>
      </c>
      <c r="R127" s="53" t="s">
        <v>28</v>
      </c>
      <c r="S127" s="55" t="s">
        <v>766</v>
      </c>
      <c r="T127" s="53"/>
      <c r="U127" s="53"/>
      <c r="V127" s="56"/>
      <c r="W127" s="53"/>
      <c r="X127" s="57"/>
    </row>
    <row r="128" spans="1:24" ht="15">
      <c r="A128" s="1" t="b">
        <v>1</v>
      </c>
      <c r="B128" s="1"/>
      <c r="C128" s="1"/>
      <c r="D128" s="1"/>
      <c r="E128" s="1" t="str">
        <f t="shared" si="0"/>
        <v>Spielvideo</v>
      </c>
      <c r="F128" s="49" t="s">
        <v>767</v>
      </c>
      <c r="G128" s="50" t="s">
        <v>771</v>
      </c>
      <c r="H128" s="51" t="s">
        <v>600</v>
      </c>
      <c r="I128" s="52">
        <v>42571</v>
      </c>
      <c r="J128" s="53"/>
      <c r="K128" s="53" t="s">
        <v>5828</v>
      </c>
      <c r="L128" s="53" t="s">
        <v>642</v>
      </c>
      <c r="M128" s="54" t="s">
        <v>762</v>
      </c>
      <c r="N128" s="53" t="s">
        <v>18</v>
      </c>
      <c r="O128" s="52">
        <v>41447</v>
      </c>
      <c r="P128" s="53" t="s">
        <v>529</v>
      </c>
      <c r="Q128" s="53" t="s">
        <v>702</v>
      </c>
      <c r="R128" s="53" t="s">
        <v>28</v>
      </c>
      <c r="S128" s="55" t="s">
        <v>769</v>
      </c>
      <c r="T128" s="53"/>
      <c r="U128" s="53"/>
      <c r="V128" s="56"/>
      <c r="W128" s="53"/>
      <c r="X128" s="57"/>
    </row>
    <row r="129" spans="1:24" ht="15">
      <c r="A129" s="1" t="b">
        <v>1</v>
      </c>
      <c r="B129" s="1"/>
      <c r="C129" s="1"/>
      <c r="D129" s="1"/>
      <c r="E129" s="1" t="str">
        <f t="shared" si="0"/>
        <v>Spielvideo</v>
      </c>
      <c r="F129" s="49" t="s">
        <v>770</v>
      </c>
      <c r="G129" s="50" t="s">
        <v>760</v>
      </c>
      <c r="H129" s="51" t="s">
        <v>600</v>
      </c>
      <c r="I129" s="52">
        <v>42571</v>
      </c>
      <c r="J129" s="53"/>
      <c r="K129" s="53" t="s">
        <v>5828</v>
      </c>
      <c r="L129" s="53" t="s">
        <v>642</v>
      </c>
      <c r="M129" s="54" t="s">
        <v>762</v>
      </c>
      <c r="N129" s="53" t="s">
        <v>18</v>
      </c>
      <c r="O129" s="52">
        <v>41447</v>
      </c>
      <c r="P129" s="53" t="s">
        <v>529</v>
      </c>
      <c r="Q129" s="53" t="s">
        <v>656</v>
      </c>
      <c r="R129" s="53" t="s">
        <v>28</v>
      </c>
      <c r="S129" s="55" t="s">
        <v>503</v>
      </c>
      <c r="T129" s="53"/>
      <c r="U129" s="53"/>
      <c r="V129" s="56"/>
      <c r="W129" s="53"/>
      <c r="X129" s="57"/>
    </row>
    <row r="130" spans="1:24" ht="15">
      <c r="A130" s="1" t="b">
        <v>1</v>
      </c>
      <c r="B130" s="1"/>
      <c r="C130" s="1"/>
      <c r="D130" s="1"/>
      <c r="E130" s="1" t="str">
        <f t="shared" si="0"/>
        <v>Spielvideo</v>
      </c>
      <c r="F130" s="29" t="s">
        <v>772</v>
      </c>
      <c r="G130" s="59" t="s">
        <v>775</v>
      </c>
      <c r="H130" s="19" t="s">
        <v>600</v>
      </c>
      <c r="I130" s="20">
        <v>42571</v>
      </c>
      <c r="J130" s="53"/>
      <c r="K130" s="10" t="s">
        <v>5828</v>
      </c>
      <c r="L130" s="10" t="s">
        <v>642</v>
      </c>
      <c r="M130" s="60" t="s">
        <v>762</v>
      </c>
      <c r="N130" s="53" t="s">
        <v>18</v>
      </c>
      <c r="O130" s="20">
        <v>41448</v>
      </c>
      <c r="P130" s="10" t="s">
        <v>529</v>
      </c>
      <c r="Q130" s="10" t="s">
        <v>105</v>
      </c>
      <c r="R130" s="10" t="s">
        <v>28</v>
      </c>
      <c r="S130" s="22" t="s">
        <v>355</v>
      </c>
      <c r="T130" s="53"/>
      <c r="U130" s="53"/>
      <c r="V130" s="23"/>
      <c r="W130" s="10"/>
      <c r="X130" s="27"/>
    </row>
    <row r="131" spans="1:24" ht="15">
      <c r="A131" s="1" t="b">
        <v>1</v>
      </c>
      <c r="B131" s="1"/>
      <c r="C131" s="1"/>
      <c r="D131" s="1"/>
      <c r="E131" s="1" t="str">
        <f t="shared" si="0"/>
        <v>Spielvideo</v>
      </c>
      <c r="F131" s="29" t="s">
        <v>774</v>
      </c>
      <c r="G131" s="59" t="s">
        <v>778</v>
      </c>
      <c r="H131" s="19" t="s">
        <v>600</v>
      </c>
      <c r="I131" s="20">
        <v>42571</v>
      </c>
      <c r="J131" s="53"/>
      <c r="K131" s="10" t="s">
        <v>5829</v>
      </c>
      <c r="L131" s="10" t="s">
        <v>642</v>
      </c>
      <c r="M131" s="60" t="s">
        <v>762</v>
      </c>
      <c r="N131" s="53" t="s">
        <v>18</v>
      </c>
      <c r="O131" s="20">
        <v>41497</v>
      </c>
      <c r="P131" s="10" t="s">
        <v>529</v>
      </c>
      <c r="Q131" s="10" t="s">
        <v>656</v>
      </c>
      <c r="R131" s="10" t="s">
        <v>28</v>
      </c>
      <c r="S131" s="22" t="s">
        <v>776</v>
      </c>
      <c r="T131" s="53"/>
      <c r="U131" s="53"/>
      <c r="V131" s="23"/>
      <c r="W131" s="10"/>
      <c r="X131" s="27"/>
    </row>
    <row r="132" spans="1:24" ht="15">
      <c r="A132" s="1" t="b">
        <v>1</v>
      </c>
      <c r="B132" s="1"/>
      <c r="C132" s="1"/>
      <c r="D132" s="1"/>
      <c r="E132" s="1" t="str">
        <f t="shared" si="0"/>
        <v>Spielvideo</v>
      </c>
      <c r="F132" s="29" t="s">
        <v>777</v>
      </c>
      <c r="G132" s="59" t="s">
        <v>783</v>
      </c>
      <c r="H132" s="19" t="s">
        <v>600</v>
      </c>
      <c r="I132" s="20">
        <v>42571</v>
      </c>
      <c r="J132" s="53"/>
      <c r="K132" s="10" t="s">
        <v>5830</v>
      </c>
      <c r="L132" s="10" t="s">
        <v>204</v>
      </c>
      <c r="M132" s="60" t="s">
        <v>780</v>
      </c>
      <c r="N132" s="53" t="s">
        <v>18</v>
      </c>
      <c r="O132" s="20">
        <v>41482</v>
      </c>
      <c r="P132" s="10" t="s">
        <v>529</v>
      </c>
      <c r="Q132" s="10" t="s">
        <v>428</v>
      </c>
      <c r="R132" s="10" t="s">
        <v>28</v>
      </c>
      <c r="S132" s="22" t="s">
        <v>781</v>
      </c>
      <c r="T132" s="53"/>
      <c r="U132" s="53"/>
      <c r="V132" s="23"/>
      <c r="W132" s="10"/>
      <c r="X132" s="27"/>
    </row>
    <row r="133" spans="1:24" ht="15">
      <c r="A133" s="1" t="b">
        <v>1</v>
      </c>
      <c r="B133" s="1"/>
      <c r="C133" s="1"/>
      <c r="D133" s="1"/>
      <c r="E133" s="1" t="str">
        <f t="shared" si="0"/>
        <v>Spielvideo</v>
      </c>
      <c r="F133" s="29" t="s">
        <v>782</v>
      </c>
      <c r="G133" s="59" t="s">
        <v>786</v>
      </c>
      <c r="H133" s="19" t="s">
        <v>600</v>
      </c>
      <c r="I133" s="20">
        <v>42571</v>
      </c>
      <c r="J133" s="53"/>
      <c r="K133" s="10" t="s">
        <v>5830</v>
      </c>
      <c r="L133" s="10" t="s">
        <v>204</v>
      </c>
      <c r="M133" s="60" t="s">
        <v>780</v>
      </c>
      <c r="N133" s="53" t="s">
        <v>18</v>
      </c>
      <c r="O133" s="20">
        <v>41482</v>
      </c>
      <c r="P133" s="10" t="s">
        <v>784</v>
      </c>
      <c r="Q133" s="10" t="s">
        <v>617</v>
      </c>
      <c r="R133" s="10" t="s">
        <v>28</v>
      </c>
      <c r="S133" s="22" t="s">
        <v>611</v>
      </c>
      <c r="T133" s="53"/>
      <c r="U133" s="53"/>
      <c r="V133" s="23"/>
      <c r="W133" s="10"/>
      <c r="X133" s="27"/>
    </row>
    <row r="134" spans="1:24" ht="15">
      <c r="A134" s="1" t="b">
        <v>1</v>
      </c>
      <c r="B134" s="1"/>
      <c r="C134" s="1"/>
      <c r="D134" s="1"/>
      <c r="E134" s="1" t="str">
        <f t="shared" si="0"/>
        <v>Spielvideo</v>
      </c>
      <c r="F134" s="29" t="s">
        <v>785</v>
      </c>
      <c r="G134" s="59" t="s">
        <v>897</v>
      </c>
      <c r="H134" s="19" t="s">
        <v>600</v>
      </c>
      <c r="I134" s="20">
        <v>42571</v>
      </c>
      <c r="J134" s="53"/>
      <c r="K134" s="10" t="s">
        <v>5830</v>
      </c>
      <c r="L134" s="10" t="s">
        <v>204</v>
      </c>
      <c r="M134" s="60" t="s">
        <v>780</v>
      </c>
      <c r="N134" s="53" t="s">
        <v>18</v>
      </c>
      <c r="O134" s="20">
        <v>41483</v>
      </c>
      <c r="P134" s="10" t="s">
        <v>428</v>
      </c>
      <c r="Q134" s="10" t="s">
        <v>787</v>
      </c>
      <c r="R134" s="10" t="s">
        <v>28</v>
      </c>
      <c r="S134" s="22" t="s">
        <v>788</v>
      </c>
      <c r="T134" s="53"/>
      <c r="U134" s="53"/>
      <c r="V134" s="23"/>
      <c r="W134" s="10"/>
      <c r="X134" s="27"/>
    </row>
    <row r="135" spans="1:24" ht="15">
      <c r="A135" s="1" t="b">
        <v>1</v>
      </c>
      <c r="B135" s="1"/>
      <c r="C135" s="1"/>
      <c r="D135" s="1"/>
      <c r="E135" s="1" t="str">
        <f t="shared" si="0"/>
        <v>Spielvideo</v>
      </c>
      <c r="F135" s="49" t="s">
        <v>789</v>
      </c>
      <c r="G135" s="50" t="s">
        <v>794</v>
      </c>
      <c r="H135" s="51" t="s">
        <v>600</v>
      </c>
      <c r="I135" s="52">
        <v>41778</v>
      </c>
      <c r="J135" s="53"/>
      <c r="K135" s="53" t="s">
        <v>5831</v>
      </c>
      <c r="L135" s="53" t="s">
        <v>204</v>
      </c>
      <c r="M135" s="54" t="s">
        <v>792</v>
      </c>
      <c r="N135" s="53" t="s">
        <v>18</v>
      </c>
      <c r="O135" s="61">
        <v>41764</v>
      </c>
      <c r="P135" s="53" t="s">
        <v>529</v>
      </c>
      <c r="Q135" s="53" t="s">
        <v>92</v>
      </c>
      <c r="R135" s="53" t="s">
        <v>45</v>
      </c>
      <c r="S135" s="55" t="s">
        <v>737</v>
      </c>
      <c r="T135" s="53"/>
      <c r="U135" s="53"/>
      <c r="V135" s="56"/>
      <c r="W135" s="53"/>
      <c r="X135" s="57"/>
    </row>
    <row r="136" spans="1:24" ht="15">
      <c r="A136" s="1" t="b">
        <v>1</v>
      </c>
      <c r="B136" s="1"/>
      <c r="C136" s="1"/>
      <c r="D136" s="1"/>
      <c r="E136" s="1" t="str">
        <f t="shared" si="0"/>
        <v>Spielvideo</v>
      </c>
      <c r="F136" s="49" t="s">
        <v>793</v>
      </c>
      <c r="G136" s="50" t="s">
        <v>794</v>
      </c>
      <c r="H136" s="51" t="s">
        <v>600</v>
      </c>
      <c r="I136" s="61">
        <v>41779</v>
      </c>
      <c r="J136" s="53"/>
      <c r="K136" s="53" t="s">
        <v>5831</v>
      </c>
      <c r="L136" s="53" t="s">
        <v>204</v>
      </c>
      <c r="M136" s="54" t="s">
        <v>792</v>
      </c>
      <c r="N136" s="53" t="s">
        <v>18</v>
      </c>
      <c r="O136" s="61">
        <v>41763</v>
      </c>
      <c r="P136" s="53" t="s">
        <v>529</v>
      </c>
      <c r="Q136" s="53" t="s">
        <v>79</v>
      </c>
      <c r="R136" s="53" t="s">
        <v>45</v>
      </c>
      <c r="S136" s="55" t="s">
        <v>737</v>
      </c>
      <c r="T136" s="53"/>
      <c r="U136" s="53"/>
      <c r="V136" s="56"/>
      <c r="W136" s="53"/>
      <c r="X136" s="57"/>
    </row>
    <row r="137" spans="1:24" ht="15">
      <c r="A137" s="1" t="b">
        <v>1</v>
      </c>
      <c r="B137" s="1"/>
      <c r="C137" s="1"/>
      <c r="D137" s="1"/>
      <c r="E137" s="1" t="str">
        <f t="shared" si="0"/>
        <v>Spielvideo</v>
      </c>
      <c r="F137" s="49" t="s">
        <v>795</v>
      </c>
      <c r="G137" s="50" t="s">
        <v>801</v>
      </c>
      <c r="H137" s="51" t="s">
        <v>600</v>
      </c>
      <c r="I137" s="52">
        <v>42571</v>
      </c>
      <c r="J137" s="53"/>
      <c r="K137" s="53" t="s">
        <v>5832</v>
      </c>
      <c r="L137" s="53" t="s">
        <v>487</v>
      </c>
      <c r="M137" s="54" t="s">
        <v>798</v>
      </c>
      <c r="N137" s="53" t="s">
        <v>18</v>
      </c>
      <c r="O137" s="52">
        <v>41426</v>
      </c>
      <c r="P137" s="53" t="s">
        <v>529</v>
      </c>
      <c r="Q137" s="53" t="s">
        <v>85</v>
      </c>
      <c r="R137" s="53" t="s">
        <v>28</v>
      </c>
      <c r="S137" s="55" t="s">
        <v>799</v>
      </c>
      <c r="T137" s="53"/>
      <c r="U137" s="53"/>
      <c r="V137" s="56"/>
      <c r="W137" s="53"/>
      <c r="X137" s="57"/>
    </row>
    <row r="138" spans="1:24" ht="15">
      <c r="A138" s="1" t="b">
        <v>1</v>
      </c>
      <c r="B138" s="1"/>
      <c r="C138" s="1"/>
      <c r="D138" s="1"/>
      <c r="E138" s="1" t="str">
        <f t="shared" si="0"/>
        <v>Spielvideo</v>
      </c>
      <c r="F138" s="49" t="s">
        <v>800</v>
      </c>
      <c r="G138" s="50" t="s">
        <v>805</v>
      </c>
      <c r="H138" s="51" t="s">
        <v>600</v>
      </c>
      <c r="I138" s="52">
        <v>42571</v>
      </c>
      <c r="J138" s="53" t="s">
        <v>802</v>
      </c>
      <c r="K138" s="53" t="s">
        <v>5832</v>
      </c>
      <c r="L138" s="53" t="s">
        <v>487</v>
      </c>
      <c r="M138" s="54" t="s">
        <v>798</v>
      </c>
      <c r="N138" s="53" t="s">
        <v>18</v>
      </c>
      <c r="O138" s="52">
        <v>41426</v>
      </c>
      <c r="P138" s="53" t="s">
        <v>529</v>
      </c>
      <c r="Q138" s="53" t="s">
        <v>92</v>
      </c>
      <c r="R138" s="53" t="s">
        <v>28</v>
      </c>
      <c r="S138" s="55" t="s">
        <v>803</v>
      </c>
      <c r="T138" s="53"/>
      <c r="U138" s="53"/>
      <c r="V138" s="56"/>
      <c r="W138" s="53"/>
      <c r="X138" s="57"/>
    </row>
    <row r="139" spans="1:24" ht="15">
      <c r="A139" s="1" t="b">
        <v>1</v>
      </c>
      <c r="B139" s="1"/>
      <c r="C139" s="1"/>
      <c r="D139" s="1"/>
      <c r="E139" s="1" t="str">
        <f t="shared" si="0"/>
        <v>Spielvideo</v>
      </c>
      <c r="F139" s="49" t="s">
        <v>804</v>
      </c>
      <c r="G139" s="62" t="s">
        <v>808</v>
      </c>
      <c r="H139" s="51" t="s">
        <v>600</v>
      </c>
      <c r="I139" s="52">
        <v>42571</v>
      </c>
      <c r="J139" s="53"/>
      <c r="K139" s="53" t="s">
        <v>5832</v>
      </c>
      <c r="L139" s="53" t="s">
        <v>487</v>
      </c>
      <c r="M139" s="54" t="s">
        <v>798</v>
      </c>
      <c r="N139" s="53" t="s">
        <v>18</v>
      </c>
      <c r="O139" s="52">
        <v>41426</v>
      </c>
      <c r="P139" s="53" t="s">
        <v>529</v>
      </c>
      <c r="Q139" s="53" t="s">
        <v>418</v>
      </c>
      <c r="R139" s="53" t="s">
        <v>28</v>
      </c>
      <c r="S139" s="55" t="s">
        <v>806</v>
      </c>
      <c r="T139" s="53"/>
      <c r="U139" s="53"/>
      <c r="V139" s="56"/>
      <c r="W139" s="53"/>
      <c r="X139" s="57"/>
    </row>
    <row r="140" spans="1:24" ht="15">
      <c r="A140" s="1" t="b">
        <v>1</v>
      </c>
      <c r="B140" s="1"/>
      <c r="C140" s="1"/>
      <c r="D140" s="1"/>
      <c r="E140" s="1" t="str">
        <f t="shared" si="0"/>
        <v>Spielvideo</v>
      </c>
      <c r="F140" s="49" t="s">
        <v>807</v>
      </c>
      <c r="G140" s="50" t="s">
        <v>812</v>
      </c>
      <c r="H140" s="51" t="s">
        <v>600</v>
      </c>
      <c r="I140" s="52">
        <v>42571</v>
      </c>
      <c r="J140" s="53" t="s">
        <v>809</v>
      </c>
      <c r="K140" s="53" t="s">
        <v>5832</v>
      </c>
      <c r="L140" s="53" t="s">
        <v>487</v>
      </c>
      <c r="M140" s="54" t="s">
        <v>798</v>
      </c>
      <c r="N140" s="53" t="s">
        <v>18</v>
      </c>
      <c r="O140" s="52">
        <v>41426</v>
      </c>
      <c r="P140" s="53" t="s">
        <v>529</v>
      </c>
      <c r="Q140" s="53" t="s">
        <v>810</v>
      </c>
      <c r="R140" s="53" t="s">
        <v>28</v>
      </c>
      <c r="S140" s="55" t="s">
        <v>766</v>
      </c>
      <c r="T140" s="53"/>
      <c r="U140" s="53"/>
      <c r="V140" s="56"/>
      <c r="W140" s="53"/>
      <c r="X140" s="57"/>
    </row>
    <row r="141" spans="1:24" ht="15">
      <c r="A141" s="1" t="b">
        <v>1</v>
      </c>
      <c r="B141" s="1"/>
      <c r="C141" s="1"/>
      <c r="D141" s="1"/>
      <c r="E141" s="1" t="str">
        <f t="shared" si="0"/>
        <v>Spielvideo</v>
      </c>
      <c r="F141" s="49" t="s">
        <v>811</v>
      </c>
      <c r="G141" s="50" t="s">
        <v>814</v>
      </c>
      <c r="H141" s="51" t="s">
        <v>600</v>
      </c>
      <c r="I141" s="52">
        <v>42571</v>
      </c>
      <c r="J141" s="53"/>
      <c r="K141" s="53" t="s">
        <v>5832</v>
      </c>
      <c r="L141" s="53" t="s">
        <v>487</v>
      </c>
      <c r="M141" s="54" t="s">
        <v>798</v>
      </c>
      <c r="N141" s="53" t="s">
        <v>18</v>
      </c>
      <c r="O141" s="52">
        <v>41427</v>
      </c>
      <c r="P141" s="53" t="s">
        <v>529</v>
      </c>
      <c r="Q141" s="53" t="s">
        <v>675</v>
      </c>
      <c r="R141" s="53" t="s">
        <v>28</v>
      </c>
      <c r="S141" s="55" t="s">
        <v>317</v>
      </c>
      <c r="T141" s="53"/>
      <c r="U141" s="53"/>
      <c r="V141" s="56"/>
      <c r="W141" s="53"/>
      <c r="X141" s="57"/>
    </row>
    <row r="142" spans="1:24" ht="15">
      <c r="A142" s="1" t="b">
        <v>1</v>
      </c>
      <c r="B142" s="1"/>
      <c r="C142" s="1"/>
      <c r="D142" s="1"/>
      <c r="E142" s="1" t="str">
        <f t="shared" si="0"/>
        <v>Spielvideo</v>
      </c>
      <c r="F142" s="49" t="s">
        <v>813</v>
      </c>
      <c r="G142" s="50" t="s">
        <v>816</v>
      </c>
      <c r="H142" s="51" t="s">
        <v>600</v>
      </c>
      <c r="I142" s="52">
        <v>42571</v>
      </c>
      <c r="J142" s="53"/>
      <c r="K142" s="53" t="s">
        <v>5832</v>
      </c>
      <c r="L142" s="53" t="s">
        <v>487</v>
      </c>
      <c r="M142" s="54" t="s">
        <v>798</v>
      </c>
      <c r="N142" s="53" t="s">
        <v>18</v>
      </c>
      <c r="O142" s="52">
        <v>41426</v>
      </c>
      <c r="P142" s="53" t="s">
        <v>428</v>
      </c>
      <c r="Q142" s="53" t="s">
        <v>490</v>
      </c>
      <c r="R142" s="53" t="s">
        <v>28</v>
      </c>
      <c r="S142" s="55" t="s">
        <v>498</v>
      </c>
      <c r="T142" s="53"/>
      <c r="U142" s="53"/>
      <c r="V142" s="56"/>
      <c r="W142" s="53"/>
      <c r="X142" s="57"/>
    </row>
    <row r="143" spans="1:24" ht="15">
      <c r="A143" s="1" t="b">
        <v>1</v>
      </c>
      <c r="B143" s="1"/>
      <c r="C143" s="1"/>
      <c r="D143" s="1"/>
      <c r="E143" s="1" t="str">
        <f t="shared" si="0"/>
        <v>Spielvideo</v>
      </c>
      <c r="F143" s="49" t="s">
        <v>815</v>
      </c>
      <c r="G143" s="50" t="s">
        <v>819</v>
      </c>
      <c r="H143" s="51" t="s">
        <v>600</v>
      </c>
      <c r="I143" s="52">
        <v>42571</v>
      </c>
      <c r="J143" s="53" t="s">
        <v>809</v>
      </c>
      <c r="K143" s="53" t="s">
        <v>5832</v>
      </c>
      <c r="L143" s="53" t="s">
        <v>487</v>
      </c>
      <c r="M143" s="54" t="s">
        <v>798</v>
      </c>
      <c r="N143" s="53" t="s">
        <v>18</v>
      </c>
      <c r="O143" s="52">
        <v>41426</v>
      </c>
      <c r="P143" s="53" t="s">
        <v>787</v>
      </c>
      <c r="Q143" s="53" t="s">
        <v>428</v>
      </c>
      <c r="R143" s="53" t="s">
        <v>28</v>
      </c>
      <c r="S143" s="55" t="s">
        <v>817</v>
      </c>
      <c r="T143" s="53"/>
      <c r="U143" s="53"/>
      <c r="V143" s="56"/>
      <c r="W143" s="53"/>
      <c r="X143" s="57"/>
    </row>
    <row r="144" spans="1:24" ht="15">
      <c r="A144" s="1" t="b">
        <v>1</v>
      </c>
      <c r="B144" s="1"/>
      <c r="C144" s="1"/>
      <c r="D144" s="1"/>
      <c r="E144" s="1" t="str">
        <f t="shared" si="0"/>
        <v>Spielvideo</v>
      </c>
      <c r="F144" s="49" t="s">
        <v>818</v>
      </c>
      <c r="G144" s="50" t="s">
        <v>823</v>
      </c>
      <c r="H144" s="51" t="s">
        <v>600</v>
      </c>
      <c r="I144" s="52">
        <v>42571</v>
      </c>
      <c r="J144" s="53"/>
      <c r="K144" s="53" t="s">
        <v>5832</v>
      </c>
      <c r="L144" s="53" t="s">
        <v>487</v>
      </c>
      <c r="M144" s="54" t="s">
        <v>798</v>
      </c>
      <c r="N144" s="53" t="s">
        <v>18</v>
      </c>
      <c r="O144" s="52">
        <v>41426</v>
      </c>
      <c r="P144" s="53" t="s">
        <v>428</v>
      </c>
      <c r="Q144" s="53" t="s">
        <v>820</v>
      </c>
      <c r="R144" s="53" t="s">
        <v>28</v>
      </c>
      <c r="S144" s="55" t="s">
        <v>821</v>
      </c>
      <c r="T144" s="53"/>
      <c r="U144" s="53"/>
      <c r="V144" s="56"/>
      <c r="W144" s="53"/>
      <c r="X144" s="57"/>
    </row>
    <row r="145" spans="1:24" ht="15">
      <c r="A145" s="1" t="b">
        <v>1</v>
      </c>
      <c r="B145" s="1"/>
      <c r="C145" s="1"/>
      <c r="D145" s="1"/>
      <c r="E145" s="1" t="str">
        <f t="shared" si="0"/>
        <v>Spielvideo</v>
      </c>
      <c r="F145" s="49" t="s">
        <v>822</v>
      </c>
      <c r="G145" s="50" t="s">
        <v>826</v>
      </c>
      <c r="H145" s="51" t="s">
        <v>600</v>
      </c>
      <c r="I145" s="52">
        <v>42571</v>
      </c>
      <c r="J145" s="53"/>
      <c r="K145" s="53" t="s">
        <v>5832</v>
      </c>
      <c r="L145" s="53" t="s">
        <v>487</v>
      </c>
      <c r="M145" s="54" t="s">
        <v>798</v>
      </c>
      <c r="N145" s="53" t="s">
        <v>18</v>
      </c>
      <c r="O145" s="52">
        <v>41426</v>
      </c>
      <c r="P145" s="53" t="s">
        <v>428</v>
      </c>
      <c r="Q145" s="53" t="s">
        <v>675</v>
      </c>
      <c r="R145" s="53" t="s">
        <v>28</v>
      </c>
      <c r="S145" s="55" t="s">
        <v>824</v>
      </c>
      <c r="T145" s="53"/>
      <c r="U145" s="53"/>
      <c r="V145" s="56"/>
      <c r="W145" s="53"/>
      <c r="X145" s="57"/>
    </row>
    <row r="146" spans="1:24" ht="15">
      <c r="A146" s="1" t="b">
        <v>1</v>
      </c>
      <c r="B146" s="1"/>
      <c r="C146" s="1"/>
      <c r="D146" s="1"/>
      <c r="E146" s="1" t="str">
        <f t="shared" si="0"/>
        <v>Spielvideo</v>
      </c>
      <c r="F146" s="49" t="s">
        <v>825</v>
      </c>
      <c r="G146" s="50" t="s">
        <v>829</v>
      </c>
      <c r="H146" s="51" t="s">
        <v>600</v>
      </c>
      <c r="I146" s="52">
        <v>42571</v>
      </c>
      <c r="J146" s="53"/>
      <c r="K146" s="53" t="s">
        <v>5832</v>
      </c>
      <c r="L146" s="53" t="s">
        <v>487</v>
      </c>
      <c r="M146" s="54" t="s">
        <v>798</v>
      </c>
      <c r="N146" s="53" t="s">
        <v>18</v>
      </c>
      <c r="O146" s="52">
        <v>41427</v>
      </c>
      <c r="P146" s="53" t="s">
        <v>428</v>
      </c>
      <c r="Q146" s="53" t="s">
        <v>206</v>
      </c>
      <c r="R146" s="53" t="s">
        <v>28</v>
      </c>
      <c r="S146" s="55" t="s">
        <v>827</v>
      </c>
      <c r="T146" s="53"/>
      <c r="U146" s="53"/>
      <c r="V146" s="56"/>
      <c r="W146" s="53"/>
      <c r="X146" s="57"/>
    </row>
    <row r="147" spans="1:24" ht="15">
      <c r="A147" s="1" t="b">
        <v>1</v>
      </c>
      <c r="B147" s="1"/>
      <c r="C147" s="1"/>
      <c r="D147" s="1"/>
      <c r="E147" s="1" t="str">
        <f t="shared" si="0"/>
        <v>Spielvideo</v>
      </c>
      <c r="F147" s="49" t="s">
        <v>828</v>
      </c>
      <c r="G147" s="50" t="s">
        <v>831</v>
      </c>
      <c r="H147" s="51" t="s">
        <v>600</v>
      </c>
      <c r="I147" s="52">
        <v>42571</v>
      </c>
      <c r="J147" s="53"/>
      <c r="K147" s="53" t="s">
        <v>5832</v>
      </c>
      <c r="L147" s="53" t="s">
        <v>487</v>
      </c>
      <c r="M147" s="54" t="s">
        <v>798</v>
      </c>
      <c r="N147" s="53" t="s">
        <v>18</v>
      </c>
      <c r="O147" s="52">
        <v>41427</v>
      </c>
      <c r="P147" s="53" t="s">
        <v>428</v>
      </c>
      <c r="Q147" s="53" t="s">
        <v>787</v>
      </c>
      <c r="R147" s="53" t="s">
        <v>28</v>
      </c>
      <c r="S147" s="55" t="s">
        <v>821</v>
      </c>
      <c r="T147" s="53"/>
      <c r="U147" s="53"/>
      <c r="V147" s="56"/>
      <c r="W147" s="53"/>
      <c r="X147" s="57"/>
    </row>
    <row r="148" spans="1:24" ht="15">
      <c r="A148" s="1" t="b">
        <v>1</v>
      </c>
      <c r="B148" s="1"/>
      <c r="C148" s="1"/>
      <c r="D148" s="1"/>
      <c r="E148" s="1" t="str">
        <f t="shared" si="0"/>
        <v>Spielvideo</v>
      </c>
      <c r="F148" s="49" t="s">
        <v>830</v>
      </c>
      <c r="G148" s="50" t="s">
        <v>764</v>
      </c>
      <c r="H148" s="51" t="s">
        <v>600</v>
      </c>
      <c r="I148" s="52">
        <v>42571</v>
      </c>
      <c r="J148" s="53"/>
      <c r="K148" s="53" t="s">
        <v>5832</v>
      </c>
      <c r="L148" s="53" t="s">
        <v>487</v>
      </c>
      <c r="M148" s="54" t="s">
        <v>798</v>
      </c>
      <c r="N148" s="53" t="s">
        <v>18</v>
      </c>
      <c r="O148" s="52">
        <v>41427</v>
      </c>
      <c r="P148" s="53" t="s">
        <v>428</v>
      </c>
      <c r="Q148" s="53" t="s">
        <v>832</v>
      </c>
      <c r="R148" s="53" t="s">
        <v>28</v>
      </c>
      <c r="S148" s="55" t="s">
        <v>128</v>
      </c>
      <c r="T148" s="53"/>
      <c r="U148" s="53"/>
      <c r="V148" s="56"/>
      <c r="W148" s="53"/>
      <c r="X148" s="57"/>
    </row>
    <row r="149" spans="1:24" ht="15">
      <c r="A149" s="1" t="b">
        <v>1</v>
      </c>
      <c r="B149" s="1"/>
      <c r="C149" s="1"/>
      <c r="D149" s="1"/>
      <c r="E149" s="1" t="str">
        <f t="shared" si="0"/>
        <v>Spielvideo</v>
      </c>
      <c r="F149" s="49" t="s">
        <v>833</v>
      </c>
      <c r="G149" s="50" t="s">
        <v>837</v>
      </c>
      <c r="H149" s="51" t="s">
        <v>600</v>
      </c>
      <c r="I149" s="52">
        <v>42571</v>
      </c>
      <c r="J149" s="53"/>
      <c r="K149" s="53" t="s">
        <v>5833</v>
      </c>
      <c r="L149" s="53" t="s">
        <v>487</v>
      </c>
      <c r="M149" s="54" t="s">
        <v>798</v>
      </c>
      <c r="N149" s="53" t="s">
        <v>18</v>
      </c>
      <c r="O149" s="52">
        <v>41427</v>
      </c>
      <c r="P149" s="53" t="s">
        <v>529</v>
      </c>
      <c r="Q149" s="53" t="s">
        <v>418</v>
      </c>
      <c r="R149" s="53" t="s">
        <v>28</v>
      </c>
      <c r="S149" s="55" t="s">
        <v>835</v>
      </c>
      <c r="T149" s="53"/>
      <c r="U149" s="53"/>
      <c r="V149" s="56"/>
      <c r="W149" s="53"/>
      <c r="X149" s="57"/>
    </row>
    <row r="150" spans="1:24" ht="15">
      <c r="A150" s="1" t="b">
        <v>1</v>
      </c>
      <c r="B150" s="1"/>
      <c r="C150" s="1"/>
      <c r="D150" s="1"/>
      <c r="E150" s="1" t="str">
        <f t="shared" si="0"/>
        <v>Spielvideo</v>
      </c>
      <c r="F150" s="49" t="s">
        <v>836</v>
      </c>
      <c r="G150" s="50" t="s">
        <v>796</v>
      </c>
      <c r="H150" s="51" t="s">
        <v>600</v>
      </c>
      <c r="I150" s="52">
        <v>42571</v>
      </c>
      <c r="J150" s="53"/>
      <c r="K150" s="53" t="s">
        <v>5834</v>
      </c>
      <c r="L150" s="53" t="s">
        <v>487</v>
      </c>
      <c r="M150" s="54" t="s">
        <v>798</v>
      </c>
      <c r="N150" s="53" t="s">
        <v>18</v>
      </c>
      <c r="O150" s="52">
        <v>41427</v>
      </c>
      <c r="P150" s="53" t="s">
        <v>529</v>
      </c>
      <c r="Q150" s="53" t="s">
        <v>490</v>
      </c>
      <c r="R150" s="53" t="s">
        <v>28</v>
      </c>
      <c r="S150" s="55" t="s">
        <v>649</v>
      </c>
      <c r="T150" s="53"/>
      <c r="U150" s="53"/>
      <c r="V150" s="56"/>
      <c r="W150" s="53"/>
      <c r="X150" s="57"/>
    </row>
    <row r="151" spans="1:24" ht="15">
      <c r="A151" s="1" t="b">
        <v>1</v>
      </c>
      <c r="B151" s="1"/>
      <c r="C151" s="1"/>
      <c r="D151" s="1"/>
      <c r="E151" s="1" t="str">
        <f t="shared" si="0"/>
        <v>Spielvideo</v>
      </c>
      <c r="F151" s="29" t="s">
        <v>839</v>
      </c>
      <c r="G151" s="59" t="s">
        <v>846</v>
      </c>
      <c r="H151" s="19" t="s">
        <v>600</v>
      </c>
      <c r="I151" s="20">
        <v>42571</v>
      </c>
      <c r="J151" s="53"/>
      <c r="K151" s="10" t="s">
        <v>5835</v>
      </c>
      <c r="L151" s="10" t="s">
        <v>842</v>
      </c>
      <c r="M151" s="63" t="s">
        <v>843</v>
      </c>
      <c r="N151" s="53" t="s">
        <v>18</v>
      </c>
      <c r="O151" s="20">
        <v>41496</v>
      </c>
      <c r="P151" s="10" t="s">
        <v>529</v>
      </c>
      <c r="Q151" s="10" t="s">
        <v>844</v>
      </c>
      <c r="R151" s="10" t="s">
        <v>28</v>
      </c>
      <c r="S151" s="22" t="s">
        <v>503</v>
      </c>
      <c r="T151" s="53"/>
      <c r="U151" s="53"/>
      <c r="V151" s="64"/>
      <c r="W151" s="63"/>
      <c r="X151" s="65"/>
    </row>
    <row r="152" spans="1:24" ht="15">
      <c r="A152" s="1" t="b">
        <v>1</v>
      </c>
      <c r="B152" s="1"/>
      <c r="C152" s="1"/>
      <c r="D152" s="1"/>
      <c r="E152" s="1" t="str">
        <f t="shared" si="0"/>
        <v>Spielvideo</v>
      </c>
      <c r="F152" s="29" t="s">
        <v>845</v>
      </c>
      <c r="G152" s="59" t="s">
        <v>848</v>
      </c>
      <c r="H152" s="19" t="s">
        <v>600</v>
      </c>
      <c r="I152" s="20">
        <v>42571</v>
      </c>
      <c r="J152" s="53"/>
      <c r="K152" s="10" t="s">
        <v>5835</v>
      </c>
      <c r="L152" s="10" t="s">
        <v>842</v>
      </c>
      <c r="M152" s="60" t="s">
        <v>843</v>
      </c>
      <c r="N152" s="53" t="s">
        <v>18</v>
      </c>
      <c r="O152" s="20">
        <v>41497</v>
      </c>
      <c r="P152" s="10" t="s">
        <v>529</v>
      </c>
      <c r="Q152" s="10" t="s">
        <v>702</v>
      </c>
      <c r="R152" s="10" t="s">
        <v>28</v>
      </c>
      <c r="S152" s="22" t="s">
        <v>130</v>
      </c>
      <c r="T152" s="53"/>
      <c r="U152" s="53"/>
      <c r="V152" s="23"/>
      <c r="W152" s="10"/>
      <c r="X152" s="27"/>
    </row>
    <row r="153" spans="1:24" ht="15">
      <c r="A153" s="1" t="b">
        <v>1</v>
      </c>
      <c r="B153" s="1"/>
      <c r="C153" s="1"/>
      <c r="D153" s="1"/>
      <c r="E153" s="1" t="str">
        <f t="shared" si="0"/>
        <v>Spielvideo</v>
      </c>
      <c r="F153" s="29" t="s">
        <v>847</v>
      </c>
      <c r="G153" s="59" t="s">
        <v>850</v>
      </c>
      <c r="H153" s="19" t="s">
        <v>600</v>
      </c>
      <c r="I153" s="20">
        <v>42571</v>
      </c>
      <c r="J153" s="53"/>
      <c r="K153" s="10" t="s">
        <v>5835</v>
      </c>
      <c r="L153" s="10" t="s">
        <v>842</v>
      </c>
      <c r="M153" s="60" t="s">
        <v>843</v>
      </c>
      <c r="N153" s="53" t="s">
        <v>18</v>
      </c>
      <c r="O153" s="20">
        <v>41496</v>
      </c>
      <c r="P153" s="10" t="s">
        <v>529</v>
      </c>
      <c r="Q153" s="10" t="s">
        <v>617</v>
      </c>
      <c r="R153" s="10" t="s">
        <v>28</v>
      </c>
      <c r="S153" s="22" t="s">
        <v>218</v>
      </c>
      <c r="T153" s="53"/>
      <c r="U153" s="53"/>
      <c r="V153" s="23"/>
      <c r="W153" s="10"/>
      <c r="X153" s="27"/>
    </row>
    <row r="154" spans="1:24" ht="15">
      <c r="A154" s="1" t="b">
        <v>1</v>
      </c>
      <c r="B154" s="1"/>
      <c r="C154" s="1"/>
      <c r="D154" s="1"/>
      <c r="E154" s="1" t="str">
        <f t="shared" si="0"/>
        <v>Spielvideo</v>
      </c>
      <c r="F154" s="29" t="s">
        <v>849</v>
      </c>
      <c r="G154" s="59" t="s">
        <v>853</v>
      </c>
      <c r="H154" s="19" t="s">
        <v>600</v>
      </c>
      <c r="I154" s="20">
        <v>42571</v>
      </c>
      <c r="J154" s="53"/>
      <c r="K154" s="10" t="s">
        <v>5835</v>
      </c>
      <c r="L154" s="10" t="s">
        <v>842</v>
      </c>
      <c r="M154" s="60" t="s">
        <v>843</v>
      </c>
      <c r="N154" s="53" t="s">
        <v>18</v>
      </c>
      <c r="O154" s="20">
        <v>41497</v>
      </c>
      <c r="P154" s="10" t="s">
        <v>844</v>
      </c>
      <c r="Q154" s="10" t="s">
        <v>529</v>
      </c>
      <c r="R154" s="10" t="s">
        <v>28</v>
      </c>
      <c r="S154" s="22" t="s">
        <v>851</v>
      </c>
      <c r="T154" s="53"/>
      <c r="U154" s="53"/>
      <c r="V154" s="23"/>
      <c r="W154" s="10"/>
      <c r="X154" s="27"/>
    </row>
    <row r="155" spans="1:24" ht="15">
      <c r="A155" s="1" t="b">
        <v>1</v>
      </c>
      <c r="B155" s="1"/>
      <c r="C155" s="1"/>
      <c r="D155" s="1"/>
      <c r="E155" s="1" t="str">
        <f t="shared" si="0"/>
        <v>Spielvideo</v>
      </c>
      <c r="F155" s="29" t="s">
        <v>852</v>
      </c>
      <c r="G155" s="59" t="s">
        <v>857</v>
      </c>
      <c r="H155" s="19" t="s">
        <v>600</v>
      </c>
      <c r="I155" s="20">
        <v>42571</v>
      </c>
      <c r="J155" s="53"/>
      <c r="K155" s="10" t="s">
        <v>5835</v>
      </c>
      <c r="L155" s="10" t="s">
        <v>842</v>
      </c>
      <c r="M155" s="60" t="s">
        <v>843</v>
      </c>
      <c r="N155" s="53" t="s">
        <v>18</v>
      </c>
      <c r="O155" s="20">
        <v>41497</v>
      </c>
      <c r="P155" s="10" t="s">
        <v>428</v>
      </c>
      <c r="Q155" s="10" t="s">
        <v>854</v>
      </c>
      <c r="R155" s="10" t="s">
        <v>28</v>
      </c>
      <c r="S155" s="22" t="s">
        <v>855</v>
      </c>
      <c r="T155" s="53"/>
      <c r="U155" s="53"/>
      <c r="V155" s="23"/>
      <c r="W155" s="10"/>
      <c r="X155" s="27"/>
    </row>
    <row r="156" spans="1:24" ht="15">
      <c r="A156" s="1" t="b">
        <v>1</v>
      </c>
      <c r="B156" s="1"/>
      <c r="C156" s="1"/>
      <c r="D156" s="1"/>
      <c r="E156" s="1" t="str">
        <f t="shared" si="0"/>
        <v>Spielvideo</v>
      </c>
      <c r="F156" s="29" t="s">
        <v>856</v>
      </c>
      <c r="G156" s="59" t="s">
        <v>861</v>
      </c>
      <c r="H156" s="19" t="s">
        <v>600</v>
      </c>
      <c r="I156" s="20">
        <v>42571</v>
      </c>
      <c r="J156" s="53" t="s">
        <v>858</v>
      </c>
      <c r="K156" s="10" t="s">
        <v>5835</v>
      </c>
      <c r="L156" s="10" t="s">
        <v>842</v>
      </c>
      <c r="M156" s="60" t="s">
        <v>843</v>
      </c>
      <c r="N156" s="53" t="s">
        <v>18</v>
      </c>
      <c r="O156" s="20">
        <v>41497</v>
      </c>
      <c r="P156" s="10" t="s">
        <v>644</v>
      </c>
      <c r="Q156" s="10" t="s">
        <v>859</v>
      </c>
      <c r="R156" s="10" t="s">
        <v>28</v>
      </c>
      <c r="S156" s="22" t="s">
        <v>34</v>
      </c>
      <c r="T156" s="53"/>
      <c r="U156" s="53"/>
      <c r="V156" s="23"/>
      <c r="W156" s="10"/>
      <c r="X156" s="27"/>
    </row>
    <row r="157" spans="1:24" ht="15">
      <c r="A157" s="1" t="b">
        <v>1</v>
      </c>
      <c r="B157" s="1"/>
      <c r="C157" s="1"/>
      <c r="D157" s="1"/>
      <c r="E157" s="1" t="str">
        <f t="shared" si="0"/>
        <v>Spielvideo</v>
      </c>
      <c r="F157" s="29" t="s">
        <v>860</v>
      </c>
      <c r="G157" s="59" t="s">
        <v>864</v>
      </c>
      <c r="H157" s="19" t="s">
        <v>600</v>
      </c>
      <c r="I157" s="20">
        <v>42571</v>
      </c>
      <c r="J157" s="53"/>
      <c r="K157" s="10" t="s">
        <v>5835</v>
      </c>
      <c r="L157" s="10" t="s">
        <v>842</v>
      </c>
      <c r="M157" s="60" t="s">
        <v>843</v>
      </c>
      <c r="N157" s="53" t="s">
        <v>18</v>
      </c>
      <c r="O157" s="20">
        <v>41497</v>
      </c>
      <c r="P157" s="10" t="s">
        <v>859</v>
      </c>
      <c r="Q157" s="10" t="s">
        <v>854</v>
      </c>
      <c r="R157" s="10" t="s">
        <v>28</v>
      </c>
      <c r="S157" s="22" t="s">
        <v>862</v>
      </c>
      <c r="T157" s="53"/>
      <c r="U157" s="53"/>
      <c r="V157" s="23"/>
      <c r="W157" s="10"/>
      <c r="X157" s="27"/>
    </row>
    <row r="158" spans="1:24" ht="15">
      <c r="A158" s="1" t="b">
        <v>1</v>
      </c>
      <c r="B158" s="1"/>
      <c r="C158" s="1"/>
      <c r="D158" s="1"/>
      <c r="E158" s="1" t="str">
        <f t="shared" si="0"/>
        <v>Spielvideo</v>
      </c>
      <c r="F158" s="29" t="s">
        <v>863</v>
      </c>
      <c r="G158" s="59" t="s">
        <v>840</v>
      </c>
      <c r="H158" s="19" t="s">
        <v>600</v>
      </c>
      <c r="I158" s="20">
        <v>41509</v>
      </c>
      <c r="J158" s="53" t="s">
        <v>5836</v>
      </c>
      <c r="K158" s="10" t="s">
        <v>5837</v>
      </c>
      <c r="L158" s="10" t="s">
        <v>842</v>
      </c>
      <c r="M158" s="60" t="s">
        <v>843</v>
      </c>
      <c r="N158" s="53" t="s">
        <v>18</v>
      </c>
      <c r="O158" s="20">
        <v>41497</v>
      </c>
      <c r="P158" s="10" t="s">
        <v>529</v>
      </c>
      <c r="Q158" s="10" t="s">
        <v>866</v>
      </c>
      <c r="R158" s="10" t="s">
        <v>28</v>
      </c>
      <c r="S158" s="22" t="s">
        <v>867</v>
      </c>
      <c r="T158" s="53"/>
      <c r="U158" s="53"/>
      <c r="V158" s="23"/>
      <c r="W158" s="10"/>
      <c r="X158" s="27"/>
    </row>
    <row r="159" spans="1:24" ht="15">
      <c r="A159" s="1" t="b">
        <v>1</v>
      </c>
      <c r="B159" s="1"/>
      <c r="C159" s="1"/>
      <c r="D159" s="1"/>
      <c r="E159" s="1" t="str">
        <f t="shared" si="0"/>
        <v>Spielvideo</v>
      </c>
      <c r="F159" s="49" t="s">
        <v>868</v>
      </c>
      <c r="G159" s="50" t="s">
        <v>874</v>
      </c>
      <c r="H159" s="51" t="s">
        <v>600</v>
      </c>
      <c r="I159" s="52">
        <v>42571</v>
      </c>
      <c r="J159" s="53"/>
      <c r="K159" s="53" t="s">
        <v>5838</v>
      </c>
      <c r="L159" s="53" t="s">
        <v>190</v>
      </c>
      <c r="M159" s="54" t="s">
        <v>871</v>
      </c>
      <c r="N159" s="53" t="s">
        <v>18</v>
      </c>
      <c r="O159" s="52">
        <v>41405</v>
      </c>
      <c r="P159" s="53" t="s">
        <v>529</v>
      </c>
      <c r="Q159" s="53" t="s">
        <v>85</v>
      </c>
      <c r="R159" s="53" t="s">
        <v>28</v>
      </c>
      <c r="S159" s="55" t="s">
        <v>872</v>
      </c>
      <c r="T159" s="53"/>
      <c r="U159" s="53"/>
      <c r="V159" s="56"/>
      <c r="W159" s="53"/>
      <c r="X159" s="57"/>
    </row>
    <row r="160" spans="1:24" ht="15">
      <c r="A160" s="1" t="b">
        <v>1</v>
      </c>
      <c r="B160" s="1"/>
      <c r="C160" s="1"/>
      <c r="D160" s="1"/>
      <c r="E160" s="1" t="str">
        <f t="shared" si="0"/>
        <v>Spielvideo</v>
      </c>
      <c r="F160" s="49" t="s">
        <v>873</v>
      </c>
      <c r="G160" s="50" t="s">
        <v>876</v>
      </c>
      <c r="H160" s="51" t="s">
        <v>600</v>
      </c>
      <c r="I160" s="52">
        <v>42571</v>
      </c>
      <c r="J160" s="53"/>
      <c r="K160" s="53" t="s">
        <v>5838</v>
      </c>
      <c r="L160" s="53" t="s">
        <v>190</v>
      </c>
      <c r="M160" s="54" t="s">
        <v>871</v>
      </c>
      <c r="N160" s="53" t="s">
        <v>18</v>
      </c>
      <c r="O160" s="52">
        <v>41405</v>
      </c>
      <c r="P160" s="53" t="s">
        <v>529</v>
      </c>
      <c r="Q160" s="53" t="s">
        <v>678</v>
      </c>
      <c r="R160" s="53" t="s">
        <v>28</v>
      </c>
      <c r="S160" s="55" t="s">
        <v>381</v>
      </c>
      <c r="T160" s="53"/>
      <c r="U160" s="53"/>
      <c r="V160" s="56"/>
      <c r="W160" s="53"/>
      <c r="X160" s="57"/>
    </row>
    <row r="161" spans="1:24" ht="15">
      <c r="A161" s="1" t="b">
        <v>1</v>
      </c>
      <c r="B161" s="1"/>
      <c r="C161" s="1"/>
      <c r="D161" s="1"/>
      <c r="E161" s="1" t="str">
        <f t="shared" si="0"/>
        <v>Spielvideo</v>
      </c>
      <c r="F161" s="49" t="s">
        <v>875</v>
      </c>
      <c r="G161" s="50" t="s">
        <v>878</v>
      </c>
      <c r="H161" s="51" t="s">
        <v>600</v>
      </c>
      <c r="I161" s="52">
        <v>42571</v>
      </c>
      <c r="J161" s="53"/>
      <c r="K161" s="53" t="s">
        <v>5838</v>
      </c>
      <c r="L161" s="53" t="s">
        <v>190</v>
      </c>
      <c r="M161" s="54" t="s">
        <v>871</v>
      </c>
      <c r="N161" s="53" t="s">
        <v>18</v>
      </c>
      <c r="O161" s="52">
        <v>41405</v>
      </c>
      <c r="P161" s="53" t="s">
        <v>529</v>
      </c>
      <c r="Q161" s="58" t="s">
        <v>502</v>
      </c>
      <c r="R161" s="53" t="s">
        <v>28</v>
      </c>
      <c r="S161" s="55" t="s">
        <v>250</v>
      </c>
      <c r="T161" s="53"/>
      <c r="U161" s="53"/>
      <c r="V161" s="56"/>
      <c r="W161" s="53"/>
      <c r="X161" s="57"/>
    </row>
    <row r="162" spans="1:24" ht="15">
      <c r="A162" s="1" t="b">
        <v>1</v>
      </c>
      <c r="B162" s="1"/>
      <c r="C162" s="1"/>
      <c r="D162" s="1"/>
      <c r="E162" s="1" t="str">
        <f t="shared" si="0"/>
        <v>Spielvideo</v>
      </c>
      <c r="F162" s="49" t="s">
        <v>877</v>
      </c>
      <c r="G162" s="50" t="s">
        <v>880</v>
      </c>
      <c r="H162" s="51" t="s">
        <v>600</v>
      </c>
      <c r="I162" s="52">
        <v>42571</v>
      </c>
      <c r="J162" s="53"/>
      <c r="K162" s="53" t="s">
        <v>5838</v>
      </c>
      <c r="L162" s="53" t="s">
        <v>190</v>
      </c>
      <c r="M162" s="54" t="s">
        <v>871</v>
      </c>
      <c r="N162" s="53" t="s">
        <v>18</v>
      </c>
      <c r="O162" s="52">
        <v>41406</v>
      </c>
      <c r="P162" s="53" t="s">
        <v>428</v>
      </c>
      <c r="Q162" s="58" t="s">
        <v>787</v>
      </c>
      <c r="R162" s="53" t="s">
        <v>28</v>
      </c>
      <c r="S162" s="55" t="s">
        <v>110</v>
      </c>
      <c r="T162" s="53"/>
      <c r="U162" s="53"/>
      <c r="V162" s="56"/>
      <c r="W162" s="53"/>
      <c r="X162" s="57"/>
    </row>
    <row r="163" spans="1:24" ht="15">
      <c r="A163" s="1" t="b">
        <v>1</v>
      </c>
      <c r="B163" s="1"/>
      <c r="C163" s="1"/>
      <c r="D163" s="1"/>
      <c r="E163" s="1" t="str">
        <f t="shared" si="0"/>
        <v>Spielvideo</v>
      </c>
      <c r="F163" s="49" t="s">
        <v>879</v>
      </c>
      <c r="G163" s="50" t="s">
        <v>882</v>
      </c>
      <c r="H163" s="51" t="s">
        <v>600</v>
      </c>
      <c r="I163" s="52">
        <v>42571</v>
      </c>
      <c r="J163" s="53"/>
      <c r="K163" s="53" t="s">
        <v>5838</v>
      </c>
      <c r="L163" s="53" t="s">
        <v>190</v>
      </c>
      <c r="M163" s="54" t="s">
        <v>871</v>
      </c>
      <c r="N163" s="53" t="s">
        <v>18</v>
      </c>
      <c r="O163" s="52">
        <v>41405</v>
      </c>
      <c r="P163" s="53" t="s">
        <v>428</v>
      </c>
      <c r="Q163" s="53" t="s">
        <v>206</v>
      </c>
      <c r="R163" s="53" t="s">
        <v>28</v>
      </c>
      <c r="S163" s="55" t="s">
        <v>29</v>
      </c>
      <c r="T163" s="53"/>
      <c r="U163" s="53"/>
      <c r="V163" s="56"/>
      <c r="W163" s="53"/>
      <c r="X163" s="57"/>
    </row>
    <row r="164" spans="1:24" ht="15">
      <c r="A164" s="1" t="b">
        <v>1</v>
      </c>
      <c r="B164" s="1"/>
      <c r="C164" s="1"/>
      <c r="D164" s="1"/>
      <c r="E164" s="1" t="str">
        <f t="shared" si="0"/>
        <v>Spielvideo</v>
      </c>
      <c r="F164" s="49" t="s">
        <v>881</v>
      </c>
      <c r="G164" s="50" t="s">
        <v>890</v>
      </c>
      <c r="H164" s="51" t="s">
        <v>600</v>
      </c>
      <c r="I164" s="52">
        <v>42571</v>
      </c>
      <c r="J164" s="53"/>
      <c r="K164" s="53" t="s">
        <v>5838</v>
      </c>
      <c r="L164" s="53" t="s">
        <v>190</v>
      </c>
      <c r="M164" s="54" t="s">
        <v>871</v>
      </c>
      <c r="N164" s="53" t="s">
        <v>18</v>
      </c>
      <c r="O164" s="52">
        <v>41405</v>
      </c>
      <c r="P164" s="53" t="s">
        <v>529</v>
      </c>
      <c r="Q164" s="53" t="s">
        <v>787</v>
      </c>
      <c r="R164" s="53" t="s">
        <v>28</v>
      </c>
      <c r="S164" s="55" t="s">
        <v>883</v>
      </c>
      <c r="T164" s="53"/>
      <c r="U164" s="53"/>
      <c r="V164" s="56"/>
      <c r="W164" s="53"/>
      <c r="X164" s="57"/>
    </row>
    <row r="165" spans="1:24" ht="15">
      <c r="A165" s="1" t="b">
        <v>1</v>
      </c>
      <c r="B165" s="1"/>
      <c r="C165" s="1"/>
      <c r="D165" s="1"/>
      <c r="E165" s="1" t="str">
        <f t="shared" si="0"/>
        <v>Spielvideo</v>
      </c>
      <c r="F165" s="49" t="s">
        <v>884</v>
      </c>
      <c r="G165" s="50" t="s">
        <v>887</v>
      </c>
      <c r="H165" s="51" t="s">
        <v>600</v>
      </c>
      <c r="I165" s="52">
        <v>42571</v>
      </c>
      <c r="J165" s="53"/>
      <c r="K165" s="53" t="s">
        <v>5838</v>
      </c>
      <c r="L165" s="53" t="s">
        <v>190</v>
      </c>
      <c r="M165" s="54" t="s">
        <v>871</v>
      </c>
      <c r="N165" s="53" t="s">
        <v>18</v>
      </c>
      <c r="O165" s="52">
        <v>41406</v>
      </c>
      <c r="P165" s="53" t="s">
        <v>529</v>
      </c>
      <c r="Q165" s="53" t="s">
        <v>418</v>
      </c>
      <c r="R165" s="53" t="s">
        <v>28</v>
      </c>
      <c r="S165" s="55" t="s">
        <v>168</v>
      </c>
      <c r="T165" s="53"/>
      <c r="U165" s="53"/>
      <c r="V165" s="56"/>
      <c r="W165" s="53"/>
      <c r="X165" s="57"/>
    </row>
    <row r="166" spans="1:24" ht="15">
      <c r="A166" s="1" t="b">
        <v>1</v>
      </c>
      <c r="B166" s="1"/>
      <c r="C166" s="1"/>
      <c r="D166" s="1"/>
      <c r="E166" s="1" t="str">
        <f t="shared" si="0"/>
        <v>Spielvideo</v>
      </c>
      <c r="F166" s="49" t="s">
        <v>886</v>
      </c>
      <c r="G166" s="50" t="s">
        <v>834</v>
      </c>
      <c r="H166" s="51" t="s">
        <v>600</v>
      </c>
      <c r="I166" s="52">
        <v>42571</v>
      </c>
      <c r="J166" s="53"/>
      <c r="K166" s="53" t="s">
        <v>5839</v>
      </c>
      <c r="L166" s="53" t="s">
        <v>190</v>
      </c>
      <c r="M166" s="54" t="s">
        <v>871</v>
      </c>
      <c r="N166" s="53" t="s">
        <v>18</v>
      </c>
      <c r="O166" s="52">
        <v>41406</v>
      </c>
      <c r="P166" s="53" t="s">
        <v>529</v>
      </c>
      <c r="Q166" s="53" t="s">
        <v>418</v>
      </c>
      <c r="R166" s="53" t="s">
        <v>28</v>
      </c>
      <c r="S166" s="55" t="s">
        <v>888</v>
      </c>
      <c r="T166" s="53"/>
      <c r="U166" s="53"/>
      <c r="V166" s="56"/>
      <c r="W166" s="53"/>
      <c r="X166" s="57"/>
    </row>
    <row r="167" spans="1:24" ht="15">
      <c r="A167" s="1" t="b">
        <v>1</v>
      </c>
      <c r="B167" s="1"/>
      <c r="C167" s="1"/>
      <c r="D167" s="1"/>
      <c r="E167" s="1" t="str">
        <f t="shared" si="0"/>
        <v>Spielvideo</v>
      </c>
      <c r="F167" s="49" t="s">
        <v>889</v>
      </c>
      <c r="G167" s="50" t="s">
        <v>885</v>
      </c>
      <c r="H167" s="51" t="s">
        <v>600</v>
      </c>
      <c r="I167" s="52">
        <v>42571</v>
      </c>
      <c r="J167" s="53"/>
      <c r="K167" s="53" t="s">
        <v>5840</v>
      </c>
      <c r="L167" s="53" t="s">
        <v>190</v>
      </c>
      <c r="M167" s="54" t="s">
        <v>871</v>
      </c>
      <c r="N167" s="53" t="s">
        <v>18</v>
      </c>
      <c r="O167" s="52">
        <v>41406</v>
      </c>
      <c r="P167" s="53" t="s">
        <v>529</v>
      </c>
      <c r="Q167" s="53" t="s">
        <v>85</v>
      </c>
      <c r="R167" s="53" t="s">
        <v>28</v>
      </c>
      <c r="S167" s="55" t="s">
        <v>892</v>
      </c>
      <c r="T167" s="53"/>
      <c r="U167" s="53"/>
      <c r="V167" s="56"/>
      <c r="W167" s="53"/>
      <c r="X167" s="57"/>
    </row>
    <row r="168" spans="1:24" ht="15">
      <c r="A168" s="1" t="b">
        <v>1</v>
      </c>
      <c r="B168" s="1"/>
      <c r="C168" s="1"/>
      <c r="D168" s="1"/>
      <c r="E168" s="1" t="str">
        <f t="shared" si="0"/>
        <v>Spielvideo</v>
      </c>
      <c r="F168" s="49" t="s">
        <v>893</v>
      </c>
      <c r="G168" s="50" t="s">
        <v>731</v>
      </c>
      <c r="H168" s="51" t="s">
        <v>600</v>
      </c>
      <c r="I168" s="52">
        <v>42571</v>
      </c>
      <c r="J168" s="53"/>
      <c r="K168" s="53" t="s">
        <v>723</v>
      </c>
      <c r="L168" s="53" t="s">
        <v>724</v>
      </c>
      <c r="M168" s="53" t="s">
        <v>725</v>
      </c>
      <c r="N168" s="53" t="s">
        <v>18</v>
      </c>
      <c r="O168" s="52">
        <v>41314</v>
      </c>
      <c r="P168" s="53" t="s">
        <v>529</v>
      </c>
      <c r="Q168" s="53" t="s">
        <v>85</v>
      </c>
      <c r="R168" s="53" t="s">
        <v>45</v>
      </c>
      <c r="S168" s="55" t="s">
        <v>895</v>
      </c>
      <c r="T168" s="53"/>
      <c r="U168" s="53"/>
      <c r="V168" s="56"/>
      <c r="W168" s="53"/>
      <c r="X168" s="57"/>
    </row>
    <row r="169" spans="1:24" ht="15">
      <c r="A169" s="1" t="b">
        <v>1</v>
      </c>
      <c r="B169" s="1"/>
      <c r="C169" s="1"/>
      <c r="D169" s="1"/>
      <c r="E169" s="1" t="str">
        <f t="shared" si="0"/>
        <v>Spielvideo</v>
      </c>
      <c r="F169" s="29" t="s">
        <v>896</v>
      </c>
      <c r="G169" s="59" t="s">
        <v>900</v>
      </c>
      <c r="H169" s="19" t="s">
        <v>600</v>
      </c>
      <c r="I169" s="20">
        <v>41744</v>
      </c>
      <c r="J169" s="53"/>
      <c r="K169" s="10" t="s">
        <v>592</v>
      </c>
      <c r="L169" s="10" t="s">
        <v>204</v>
      </c>
      <c r="M169" s="10" t="s">
        <v>725</v>
      </c>
      <c r="N169" s="53" t="s">
        <v>18</v>
      </c>
      <c r="O169" s="20">
        <v>41622</v>
      </c>
      <c r="P169" s="10" t="s">
        <v>529</v>
      </c>
      <c r="Q169" s="10" t="s">
        <v>85</v>
      </c>
      <c r="R169" s="10" t="s">
        <v>45</v>
      </c>
      <c r="S169" s="22" t="s">
        <v>898</v>
      </c>
      <c r="T169" s="53"/>
      <c r="U169" s="53"/>
      <c r="V169" s="23"/>
      <c r="W169" s="10"/>
      <c r="X169" s="27"/>
    </row>
    <row r="170" spans="1:24" ht="15">
      <c r="A170" s="1" t="b">
        <v>1</v>
      </c>
      <c r="B170" s="1"/>
      <c r="C170" s="1"/>
      <c r="D170" s="1"/>
      <c r="E170" s="1" t="str">
        <f t="shared" si="0"/>
        <v>Spielvideo</v>
      </c>
      <c r="F170" s="49" t="s">
        <v>899</v>
      </c>
      <c r="G170" s="50" t="s">
        <v>790</v>
      </c>
      <c r="H170" s="51" t="s">
        <v>600</v>
      </c>
      <c r="I170" s="52">
        <v>41744</v>
      </c>
      <c r="J170" s="53" t="s">
        <v>858</v>
      </c>
      <c r="K170" s="53" t="s">
        <v>592</v>
      </c>
      <c r="L170" s="53" t="s">
        <v>204</v>
      </c>
      <c r="M170" s="53" t="s">
        <v>725</v>
      </c>
      <c r="N170" s="53" t="s">
        <v>18</v>
      </c>
      <c r="O170" s="61">
        <v>41622</v>
      </c>
      <c r="P170" s="53" t="s">
        <v>529</v>
      </c>
      <c r="Q170" s="53" t="s">
        <v>92</v>
      </c>
      <c r="R170" s="53" t="s">
        <v>45</v>
      </c>
      <c r="S170" s="55" t="s">
        <v>901</v>
      </c>
      <c r="T170" s="53"/>
      <c r="U170" s="53"/>
      <c r="V170" s="56"/>
      <c r="W170" s="53"/>
      <c r="X170" s="57"/>
    </row>
    <row r="171" spans="1:24" ht="15">
      <c r="A171" s="1" t="b">
        <v>1</v>
      </c>
      <c r="B171" s="1"/>
      <c r="C171" s="1"/>
      <c r="D171" s="1"/>
      <c r="E171" s="1" t="str">
        <f t="shared" si="0"/>
        <v>Spielvideo</v>
      </c>
      <c r="F171" s="38" t="s">
        <v>918</v>
      </c>
      <c r="G171" s="39" t="s">
        <v>919</v>
      </c>
      <c r="H171" s="40" t="s">
        <v>920</v>
      </c>
      <c r="I171" s="33">
        <v>44067</v>
      </c>
      <c r="J171" s="53"/>
      <c r="K171" s="41" t="s">
        <v>921</v>
      </c>
      <c r="L171" s="41" t="s">
        <v>922</v>
      </c>
      <c r="M171" s="45" t="s">
        <v>923</v>
      </c>
      <c r="N171" s="1" t="s">
        <v>18</v>
      </c>
      <c r="O171" s="33">
        <v>44066</v>
      </c>
      <c r="P171" s="1" t="s">
        <v>48</v>
      </c>
      <c r="Q171" s="1" t="s">
        <v>60</v>
      </c>
      <c r="R171" s="1" t="s">
        <v>45</v>
      </c>
      <c r="S171" s="42" t="s">
        <v>50</v>
      </c>
      <c r="T171" s="53"/>
      <c r="U171" s="53"/>
      <c r="V171" s="46"/>
      <c r="W171" s="47"/>
      <c r="X171" s="48"/>
    </row>
    <row r="172" spans="1:24" ht="15">
      <c r="A172" s="1" t="b">
        <v>1</v>
      </c>
      <c r="B172" s="1"/>
      <c r="C172" s="1"/>
      <c r="D172" s="1"/>
      <c r="E172" s="1" t="str">
        <f t="shared" si="0"/>
        <v>Spielvideo</v>
      </c>
      <c r="F172" s="49" t="s">
        <v>924</v>
      </c>
      <c r="G172" s="45" t="s">
        <v>925</v>
      </c>
      <c r="H172" s="40" t="s">
        <v>920</v>
      </c>
      <c r="I172" s="33">
        <v>44067</v>
      </c>
      <c r="J172" s="53"/>
      <c r="K172" s="41" t="s">
        <v>921</v>
      </c>
      <c r="L172" s="41" t="s">
        <v>922</v>
      </c>
      <c r="M172" s="47" t="s">
        <v>926</v>
      </c>
      <c r="N172" s="1" t="s">
        <v>18</v>
      </c>
      <c r="O172" s="33">
        <v>44065</v>
      </c>
      <c r="P172" s="1" t="s">
        <v>48</v>
      </c>
      <c r="Q172" s="1" t="s">
        <v>927</v>
      </c>
      <c r="R172" s="1" t="s">
        <v>45</v>
      </c>
      <c r="S172" s="42" t="s">
        <v>928</v>
      </c>
      <c r="T172" s="53"/>
      <c r="U172" s="53"/>
      <c r="V172" s="46"/>
      <c r="W172" s="47"/>
      <c r="X172" s="48"/>
    </row>
    <row r="173" spans="1:24" ht="15">
      <c r="A173" s="1" t="b">
        <v>1</v>
      </c>
      <c r="B173" s="1"/>
      <c r="C173" s="1"/>
      <c r="D173" s="1"/>
      <c r="E173" s="1" t="str">
        <f t="shared" si="0"/>
        <v>Spielvideo</v>
      </c>
      <c r="F173" s="38" t="s">
        <v>929</v>
      </c>
      <c r="G173" s="45" t="s">
        <v>930</v>
      </c>
      <c r="H173" s="40" t="s">
        <v>920</v>
      </c>
      <c r="I173" s="33">
        <v>44073</v>
      </c>
      <c r="J173" s="53"/>
      <c r="K173" s="41" t="s">
        <v>921</v>
      </c>
      <c r="L173" s="41" t="s">
        <v>922</v>
      </c>
      <c r="M173" s="47" t="s">
        <v>931</v>
      </c>
      <c r="N173" s="1" t="s">
        <v>18</v>
      </c>
      <c r="O173" s="33">
        <v>44065</v>
      </c>
      <c r="P173" s="1" t="s">
        <v>48</v>
      </c>
      <c r="Q173" s="1" t="s">
        <v>33</v>
      </c>
      <c r="R173" s="1" t="s">
        <v>45</v>
      </c>
      <c r="S173" s="42" t="s">
        <v>932</v>
      </c>
      <c r="T173" s="53"/>
      <c r="U173" s="53"/>
      <c r="V173" s="46"/>
      <c r="W173" s="47"/>
      <c r="X173" s="48"/>
    </row>
    <row r="174" spans="1:24" ht="15">
      <c r="A174" s="1" t="b">
        <v>1</v>
      </c>
      <c r="B174" s="1"/>
      <c r="C174" s="1"/>
      <c r="D174" s="1"/>
      <c r="E174" s="1" t="str">
        <f t="shared" si="0"/>
        <v>Spielvideo</v>
      </c>
      <c r="F174" s="38" t="s">
        <v>933</v>
      </c>
      <c r="G174" s="45" t="s">
        <v>934</v>
      </c>
      <c r="H174" s="40" t="s">
        <v>920</v>
      </c>
      <c r="I174" s="33">
        <v>43899</v>
      </c>
      <c r="J174" s="53"/>
      <c r="K174" s="41" t="s">
        <v>5841</v>
      </c>
      <c r="L174" s="41" t="s">
        <v>5842</v>
      </c>
      <c r="M174" s="47" t="s">
        <v>937</v>
      </c>
      <c r="N174" s="1" t="s">
        <v>18</v>
      </c>
      <c r="O174" s="33">
        <v>43897</v>
      </c>
      <c r="P174" s="1" t="s">
        <v>48</v>
      </c>
      <c r="Q174" s="1" t="s">
        <v>5774</v>
      </c>
      <c r="R174" s="1" t="s">
        <v>45</v>
      </c>
      <c r="S174" s="42" t="s">
        <v>938</v>
      </c>
      <c r="T174" s="53"/>
      <c r="U174" s="53"/>
      <c r="V174" s="46"/>
      <c r="W174" s="47"/>
      <c r="X174" s="48"/>
    </row>
    <row r="175" spans="1:24" ht="15">
      <c r="A175" s="1" t="b">
        <v>1</v>
      </c>
      <c r="B175" s="1"/>
      <c r="C175" s="1"/>
      <c r="D175" s="1"/>
      <c r="E175" s="1" t="str">
        <f t="shared" si="0"/>
        <v>Spielvideo</v>
      </c>
      <c r="F175" s="38" t="s">
        <v>939</v>
      </c>
      <c r="G175" s="45" t="s">
        <v>940</v>
      </c>
      <c r="H175" s="40" t="s">
        <v>920</v>
      </c>
      <c r="I175" s="33">
        <v>43899</v>
      </c>
      <c r="J175" s="53"/>
      <c r="K175" s="41" t="s">
        <v>5841</v>
      </c>
      <c r="L175" s="41" t="s">
        <v>5842</v>
      </c>
      <c r="M175" s="47" t="s">
        <v>941</v>
      </c>
      <c r="N175" s="1" t="s">
        <v>18</v>
      </c>
      <c r="O175" s="33">
        <v>43897</v>
      </c>
      <c r="P175" s="1" t="s">
        <v>48</v>
      </c>
      <c r="Q175" s="1" t="s">
        <v>675</v>
      </c>
      <c r="R175" s="1" t="s">
        <v>45</v>
      </c>
      <c r="S175" s="42" t="s">
        <v>419</v>
      </c>
      <c r="T175" s="53"/>
      <c r="U175" s="53"/>
      <c r="V175" s="46"/>
      <c r="W175" s="47"/>
      <c r="X175" s="48"/>
    </row>
    <row r="176" spans="1:24" ht="15">
      <c r="A176" s="1" t="b">
        <v>1</v>
      </c>
      <c r="B176" s="1"/>
      <c r="C176" s="1"/>
      <c r="D176" s="1"/>
      <c r="E176" s="1" t="str">
        <f t="shared" si="0"/>
        <v>Spielvideo</v>
      </c>
      <c r="F176" s="38" t="s">
        <v>942</v>
      </c>
      <c r="G176" s="39" t="s">
        <v>943</v>
      </c>
      <c r="H176" s="40" t="s">
        <v>920</v>
      </c>
      <c r="I176" s="33">
        <v>43900</v>
      </c>
      <c r="J176" s="53"/>
      <c r="K176" s="41" t="s">
        <v>5841</v>
      </c>
      <c r="L176" s="41" t="s">
        <v>5842</v>
      </c>
      <c r="M176" s="47" t="s">
        <v>944</v>
      </c>
      <c r="N176" s="1" t="s">
        <v>18</v>
      </c>
      <c r="O176" s="33">
        <v>43897</v>
      </c>
      <c r="P176" s="1" t="s">
        <v>48</v>
      </c>
      <c r="Q176" s="1" t="s">
        <v>5843</v>
      </c>
      <c r="R176" s="1" t="s">
        <v>45</v>
      </c>
      <c r="S176" s="42" t="s">
        <v>435</v>
      </c>
      <c r="T176" s="53"/>
      <c r="U176" s="53"/>
      <c r="V176" s="46"/>
      <c r="W176" s="47"/>
      <c r="X176" s="48"/>
    </row>
    <row r="177" spans="1:24" ht="15">
      <c r="A177" s="1" t="b">
        <v>1</v>
      </c>
      <c r="B177" s="1"/>
      <c r="C177" s="1"/>
      <c r="D177" s="1"/>
      <c r="E177" s="1" t="str">
        <f t="shared" si="0"/>
        <v>Spielvideo</v>
      </c>
      <c r="F177" s="38" t="s">
        <v>946</v>
      </c>
      <c r="G177" s="45" t="s">
        <v>947</v>
      </c>
      <c r="H177" s="40" t="s">
        <v>920</v>
      </c>
      <c r="I177" s="33">
        <v>43900</v>
      </c>
      <c r="J177" s="53"/>
      <c r="K177" s="41" t="s">
        <v>5841</v>
      </c>
      <c r="L177" s="41" t="s">
        <v>5842</v>
      </c>
      <c r="M177" s="45" t="s">
        <v>948</v>
      </c>
      <c r="N177" s="1" t="s">
        <v>18</v>
      </c>
      <c r="O177" s="33">
        <v>43897</v>
      </c>
      <c r="P177" s="1" t="s">
        <v>48</v>
      </c>
      <c r="Q177" s="1" t="s">
        <v>5774</v>
      </c>
      <c r="R177" s="1" t="s">
        <v>45</v>
      </c>
      <c r="S177" s="42" t="s">
        <v>949</v>
      </c>
      <c r="T177" s="53"/>
      <c r="U177" s="53"/>
      <c r="V177" s="46"/>
      <c r="W177" s="47"/>
      <c r="X177" s="48"/>
    </row>
    <row r="178" spans="1:24" ht="15">
      <c r="A178" s="1" t="b">
        <v>1</v>
      </c>
      <c r="B178" s="1"/>
      <c r="C178" s="1"/>
      <c r="D178" s="1"/>
      <c r="E178" s="1" t="str">
        <f t="shared" si="0"/>
        <v>Spielvideo</v>
      </c>
      <c r="F178" s="49" t="s">
        <v>950</v>
      </c>
      <c r="G178" s="39" t="s">
        <v>951</v>
      </c>
      <c r="H178" s="40" t="s">
        <v>952</v>
      </c>
      <c r="I178" s="33">
        <v>42779</v>
      </c>
      <c r="J178" s="53"/>
      <c r="K178" s="41" t="s">
        <v>5844</v>
      </c>
      <c r="L178" s="41" t="s">
        <v>954</v>
      </c>
      <c r="M178" s="1"/>
      <c r="N178" s="1" t="s">
        <v>18</v>
      </c>
      <c r="O178" s="33">
        <v>42771</v>
      </c>
      <c r="P178" s="1" t="s">
        <v>956</v>
      </c>
      <c r="Q178" s="1" t="s">
        <v>27</v>
      </c>
      <c r="R178" s="1" t="s">
        <v>28</v>
      </c>
      <c r="S178" s="42" t="s">
        <v>34</v>
      </c>
      <c r="T178" s="53"/>
      <c r="U178" s="53"/>
      <c r="V178" s="43"/>
      <c r="W178" s="1"/>
      <c r="X178" s="44"/>
    </row>
    <row r="179" spans="1:24" ht="15">
      <c r="A179" s="1" t="b">
        <v>1</v>
      </c>
      <c r="B179" s="1"/>
      <c r="C179" s="1"/>
      <c r="D179" s="1"/>
      <c r="E179" s="1" t="str">
        <f t="shared" si="0"/>
        <v>Spielvideo</v>
      </c>
      <c r="F179" s="49" t="s">
        <v>957</v>
      </c>
      <c r="G179" s="39" t="s">
        <v>958</v>
      </c>
      <c r="H179" s="40" t="s">
        <v>952</v>
      </c>
      <c r="I179" s="33">
        <v>42779</v>
      </c>
      <c r="J179" s="53"/>
      <c r="K179" s="41" t="s">
        <v>5844</v>
      </c>
      <c r="L179" s="41" t="s">
        <v>954</v>
      </c>
      <c r="M179" s="1"/>
      <c r="N179" s="1" t="s">
        <v>18</v>
      </c>
      <c r="O179" s="33">
        <v>42771</v>
      </c>
      <c r="P179" s="1" t="s">
        <v>161</v>
      </c>
      <c r="Q179" s="1" t="s">
        <v>959</v>
      </c>
      <c r="R179" s="1" t="s">
        <v>28</v>
      </c>
      <c r="S179" s="42" t="s">
        <v>175</v>
      </c>
      <c r="T179" s="53"/>
      <c r="U179" s="53"/>
      <c r="V179" s="43"/>
      <c r="W179" s="1"/>
      <c r="X179" s="44"/>
    </row>
    <row r="180" spans="1:24" ht="15">
      <c r="A180" s="1" t="b">
        <v>1</v>
      </c>
      <c r="B180" s="1"/>
      <c r="C180" s="1"/>
      <c r="D180" s="1"/>
      <c r="E180" s="1" t="str">
        <f t="shared" si="0"/>
        <v>Spielvideo</v>
      </c>
      <c r="F180" s="49" t="s">
        <v>960</v>
      </c>
      <c r="G180" s="39" t="s">
        <v>961</v>
      </c>
      <c r="H180" s="40" t="s">
        <v>952</v>
      </c>
      <c r="I180" s="33">
        <v>42817</v>
      </c>
      <c r="J180" s="53"/>
      <c r="K180" s="41" t="s">
        <v>5844</v>
      </c>
      <c r="L180" s="41" t="s">
        <v>954</v>
      </c>
      <c r="M180" s="1"/>
      <c r="N180" s="1" t="s">
        <v>18</v>
      </c>
      <c r="O180" s="33">
        <v>42771</v>
      </c>
      <c r="P180" s="1" t="s">
        <v>27</v>
      </c>
      <c r="Q180" s="1" t="s">
        <v>962</v>
      </c>
      <c r="R180" s="1" t="s">
        <v>28</v>
      </c>
      <c r="S180" s="42" t="s">
        <v>963</v>
      </c>
      <c r="T180" s="53"/>
      <c r="U180" s="53"/>
      <c r="V180" s="43"/>
      <c r="W180" s="1"/>
      <c r="X180" s="44"/>
    </row>
    <row r="181" spans="1:24" ht="15">
      <c r="A181" s="1" t="b">
        <v>1</v>
      </c>
      <c r="B181" s="1"/>
      <c r="C181" s="1"/>
      <c r="D181" s="1"/>
      <c r="E181" s="1" t="str">
        <f t="shared" si="0"/>
        <v>Spielvideo</v>
      </c>
      <c r="F181" s="49" t="s">
        <v>964</v>
      </c>
      <c r="G181" s="45" t="s">
        <v>965</v>
      </c>
      <c r="H181" s="40" t="s">
        <v>952</v>
      </c>
      <c r="I181" s="33">
        <v>42704</v>
      </c>
      <c r="J181" s="53"/>
      <c r="K181" s="41" t="s">
        <v>5845</v>
      </c>
      <c r="L181" s="41"/>
      <c r="M181" s="1"/>
      <c r="N181" s="1" t="s">
        <v>18</v>
      </c>
      <c r="O181" s="33">
        <v>42245</v>
      </c>
      <c r="P181" s="1" t="s">
        <v>27</v>
      </c>
      <c r="Q181" s="1" t="s">
        <v>20</v>
      </c>
      <c r="R181" s="1" t="s">
        <v>28</v>
      </c>
      <c r="S181" s="42" t="s">
        <v>966</v>
      </c>
      <c r="T181" s="53"/>
      <c r="U181" s="53"/>
      <c r="V181" s="43"/>
      <c r="W181" s="1"/>
      <c r="X181" s="44"/>
    </row>
    <row r="182" spans="1:24" ht="15">
      <c r="A182" s="1" t="b">
        <v>1</v>
      </c>
      <c r="B182" s="1"/>
      <c r="C182" s="1"/>
      <c r="D182" s="1"/>
      <c r="E182" s="1" t="str">
        <f t="shared" si="0"/>
        <v>Spielvideo</v>
      </c>
      <c r="F182" s="49" t="s">
        <v>967</v>
      </c>
      <c r="G182" s="39" t="s">
        <v>968</v>
      </c>
      <c r="H182" s="40" t="s">
        <v>952</v>
      </c>
      <c r="I182" s="33">
        <v>42705</v>
      </c>
      <c r="J182" s="53" t="s">
        <v>969</v>
      </c>
      <c r="K182" s="41" t="s">
        <v>5845</v>
      </c>
      <c r="L182" s="41"/>
      <c r="M182" s="1"/>
      <c r="N182" s="1" t="s">
        <v>18</v>
      </c>
      <c r="O182" s="33">
        <v>42245</v>
      </c>
      <c r="P182" s="1" t="s">
        <v>27</v>
      </c>
      <c r="Q182" s="1" t="s">
        <v>5846</v>
      </c>
      <c r="R182" s="1" t="s">
        <v>28</v>
      </c>
      <c r="S182" s="42" t="s">
        <v>970</v>
      </c>
      <c r="T182" s="53"/>
      <c r="U182" s="53"/>
      <c r="V182" s="43"/>
      <c r="W182" s="1"/>
      <c r="X182" s="44"/>
    </row>
    <row r="183" spans="1:24" ht="15">
      <c r="A183" s="1" t="b">
        <v>1</v>
      </c>
      <c r="B183" s="1"/>
      <c r="C183" s="1"/>
      <c r="D183" s="1"/>
      <c r="E183" s="1" t="str">
        <f t="shared" si="0"/>
        <v>Spielvideo</v>
      </c>
      <c r="F183" s="49" t="s">
        <v>971</v>
      </c>
      <c r="G183" s="45" t="s">
        <v>972</v>
      </c>
      <c r="H183" s="40" t="s">
        <v>952</v>
      </c>
      <c r="I183" s="33">
        <v>42705</v>
      </c>
      <c r="J183" s="53"/>
      <c r="K183" s="41" t="s">
        <v>5845</v>
      </c>
      <c r="L183" s="41"/>
      <c r="M183" s="1"/>
      <c r="N183" s="1" t="s">
        <v>18</v>
      </c>
      <c r="O183" s="33">
        <v>42245</v>
      </c>
      <c r="P183" s="1" t="s">
        <v>27</v>
      </c>
      <c r="Q183" s="1" t="s">
        <v>231</v>
      </c>
      <c r="R183" s="1" t="s">
        <v>28</v>
      </c>
      <c r="S183" s="42" t="s">
        <v>973</v>
      </c>
      <c r="T183" s="53"/>
      <c r="U183" s="53"/>
      <c r="V183" s="43"/>
      <c r="W183" s="1"/>
      <c r="X183" s="44"/>
    </row>
    <row r="184" spans="1:24" ht="15">
      <c r="A184" s="1" t="b">
        <v>1</v>
      </c>
      <c r="B184" s="1"/>
      <c r="C184" s="1"/>
      <c r="D184" s="1"/>
      <c r="E184" s="1" t="str">
        <f t="shared" si="0"/>
        <v>Spielvideo</v>
      </c>
      <c r="F184" s="49" t="s">
        <v>974</v>
      </c>
      <c r="G184" s="45" t="s">
        <v>975</v>
      </c>
      <c r="H184" s="40" t="s">
        <v>952</v>
      </c>
      <c r="I184" s="33">
        <v>42705</v>
      </c>
      <c r="J184" s="53"/>
      <c r="K184" s="41" t="s">
        <v>5845</v>
      </c>
      <c r="L184" s="41"/>
      <c r="M184" s="1"/>
      <c r="N184" s="1" t="s">
        <v>18</v>
      </c>
      <c r="O184" s="33">
        <v>42245</v>
      </c>
      <c r="P184" s="1" t="s">
        <v>27</v>
      </c>
      <c r="Q184" s="1" t="s">
        <v>976</v>
      </c>
      <c r="R184" s="1" t="s">
        <v>28</v>
      </c>
      <c r="S184" s="42" t="s">
        <v>973</v>
      </c>
      <c r="T184" s="53"/>
      <c r="U184" s="53"/>
      <c r="V184" s="43"/>
      <c r="W184" s="1"/>
      <c r="X184" s="44"/>
    </row>
    <row r="185" spans="1:24" ht="15">
      <c r="A185" s="1" t="b">
        <v>1</v>
      </c>
      <c r="B185" s="1"/>
      <c r="C185" s="1"/>
      <c r="D185" s="1"/>
      <c r="E185" s="1" t="str">
        <f t="shared" si="0"/>
        <v>Spielvideo</v>
      </c>
      <c r="F185" s="49" t="s">
        <v>977</v>
      </c>
      <c r="G185" s="39" t="s">
        <v>978</v>
      </c>
      <c r="H185" s="40" t="s">
        <v>952</v>
      </c>
      <c r="I185" s="33">
        <v>42705</v>
      </c>
      <c r="J185" s="53"/>
      <c r="K185" s="41" t="s">
        <v>5847</v>
      </c>
      <c r="L185" s="41"/>
      <c r="M185" s="1"/>
      <c r="N185" s="1" t="s">
        <v>18</v>
      </c>
      <c r="O185" s="33">
        <v>42245</v>
      </c>
      <c r="P185" s="1" t="s">
        <v>502</v>
      </c>
      <c r="Q185" s="1" t="s">
        <v>27</v>
      </c>
      <c r="R185" s="1" t="s">
        <v>28</v>
      </c>
      <c r="S185" s="42" t="s">
        <v>207</v>
      </c>
      <c r="T185" s="53"/>
      <c r="U185" s="53"/>
      <c r="V185" s="43"/>
      <c r="W185" s="1"/>
      <c r="X185" s="44"/>
    </row>
    <row r="186" spans="1:24" ht="15">
      <c r="A186" s="1" t="b">
        <v>1</v>
      </c>
      <c r="B186" s="1"/>
      <c r="C186" s="1"/>
      <c r="D186" s="1"/>
      <c r="E186" s="1" t="str">
        <f t="shared" si="0"/>
        <v>Spielvideo</v>
      </c>
      <c r="F186" s="49" t="s">
        <v>979</v>
      </c>
      <c r="G186" s="39" t="s">
        <v>980</v>
      </c>
      <c r="H186" s="40" t="s">
        <v>952</v>
      </c>
      <c r="I186" s="33">
        <v>43751</v>
      </c>
      <c r="J186" s="53"/>
      <c r="K186" s="41" t="s">
        <v>5848</v>
      </c>
      <c r="L186" s="41" t="s">
        <v>954</v>
      </c>
      <c r="M186" s="1"/>
      <c r="N186" s="1" t="s">
        <v>18</v>
      </c>
      <c r="O186" s="33">
        <v>43169</v>
      </c>
      <c r="P186" s="1" t="s">
        <v>88</v>
      </c>
      <c r="Q186" s="1" t="s">
        <v>959</v>
      </c>
      <c r="R186" s="1" t="s">
        <v>28</v>
      </c>
      <c r="S186" s="42" t="s">
        <v>239</v>
      </c>
      <c r="T186" s="53"/>
      <c r="U186" s="53"/>
      <c r="V186" s="43"/>
      <c r="W186" s="1"/>
      <c r="X186" s="44"/>
    </row>
    <row r="187" spans="1:24" ht="15">
      <c r="A187" s="1" t="b">
        <v>1</v>
      </c>
      <c r="B187" s="1"/>
      <c r="C187" s="1"/>
      <c r="D187" s="1"/>
      <c r="E187" s="1" t="str">
        <f t="shared" si="0"/>
        <v>Spielvideo</v>
      </c>
      <c r="F187" s="38" t="s">
        <v>983</v>
      </c>
      <c r="G187" s="39" t="s">
        <v>984</v>
      </c>
      <c r="H187" s="40" t="s">
        <v>952</v>
      </c>
      <c r="I187" s="33">
        <v>43751</v>
      </c>
      <c r="J187" s="53"/>
      <c r="K187" s="41" t="s">
        <v>5848</v>
      </c>
      <c r="L187" s="1" t="s">
        <v>954</v>
      </c>
      <c r="M187" s="1"/>
      <c r="N187" s="1" t="s">
        <v>18</v>
      </c>
      <c r="O187" s="33">
        <v>43169</v>
      </c>
      <c r="P187" s="1" t="s">
        <v>424</v>
      </c>
      <c r="Q187" s="1" t="s">
        <v>27</v>
      </c>
      <c r="R187" s="1" t="s">
        <v>28</v>
      </c>
      <c r="S187" s="42" t="s">
        <v>294</v>
      </c>
      <c r="T187" s="53"/>
      <c r="U187" s="53"/>
      <c r="V187" s="43"/>
      <c r="W187" s="1"/>
      <c r="X187" s="44"/>
    </row>
    <row r="188" spans="1:24" ht="15">
      <c r="A188" s="1" t="b">
        <v>1</v>
      </c>
      <c r="B188" s="1"/>
      <c r="C188" s="1"/>
      <c r="D188" s="1"/>
      <c r="E188" s="1" t="str">
        <f t="shared" si="0"/>
        <v>Spielvideo</v>
      </c>
      <c r="F188" s="49" t="s">
        <v>985</v>
      </c>
      <c r="G188" s="39" t="s">
        <v>986</v>
      </c>
      <c r="H188" s="40" t="s">
        <v>952</v>
      </c>
      <c r="I188" s="33">
        <v>43920</v>
      </c>
      <c r="J188" s="53" t="s">
        <v>987</v>
      </c>
      <c r="K188" s="41" t="s">
        <v>988</v>
      </c>
      <c r="L188" s="41" t="s">
        <v>954</v>
      </c>
      <c r="M188" s="1"/>
      <c r="N188" s="1" t="s">
        <v>18</v>
      </c>
      <c r="O188" s="33">
        <v>43890</v>
      </c>
      <c r="P188" s="1" t="s">
        <v>27</v>
      </c>
      <c r="Q188" s="1" t="s">
        <v>424</v>
      </c>
      <c r="R188" s="1" t="s">
        <v>21</v>
      </c>
      <c r="S188" s="42" t="s">
        <v>989</v>
      </c>
      <c r="T188" s="53"/>
      <c r="U188" s="53"/>
      <c r="V188" s="43"/>
      <c r="W188" s="1"/>
      <c r="X188" s="44"/>
    </row>
    <row r="189" spans="1:24" ht="15">
      <c r="A189" s="1" t="b">
        <v>1</v>
      </c>
      <c r="B189" s="1"/>
      <c r="C189" s="1"/>
      <c r="D189" s="1"/>
      <c r="E189" s="1" t="str">
        <f t="shared" si="0"/>
        <v>Spielvideo</v>
      </c>
      <c r="F189" s="49" t="s">
        <v>990</v>
      </c>
      <c r="G189" s="39" t="s">
        <v>991</v>
      </c>
      <c r="H189" s="40" t="s">
        <v>952</v>
      </c>
      <c r="I189" s="33">
        <v>43921</v>
      </c>
      <c r="J189" s="53" t="s">
        <v>992</v>
      </c>
      <c r="K189" s="41" t="s">
        <v>988</v>
      </c>
      <c r="L189" s="41" t="s">
        <v>954</v>
      </c>
      <c r="M189" s="1"/>
      <c r="N189" s="1" t="s">
        <v>18</v>
      </c>
      <c r="O189" s="33">
        <v>43890</v>
      </c>
      <c r="P189" s="1" t="s">
        <v>20</v>
      </c>
      <c r="Q189" s="1" t="s">
        <v>993</v>
      </c>
      <c r="R189" s="1" t="s">
        <v>21</v>
      </c>
      <c r="S189" s="42" t="s">
        <v>994</v>
      </c>
      <c r="T189" s="53"/>
      <c r="U189" s="53"/>
      <c r="V189" s="43"/>
      <c r="W189" s="1"/>
      <c r="X189" s="44"/>
    </row>
    <row r="190" spans="1:24" ht="15">
      <c r="A190" s="1" t="b">
        <v>1</v>
      </c>
      <c r="B190" s="1"/>
      <c r="C190" s="1"/>
      <c r="D190" s="1"/>
      <c r="E190" s="1" t="str">
        <f t="shared" si="0"/>
        <v>Spielvideo</v>
      </c>
      <c r="F190" s="49" t="s">
        <v>995</v>
      </c>
      <c r="G190" s="39" t="s">
        <v>996</v>
      </c>
      <c r="H190" s="40" t="s">
        <v>952</v>
      </c>
      <c r="I190" s="33">
        <v>43921</v>
      </c>
      <c r="J190" s="53" t="s">
        <v>987</v>
      </c>
      <c r="K190" s="41" t="s">
        <v>988</v>
      </c>
      <c r="L190" s="41" t="s">
        <v>954</v>
      </c>
      <c r="M190" s="1"/>
      <c r="N190" s="1" t="s">
        <v>18</v>
      </c>
      <c r="O190" s="33">
        <v>43890</v>
      </c>
      <c r="P190" s="1" t="s">
        <v>20</v>
      </c>
      <c r="Q190" s="1" t="s">
        <v>993</v>
      </c>
      <c r="R190" s="1" t="s">
        <v>21</v>
      </c>
      <c r="S190" s="42" t="s">
        <v>997</v>
      </c>
      <c r="T190" s="53"/>
      <c r="U190" s="53"/>
      <c r="V190" s="43"/>
      <c r="W190" s="1"/>
      <c r="X190" s="44"/>
    </row>
    <row r="191" spans="1:24" ht="15">
      <c r="A191" s="1" t="b">
        <v>1</v>
      </c>
      <c r="B191" s="1"/>
      <c r="C191" s="1"/>
      <c r="D191" s="1"/>
      <c r="E191" s="1" t="str">
        <f t="shared" si="0"/>
        <v>Spielvideo</v>
      </c>
      <c r="F191" s="49" t="s">
        <v>998</v>
      </c>
      <c r="G191" s="39" t="s">
        <v>999</v>
      </c>
      <c r="H191" s="40" t="s">
        <v>952</v>
      </c>
      <c r="I191" s="33">
        <v>43921</v>
      </c>
      <c r="J191" s="53" t="s">
        <v>1000</v>
      </c>
      <c r="K191" s="41" t="s">
        <v>988</v>
      </c>
      <c r="L191" s="41" t="s">
        <v>954</v>
      </c>
      <c r="M191" s="1"/>
      <c r="N191" s="1" t="s">
        <v>18</v>
      </c>
      <c r="O191" s="33">
        <v>43890</v>
      </c>
      <c r="P191" s="1" t="s">
        <v>5849</v>
      </c>
      <c r="Q191" s="1" t="s">
        <v>577</v>
      </c>
      <c r="R191" s="1" t="s">
        <v>21</v>
      </c>
      <c r="S191" s="42" t="s">
        <v>1002</v>
      </c>
      <c r="T191" s="53"/>
      <c r="U191" s="53"/>
      <c r="V191" s="43"/>
      <c r="W191" s="1"/>
      <c r="X191" s="44"/>
    </row>
    <row r="192" spans="1:24" ht="15">
      <c r="A192" s="1" t="b">
        <v>1</v>
      </c>
      <c r="B192" s="1"/>
      <c r="C192" s="1"/>
      <c r="D192" s="1"/>
      <c r="E192" s="1" t="str">
        <f t="shared" si="0"/>
        <v>Spielvideo</v>
      </c>
      <c r="F192" s="49" t="s">
        <v>1003</v>
      </c>
      <c r="G192" s="39" t="s">
        <v>1004</v>
      </c>
      <c r="H192" s="40" t="s">
        <v>952</v>
      </c>
      <c r="I192" s="33">
        <v>43921</v>
      </c>
      <c r="J192" s="53" t="s">
        <v>1005</v>
      </c>
      <c r="K192" s="41" t="s">
        <v>988</v>
      </c>
      <c r="L192" s="41" t="s">
        <v>954</v>
      </c>
      <c r="M192" s="1"/>
      <c r="N192" s="1" t="s">
        <v>18</v>
      </c>
      <c r="O192" s="33">
        <v>43890</v>
      </c>
      <c r="P192" s="1" t="s">
        <v>5849</v>
      </c>
      <c r="Q192" s="1" t="s">
        <v>577</v>
      </c>
      <c r="R192" s="1" t="s">
        <v>21</v>
      </c>
      <c r="S192" s="42" t="s">
        <v>1006</v>
      </c>
      <c r="T192" s="53"/>
      <c r="U192" s="53"/>
      <c r="V192" s="43"/>
      <c r="W192" s="1"/>
      <c r="X192" s="44"/>
    </row>
    <row r="193" spans="1:24" ht="15">
      <c r="A193" s="1" t="b">
        <v>1</v>
      </c>
      <c r="B193" s="1"/>
      <c r="C193" s="1"/>
      <c r="D193" s="1"/>
      <c r="E193" s="1" t="str">
        <f t="shared" si="0"/>
        <v>Spielvideo</v>
      </c>
      <c r="F193" s="49" t="s">
        <v>1007</v>
      </c>
      <c r="G193" s="39" t="s">
        <v>1008</v>
      </c>
      <c r="H193" s="40" t="s">
        <v>952</v>
      </c>
      <c r="I193" s="33">
        <v>43921</v>
      </c>
      <c r="J193" s="53" t="s">
        <v>1009</v>
      </c>
      <c r="K193" s="41" t="s">
        <v>988</v>
      </c>
      <c r="L193" s="41" t="s">
        <v>954</v>
      </c>
      <c r="M193" s="1"/>
      <c r="N193" s="1" t="s">
        <v>18</v>
      </c>
      <c r="O193" s="33">
        <v>43890</v>
      </c>
      <c r="P193" s="1" t="s">
        <v>5849</v>
      </c>
      <c r="Q193" s="1" t="s">
        <v>577</v>
      </c>
      <c r="R193" s="1" t="s">
        <v>21</v>
      </c>
      <c r="S193" s="42" t="s">
        <v>1010</v>
      </c>
      <c r="T193" s="53"/>
      <c r="U193" s="53"/>
      <c r="V193" s="43"/>
      <c r="W193" s="1"/>
      <c r="X193" s="44"/>
    </row>
    <row r="194" spans="1:24" ht="15">
      <c r="A194" s="1" t="b">
        <v>1</v>
      </c>
      <c r="B194" s="1"/>
      <c r="C194" s="1"/>
      <c r="D194" s="1"/>
      <c r="E194" s="1" t="str">
        <f t="shared" si="0"/>
        <v>Spielvideo</v>
      </c>
      <c r="F194" s="49" t="s">
        <v>1011</v>
      </c>
      <c r="G194" s="39" t="s">
        <v>1012</v>
      </c>
      <c r="H194" s="40" t="s">
        <v>952</v>
      </c>
      <c r="I194" s="33">
        <v>43921</v>
      </c>
      <c r="J194" s="53" t="s">
        <v>1013</v>
      </c>
      <c r="K194" s="41" t="s">
        <v>988</v>
      </c>
      <c r="L194" s="41" t="s">
        <v>954</v>
      </c>
      <c r="M194" s="1"/>
      <c r="N194" s="1" t="s">
        <v>18</v>
      </c>
      <c r="O194" s="33">
        <v>43890</v>
      </c>
      <c r="P194" s="1" t="s">
        <v>27</v>
      </c>
      <c r="Q194" s="1" t="s">
        <v>20</v>
      </c>
      <c r="R194" s="1" t="s">
        <v>21</v>
      </c>
      <c r="S194" s="42" t="s">
        <v>1014</v>
      </c>
      <c r="T194" s="53"/>
      <c r="U194" s="53"/>
      <c r="V194" s="43"/>
      <c r="W194" s="1"/>
      <c r="X194" s="44"/>
    </row>
    <row r="195" spans="1:24" ht="15">
      <c r="A195" s="1" t="b">
        <v>1</v>
      </c>
      <c r="B195" s="1"/>
      <c r="C195" s="1"/>
      <c r="D195" s="1"/>
      <c r="E195" s="1" t="str">
        <f t="shared" si="0"/>
        <v>Spielvideo</v>
      </c>
      <c r="F195" s="49" t="s">
        <v>1015</v>
      </c>
      <c r="G195" s="39" t="s">
        <v>1016</v>
      </c>
      <c r="H195" s="40" t="s">
        <v>952</v>
      </c>
      <c r="I195" s="33">
        <v>43921</v>
      </c>
      <c r="J195" s="53" t="s">
        <v>1017</v>
      </c>
      <c r="K195" s="41" t="s">
        <v>988</v>
      </c>
      <c r="L195" s="41" t="s">
        <v>954</v>
      </c>
      <c r="M195" s="1"/>
      <c r="N195" s="1" t="s">
        <v>18</v>
      </c>
      <c r="O195" s="33">
        <v>43890</v>
      </c>
      <c r="P195" s="1" t="s">
        <v>424</v>
      </c>
      <c r="Q195" s="1" t="s">
        <v>577</v>
      </c>
      <c r="R195" s="1" t="s">
        <v>21</v>
      </c>
      <c r="S195" s="42" t="s">
        <v>1018</v>
      </c>
      <c r="T195" s="53"/>
      <c r="U195" s="53"/>
      <c r="V195" s="43"/>
      <c r="W195" s="1"/>
      <c r="X195" s="44"/>
    </row>
    <row r="196" spans="1:24" ht="15">
      <c r="A196" s="1" t="b">
        <v>1</v>
      </c>
      <c r="B196" s="1"/>
      <c r="C196" s="1"/>
      <c r="D196" s="1"/>
      <c r="E196" s="1" t="str">
        <f t="shared" si="0"/>
        <v>Spielvideo</v>
      </c>
      <c r="F196" s="49" t="s">
        <v>1019</v>
      </c>
      <c r="G196" s="39" t="s">
        <v>1020</v>
      </c>
      <c r="H196" s="40" t="s">
        <v>952</v>
      </c>
      <c r="I196" s="33">
        <v>43921</v>
      </c>
      <c r="J196" s="53" t="s">
        <v>1021</v>
      </c>
      <c r="K196" s="41" t="s">
        <v>988</v>
      </c>
      <c r="L196" s="41" t="s">
        <v>954</v>
      </c>
      <c r="M196" s="1"/>
      <c r="N196" s="1" t="s">
        <v>18</v>
      </c>
      <c r="O196" s="33">
        <v>43890</v>
      </c>
      <c r="P196" s="1" t="s">
        <v>424</v>
      </c>
      <c r="Q196" s="1" t="s">
        <v>577</v>
      </c>
      <c r="R196" s="1" t="s">
        <v>21</v>
      </c>
      <c r="S196" s="42" t="s">
        <v>1022</v>
      </c>
      <c r="T196" s="53"/>
      <c r="U196" s="53"/>
      <c r="V196" s="43"/>
      <c r="W196" s="1"/>
      <c r="X196" s="44"/>
    </row>
    <row r="197" spans="1:24" ht="15">
      <c r="A197" s="1" t="b">
        <v>1</v>
      </c>
      <c r="B197" s="1"/>
      <c r="C197" s="1"/>
      <c r="D197" s="1"/>
      <c r="E197" s="1" t="str">
        <f t="shared" si="0"/>
        <v>Spielvideo</v>
      </c>
      <c r="F197" s="49" t="s">
        <v>1023</v>
      </c>
      <c r="G197" s="39" t="s">
        <v>1024</v>
      </c>
      <c r="H197" s="40" t="s">
        <v>952</v>
      </c>
      <c r="I197" s="33">
        <v>43921</v>
      </c>
      <c r="J197" s="53" t="s">
        <v>1009</v>
      </c>
      <c r="K197" s="41" t="s">
        <v>988</v>
      </c>
      <c r="L197" s="41" t="s">
        <v>954</v>
      </c>
      <c r="M197" s="1"/>
      <c r="N197" s="1" t="s">
        <v>18</v>
      </c>
      <c r="O197" s="33">
        <v>43890</v>
      </c>
      <c r="P197" s="1" t="s">
        <v>424</v>
      </c>
      <c r="Q197" s="1" t="s">
        <v>577</v>
      </c>
      <c r="R197" s="1" t="s">
        <v>21</v>
      </c>
      <c r="S197" s="42" t="s">
        <v>1025</v>
      </c>
      <c r="T197" s="53"/>
      <c r="U197" s="53"/>
      <c r="V197" s="43"/>
      <c r="W197" s="1"/>
      <c r="X197" s="44"/>
    </row>
    <row r="198" spans="1:24" ht="15">
      <c r="A198" s="1" t="b">
        <v>1</v>
      </c>
      <c r="B198" s="1"/>
      <c r="C198" s="1"/>
      <c r="D198" s="1"/>
      <c r="E198" s="1" t="str">
        <f t="shared" si="0"/>
        <v>Spielvideo</v>
      </c>
      <c r="F198" s="49" t="s">
        <v>1026</v>
      </c>
      <c r="G198" s="39" t="s">
        <v>1027</v>
      </c>
      <c r="H198" s="40" t="s">
        <v>952</v>
      </c>
      <c r="I198" s="33">
        <v>43921</v>
      </c>
      <c r="J198" s="53" t="s">
        <v>992</v>
      </c>
      <c r="K198" s="41" t="s">
        <v>988</v>
      </c>
      <c r="L198" s="41" t="s">
        <v>954</v>
      </c>
      <c r="M198" s="1"/>
      <c r="N198" s="1" t="s">
        <v>18</v>
      </c>
      <c r="O198" s="33">
        <v>43890</v>
      </c>
      <c r="P198" s="1" t="s">
        <v>27</v>
      </c>
      <c r="Q198" s="1" t="s">
        <v>424</v>
      </c>
      <c r="R198" s="1" t="s">
        <v>21</v>
      </c>
      <c r="S198" s="42" t="s">
        <v>1028</v>
      </c>
      <c r="T198" s="53"/>
      <c r="U198" s="53"/>
      <c r="V198" s="43"/>
      <c r="W198" s="1"/>
      <c r="X198" s="44"/>
    </row>
    <row r="199" spans="1:24" ht="15">
      <c r="A199" s="1" t="b">
        <v>1</v>
      </c>
      <c r="B199" s="1"/>
      <c r="C199" s="1"/>
      <c r="D199" s="1"/>
      <c r="E199" s="1" t="str">
        <f t="shared" si="0"/>
        <v>Spielvideo</v>
      </c>
      <c r="F199" s="49" t="s">
        <v>1029</v>
      </c>
      <c r="G199" s="39" t="s">
        <v>1030</v>
      </c>
      <c r="H199" s="40" t="s">
        <v>952</v>
      </c>
      <c r="I199" s="33">
        <v>43921</v>
      </c>
      <c r="J199" s="53" t="s">
        <v>992</v>
      </c>
      <c r="K199" s="41" t="s">
        <v>988</v>
      </c>
      <c r="L199" s="41" t="s">
        <v>954</v>
      </c>
      <c r="M199" s="1"/>
      <c r="N199" s="1" t="s">
        <v>18</v>
      </c>
      <c r="O199" s="33">
        <v>43890</v>
      </c>
      <c r="P199" s="1" t="s">
        <v>1031</v>
      </c>
      <c r="Q199" s="1" t="s">
        <v>424</v>
      </c>
      <c r="R199" s="1" t="s">
        <v>21</v>
      </c>
      <c r="S199" s="42" t="s">
        <v>1032</v>
      </c>
      <c r="T199" s="53"/>
      <c r="U199" s="53"/>
      <c r="V199" s="43"/>
      <c r="W199" s="1"/>
      <c r="X199" s="44"/>
    </row>
    <row r="200" spans="1:24" ht="15">
      <c r="A200" s="1" t="b">
        <v>1</v>
      </c>
      <c r="B200" s="1"/>
      <c r="C200" s="1"/>
      <c r="D200" s="1"/>
      <c r="E200" s="1" t="str">
        <f t="shared" si="0"/>
        <v>Spielvideo</v>
      </c>
      <c r="F200" s="49" t="s">
        <v>1033</v>
      </c>
      <c r="G200" s="39" t="s">
        <v>1034</v>
      </c>
      <c r="H200" s="40" t="s">
        <v>952</v>
      </c>
      <c r="I200" s="33">
        <v>43921</v>
      </c>
      <c r="J200" s="53" t="s">
        <v>987</v>
      </c>
      <c r="K200" s="41" t="s">
        <v>988</v>
      </c>
      <c r="L200" s="41" t="s">
        <v>954</v>
      </c>
      <c r="M200" s="1"/>
      <c r="N200" s="1" t="s">
        <v>18</v>
      </c>
      <c r="O200" s="33">
        <v>43890</v>
      </c>
      <c r="P200" s="1" t="s">
        <v>1031</v>
      </c>
      <c r="Q200" s="1" t="s">
        <v>424</v>
      </c>
      <c r="R200" s="1" t="s">
        <v>21</v>
      </c>
      <c r="S200" s="42" t="s">
        <v>1035</v>
      </c>
      <c r="T200" s="53"/>
      <c r="U200" s="53"/>
      <c r="V200" s="43"/>
      <c r="W200" s="1"/>
      <c r="X200" s="44"/>
    </row>
    <row r="201" spans="1:24" ht="15">
      <c r="A201" s="1" t="b">
        <v>1</v>
      </c>
      <c r="B201" s="1"/>
      <c r="C201" s="1"/>
      <c r="D201" s="1"/>
      <c r="E201" s="1" t="str">
        <f t="shared" si="0"/>
        <v>Spielvideo</v>
      </c>
      <c r="F201" s="49" t="s">
        <v>1036</v>
      </c>
      <c r="G201" s="39" t="s">
        <v>1037</v>
      </c>
      <c r="H201" s="40" t="s">
        <v>952</v>
      </c>
      <c r="I201" s="33">
        <v>43921</v>
      </c>
      <c r="J201" s="53" t="s">
        <v>1017</v>
      </c>
      <c r="K201" s="41" t="s">
        <v>988</v>
      </c>
      <c r="L201" s="41" t="s">
        <v>954</v>
      </c>
      <c r="M201" s="1"/>
      <c r="N201" s="1" t="s">
        <v>18</v>
      </c>
      <c r="O201" s="33">
        <v>43890</v>
      </c>
      <c r="P201" s="1" t="s">
        <v>1031</v>
      </c>
      <c r="Q201" s="1" t="s">
        <v>993</v>
      </c>
      <c r="R201" s="1" t="s">
        <v>21</v>
      </c>
      <c r="S201" s="42" t="s">
        <v>1038</v>
      </c>
      <c r="T201" s="53"/>
      <c r="U201" s="53"/>
      <c r="V201" s="43"/>
      <c r="W201" s="1"/>
      <c r="X201" s="44"/>
    </row>
    <row r="202" spans="1:24" ht="15">
      <c r="A202" s="1" t="b">
        <v>1</v>
      </c>
      <c r="B202" s="1"/>
      <c r="C202" s="1"/>
      <c r="D202" s="1"/>
      <c r="E202" s="1" t="str">
        <f t="shared" si="0"/>
        <v>Spielvideo</v>
      </c>
      <c r="F202" s="49" t="s">
        <v>1039</v>
      </c>
      <c r="G202" s="39" t="s">
        <v>1040</v>
      </c>
      <c r="H202" s="40" t="s">
        <v>952</v>
      </c>
      <c r="I202" s="33">
        <v>43921</v>
      </c>
      <c r="J202" s="53" t="s">
        <v>1021</v>
      </c>
      <c r="K202" s="41" t="s">
        <v>988</v>
      </c>
      <c r="L202" s="41" t="s">
        <v>954</v>
      </c>
      <c r="M202" s="1"/>
      <c r="N202" s="1" t="s">
        <v>18</v>
      </c>
      <c r="O202" s="33">
        <v>43890</v>
      </c>
      <c r="P202" s="1" t="s">
        <v>1031</v>
      </c>
      <c r="Q202" s="1" t="s">
        <v>993</v>
      </c>
      <c r="R202" s="1" t="s">
        <v>21</v>
      </c>
      <c r="S202" s="42" t="s">
        <v>1041</v>
      </c>
      <c r="T202" s="53"/>
      <c r="U202" s="53"/>
      <c r="V202" s="43"/>
      <c r="W202" s="1"/>
      <c r="X202" s="44"/>
    </row>
    <row r="203" spans="1:24" ht="15">
      <c r="A203" s="1" t="b">
        <v>1</v>
      </c>
      <c r="B203" s="1"/>
      <c r="C203" s="1"/>
      <c r="D203" s="1"/>
      <c r="E203" s="1" t="str">
        <f t="shared" si="0"/>
        <v>Spielvideo</v>
      </c>
      <c r="F203" s="49" t="s">
        <v>1042</v>
      </c>
      <c r="G203" s="39" t="s">
        <v>1043</v>
      </c>
      <c r="H203" s="40" t="s">
        <v>952</v>
      </c>
      <c r="I203" s="33">
        <v>43921</v>
      </c>
      <c r="J203" s="53" t="s">
        <v>1044</v>
      </c>
      <c r="K203" s="41" t="s">
        <v>988</v>
      </c>
      <c r="L203" s="41" t="s">
        <v>954</v>
      </c>
      <c r="M203" s="1"/>
      <c r="N203" s="1" t="s">
        <v>18</v>
      </c>
      <c r="O203" s="33">
        <v>43890</v>
      </c>
      <c r="P203" s="1" t="s">
        <v>1031</v>
      </c>
      <c r="Q203" s="1" t="s">
        <v>993</v>
      </c>
      <c r="R203" s="1" t="s">
        <v>21</v>
      </c>
      <c r="S203" s="42" t="s">
        <v>1022</v>
      </c>
      <c r="T203" s="53"/>
      <c r="U203" s="53"/>
      <c r="V203" s="43"/>
      <c r="W203" s="1"/>
      <c r="X203" s="44"/>
    </row>
    <row r="204" spans="1:24" ht="15">
      <c r="A204" s="1" t="b">
        <v>1</v>
      </c>
      <c r="B204" s="1"/>
      <c r="C204" s="1"/>
      <c r="D204" s="1"/>
      <c r="E204" s="1" t="str">
        <f t="shared" si="0"/>
        <v>Spielvideo</v>
      </c>
      <c r="F204" s="49" t="s">
        <v>1045</v>
      </c>
      <c r="G204" s="39" t="s">
        <v>1046</v>
      </c>
      <c r="H204" s="40" t="s">
        <v>952</v>
      </c>
      <c r="I204" s="33">
        <v>43921</v>
      </c>
      <c r="J204" s="53" t="s">
        <v>1047</v>
      </c>
      <c r="K204" s="41" t="s">
        <v>988</v>
      </c>
      <c r="L204" s="41" t="s">
        <v>954</v>
      </c>
      <c r="M204" s="1"/>
      <c r="N204" s="1" t="s">
        <v>18</v>
      </c>
      <c r="O204" s="33">
        <v>43890</v>
      </c>
      <c r="P204" s="1" t="s">
        <v>1031</v>
      </c>
      <c r="Q204" s="1" t="s">
        <v>577</v>
      </c>
      <c r="R204" s="1" t="s">
        <v>21</v>
      </c>
      <c r="S204" s="42" t="s">
        <v>1025</v>
      </c>
      <c r="T204" s="53"/>
      <c r="U204" s="53"/>
      <c r="V204" s="43"/>
      <c r="W204" s="1"/>
      <c r="X204" s="44"/>
    </row>
    <row r="205" spans="1:24" ht="15">
      <c r="A205" s="1" t="b">
        <v>1</v>
      </c>
      <c r="B205" s="1"/>
      <c r="C205" s="1"/>
      <c r="D205" s="1"/>
      <c r="E205" s="1" t="str">
        <f t="shared" si="0"/>
        <v>Spielvideo</v>
      </c>
      <c r="F205" s="49" t="s">
        <v>1048</v>
      </c>
      <c r="G205" s="39" t="s">
        <v>1049</v>
      </c>
      <c r="H205" s="40" t="s">
        <v>952</v>
      </c>
      <c r="I205" s="33">
        <v>43921</v>
      </c>
      <c r="J205" s="53" t="s">
        <v>1050</v>
      </c>
      <c r="K205" s="41" t="s">
        <v>988</v>
      </c>
      <c r="L205" s="41" t="s">
        <v>954</v>
      </c>
      <c r="M205" s="1"/>
      <c r="N205" s="1" t="s">
        <v>18</v>
      </c>
      <c r="O205" s="33">
        <v>43890</v>
      </c>
      <c r="P205" s="1" t="s">
        <v>1031</v>
      </c>
      <c r="Q205" s="1" t="s">
        <v>577</v>
      </c>
      <c r="R205" s="1" t="s">
        <v>21</v>
      </c>
      <c r="S205" s="42" t="s">
        <v>1051</v>
      </c>
      <c r="T205" s="53"/>
      <c r="U205" s="53"/>
      <c r="V205" s="43"/>
      <c r="W205" s="1"/>
      <c r="X205" s="44"/>
    </row>
    <row r="206" spans="1:24" ht="15">
      <c r="A206" s="1" t="b">
        <v>1</v>
      </c>
      <c r="B206" s="1"/>
      <c r="C206" s="1"/>
      <c r="D206" s="1"/>
      <c r="E206" s="1" t="str">
        <f t="shared" si="0"/>
        <v>Spielvideo</v>
      </c>
      <c r="F206" s="49" t="s">
        <v>1052</v>
      </c>
      <c r="G206" s="39" t="s">
        <v>1053</v>
      </c>
      <c r="H206" s="40" t="s">
        <v>952</v>
      </c>
      <c r="I206" s="33">
        <v>43921</v>
      </c>
      <c r="J206" s="53" t="s">
        <v>5850</v>
      </c>
      <c r="K206" s="41" t="s">
        <v>988</v>
      </c>
      <c r="L206" s="41" t="s">
        <v>954</v>
      </c>
      <c r="M206" s="1"/>
      <c r="N206" s="1" t="s">
        <v>18</v>
      </c>
      <c r="O206" s="33">
        <v>43890</v>
      </c>
      <c r="P206" s="1" t="s">
        <v>424</v>
      </c>
      <c r="Q206" s="1" t="s">
        <v>993</v>
      </c>
      <c r="R206" s="1" t="s">
        <v>21</v>
      </c>
      <c r="S206" s="42" t="s">
        <v>5851</v>
      </c>
      <c r="T206" s="53"/>
      <c r="U206" s="53"/>
      <c r="V206" s="43"/>
      <c r="W206" s="1"/>
      <c r="X206" s="44"/>
    </row>
    <row r="207" spans="1:24" ht="15">
      <c r="A207" s="1" t="b">
        <v>1</v>
      </c>
      <c r="B207" s="1"/>
      <c r="C207" s="1"/>
      <c r="D207" s="1"/>
      <c r="E207" s="1" t="str">
        <f t="shared" si="0"/>
        <v>Spielvideo</v>
      </c>
      <c r="F207" s="49" t="s">
        <v>1055</v>
      </c>
      <c r="G207" s="39" t="s">
        <v>1056</v>
      </c>
      <c r="H207" s="40" t="s">
        <v>952</v>
      </c>
      <c r="I207" s="33">
        <v>43921</v>
      </c>
      <c r="J207" s="53" t="s">
        <v>1050</v>
      </c>
      <c r="K207" s="41" t="s">
        <v>988</v>
      </c>
      <c r="L207" s="41" t="s">
        <v>954</v>
      </c>
      <c r="M207" s="1"/>
      <c r="N207" s="1" t="s">
        <v>18</v>
      </c>
      <c r="O207" s="33">
        <v>43890</v>
      </c>
      <c r="P207" s="1" t="s">
        <v>424</v>
      </c>
      <c r="Q207" s="1" t="s">
        <v>993</v>
      </c>
      <c r="R207" s="1" t="s">
        <v>21</v>
      </c>
      <c r="S207" s="42" t="s">
        <v>5852</v>
      </c>
      <c r="T207" s="53"/>
      <c r="U207" s="53"/>
      <c r="V207" s="43"/>
      <c r="W207" s="1"/>
      <c r="X207" s="44"/>
    </row>
    <row r="208" spans="1:24" ht="15">
      <c r="A208" s="1" t="b">
        <v>1</v>
      </c>
      <c r="B208" s="1"/>
      <c r="C208" s="1"/>
      <c r="D208" s="1"/>
      <c r="E208" s="1" t="str">
        <f t="shared" si="0"/>
        <v>Spielvideo</v>
      </c>
      <c r="F208" s="49" t="s">
        <v>1058</v>
      </c>
      <c r="G208" s="39" t="s">
        <v>1059</v>
      </c>
      <c r="H208" s="40" t="s">
        <v>952</v>
      </c>
      <c r="I208" s="33">
        <v>43921</v>
      </c>
      <c r="J208" s="53"/>
      <c r="K208" s="41" t="s">
        <v>988</v>
      </c>
      <c r="L208" s="41" t="s">
        <v>954</v>
      </c>
      <c r="M208" s="1"/>
      <c r="N208" s="1" t="s">
        <v>18</v>
      </c>
      <c r="O208" s="33">
        <v>43890</v>
      </c>
      <c r="P208" s="1" t="s">
        <v>5849</v>
      </c>
      <c r="Q208" s="1" t="s">
        <v>27</v>
      </c>
      <c r="R208" s="1" t="s">
        <v>28</v>
      </c>
      <c r="S208" s="42" t="s">
        <v>769</v>
      </c>
      <c r="T208" s="53"/>
      <c r="U208" s="53"/>
      <c r="V208" s="43"/>
      <c r="W208" s="1"/>
      <c r="X208" s="44"/>
    </row>
    <row r="209" spans="1:24" ht="15">
      <c r="A209" s="1" t="b">
        <v>1</v>
      </c>
      <c r="B209" s="1"/>
      <c r="C209" s="1"/>
      <c r="D209" s="1"/>
      <c r="E209" s="1" t="str">
        <f t="shared" si="0"/>
        <v>Spielvideo</v>
      </c>
      <c r="F209" s="49" t="s">
        <v>1060</v>
      </c>
      <c r="G209" s="39" t="s">
        <v>1061</v>
      </c>
      <c r="H209" s="40" t="s">
        <v>952</v>
      </c>
      <c r="I209" s="33">
        <v>43921</v>
      </c>
      <c r="J209" s="53"/>
      <c r="K209" s="41" t="s">
        <v>988</v>
      </c>
      <c r="L209" s="41" t="s">
        <v>954</v>
      </c>
      <c r="M209" s="1"/>
      <c r="N209" s="1" t="s">
        <v>18</v>
      </c>
      <c r="O209" s="33">
        <v>43890</v>
      </c>
      <c r="P209" s="1" t="s">
        <v>1031</v>
      </c>
      <c r="Q209" s="1" t="s">
        <v>424</v>
      </c>
      <c r="R209" s="1" t="s">
        <v>28</v>
      </c>
      <c r="S209" s="42" t="s">
        <v>1062</v>
      </c>
      <c r="T209" s="53"/>
      <c r="U209" s="53"/>
      <c r="V209" s="43"/>
      <c r="W209" s="1"/>
      <c r="X209" s="44"/>
    </row>
    <row r="210" spans="1:24" ht="15">
      <c r="A210" s="1" t="b">
        <v>1</v>
      </c>
      <c r="B210" s="1"/>
      <c r="C210" s="1"/>
      <c r="D210" s="1"/>
      <c r="E210" s="1" t="str">
        <f t="shared" si="0"/>
        <v>Spielvideo</v>
      </c>
      <c r="F210" s="49" t="s">
        <v>1063</v>
      </c>
      <c r="G210" s="39" t="s">
        <v>1064</v>
      </c>
      <c r="H210" s="40" t="s">
        <v>952</v>
      </c>
      <c r="I210" s="33">
        <v>43921</v>
      </c>
      <c r="J210" s="53"/>
      <c r="K210" s="41" t="s">
        <v>988</v>
      </c>
      <c r="L210" s="41" t="s">
        <v>954</v>
      </c>
      <c r="M210" s="1"/>
      <c r="N210" s="1" t="s">
        <v>18</v>
      </c>
      <c r="O210" s="33">
        <v>43890</v>
      </c>
      <c r="P210" s="1" t="s">
        <v>993</v>
      </c>
      <c r="Q210" s="1" t="s">
        <v>959</v>
      </c>
      <c r="R210" s="1" t="s">
        <v>28</v>
      </c>
      <c r="S210" s="42" t="s">
        <v>228</v>
      </c>
      <c r="T210" s="53"/>
      <c r="U210" s="53"/>
      <c r="V210" s="43"/>
      <c r="W210" s="1"/>
      <c r="X210" s="44"/>
    </row>
    <row r="211" spans="1:24" ht="15">
      <c r="A211" s="1" t="b">
        <v>1</v>
      </c>
      <c r="B211" s="1"/>
      <c r="C211" s="1"/>
      <c r="D211" s="1"/>
      <c r="E211" s="1" t="str">
        <f t="shared" si="0"/>
        <v>Spielvideo</v>
      </c>
      <c r="F211" s="49" t="s">
        <v>1065</v>
      </c>
      <c r="G211" s="39" t="s">
        <v>1066</v>
      </c>
      <c r="H211" s="40" t="s">
        <v>952</v>
      </c>
      <c r="I211" s="33">
        <v>43921</v>
      </c>
      <c r="J211" s="53"/>
      <c r="K211" s="41" t="s">
        <v>988</v>
      </c>
      <c r="L211" s="41" t="s">
        <v>954</v>
      </c>
      <c r="M211" s="1"/>
      <c r="N211" s="1" t="s">
        <v>18</v>
      </c>
      <c r="O211" s="33">
        <v>43890</v>
      </c>
      <c r="P211" s="1" t="s">
        <v>20</v>
      </c>
      <c r="Q211" s="1" t="s">
        <v>577</v>
      </c>
      <c r="R211" s="1" t="s">
        <v>28</v>
      </c>
      <c r="S211" s="42" t="s">
        <v>1067</v>
      </c>
      <c r="T211" s="53"/>
      <c r="U211" s="53"/>
      <c r="V211" s="43"/>
      <c r="W211" s="1"/>
      <c r="X211" s="44"/>
    </row>
    <row r="212" spans="1:24" ht="15">
      <c r="A212" s="1" t="b">
        <v>1</v>
      </c>
      <c r="B212" s="1"/>
      <c r="C212" s="1"/>
      <c r="D212" s="1"/>
      <c r="E212" s="1" t="str">
        <f t="shared" si="0"/>
        <v>Spielvideo</v>
      </c>
      <c r="F212" s="49" t="s">
        <v>1068</v>
      </c>
      <c r="G212" s="45" t="s">
        <v>1069</v>
      </c>
      <c r="H212" s="40" t="s">
        <v>952</v>
      </c>
      <c r="I212" s="33">
        <v>43920</v>
      </c>
      <c r="J212" s="53" t="s">
        <v>992</v>
      </c>
      <c r="K212" s="41" t="s">
        <v>5853</v>
      </c>
      <c r="L212" s="41" t="s">
        <v>954</v>
      </c>
      <c r="M212" s="1"/>
      <c r="N212" s="1" t="s">
        <v>18</v>
      </c>
      <c r="O212" s="33">
        <v>43891</v>
      </c>
      <c r="P212" s="1" t="s">
        <v>1071</v>
      </c>
      <c r="Q212" s="1" t="s">
        <v>1072</v>
      </c>
      <c r="R212" s="1" t="s">
        <v>21</v>
      </c>
      <c r="S212" s="42" t="s">
        <v>1073</v>
      </c>
      <c r="T212" s="53"/>
      <c r="U212" s="53"/>
      <c r="V212" s="43"/>
      <c r="W212" s="1"/>
      <c r="X212" s="44"/>
    </row>
    <row r="213" spans="1:24" ht="15">
      <c r="A213" s="1" t="b">
        <v>1</v>
      </c>
      <c r="B213" s="1"/>
      <c r="C213" s="1"/>
      <c r="D213" s="1"/>
      <c r="E213" s="1" t="str">
        <f t="shared" si="0"/>
        <v>Spielvideo</v>
      </c>
      <c r="F213" s="49" t="s">
        <v>1074</v>
      </c>
      <c r="G213" s="45" t="s">
        <v>1075</v>
      </c>
      <c r="H213" s="40" t="s">
        <v>952</v>
      </c>
      <c r="I213" s="33">
        <v>43920</v>
      </c>
      <c r="J213" s="53" t="s">
        <v>987</v>
      </c>
      <c r="K213" s="41" t="s">
        <v>5853</v>
      </c>
      <c r="L213" s="41" t="s">
        <v>954</v>
      </c>
      <c r="M213" s="1"/>
      <c r="N213" s="1" t="s">
        <v>18</v>
      </c>
      <c r="O213" s="33">
        <v>43891</v>
      </c>
      <c r="P213" s="1" t="s">
        <v>1071</v>
      </c>
      <c r="Q213" s="1" t="s">
        <v>1072</v>
      </c>
      <c r="R213" s="1" t="s">
        <v>21</v>
      </c>
      <c r="S213" s="42" t="s">
        <v>1076</v>
      </c>
      <c r="T213" s="53"/>
      <c r="U213" s="53"/>
      <c r="V213" s="43"/>
      <c r="W213" s="1"/>
      <c r="X213" s="44"/>
    </row>
    <row r="214" spans="1:24" ht="15">
      <c r="A214" s="1" t="b">
        <v>1</v>
      </c>
      <c r="B214" s="1"/>
      <c r="C214" s="1"/>
      <c r="D214" s="1"/>
      <c r="E214" s="1" t="str">
        <f t="shared" si="0"/>
        <v>Spielvideo</v>
      </c>
      <c r="F214" s="49" t="s">
        <v>1077</v>
      </c>
      <c r="G214" s="45" t="s">
        <v>1078</v>
      </c>
      <c r="H214" s="40" t="s">
        <v>952</v>
      </c>
      <c r="I214" s="33">
        <v>43920</v>
      </c>
      <c r="J214" s="53" t="s">
        <v>1079</v>
      </c>
      <c r="K214" s="41" t="s">
        <v>5853</v>
      </c>
      <c r="L214" s="41" t="s">
        <v>954</v>
      </c>
      <c r="M214" s="1"/>
      <c r="N214" s="1" t="s">
        <v>18</v>
      </c>
      <c r="O214" s="33">
        <v>43891</v>
      </c>
      <c r="P214" s="1" t="s">
        <v>1080</v>
      </c>
      <c r="Q214" s="1" t="s">
        <v>27</v>
      </c>
      <c r="R214" s="1" t="s">
        <v>21</v>
      </c>
      <c r="S214" s="42" t="s">
        <v>1081</v>
      </c>
      <c r="T214" s="53"/>
      <c r="U214" s="53"/>
      <c r="V214" s="43"/>
      <c r="W214" s="1"/>
      <c r="X214" s="44"/>
    </row>
    <row r="215" spans="1:24" ht="15">
      <c r="A215" s="1" t="b">
        <v>1</v>
      </c>
      <c r="B215" s="1"/>
      <c r="C215" s="1"/>
      <c r="D215" s="1"/>
      <c r="E215" s="1" t="str">
        <f t="shared" si="0"/>
        <v>Spielvideo</v>
      </c>
      <c r="F215" s="49" t="s">
        <v>1082</v>
      </c>
      <c r="G215" s="45" t="s">
        <v>1083</v>
      </c>
      <c r="H215" s="40" t="s">
        <v>952</v>
      </c>
      <c r="I215" s="33">
        <v>43920</v>
      </c>
      <c r="J215" s="53" t="s">
        <v>1084</v>
      </c>
      <c r="K215" s="41" t="s">
        <v>5853</v>
      </c>
      <c r="L215" s="41" t="s">
        <v>954</v>
      </c>
      <c r="M215" s="1"/>
      <c r="N215" s="1" t="s">
        <v>18</v>
      </c>
      <c r="O215" s="33">
        <v>43891</v>
      </c>
      <c r="P215" s="1" t="s">
        <v>1080</v>
      </c>
      <c r="Q215" s="1" t="s">
        <v>27</v>
      </c>
      <c r="R215" s="1" t="s">
        <v>21</v>
      </c>
      <c r="S215" s="42" t="s">
        <v>1085</v>
      </c>
      <c r="T215" s="53"/>
      <c r="U215" s="53"/>
      <c r="V215" s="43"/>
      <c r="W215" s="1"/>
      <c r="X215" s="44"/>
    </row>
    <row r="216" spans="1:24" ht="15">
      <c r="A216" s="1" t="b">
        <v>1</v>
      </c>
      <c r="B216" s="1"/>
      <c r="C216" s="1"/>
      <c r="D216" s="1"/>
      <c r="E216" s="1" t="str">
        <f t="shared" si="0"/>
        <v>Spielvideo</v>
      </c>
      <c r="F216" s="49" t="s">
        <v>1086</v>
      </c>
      <c r="G216" s="45" t="s">
        <v>1087</v>
      </c>
      <c r="H216" s="40" t="s">
        <v>952</v>
      </c>
      <c r="I216" s="33">
        <v>43920</v>
      </c>
      <c r="J216" s="53" t="s">
        <v>1088</v>
      </c>
      <c r="K216" s="41" t="s">
        <v>5853</v>
      </c>
      <c r="L216" s="41" t="s">
        <v>954</v>
      </c>
      <c r="M216" s="1"/>
      <c r="N216" s="1" t="s">
        <v>18</v>
      </c>
      <c r="O216" s="33">
        <v>43891</v>
      </c>
      <c r="P216" s="1" t="s">
        <v>1080</v>
      </c>
      <c r="Q216" s="1" t="s">
        <v>27</v>
      </c>
      <c r="R216" s="1" t="s">
        <v>21</v>
      </c>
      <c r="S216" s="42" t="s">
        <v>1085</v>
      </c>
      <c r="T216" s="53"/>
      <c r="U216" s="53"/>
      <c r="V216" s="43"/>
      <c r="W216" s="1"/>
      <c r="X216" s="44"/>
    </row>
    <row r="217" spans="1:24" ht="15">
      <c r="A217" s="1" t="b">
        <v>1</v>
      </c>
      <c r="B217" s="1"/>
      <c r="C217" s="1"/>
      <c r="D217" s="1"/>
      <c r="E217" s="1" t="str">
        <f t="shared" si="0"/>
        <v>Spielvideo</v>
      </c>
      <c r="F217" s="49" t="s">
        <v>1089</v>
      </c>
      <c r="G217" s="45" t="s">
        <v>1090</v>
      </c>
      <c r="H217" s="40" t="s">
        <v>952</v>
      </c>
      <c r="I217" s="33">
        <v>43920</v>
      </c>
      <c r="J217" s="53" t="s">
        <v>1091</v>
      </c>
      <c r="K217" s="41" t="s">
        <v>5853</v>
      </c>
      <c r="L217" s="41" t="s">
        <v>954</v>
      </c>
      <c r="M217" s="1"/>
      <c r="N217" s="1" t="s">
        <v>18</v>
      </c>
      <c r="O217" s="33">
        <v>43891</v>
      </c>
      <c r="P217" s="1" t="s">
        <v>1080</v>
      </c>
      <c r="Q217" s="1" t="s">
        <v>27</v>
      </c>
      <c r="R217" s="1" t="s">
        <v>21</v>
      </c>
      <c r="S217" s="42" t="s">
        <v>1092</v>
      </c>
      <c r="T217" s="53"/>
      <c r="U217" s="53"/>
      <c r="V217" s="43"/>
      <c r="W217" s="1"/>
      <c r="X217" s="44"/>
    </row>
    <row r="218" spans="1:24" ht="15">
      <c r="A218" s="1" t="b">
        <v>1</v>
      </c>
      <c r="B218" s="1"/>
      <c r="C218" s="1"/>
      <c r="D218" s="1"/>
      <c r="E218" s="1" t="str">
        <f t="shared" si="0"/>
        <v>Spielvideo</v>
      </c>
      <c r="F218" s="49" t="s">
        <v>1093</v>
      </c>
      <c r="G218" s="45" t="s">
        <v>1094</v>
      </c>
      <c r="H218" s="40" t="s">
        <v>952</v>
      </c>
      <c r="I218" s="33">
        <v>43920</v>
      </c>
      <c r="J218" s="53" t="s">
        <v>992</v>
      </c>
      <c r="K218" s="41" t="s">
        <v>5853</v>
      </c>
      <c r="L218" s="41" t="s">
        <v>954</v>
      </c>
      <c r="M218" s="1"/>
      <c r="N218" s="1" t="s">
        <v>18</v>
      </c>
      <c r="O218" s="33">
        <v>43891</v>
      </c>
      <c r="P218" s="1" t="s">
        <v>1071</v>
      </c>
      <c r="Q218" s="1" t="s">
        <v>577</v>
      </c>
      <c r="R218" s="1" t="s">
        <v>21</v>
      </c>
      <c r="S218" s="42" t="s">
        <v>1095</v>
      </c>
      <c r="T218" s="53"/>
      <c r="U218" s="53"/>
      <c r="V218" s="43"/>
      <c r="W218" s="1"/>
      <c r="X218" s="44"/>
    </row>
    <row r="219" spans="1:24" ht="15">
      <c r="A219" s="1" t="b">
        <v>1</v>
      </c>
      <c r="B219" s="1"/>
      <c r="C219" s="1"/>
      <c r="D219" s="1"/>
      <c r="E219" s="1" t="str">
        <f t="shared" si="0"/>
        <v>Spielvideo</v>
      </c>
      <c r="F219" s="49" t="s">
        <v>1096</v>
      </c>
      <c r="G219" s="45" t="s">
        <v>1097</v>
      </c>
      <c r="H219" s="40" t="s">
        <v>952</v>
      </c>
      <c r="I219" s="33">
        <v>43920</v>
      </c>
      <c r="J219" s="53" t="s">
        <v>987</v>
      </c>
      <c r="K219" s="41" t="s">
        <v>5853</v>
      </c>
      <c r="L219" s="41" t="s">
        <v>954</v>
      </c>
      <c r="M219" s="1"/>
      <c r="N219" s="1" t="s">
        <v>18</v>
      </c>
      <c r="O219" s="33">
        <v>43891</v>
      </c>
      <c r="P219" s="1" t="s">
        <v>1071</v>
      </c>
      <c r="Q219" s="1" t="s">
        <v>577</v>
      </c>
      <c r="R219" s="1" t="s">
        <v>21</v>
      </c>
      <c r="S219" s="42" t="s">
        <v>1098</v>
      </c>
      <c r="T219" s="53"/>
      <c r="U219" s="53"/>
      <c r="V219" s="43"/>
      <c r="W219" s="1"/>
      <c r="X219" s="44"/>
    </row>
    <row r="220" spans="1:24" ht="15">
      <c r="A220" s="1" t="b">
        <v>1</v>
      </c>
      <c r="B220" s="1"/>
      <c r="C220" s="1"/>
      <c r="D220" s="1"/>
      <c r="E220" s="1" t="str">
        <f t="shared" si="0"/>
        <v>Spielvideo</v>
      </c>
      <c r="F220" s="49" t="s">
        <v>1099</v>
      </c>
      <c r="G220" s="45" t="s">
        <v>1100</v>
      </c>
      <c r="H220" s="40" t="s">
        <v>952</v>
      </c>
      <c r="I220" s="33">
        <v>43920</v>
      </c>
      <c r="J220" s="53" t="s">
        <v>1101</v>
      </c>
      <c r="K220" s="41" t="s">
        <v>5853</v>
      </c>
      <c r="L220" s="41" t="s">
        <v>954</v>
      </c>
      <c r="M220" s="1"/>
      <c r="N220" s="1" t="s">
        <v>18</v>
      </c>
      <c r="O220" s="33">
        <v>43891</v>
      </c>
      <c r="P220" s="1" t="s">
        <v>1071</v>
      </c>
      <c r="Q220" s="1" t="s">
        <v>993</v>
      </c>
      <c r="R220" s="1" t="s">
        <v>21</v>
      </c>
      <c r="S220" s="42" t="s">
        <v>1102</v>
      </c>
      <c r="T220" s="53"/>
      <c r="U220" s="53"/>
      <c r="V220" s="43"/>
      <c r="W220" s="1"/>
      <c r="X220" s="44"/>
    </row>
    <row r="221" spans="1:24" ht="15">
      <c r="A221" s="1" t="b">
        <v>1</v>
      </c>
      <c r="B221" s="1"/>
      <c r="C221" s="1"/>
      <c r="D221" s="1"/>
      <c r="E221" s="1" t="str">
        <f t="shared" si="0"/>
        <v>Spielvideo</v>
      </c>
      <c r="F221" s="49" t="s">
        <v>1103</v>
      </c>
      <c r="G221" s="39" t="s">
        <v>1104</v>
      </c>
      <c r="H221" s="40" t="s">
        <v>952</v>
      </c>
      <c r="I221" s="33">
        <v>43920</v>
      </c>
      <c r="J221" s="53" t="s">
        <v>992</v>
      </c>
      <c r="K221" s="41" t="s">
        <v>5853</v>
      </c>
      <c r="L221" s="41" t="s">
        <v>954</v>
      </c>
      <c r="M221" s="1"/>
      <c r="N221" s="1" t="s">
        <v>18</v>
      </c>
      <c r="O221" s="33">
        <v>43891</v>
      </c>
      <c r="P221" s="1" t="s">
        <v>1072</v>
      </c>
      <c r="Q221" s="1" t="s">
        <v>993</v>
      </c>
      <c r="R221" s="1" t="s">
        <v>21</v>
      </c>
      <c r="S221" s="42" t="s">
        <v>1105</v>
      </c>
      <c r="T221" s="53"/>
      <c r="U221" s="53"/>
      <c r="V221" s="43"/>
      <c r="W221" s="1"/>
      <c r="X221" s="44"/>
    </row>
    <row r="222" spans="1:24" ht="15">
      <c r="A222" s="1" t="b">
        <v>1</v>
      </c>
      <c r="B222" s="1"/>
      <c r="C222" s="1"/>
      <c r="D222" s="1"/>
      <c r="E222" s="1" t="str">
        <f t="shared" si="0"/>
        <v>Spielvideo</v>
      </c>
      <c r="F222" s="49" t="s">
        <v>1106</v>
      </c>
      <c r="G222" s="39" t="s">
        <v>1107</v>
      </c>
      <c r="H222" s="40" t="s">
        <v>952</v>
      </c>
      <c r="I222" s="33">
        <v>43920</v>
      </c>
      <c r="J222" s="53" t="s">
        <v>987</v>
      </c>
      <c r="K222" s="41" t="s">
        <v>5853</v>
      </c>
      <c r="L222" s="41" t="s">
        <v>954</v>
      </c>
      <c r="M222" s="1"/>
      <c r="N222" s="1" t="s">
        <v>18</v>
      </c>
      <c r="O222" s="33">
        <v>43891</v>
      </c>
      <c r="P222" s="1" t="s">
        <v>1072</v>
      </c>
      <c r="Q222" s="1" t="s">
        <v>993</v>
      </c>
      <c r="R222" s="1" t="s">
        <v>21</v>
      </c>
      <c r="S222" s="42" t="s">
        <v>1108</v>
      </c>
      <c r="T222" s="53"/>
      <c r="U222" s="53"/>
      <c r="V222" s="43"/>
      <c r="W222" s="1"/>
      <c r="X222" s="44"/>
    </row>
    <row r="223" spans="1:24" ht="15">
      <c r="A223" s="1" t="b">
        <v>1</v>
      </c>
      <c r="B223" s="1"/>
      <c r="C223" s="1"/>
      <c r="D223" s="1"/>
      <c r="E223" s="1" t="str">
        <f t="shared" si="0"/>
        <v>Spielvideo</v>
      </c>
      <c r="F223" s="49" t="s">
        <v>1109</v>
      </c>
      <c r="G223" s="39" t="s">
        <v>1110</v>
      </c>
      <c r="H223" s="40" t="s">
        <v>952</v>
      </c>
      <c r="I223" s="33">
        <v>43920</v>
      </c>
      <c r="J223" s="53" t="s">
        <v>992</v>
      </c>
      <c r="K223" s="41" t="s">
        <v>5853</v>
      </c>
      <c r="L223" s="41" t="s">
        <v>954</v>
      </c>
      <c r="M223" s="1"/>
      <c r="N223" s="1" t="s">
        <v>18</v>
      </c>
      <c r="O223" s="33">
        <v>43891</v>
      </c>
      <c r="P223" s="1" t="s">
        <v>1072</v>
      </c>
      <c r="Q223" s="1" t="s">
        <v>577</v>
      </c>
      <c r="R223" s="1" t="s">
        <v>21</v>
      </c>
      <c r="S223" s="42" t="s">
        <v>1111</v>
      </c>
      <c r="T223" s="53"/>
      <c r="U223" s="53"/>
      <c r="V223" s="43"/>
      <c r="W223" s="1"/>
      <c r="X223" s="44"/>
    </row>
    <row r="224" spans="1:24" ht="15">
      <c r="A224" s="1" t="b">
        <v>1</v>
      </c>
      <c r="B224" s="1"/>
      <c r="C224" s="1"/>
      <c r="D224" s="1"/>
      <c r="E224" s="1" t="str">
        <f t="shared" si="0"/>
        <v>Spielvideo</v>
      </c>
      <c r="F224" s="49" t="s">
        <v>1112</v>
      </c>
      <c r="G224" s="45" t="s">
        <v>1113</v>
      </c>
      <c r="H224" s="40" t="s">
        <v>952</v>
      </c>
      <c r="I224" s="33">
        <v>43920</v>
      </c>
      <c r="J224" s="53" t="s">
        <v>987</v>
      </c>
      <c r="K224" s="41" t="s">
        <v>5853</v>
      </c>
      <c r="L224" s="41" t="s">
        <v>954</v>
      </c>
      <c r="M224" s="1"/>
      <c r="N224" s="1" t="s">
        <v>18</v>
      </c>
      <c r="O224" s="33">
        <v>43891</v>
      </c>
      <c r="P224" s="1" t="s">
        <v>1072</v>
      </c>
      <c r="Q224" s="1" t="s">
        <v>577</v>
      </c>
      <c r="R224" s="1" t="s">
        <v>21</v>
      </c>
      <c r="S224" s="42" t="s">
        <v>1114</v>
      </c>
      <c r="T224" s="53"/>
      <c r="U224" s="53"/>
      <c r="V224" s="43"/>
      <c r="W224" s="1"/>
      <c r="X224" s="44"/>
    </row>
    <row r="225" spans="1:24" ht="15">
      <c r="A225" s="1" t="b">
        <v>1</v>
      </c>
      <c r="B225" s="1"/>
      <c r="C225" s="1"/>
      <c r="D225" s="1"/>
      <c r="E225" s="1" t="str">
        <f t="shared" si="0"/>
        <v>Spielvideo</v>
      </c>
      <c r="F225" s="49" t="s">
        <v>1115</v>
      </c>
      <c r="G225" s="39" t="s">
        <v>1116</v>
      </c>
      <c r="H225" s="40" t="s">
        <v>952</v>
      </c>
      <c r="I225" s="33">
        <v>43920</v>
      </c>
      <c r="J225" s="53" t="s">
        <v>1101</v>
      </c>
      <c r="K225" s="41" t="s">
        <v>5853</v>
      </c>
      <c r="L225" s="41" t="s">
        <v>954</v>
      </c>
      <c r="M225" s="1"/>
      <c r="N225" s="1" t="s">
        <v>18</v>
      </c>
      <c r="O225" s="33">
        <v>43891</v>
      </c>
      <c r="P225" s="1" t="s">
        <v>1117</v>
      </c>
      <c r="Q225" s="1" t="s">
        <v>27</v>
      </c>
      <c r="R225" s="1" t="s">
        <v>21</v>
      </c>
      <c r="S225" s="42" t="s">
        <v>1118</v>
      </c>
      <c r="T225" s="53"/>
      <c r="U225" s="53"/>
      <c r="V225" s="43"/>
      <c r="W225" s="1"/>
      <c r="X225" s="44"/>
    </row>
    <row r="226" spans="1:24" ht="15">
      <c r="A226" s="1" t="b">
        <v>1</v>
      </c>
      <c r="B226" s="1"/>
      <c r="C226" s="1"/>
      <c r="D226" s="1"/>
      <c r="E226" s="1" t="str">
        <f t="shared" si="0"/>
        <v>Spielvideo</v>
      </c>
      <c r="F226" s="49" t="s">
        <v>1119</v>
      </c>
      <c r="G226" s="39" t="s">
        <v>1120</v>
      </c>
      <c r="H226" s="40" t="s">
        <v>952</v>
      </c>
      <c r="I226" s="33">
        <v>43920</v>
      </c>
      <c r="J226" s="53" t="s">
        <v>992</v>
      </c>
      <c r="K226" s="41" t="s">
        <v>5853</v>
      </c>
      <c r="L226" s="41" t="s">
        <v>954</v>
      </c>
      <c r="M226" s="1"/>
      <c r="N226" s="1" t="s">
        <v>18</v>
      </c>
      <c r="O226" s="33">
        <v>43891</v>
      </c>
      <c r="P226" s="1" t="s">
        <v>1117</v>
      </c>
      <c r="Q226" s="1" t="s">
        <v>1072</v>
      </c>
      <c r="R226" s="1" t="s">
        <v>21</v>
      </c>
      <c r="S226" s="42" t="s">
        <v>1121</v>
      </c>
      <c r="T226" s="53"/>
      <c r="U226" s="53"/>
      <c r="V226" s="43"/>
      <c r="W226" s="1"/>
      <c r="X226" s="44"/>
    </row>
    <row r="227" spans="1:24" ht="15">
      <c r="A227" s="1" t="b">
        <v>1</v>
      </c>
      <c r="B227" s="1"/>
      <c r="C227" s="1"/>
      <c r="D227" s="1"/>
      <c r="E227" s="1" t="str">
        <f t="shared" si="0"/>
        <v>Spielvideo</v>
      </c>
      <c r="F227" s="49" t="s">
        <v>1122</v>
      </c>
      <c r="G227" s="39" t="s">
        <v>1123</v>
      </c>
      <c r="H227" s="40" t="s">
        <v>952</v>
      </c>
      <c r="I227" s="33">
        <v>43920</v>
      </c>
      <c r="J227" s="53" t="s">
        <v>987</v>
      </c>
      <c r="K227" s="41" t="s">
        <v>5853</v>
      </c>
      <c r="L227" s="41" t="s">
        <v>954</v>
      </c>
      <c r="M227" s="1"/>
      <c r="N227" s="1" t="s">
        <v>18</v>
      </c>
      <c r="O227" s="33">
        <v>43891</v>
      </c>
      <c r="P227" s="1" t="s">
        <v>1117</v>
      </c>
      <c r="Q227" s="1" t="s">
        <v>1072</v>
      </c>
      <c r="R227" s="1" t="s">
        <v>21</v>
      </c>
      <c r="S227" s="42" t="s">
        <v>1124</v>
      </c>
      <c r="T227" s="53"/>
      <c r="U227" s="53"/>
      <c r="V227" s="43"/>
      <c r="W227" s="1"/>
      <c r="X227" s="44"/>
    </row>
    <row r="228" spans="1:24" ht="15">
      <c r="A228" s="1" t="b">
        <v>1</v>
      </c>
      <c r="B228" s="1"/>
      <c r="C228" s="1"/>
      <c r="D228" s="1"/>
      <c r="E228" s="1" t="str">
        <f t="shared" si="0"/>
        <v>Spielvideo</v>
      </c>
      <c r="F228" s="49" t="s">
        <v>1125</v>
      </c>
      <c r="G228" s="39" t="s">
        <v>1126</v>
      </c>
      <c r="H228" s="40" t="s">
        <v>952</v>
      </c>
      <c r="I228" s="33">
        <v>43920</v>
      </c>
      <c r="J228" s="53" t="s">
        <v>1017</v>
      </c>
      <c r="K228" s="41" t="s">
        <v>5853</v>
      </c>
      <c r="L228" s="41" t="s">
        <v>954</v>
      </c>
      <c r="M228" s="1"/>
      <c r="N228" s="1" t="s">
        <v>18</v>
      </c>
      <c r="O228" s="33">
        <v>43891</v>
      </c>
      <c r="P228" s="1" t="s">
        <v>1072</v>
      </c>
      <c r="Q228" s="1" t="s">
        <v>27</v>
      </c>
      <c r="R228" s="1" t="s">
        <v>21</v>
      </c>
      <c r="S228" s="42" t="s">
        <v>1127</v>
      </c>
      <c r="T228" s="53"/>
      <c r="U228" s="53"/>
      <c r="V228" s="43"/>
      <c r="W228" s="1"/>
      <c r="X228" s="44"/>
    </row>
    <row r="229" spans="1:24" ht="15">
      <c r="A229" s="1" t="b">
        <v>1</v>
      </c>
      <c r="B229" s="1"/>
      <c r="C229" s="1"/>
      <c r="D229" s="1"/>
      <c r="E229" s="1" t="str">
        <f t="shared" si="0"/>
        <v>Spielvideo</v>
      </c>
      <c r="F229" s="49" t="s">
        <v>1128</v>
      </c>
      <c r="G229" s="39" t="s">
        <v>1129</v>
      </c>
      <c r="H229" s="40" t="s">
        <v>952</v>
      </c>
      <c r="I229" s="33">
        <v>43920</v>
      </c>
      <c r="J229" s="53" t="s">
        <v>1021</v>
      </c>
      <c r="K229" s="41" t="s">
        <v>5853</v>
      </c>
      <c r="L229" s="41" t="s">
        <v>954</v>
      </c>
      <c r="M229" s="1"/>
      <c r="N229" s="1" t="s">
        <v>18</v>
      </c>
      <c r="O229" s="33">
        <v>43891</v>
      </c>
      <c r="P229" s="1" t="s">
        <v>1072</v>
      </c>
      <c r="Q229" s="1" t="s">
        <v>27</v>
      </c>
      <c r="R229" s="1" t="s">
        <v>21</v>
      </c>
      <c r="S229" s="42" t="s">
        <v>1130</v>
      </c>
      <c r="T229" s="53"/>
      <c r="U229" s="53"/>
      <c r="V229" s="43"/>
      <c r="W229" s="1"/>
      <c r="X229" s="44"/>
    </row>
    <row r="230" spans="1:24" ht="15">
      <c r="A230" s="1" t="b">
        <v>1</v>
      </c>
      <c r="B230" s="1"/>
      <c r="C230" s="1"/>
      <c r="D230" s="1"/>
      <c r="E230" s="1" t="str">
        <f t="shared" si="0"/>
        <v>Spielvideo</v>
      </c>
      <c r="F230" s="49" t="s">
        <v>1131</v>
      </c>
      <c r="G230" s="39" t="s">
        <v>1132</v>
      </c>
      <c r="H230" s="40" t="s">
        <v>952</v>
      </c>
      <c r="I230" s="33">
        <v>43920</v>
      </c>
      <c r="J230" s="53" t="s">
        <v>1009</v>
      </c>
      <c r="K230" s="41" t="s">
        <v>5853</v>
      </c>
      <c r="L230" s="41" t="s">
        <v>954</v>
      </c>
      <c r="M230" s="1"/>
      <c r="N230" s="1" t="s">
        <v>18</v>
      </c>
      <c r="O230" s="33">
        <v>43891</v>
      </c>
      <c r="P230" s="1" t="s">
        <v>1072</v>
      </c>
      <c r="Q230" s="1" t="s">
        <v>27</v>
      </c>
      <c r="R230" s="1" t="s">
        <v>21</v>
      </c>
      <c r="S230" s="42" t="s">
        <v>1133</v>
      </c>
      <c r="T230" s="53"/>
      <c r="U230" s="53"/>
      <c r="V230" s="43"/>
      <c r="W230" s="1"/>
      <c r="X230" s="44"/>
    </row>
    <row r="231" spans="1:24" ht="15">
      <c r="A231" s="1" t="b">
        <v>1</v>
      </c>
      <c r="B231" s="1"/>
      <c r="C231" s="1"/>
      <c r="D231" s="1"/>
      <c r="E231" s="1" t="str">
        <f t="shared" si="0"/>
        <v>Spielvideo</v>
      </c>
      <c r="F231" s="49" t="s">
        <v>1134</v>
      </c>
      <c r="G231" s="39" t="s">
        <v>1135</v>
      </c>
      <c r="H231" s="40" t="s">
        <v>952</v>
      </c>
      <c r="I231" s="33">
        <v>43920</v>
      </c>
      <c r="J231" s="53"/>
      <c r="K231" s="41" t="s">
        <v>5853</v>
      </c>
      <c r="L231" s="41" t="s">
        <v>954</v>
      </c>
      <c r="M231" s="1"/>
      <c r="N231" s="1" t="s">
        <v>18</v>
      </c>
      <c r="O231" s="33">
        <v>43891</v>
      </c>
      <c r="P231" s="1" t="s">
        <v>577</v>
      </c>
      <c r="Q231" s="1" t="s">
        <v>1136</v>
      </c>
      <c r="R231" s="1" t="s">
        <v>28</v>
      </c>
      <c r="S231" s="42" t="s">
        <v>1137</v>
      </c>
      <c r="T231" s="53"/>
      <c r="U231" s="53"/>
      <c r="V231" s="43"/>
      <c r="W231" s="1"/>
      <c r="X231" s="44"/>
    </row>
    <row r="232" spans="1:24" ht="15">
      <c r="A232" s="1" t="b">
        <v>1</v>
      </c>
      <c r="B232" s="1"/>
      <c r="C232" s="1"/>
      <c r="D232" s="1"/>
      <c r="E232" s="1" t="str">
        <f t="shared" si="0"/>
        <v>Spielvideo</v>
      </c>
      <c r="F232" s="49" t="s">
        <v>1138</v>
      </c>
      <c r="G232" s="39" t="s">
        <v>1139</v>
      </c>
      <c r="H232" s="40" t="s">
        <v>952</v>
      </c>
      <c r="I232" s="33">
        <v>43920</v>
      </c>
      <c r="J232" s="53"/>
      <c r="K232" s="41" t="s">
        <v>5853</v>
      </c>
      <c r="L232" s="41" t="s">
        <v>954</v>
      </c>
      <c r="M232" s="1"/>
      <c r="N232" s="1" t="s">
        <v>18</v>
      </c>
      <c r="O232" s="33">
        <v>43891</v>
      </c>
      <c r="P232" s="1" t="s">
        <v>27</v>
      </c>
      <c r="Q232" s="1" t="s">
        <v>993</v>
      </c>
      <c r="R232" s="1" t="s">
        <v>28</v>
      </c>
      <c r="S232" s="42" t="s">
        <v>1140</v>
      </c>
      <c r="T232" s="53"/>
      <c r="U232" s="53"/>
      <c r="V232" s="43"/>
      <c r="W232" s="1"/>
      <c r="X232" s="44"/>
    </row>
    <row r="233" spans="1:24" ht="15">
      <c r="A233" s="1" t="b">
        <v>1</v>
      </c>
      <c r="B233" s="1"/>
      <c r="C233" s="1"/>
      <c r="D233" s="1"/>
      <c r="E233" s="1" t="str">
        <f t="shared" si="0"/>
        <v>Spielvideo</v>
      </c>
      <c r="F233" s="49" t="s">
        <v>1141</v>
      </c>
      <c r="G233" s="39" t="s">
        <v>1142</v>
      </c>
      <c r="H233" s="40" t="s">
        <v>952</v>
      </c>
      <c r="I233" s="33">
        <v>43921</v>
      </c>
      <c r="J233" s="53" t="s">
        <v>992</v>
      </c>
      <c r="K233" s="41" t="s">
        <v>5853</v>
      </c>
      <c r="L233" s="41" t="s">
        <v>954</v>
      </c>
      <c r="M233" s="1"/>
      <c r="N233" s="1" t="s">
        <v>18</v>
      </c>
      <c r="O233" s="33">
        <v>43891</v>
      </c>
      <c r="P233" s="1" t="s">
        <v>993</v>
      </c>
      <c r="Q233" s="1" t="s">
        <v>1136</v>
      </c>
      <c r="R233" s="1" t="s">
        <v>21</v>
      </c>
      <c r="S233" s="42" t="s">
        <v>1143</v>
      </c>
      <c r="T233" s="53"/>
      <c r="U233" s="53"/>
      <c r="V233" s="43"/>
      <c r="W233" s="1"/>
      <c r="X233" s="44"/>
    </row>
    <row r="234" spans="1:24" ht="15">
      <c r="A234" s="1" t="b">
        <v>1</v>
      </c>
      <c r="B234" s="1"/>
      <c r="C234" s="1"/>
      <c r="D234" s="1"/>
      <c r="E234" s="1" t="str">
        <f t="shared" si="0"/>
        <v>Spielvideo</v>
      </c>
      <c r="F234" s="49" t="s">
        <v>1144</v>
      </c>
      <c r="G234" s="39" t="s">
        <v>1145</v>
      </c>
      <c r="H234" s="40" t="s">
        <v>952</v>
      </c>
      <c r="I234" s="33">
        <v>43921</v>
      </c>
      <c r="J234" s="53" t="s">
        <v>987</v>
      </c>
      <c r="K234" s="41" t="s">
        <v>5853</v>
      </c>
      <c r="L234" s="41" t="s">
        <v>954</v>
      </c>
      <c r="M234" s="1"/>
      <c r="N234" s="1" t="s">
        <v>18</v>
      </c>
      <c r="O234" s="33">
        <v>43891</v>
      </c>
      <c r="P234" s="1" t="s">
        <v>993</v>
      </c>
      <c r="Q234" s="1" t="s">
        <v>1136</v>
      </c>
      <c r="R234" s="1" t="s">
        <v>21</v>
      </c>
      <c r="S234" s="42" t="s">
        <v>1146</v>
      </c>
      <c r="T234" s="53"/>
      <c r="U234" s="53"/>
      <c r="V234" s="43"/>
      <c r="W234" s="1"/>
      <c r="X234" s="44"/>
    </row>
    <row r="235" spans="1:24" ht="15">
      <c r="A235" s="1" t="b">
        <v>1</v>
      </c>
      <c r="B235" s="1"/>
      <c r="C235" s="1"/>
      <c r="D235" s="1"/>
      <c r="E235" s="1" t="str">
        <f t="shared" si="0"/>
        <v>Spielvideo</v>
      </c>
      <c r="F235" s="49" t="s">
        <v>1147</v>
      </c>
      <c r="G235" s="39" t="s">
        <v>1148</v>
      </c>
      <c r="H235" s="40" t="s">
        <v>952</v>
      </c>
      <c r="I235" s="33">
        <v>43921</v>
      </c>
      <c r="J235" s="53"/>
      <c r="K235" s="41" t="s">
        <v>5853</v>
      </c>
      <c r="L235" s="41" t="s">
        <v>954</v>
      </c>
      <c r="M235" s="1"/>
      <c r="N235" s="1" t="s">
        <v>18</v>
      </c>
      <c r="O235" s="33">
        <v>43891</v>
      </c>
      <c r="P235" s="1" t="s">
        <v>1071</v>
      </c>
      <c r="Q235" s="1" t="s">
        <v>1072</v>
      </c>
      <c r="R235" s="1" t="s">
        <v>28</v>
      </c>
      <c r="S235" s="42" t="s">
        <v>693</v>
      </c>
      <c r="T235" s="53"/>
      <c r="U235" s="53"/>
      <c r="V235" s="43"/>
      <c r="W235" s="1"/>
      <c r="X235" s="44"/>
    </row>
    <row r="236" spans="1:24" ht="15">
      <c r="A236" s="1" t="b">
        <v>1</v>
      </c>
      <c r="B236" s="1"/>
      <c r="C236" s="1"/>
      <c r="D236" s="1"/>
      <c r="E236" s="1" t="str">
        <f t="shared" si="0"/>
        <v>Spielvideo</v>
      </c>
      <c r="F236" s="49" t="s">
        <v>1149</v>
      </c>
      <c r="G236" s="45" t="s">
        <v>1150</v>
      </c>
      <c r="H236" s="40" t="s">
        <v>952</v>
      </c>
      <c r="I236" s="33">
        <v>42704</v>
      </c>
      <c r="J236" s="53"/>
      <c r="K236" s="41" t="s">
        <v>5854</v>
      </c>
      <c r="L236" s="41"/>
      <c r="M236" s="1"/>
      <c r="N236" s="1" t="s">
        <v>18</v>
      </c>
      <c r="O236" s="33"/>
      <c r="P236" s="1" t="s">
        <v>1152</v>
      </c>
      <c r="Q236" s="1" t="s">
        <v>27</v>
      </c>
      <c r="R236" s="1" t="s">
        <v>28</v>
      </c>
      <c r="S236" s="42" t="s">
        <v>108</v>
      </c>
      <c r="T236" s="53"/>
      <c r="U236" s="53"/>
      <c r="V236" s="43"/>
      <c r="W236" s="1"/>
      <c r="X236" s="44"/>
    </row>
    <row r="237" spans="1:24" ht="15">
      <c r="A237" s="1" t="b">
        <v>1</v>
      </c>
      <c r="B237" s="1"/>
      <c r="C237" s="1"/>
      <c r="D237" s="1"/>
      <c r="E237" s="1" t="str">
        <f t="shared" si="0"/>
        <v>Spielvideo</v>
      </c>
      <c r="F237" s="49" t="s">
        <v>1153</v>
      </c>
      <c r="G237" s="45" t="s">
        <v>1154</v>
      </c>
      <c r="H237" s="40" t="s">
        <v>952</v>
      </c>
      <c r="I237" s="33">
        <v>42702</v>
      </c>
      <c r="J237" s="53"/>
      <c r="K237" s="41" t="s">
        <v>5855</v>
      </c>
      <c r="L237" s="41"/>
      <c r="M237" s="1"/>
      <c r="N237" s="1" t="s">
        <v>18</v>
      </c>
      <c r="O237" s="33">
        <v>42701</v>
      </c>
      <c r="P237" s="1" t="s">
        <v>19</v>
      </c>
      <c r="Q237" s="1" t="s">
        <v>27</v>
      </c>
      <c r="R237" s="1" t="s">
        <v>28</v>
      </c>
      <c r="S237" s="42" t="s">
        <v>1158</v>
      </c>
      <c r="T237" s="53"/>
      <c r="U237" s="53"/>
      <c r="V237" s="43"/>
      <c r="W237" s="1"/>
      <c r="X237" s="44"/>
    </row>
    <row r="238" spans="1:24" ht="15">
      <c r="A238" s="1" t="b">
        <v>1</v>
      </c>
      <c r="B238" s="1"/>
      <c r="C238" s="1"/>
      <c r="D238" s="1"/>
      <c r="E238" s="1" t="str">
        <f t="shared" si="0"/>
        <v>Spielvideo</v>
      </c>
      <c r="F238" s="49" t="s">
        <v>1159</v>
      </c>
      <c r="G238" s="39" t="s">
        <v>1160</v>
      </c>
      <c r="H238" s="40" t="s">
        <v>952</v>
      </c>
      <c r="I238" s="33">
        <v>42703</v>
      </c>
      <c r="J238" s="53"/>
      <c r="K238" s="41" t="s">
        <v>5855</v>
      </c>
      <c r="L238" s="41"/>
      <c r="M238" s="1"/>
      <c r="N238" s="1" t="s">
        <v>18</v>
      </c>
      <c r="O238" s="33">
        <v>42701</v>
      </c>
      <c r="P238" s="1" t="s">
        <v>424</v>
      </c>
      <c r="Q238" s="1" t="s">
        <v>27</v>
      </c>
      <c r="R238" s="1" t="s">
        <v>28</v>
      </c>
      <c r="S238" s="42" t="s">
        <v>362</v>
      </c>
      <c r="T238" s="53"/>
      <c r="U238" s="53"/>
      <c r="V238" s="43"/>
      <c r="W238" s="1"/>
      <c r="X238" s="44"/>
    </row>
    <row r="239" spans="1:24" ht="15">
      <c r="A239" s="1" t="b">
        <v>1</v>
      </c>
      <c r="B239" s="1"/>
      <c r="C239" s="1"/>
      <c r="D239" s="1"/>
      <c r="E239" s="1" t="str">
        <f t="shared" si="0"/>
        <v>Spielvideo</v>
      </c>
      <c r="F239" s="49" t="s">
        <v>1161</v>
      </c>
      <c r="G239" s="39" t="s">
        <v>1162</v>
      </c>
      <c r="H239" s="40" t="s">
        <v>952</v>
      </c>
      <c r="I239" s="33">
        <v>42707</v>
      </c>
      <c r="J239" s="53"/>
      <c r="K239" s="41" t="s">
        <v>5855</v>
      </c>
      <c r="L239" s="41"/>
      <c r="M239" s="1"/>
      <c r="N239" s="1" t="s">
        <v>18</v>
      </c>
      <c r="O239" s="33">
        <v>42701</v>
      </c>
      <c r="P239" s="1" t="s">
        <v>27</v>
      </c>
      <c r="Q239" s="1" t="s">
        <v>1163</v>
      </c>
      <c r="R239" s="1" t="s">
        <v>28</v>
      </c>
      <c r="S239" s="42" t="s">
        <v>100</v>
      </c>
      <c r="T239" s="53"/>
      <c r="U239" s="53"/>
      <c r="V239" s="43"/>
      <c r="W239" s="1"/>
      <c r="X239" s="44"/>
    </row>
    <row r="240" spans="1:24" ht="15">
      <c r="A240" s="1" t="b">
        <v>1</v>
      </c>
      <c r="B240" s="1"/>
      <c r="C240" s="1"/>
      <c r="D240" s="1"/>
      <c r="E240" s="1" t="str">
        <f t="shared" si="0"/>
        <v>Spielvideo</v>
      </c>
      <c r="F240" s="49" t="s">
        <v>1164</v>
      </c>
      <c r="G240" s="39" t="s">
        <v>1165</v>
      </c>
      <c r="H240" s="40" t="s">
        <v>952</v>
      </c>
      <c r="I240" s="33">
        <v>42708</v>
      </c>
      <c r="J240" s="53"/>
      <c r="K240" s="41" t="s">
        <v>5855</v>
      </c>
      <c r="L240" s="41"/>
      <c r="M240" s="1"/>
      <c r="N240" s="1" t="s">
        <v>18</v>
      </c>
      <c r="O240" s="33">
        <v>42701</v>
      </c>
      <c r="P240" s="1" t="s">
        <v>27</v>
      </c>
      <c r="Q240" s="1" t="s">
        <v>5856</v>
      </c>
      <c r="R240" s="1" t="s">
        <v>28</v>
      </c>
      <c r="S240" s="42" t="s">
        <v>362</v>
      </c>
      <c r="T240" s="53"/>
      <c r="U240" s="53"/>
      <c r="V240" s="43"/>
      <c r="W240" s="1"/>
      <c r="X240" s="44"/>
    </row>
    <row r="241" spans="1:24" ht="15">
      <c r="A241" s="1" t="b">
        <v>1</v>
      </c>
      <c r="B241" s="1"/>
      <c r="C241" s="1"/>
      <c r="D241" s="1"/>
      <c r="E241" s="1" t="str">
        <f t="shared" si="0"/>
        <v>Spielvideo</v>
      </c>
      <c r="F241" s="49" t="s">
        <v>1180</v>
      </c>
      <c r="G241" s="39" t="s">
        <v>1181</v>
      </c>
      <c r="H241" s="40" t="s">
        <v>952</v>
      </c>
      <c r="I241" s="33">
        <v>42776</v>
      </c>
      <c r="J241" s="53"/>
      <c r="K241" s="41" t="s">
        <v>5857</v>
      </c>
      <c r="L241" s="41" t="s">
        <v>452</v>
      </c>
      <c r="M241" s="1"/>
      <c r="N241" s="1" t="s">
        <v>18</v>
      </c>
      <c r="O241" s="33"/>
      <c r="P241" s="1" t="s">
        <v>27</v>
      </c>
      <c r="Q241" s="1" t="s">
        <v>161</v>
      </c>
      <c r="R241" s="1" t="s">
        <v>28</v>
      </c>
      <c r="S241" s="42" t="s">
        <v>970</v>
      </c>
      <c r="T241" s="53"/>
      <c r="U241" s="53"/>
      <c r="V241" s="43"/>
      <c r="W241" s="1"/>
      <c r="X241" s="44"/>
    </row>
    <row r="242" spans="1:24" ht="15">
      <c r="A242" s="1" t="b">
        <v>1</v>
      </c>
      <c r="B242" s="1"/>
      <c r="C242" s="1"/>
      <c r="D242" s="1"/>
      <c r="E242" s="1" t="str">
        <f t="shared" si="0"/>
        <v>Spielvideo</v>
      </c>
      <c r="F242" s="38" t="s">
        <v>1446</v>
      </c>
      <c r="G242" s="39" t="s">
        <v>1447</v>
      </c>
      <c r="H242" s="40" t="s">
        <v>70</v>
      </c>
      <c r="I242" s="33" t="s">
        <v>5858</v>
      </c>
      <c r="J242" s="53"/>
      <c r="K242" s="41" t="s">
        <v>1448</v>
      </c>
      <c r="L242" s="41" t="s">
        <v>1449</v>
      </c>
      <c r="M242" s="39" t="s">
        <v>1450</v>
      </c>
      <c r="N242" s="1" t="s">
        <v>18</v>
      </c>
      <c r="O242" s="33">
        <v>42421</v>
      </c>
      <c r="P242" s="1" t="s">
        <v>5859</v>
      </c>
      <c r="Q242" s="1" t="s">
        <v>1451</v>
      </c>
      <c r="R242" s="1" t="s">
        <v>28</v>
      </c>
      <c r="S242" s="42" t="s">
        <v>607</v>
      </c>
      <c r="T242" s="53"/>
      <c r="U242" s="53"/>
      <c r="V242" s="43"/>
      <c r="W242" s="1"/>
      <c r="X242" s="44"/>
    </row>
    <row r="243" spans="1:24" ht="15">
      <c r="A243" s="1" t="b">
        <v>1</v>
      </c>
      <c r="B243" s="1"/>
      <c r="C243" s="1"/>
      <c r="D243" s="1"/>
      <c r="E243" s="1" t="str">
        <f t="shared" si="0"/>
        <v>Spielvideo</v>
      </c>
      <c r="F243" s="38" t="s">
        <v>1452</v>
      </c>
      <c r="G243" s="39" t="s">
        <v>1453</v>
      </c>
      <c r="H243" s="40" t="s">
        <v>70</v>
      </c>
      <c r="I243" s="33" t="s">
        <v>5860</v>
      </c>
      <c r="J243" s="53"/>
      <c r="K243" s="41" t="s">
        <v>1448</v>
      </c>
      <c r="L243" s="41" t="s">
        <v>1449</v>
      </c>
      <c r="M243" s="39" t="s">
        <v>1450</v>
      </c>
      <c r="N243" s="1" t="s">
        <v>18</v>
      </c>
      <c r="O243" s="33">
        <v>42421</v>
      </c>
      <c r="P243" s="1" t="s">
        <v>1454</v>
      </c>
      <c r="Q243" s="1" t="s">
        <v>1451</v>
      </c>
      <c r="R243" s="1" t="s">
        <v>28</v>
      </c>
      <c r="S243" s="42" t="s">
        <v>1455</v>
      </c>
      <c r="T243" s="53"/>
      <c r="U243" s="53"/>
      <c r="V243" s="43"/>
      <c r="W243" s="1"/>
      <c r="X243" s="44"/>
    </row>
    <row r="244" spans="1:24" ht="15">
      <c r="A244" s="1" t="b">
        <v>1</v>
      </c>
      <c r="B244" s="1"/>
      <c r="C244" s="1"/>
      <c r="D244" s="1"/>
      <c r="E244" s="1" t="str">
        <f t="shared" si="0"/>
        <v>Spielvideo</v>
      </c>
      <c r="F244" s="38" t="s">
        <v>1456</v>
      </c>
      <c r="G244" s="39" t="s">
        <v>1457</v>
      </c>
      <c r="H244" s="40" t="s">
        <v>70</v>
      </c>
      <c r="I244" s="33" t="s">
        <v>5861</v>
      </c>
      <c r="J244" s="53"/>
      <c r="K244" s="41" t="s">
        <v>154</v>
      </c>
      <c r="L244" s="41" t="s">
        <v>155</v>
      </c>
      <c r="M244" s="39" t="s">
        <v>156</v>
      </c>
      <c r="N244" s="1" t="s">
        <v>18</v>
      </c>
      <c r="O244" s="33">
        <v>42518</v>
      </c>
      <c r="P244" s="1" t="s">
        <v>675</v>
      </c>
      <c r="Q244" s="1" t="s">
        <v>282</v>
      </c>
      <c r="R244" s="1" t="s">
        <v>28</v>
      </c>
      <c r="S244" s="42" t="s">
        <v>106</v>
      </c>
      <c r="T244" s="53"/>
      <c r="U244" s="53"/>
      <c r="V244" s="43"/>
      <c r="W244" s="1"/>
      <c r="X244" s="44"/>
    </row>
    <row r="245" spans="1:24" ht="15">
      <c r="A245" s="1" t="b">
        <v>1</v>
      </c>
      <c r="B245" s="1"/>
      <c r="C245" s="1"/>
      <c r="D245" s="1"/>
      <c r="E245" s="1" t="str">
        <f t="shared" si="0"/>
        <v>Spielvideo</v>
      </c>
      <c r="F245" s="38" t="s">
        <v>1458</v>
      </c>
      <c r="G245" s="39" t="s">
        <v>1459</v>
      </c>
      <c r="H245" s="40" t="s">
        <v>70</v>
      </c>
      <c r="I245" s="33" t="s">
        <v>5862</v>
      </c>
      <c r="J245" s="53" t="s">
        <v>1460</v>
      </c>
      <c r="K245" s="41" t="s">
        <v>371</v>
      </c>
      <c r="L245" s="41" t="s">
        <v>155</v>
      </c>
      <c r="M245" s="39" t="s">
        <v>372</v>
      </c>
      <c r="N245" s="1" t="s">
        <v>18</v>
      </c>
      <c r="O245" s="33">
        <v>42175</v>
      </c>
      <c r="P245" s="1" t="s">
        <v>70</v>
      </c>
      <c r="Q245" s="1" t="s">
        <v>261</v>
      </c>
      <c r="R245" s="1" t="s">
        <v>28</v>
      </c>
      <c r="S245" s="42"/>
      <c r="T245" s="53"/>
      <c r="U245" s="53"/>
      <c r="V245" s="43"/>
      <c r="W245" s="1"/>
      <c r="X245" s="44"/>
    </row>
    <row r="246" spans="1:24" ht="15">
      <c r="A246" s="1" t="b">
        <v>1</v>
      </c>
      <c r="B246" s="1"/>
      <c r="C246" s="1"/>
      <c r="D246" s="1"/>
      <c r="E246" s="1" t="str">
        <f t="shared" si="0"/>
        <v>Spielvideo</v>
      </c>
      <c r="F246" s="38" t="s">
        <v>1461</v>
      </c>
      <c r="G246" s="39" t="s">
        <v>1462</v>
      </c>
      <c r="H246" s="40" t="s">
        <v>70</v>
      </c>
      <c r="I246" s="33" t="s">
        <v>5862</v>
      </c>
      <c r="J246" s="53" t="s">
        <v>1460</v>
      </c>
      <c r="K246" s="41" t="s">
        <v>371</v>
      </c>
      <c r="L246" s="41" t="s">
        <v>155</v>
      </c>
      <c r="M246" s="39" t="s">
        <v>372</v>
      </c>
      <c r="N246" s="1" t="s">
        <v>18</v>
      </c>
      <c r="O246" s="33">
        <v>42175</v>
      </c>
      <c r="P246" s="1" t="s">
        <v>70</v>
      </c>
      <c r="Q246" s="1" t="s">
        <v>231</v>
      </c>
      <c r="R246" s="1" t="s">
        <v>28</v>
      </c>
      <c r="S246" s="42"/>
      <c r="T246" s="53"/>
      <c r="U246" s="53"/>
      <c r="V246" s="43"/>
      <c r="W246" s="1"/>
      <c r="X246" s="44"/>
    </row>
    <row r="247" spans="1:24" ht="15">
      <c r="A247" s="1" t="b">
        <v>1</v>
      </c>
      <c r="B247" s="1"/>
      <c r="C247" s="1"/>
      <c r="D247" s="1"/>
      <c r="E247" s="1" t="str">
        <f t="shared" si="0"/>
        <v>Spielvideo</v>
      </c>
      <c r="F247" s="38" t="s">
        <v>1463</v>
      </c>
      <c r="G247" s="39" t="s">
        <v>1464</v>
      </c>
      <c r="H247" s="40" t="s">
        <v>70</v>
      </c>
      <c r="I247" s="33" t="s">
        <v>5862</v>
      </c>
      <c r="J247" s="53" t="s">
        <v>1460</v>
      </c>
      <c r="K247" s="41" t="s">
        <v>371</v>
      </c>
      <c r="L247" s="41" t="s">
        <v>155</v>
      </c>
      <c r="M247" s="39" t="s">
        <v>372</v>
      </c>
      <c r="N247" s="1" t="s">
        <v>18</v>
      </c>
      <c r="O247" s="33">
        <v>42175</v>
      </c>
      <c r="P247" s="1" t="s">
        <v>1465</v>
      </c>
      <c r="Q247" s="1" t="s">
        <v>1466</v>
      </c>
      <c r="R247" s="1" t="s">
        <v>28</v>
      </c>
      <c r="S247" s="42"/>
      <c r="T247" s="53"/>
      <c r="U247" s="53"/>
      <c r="V247" s="43"/>
      <c r="W247" s="1"/>
      <c r="X247" s="44"/>
    </row>
    <row r="248" spans="1:24" ht="15">
      <c r="A248" s="1" t="b">
        <v>1</v>
      </c>
      <c r="B248" s="1"/>
      <c r="C248" s="1"/>
      <c r="D248" s="1"/>
      <c r="E248" s="1" t="str">
        <f t="shared" si="0"/>
        <v>Spielvideo</v>
      </c>
      <c r="F248" s="38" t="s">
        <v>1467</v>
      </c>
      <c r="G248" s="39" t="s">
        <v>1468</v>
      </c>
      <c r="H248" s="40" t="s">
        <v>70</v>
      </c>
      <c r="I248" s="33" t="s">
        <v>5863</v>
      </c>
      <c r="J248" s="53"/>
      <c r="K248" s="41" t="s">
        <v>147</v>
      </c>
      <c r="L248" s="41" t="s">
        <v>148</v>
      </c>
      <c r="M248" s="39" t="s">
        <v>260</v>
      </c>
      <c r="N248" s="1" t="s">
        <v>18</v>
      </c>
      <c r="O248" s="33">
        <v>42574</v>
      </c>
      <c r="P248" s="1" t="s">
        <v>151</v>
      </c>
      <c r="Q248" s="1" t="s">
        <v>70</v>
      </c>
      <c r="R248" s="1" t="s">
        <v>28</v>
      </c>
      <c r="S248" s="42" t="s">
        <v>168</v>
      </c>
      <c r="T248" s="53"/>
      <c r="U248" s="53"/>
      <c r="V248" s="43"/>
      <c r="W248" s="1"/>
      <c r="X248" s="44"/>
    </row>
    <row r="249" spans="1:24" ht="15">
      <c r="A249" s="1" t="b">
        <v>1</v>
      </c>
      <c r="B249" s="1"/>
      <c r="C249" s="1"/>
      <c r="D249" s="1"/>
      <c r="E249" s="1" t="str">
        <f t="shared" si="0"/>
        <v>Spielvideo</v>
      </c>
      <c r="F249" s="38" t="s">
        <v>1469</v>
      </c>
      <c r="G249" s="39" t="s">
        <v>1470</v>
      </c>
      <c r="H249" s="40" t="s">
        <v>70</v>
      </c>
      <c r="I249" s="33" t="s">
        <v>5863</v>
      </c>
      <c r="J249" s="53"/>
      <c r="K249" s="41" t="s">
        <v>147</v>
      </c>
      <c r="L249" s="41" t="s">
        <v>148</v>
      </c>
      <c r="M249" s="39" t="s">
        <v>260</v>
      </c>
      <c r="N249" s="1" t="s">
        <v>18</v>
      </c>
      <c r="O249" s="33">
        <v>42574</v>
      </c>
      <c r="P249" s="1" t="s">
        <v>361</v>
      </c>
      <c r="Q249" s="1" t="s">
        <v>282</v>
      </c>
      <c r="R249" s="1" t="s">
        <v>28</v>
      </c>
      <c r="S249" s="42" t="s">
        <v>1471</v>
      </c>
      <c r="T249" s="53"/>
      <c r="U249" s="53"/>
      <c r="V249" s="43"/>
      <c r="W249" s="1"/>
      <c r="X249" s="44"/>
    </row>
    <row r="250" spans="1:24" ht="15">
      <c r="A250" s="1" t="b">
        <v>1</v>
      </c>
      <c r="B250" s="1"/>
      <c r="C250" s="1"/>
      <c r="D250" s="1"/>
      <c r="E250" s="1" t="str">
        <f t="shared" si="0"/>
        <v>Spielvideo</v>
      </c>
      <c r="F250" s="38" t="s">
        <v>1472</v>
      </c>
      <c r="G250" s="39" t="s">
        <v>1473</v>
      </c>
      <c r="H250" s="40" t="s">
        <v>70</v>
      </c>
      <c r="I250" s="33" t="s">
        <v>5864</v>
      </c>
      <c r="J250" s="53"/>
      <c r="K250" s="41" t="s">
        <v>1448</v>
      </c>
      <c r="L250" s="41" t="s">
        <v>1449</v>
      </c>
      <c r="M250" s="39" t="s">
        <v>1474</v>
      </c>
      <c r="N250" s="1"/>
      <c r="O250" s="33">
        <v>42778</v>
      </c>
      <c r="P250" s="1" t="s">
        <v>70</v>
      </c>
      <c r="Q250" s="1" t="s">
        <v>1475</v>
      </c>
      <c r="R250" s="1" t="s">
        <v>45</v>
      </c>
      <c r="S250" s="42" t="s">
        <v>56</v>
      </c>
      <c r="T250" s="53"/>
      <c r="U250" s="53"/>
      <c r="V250" s="43"/>
      <c r="W250" s="1"/>
      <c r="X250" s="44"/>
    </row>
    <row r="251" spans="1:24" ht="15">
      <c r="A251" s="1" t="b">
        <v>1</v>
      </c>
      <c r="B251" s="1"/>
      <c r="C251" s="1"/>
      <c r="D251" s="1"/>
      <c r="E251" s="1" t="str">
        <f t="shared" si="0"/>
        <v>Spielvideo</v>
      </c>
      <c r="F251" s="38" t="s">
        <v>1476</v>
      </c>
      <c r="G251" s="39" t="s">
        <v>1477</v>
      </c>
      <c r="H251" s="40" t="s">
        <v>70</v>
      </c>
      <c r="I251" s="33" t="s">
        <v>5865</v>
      </c>
      <c r="J251" s="53"/>
      <c r="K251" s="41" t="s">
        <v>1448</v>
      </c>
      <c r="L251" s="41" t="s">
        <v>1449</v>
      </c>
      <c r="M251" s="39" t="s">
        <v>1474</v>
      </c>
      <c r="N251" s="1"/>
      <c r="O251" s="33">
        <v>42778</v>
      </c>
      <c r="P251" s="1" t="s">
        <v>70</v>
      </c>
      <c r="Q251" s="1" t="s">
        <v>1478</v>
      </c>
      <c r="R251" s="1" t="s">
        <v>45</v>
      </c>
      <c r="S251" s="42" t="s">
        <v>1479</v>
      </c>
      <c r="T251" s="53"/>
      <c r="U251" s="53"/>
      <c r="V251" s="43"/>
      <c r="W251" s="1"/>
      <c r="X251" s="44"/>
    </row>
    <row r="252" spans="1:24" ht="15">
      <c r="A252" s="1" t="b">
        <v>1</v>
      </c>
      <c r="B252" s="1"/>
      <c r="C252" s="1"/>
      <c r="D252" s="1"/>
      <c r="E252" s="1" t="str">
        <f t="shared" si="0"/>
        <v>Spielvideo</v>
      </c>
      <c r="F252" s="38" t="s">
        <v>1480</v>
      </c>
      <c r="G252" s="39" t="s">
        <v>1481</v>
      </c>
      <c r="H252" s="40" t="s">
        <v>70</v>
      </c>
      <c r="I252" s="33" t="s">
        <v>5866</v>
      </c>
      <c r="J252" s="53"/>
      <c r="K252" s="41" t="s">
        <v>1448</v>
      </c>
      <c r="L252" s="41" t="s">
        <v>1449</v>
      </c>
      <c r="M252" s="39" t="s">
        <v>1474</v>
      </c>
      <c r="N252" s="1"/>
      <c r="O252" s="33">
        <v>42778</v>
      </c>
      <c r="P252" s="1" t="s">
        <v>282</v>
      </c>
      <c r="Q252" s="1" t="s">
        <v>1478</v>
      </c>
      <c r="R252" s="1" t="s">
        <v>45</v>
      </c>
      <c r="S252" s="42" t="s">
        <v>1482</v>
      </c>
      <c r="T252" s="53"/>
      <c r="U252" s="53"/>
      <c r="V252" s="43"/>
      <c r="W252" s="1"/>
      <c r="X252" s="44"/>
    </row>
    <row r="253" spans="1:24" ht="15">
      <c r="A253" s="1" t="b">
        <v>1</v>
      </c>
      <c r="B253" s="1"/>
      <c r="C253" s="1"/>
      <c r="D253" s="1"/>
      <c r="E253" s="1" t="str">
        <f t="shared" si="0"/>
        <v>Spielvideo</v>
      </c>
      <c r="F253" s="38" t="s">
        <v>1483</v>
      </c>
      <c r="G253" s="39" t="s">
        <v>1484</v>
      </c>
      <c r="H253" s="40" t="s">
        <v>70</v>
      </c>
      <c r="I253" s="33" t="s">
        <v>5867</v>
      </c>
      <c r="J253" s="53"/>
      <c r="K253" s="41" t="s">
        <v>1485</v>
      </c>
      <c r="L253" s="41"/>
      <c r="M253" s="39" t="s">
        <v>1487</v>
      </c>
      <c r="N253" s="1"/>
      <c r="O253" s="33">
        <v>43688</v>
      </c>
      <c r="P253" s="1" t="s">
        <v>70</v>
      </c>
      <c r="Q253" s="1" t="s">
        <v>1166</v>
      </c>
      <c r="R253" s="1" t="s">
        <v>28</v>
      </c>
      <c r="S253" s="42" t="s">
        <v>1488</v>
      </c>
      <c r="T253" s="53"/>
      <c r="U253" s="53"/>
      <c r="V253" s="43"/>
      <c r="W253" s="1"/>
      <c r="X253" s="44"/>
    </row>
    <row r="254" spans="1:24" ht="15">
      <c r="A254" s="1" t="b">
        <v>1</v>
      </c>
      <c r="B254" s="1"/>
      <c r="C254" s="1"/>
      <c r="D254" s="1"/>
      <c r="E254" s="1" t="str">
        <f t="shared" si="0"/>
        <v>Spielvideo</v>
      </c>
      <c r="F254" s="38" t="s">
        <v>1513</v>
      </c>
      <c r="G254" s="39" t="s">
        <v>1514</v>
      </c>
      <c r="H254" s="40" t="s">
        <v>1515</v>
      </c>
      <c r="I254" s="33">
        <v>43665</v>
      </c>
      <c r="J254" s="53"/>
      <c r="K254" s="41" t="s">
        <v>5868</v>
      </c>
      <c r="L254" s="41" t="s">
        <v>190</v>
      </c>
      <c r="M254" s="39" t="s">
        <v>1517</v>
      </c>
      <c r="N254" s="1" t="s">
        <v>18</v>
      </c>
      <c r="O254" s="33">
        <v>43653</v>
      </c>
      <c r="P254" s="1" t="s">
        <v>85</v>
      </c>
      <c r="Q254" s="1" t="s">
        <v>92</v>
      </c>
      <c r="R254" s="1" t="s">
        <v>45</v>
      </c>
      <c r="S254" s="42" t="s">
        <v>1518</v>
      </c>
      <c r="T254" s="53"/>
      <c r="U254" s="53"/>
      <c r="V254" s="43"/>
      <c r="W254" s="1"/>
      <c r="X254" s="44"/>
    </row>
    <row r="255" spans="1:24" ht="15">
      <c r="A255" s="1" t="b">
        <v>1</v>
      </c>
      <c r="B255" s="1"/>
      <c r="C255" s="1"/>
      <c r="D255" s="1"/>
      <c r="E255" s="1" t="str">
        <f t="shared" si="0"/>
        <v>Spielvideo</v>
      </c>
      <c r="F255" s="49" t="s">
        <v>1519</v>
      </c>
      <c r="G255" s="39" t="s">
        <v>1520</v>
      </c>
      <c r="H255" s="40" t="s">
        <v>1515</v>
      </c>
      <c r="I255" s="33">
        <v>43600</v>
      </c>
      <c r="J255" s="53"/>
      <c r="K255" s="41" t="s">
        <v>1410</v>
      </c>
      <c r="L255" s="41" t="s">
        <v>204</v>
      </c>
      <c r="M255" s="39" t="s">
        <v>1411</v>
      </c>
      <c r="N255" s="1" t="s">
        <v>18</v>
      </c>
      <c r="O255" s="33">
        <v>43596</v>
      </c>
      <c r="P255" s="1" t="s">
        <v>88</v>
      </c>
      <c r="Q255" s="1" t="s">
        <v>92</v>
      </c>
      <c r="R255" s="1" t="s">
        <v>45</v>
      </c>
      <c r="S255" s="42" t="s">
        <v>1521</v>
      </c>
      <c r="T255" s="53"/>
      <c r="U255" s="53"/>
      <c r="V255" s="43"/>
      <c r="W255" s="1"/>
      <c r="X255" s="44"/>
    </row>
    <row r="256" spans="1:24" ht="15">
      <c r="A256" s="1" t="b">
        <v>1</v>
      </c>
      <c r="B256" s="1"/>
      <c r="C256" s="1"/>
      <c r="D256" s="1"/>
      <c r="E256" s="1" t="str">
        <f t="shared" si="0"/>
        <v>Spielvideo</v>
      </c>
      <c r="F256" s="49" t="s">
        <v>1522</v>
      </c>
      <c r="G256" s="39" t="s">
        <v>1523</v>
      </c>
      <c r="H256" s="40" t="s">
        <v>1515</v>
      </c>
      <c r="I256" s="33">
        <v>43789</v>
      </c>
      <c r="J256" s="53"/>
      <c r="K256" s="41" t="s">
        <v>5869</v>
      </c>
      <c r="L256" s="41" t="s">
        <v>190</v>
      </c>
      <c r="M256" s="39" t="s">
        <v>1525</v>
      </c>
      <c r="N256" s="1" t="s">
        <v>18</v>
      </c>
      <c r="O256" s="33">
        <v>43702</v>
      </c>
      <c r="P256" s="1" t="s">
        <v>85</v>
      </c>
      <c r="Q256" s="1" t="s">
        <v>92</v>
      </c>
      <c r="R256" s="1" t="s">
        <v>45</v>
      </c>
      <c r="S256" s="42" t="s">
        <v>1526</v>
      </c>
      <c r="T256" s="53"/>
      <c r="U256" s="53"/>
      <c r="V256" s="43"/>
      <c r="W256" s="1"/>
      <c r="X256" s="44"/>
    </row>
    <row r="257" spans="1:24" ht="15">
      <c r="A257" s="1" t="b">
        <v>1</v>
      </c>
      <c r="B257" s="1"/>
      <c r="C257" s="1"/>
      <c r="D257" s="1"/>
      <c r="E257" s="1" t="str">
        <f t="shared" si="0"/>
        <v>Spielvideo</v>
      </c>
      <c r="F257" s="38" t="s">
        <v>1527</v>
      </c>
      <c r="G257" s="39" t="s">
        <v>1528</v>
      </c>
      <c r="H257" s="40" t="s">
        <v>1515</v>
      </c>
      <c r="I257" s="33">
        <v>43650</v>
      </c>
      <c r="J257" s="53"/>
      <c r="K257" s="41" t="s">
        <v>1529</v>
      </c>
      <c r="L257" s="41" t="s">
        <v>842</v>
      </c>
      <c r="M257" s="39" t="s">
        <v>1530</v>
      </c>
      <c r="N257" s="1" t="s">
        <v>18</v>
      </c>
      <c r="O257" s="33">
        <v>43645</v>
      </c>
      <c r="P257" s="1" t="s">
        <v>1405</v>
      </c>
      <c r="Q257" s="1" t="s">
        <v>92</v>
      </c>
      <c r="R257" s="1" t="s">
        <v>45</v>
      </c>
      <c r="S257" s="42" t="s">
        <v>1531</v>
      </c>
      <c r="T257" s="53"/>
      <c r="U257" s="53"/>
      <c r="V257" s="43"/>
      <c r="W257" s="1"/>
      <c r="X257" s="44"/>
    </row>
    <row r="258" spans="1:24" ht="15">
      <c r="A258" s="1" t="b">
        <v>1</v>
      </c>
      <c r="B258" s="1"/>
      <c r="C258" s="1"/>
      <c r="D258" s="1"/>
      <c r="E258" s="1" t="str">
        <f t="shared" ref="E258:E512" si="1">IF(F258&lt;&gt;"","Spielvideo","")</f>
        <v>Spielvideo</v>
      </c>
      <c r="F258" s="38" t="s">
        <v>1532</v>
      </c>
      <c r="G258" s="39" t="s">
        <v>1533</v>
      </c>
      <c r="H258" s="40" t="s">
        <v>1515</v>
      </c>
      <c r="I258" s="33">
        <v>43608</v>
      </c>
      <c r="J258" s="53"/>
      <c r="K258" s="41" t="s">
        <v>1421</v>
      </c>
      <c r="L258" s="41" t="s">
        <v>204</v>
      </c>
      <c r="M258" s="39" t="s">
        <v>1422</v>
      </c>
      <c r="N258" s="1" t="s">
        <v>18</v>
      </c>
      <c r="O258" s="33">
        <v>43603</v>
      </c>
      <c r="P258" s="1" t="s">
        <v>1259</v>
      </c>
      <c r="Q258" s="1" t="s">
        <v>85</v>
      </c>
      <c r="R258" s="1" t="s">
        <v>45</v>
      </c>
      <c r="S258" s="42" t="s">
        <v>1534</v>
      </c>
      <c r="T258" s="53"/>
      <c r="U258" s="53"/>
      <c r="V258" s="43"/>
      <c r="W258" s="1"/>
      <c r="X258" s="44"/>
    </row>
    <row r="259" spans="1:24" ht="15">
      <c r="A259" s="1" t="b">
        <v>1</v>
      </c>
      <c r="B259" s="1"/>
      <c r="C259" s="1"/>
      <c r="D259" s="1"/>
      <c r="E259" s="1" t="str">
        <f t="shared" si="1"/>
        <v>Spielvideo</v>
      </c>
      <c r="F259" s="38" t="s">
        <v>1535</v>
      </c>
      <c r="G259" s="39" t="s">
        <v>1536</v>
      </c>
      <c r="H259" s="40" t="s">
        <v>1515</v>
      </c>
      <c r="I259" s="33">
        <v>43608</v>
      </c>
      <c r="J259" s="53"/>
      <c r="K259" s="41" t="s">
        <v>1421</v>
      </c>
      <c r="L259" s="41" t="s">
        <v>204</v>
      </c>
      <c r="M259" s="39" t="s">
        <v>1422</v>
      </c>
      <c r="N259" s="1" t="s">
        <v>18</v>
      </c>
      <c r="O259" s="33">
        <v>43604</v>
      </c>
      <c r="P259" s="1" t="s">
        <v>85</v>
      </c>
      <c r="Q259" s="1" t="s">
        <v>92</v>
      </c>
      <c r="R259" s="1" t="s">
        <v>45</v>
      </c>
      <c r="S259" s="42" t="s">
        <v>1537</v>
      </c>
      <c r="T259" s="53"/>
      <c r="U259" s="53"/>
      <c r="V259" s="43"/>
      <c r="W259" s="1"/>
      <c r="X259" s="44"/>
    </row>
    <row r="260" spans="1:24" ht="15">
      <c r="A260" s="1" t="b">
        <v>1</v>
      </c>
      <c r="B260" s="1"/>
      <c r="C260" s="1"/>
      <c r="D260" s="1"/>
      <c r="E260" s="1" t="str">
        <f t="shared" si="1"/>
        <v>Spielvideo</v>
      </c>
      <c r="F260" s="38" t="s">
        <v>1538</v>
      </c>
      <c r="G260" s="39" t="s">
        <v>1539</v>
      </c>
      <c r="H260" s="40" t="s">
        <v>1515</v>
      </c>
      <c r="I260" s="33">
        <v>43617</v>
      </c>
      <c r="J260" s="53"/>
      <c r="K260" s="41" t="s">
        <v>1421</v>
      </c>
      <c r="L260" s="41" t="s">
        <v>204</v>
      </c>
      <c r="M260" s="39" t="s">
        <v>1422</v>
      </c>
      <c r="N260" s="1" t="s">
        <v>18</v>
      </c>
      <c r="O260" s="33">
        <v>43604</v>
      </c>
      <c r="P260" s="1" t="s">
        <v>85</v>
      </c>
      <c r="Q260" s="1" t="s">
        <v>88</v>
      </c>
      <c r="R260" s="1" t="s">
        <v>45</v>
      </c>
      <c r="S260" s="42" t="s">
        <v>1479</v>
      </c>
      <c r="T260" s="53"/>
      <c r="U260" s="53"/>
      <c r="V260" s="43"/>
      <c r="W260" s="1"/>
      <c r="X260" s="44"/>
    </row>
    <row r="261" spans="1:24" ht="15">
      <c r="A261" s="1" t="b">
        <v>1</v>
      </c>
      <c r="B261" s="1"/>
      <c r="C261" s="1"/>
      <c r="D261" s="1"/>
      <c r="E261" s="1" t="str">
        <f t="shared" si="1"/>
        <v>Spielvideo</v>
      </c>
      <c r="F261" s="49" t="s">
        <v>1540</v>
      </c>
      <c r="G261" s="39" t="s">
        <v>1541</v>
      </c>
      <c r="H261" s="40" t="s">
        <v>1515</v>
      </c>
      <c r="I261" s="33">
        <v>43618</v>
      </c>
      <c r="J261" s="53"/>
      <c r="K261" s="41" t="s">
        <v>1421</v>
      </c>
      <c r="L261" s="41" t="s">
        <v>204</v>
      </c>
      <c r="M261" s="39" t="s">
        <v>1422</v>
      </c>
      <c r="N261" s="1" t="s">
        <v>18</v>
      </c>
      <c r="O261" s="33">
        <v>43604</v>
      </c>
      <c r="P261" s="1" t="s">
        <v>1259</v>
      </c>
      <c r="Q261" s="1" t="s">
        <v>92</v>
      </c>
      <c r="R261" s="1" t="s">
        <v>45</v>
      </c>
      <c r="S261" s="42" t="s">
        <v>1542</v>
      </c>
      <c r="T261" s="53"/>
      <c r="U261" s="53"/>
      <c r="V261" s="43"/>
      <c r="W261" s="1"/>
      <c r="X261" s="44"/>
    </row>
    <row r="262" spans="1:24" ht="15">
      <c r="A262" s="1" t="b">
        <v>1</v>
      </c>
      <c r="B262" s="1"/>
      <c r="C262" s="1"/>
      <c r="D262" s="1"/>
      <c r="E262" s="1" t="str">
        <f t="shared" si="1"/>
        <v>Spielvideo</v>
      </c>
      <c r="F262" s="49" t="s">
        <v>1543</v>
      </c>
      <c r="G262" s="39" t="s">
        <v>1544</v>
      </c>
      <c r="H262" s="40" t="s">
        <v>1515</v>
      </c>
      <c r="I262" s="33">
        <v>43640</v>
      </c>
      <c r="J262" s="53"/>
      <c r="K262" s="41" t="s">
        <v>1545</v>
      </c>
      <c r="L262" s="41" t="s">
        <v>5870</v>
      </c>
      <c r="M262" s="39" t="s">
        <v>1547</v>
      </c>
      <c r="N262" s="1" t="s">
        <v>18</v>
      </c>
      <c r="O262" s="33">
        <v>43624</v>
      </c>
      <c r="P262" s="1" t="s">
        <v>1031</v>
      </c>
      <c r="Q262" s="1" t="s">
        <v>1548</v>
      </c>
      <c r="R262" s="1" t="s">
        <v>45</v>
      </c>
      <c r="S262" s="42" t="s">
        <v>1549</v>
      </c>
      <c r="T262" s="53"/>
      <c r="U262" s="53"/>
      <c r="V262" s="43"/>
      <c r="W262" s="1"/>
      <c r="X262" s="44"/>
    </row>
    <row r="263" spans="1:24" ht="15">
      <c r="A263" s="1" t="b">
        <v>1</v>
      </c>
      <c r="B263" s="1"/>
      <c r="C263" s="1"/>
      <c r="D263" s="1"/>
      <c r="E263" s="1" t="str">
        <f t="shared" si="1"/>
        <v>Spielvideo</v>
      </c>
      <c r="F263" s="38" t="s">
        <v>1550</v>
      </c>
      <c r="G263" s="39" t="s">
        <v>1551</v>
      </c>
      <c r="H263" s="40" t="s">
        <v>1515</v>
      </c>
      <c r="I263" s="33">
        <v>43643</v>
      </c>
      <c r="J263" s="53"/>
      <c r="K263" s="41" t="s">
        <v>1545</v>
      </c>
      <c r="L263" s="41" t="s">
        <v>5870</v>
      </c>
      <c r="M263" s="39" t="s">
        <v>1547</v>
      </c>
      <c r="N263" s="1" t="s">
        <v>18</v>
      </c>
      <c r="O263" s="33">
        <v>43624</v>
      </c>
      <c r="P263" s="1" t="s">
        <v>5871</v>
      </c>
      <c r="Q263" s="1" t="s">
        <v>1552</v>
      </c>
      <c r="R263" s="1" t="s">
        <v>45</v>
      </c>
      <c r="S263" s="42" t="s">
        <v>1553</v>
      </c>
      <c r="T263" s="53"/>
      <c r="U263" s="53"/>
      <c r="V263" s="43"/>
      <c r="W263" s="1"/>
      <c r="X263" s="44"/>
    </row>
    <row r="264" spans="1:24" ht="15">
      <c r="A264" s="1" t="b">
        <v>1</v>
      </c>
      <c r="B264" s="1"/>
      <c r="C264" s="1"/>
      <c r="D264" s="1"/>
      <c r="E264" s="1" t="str">
        <f t="shared" si="1"/>
        <v>Spielvideo</v>
      </c>
      <c r="F264" s="38" t="s">
        <v>1554</v>
      </c>
      <c r="G264" s="39" t="s">
        <v>1555</v>
      </c>
      <c r="H264" s="40" t="s">
        <v>1515</v>
      </c>
      <c r="I264" s="33">
        <v>43587</v>
      </c>
      <c r="J264" s="53" t="s">
        <v>1556</v>
      </c>
      <c r="K264" s="41" t="s">
        <v>5872</v>
      </c>
      <c r="L264" s="41" t="s">
        <v>77</v>
      </c>
      <c r="M264" s="39" t="s">
        <v>1404</v>
      </c>
      <c r="N264" s="1" t="s">
        <v>18</v>
      </c>
      <c r="O264" s="33">
        <v>43582</v>
      </c>
      <c r="P264" s="1" t="s">
        <v>92</v>
      </c>
      <c r="Q264" s="1" t="s">
        <v>94</v>
      </c>
      <c r="R264" s="1" t="s">
        <v>45</v>
      </c>
      <c r="S264" s="42" t="s">
        <v>1557</v>
      </c>
      <c r="T264" s="53"/>
      <c r="U264" s="53"/>
      <c r="V264" s="43"/>
      <c r="W264" s="1"/>
      <c r="X264" s="44"/>
    </row>
    <row r="265" spans="1:24" ht="15">
      <c r="A265" s="1" t="b">
        <v>1</v>
      </c>
      <c r="B265" s="1"/>
      <c r="C265" s="1"/>
      <c r="D265" s="1"/>
      <c r="E265" s="1" t="str">
        <f t="shared" si="1"/>
        <v>Spielvideo</v>
      </c>
      <c r="F265" s="38" t="s">
        <v>1612</v>
      </c>
      <c r="G265" s="39" t="s">
        <v>1613</v>
      </c>
      <c r="H265" s="40" t="s">
        <v>1569</v>
      </c>
      <c r="I265" s="33">
        <v>40790</v>
      </c>
      <c r="J265" s="53"/>
      <c r="K265" s="41" t="s">
        <v>5873</v>
      </c>
      <c r="L265" s="41" t="s">
        <v>204</v>
      </c>
      <c r="M265" s="1" t="s">
        <v>18</v>
      </c>
      <c r="N265" s="1" t="s">
        <v>18</v>
      </c>
      <c r="O265" s="33">
        <v>40783</v>
      </c>
      <c r="P265" s="1" t="s">
        <v>1614</v>
      </c>
      <c r="Q265" s="1" t="s">
        <v>1615</v>
      </c>
      <c r="R265" s="1" t="s">
        <v>28</v>
      </c>
      <c r="S265" s="42" t="s">
        <v>1616</v>
      </c>
      <c r="T265" s="53"/>
      <c r="U265" s="53"/>
      <c r="V265" s="43"/>
      <c r="W265" s="1"/>
      <c r="X265" s="44"/>
    </row>
    <row r="266" spans="1:24" ht="15">
      <c r="A266" s="1" t="b">
        <v>1</v>
      </c>
      <c r="B266" s="1"/>
      <c r="C266" s="1"/>
      <c r="D266" s="1"/>
      <c r="E266" s="1" t="str">
        <f t="shared" si="1"/>
        <v>Spielvideo</v>
      </c>
      <c r="F266" s="38" t="s">
        <v>1617</v>
      </c>
      <c r="G266" s="39" t="s">
        <v>1618</v>
      </c>
      <c r="H266" s="40" t="s">
        <v>1569</v>
      </c>
      <c r="I266" s="33">
        <v>40790</v>
      </c>
      <c r="J266" s="53"/>
      <c r="K266" s="41" t="s">
        <v>5873</v>
      </c>
      <c r="L266" s="41" t="s">
        <v>204</v>
      </c>
      <c r="M266" s="1" t="s">
        <v>18</v>
      </c>
      <c r="N266" s="1" t="s">
        <v>18</v>
      </c>
      <c r="O266" s="33">
        <v>40783</v>
      </c>
      <c r="P266" s="1" t="s">
        <v>79</v>
      </c>
      <c r="Q266" s="1" t="s">
        <v>706</v>
      </c>
      <c r="R266" s="1" t="s">
        <v>28</v>
      </c>
      <c r="S266" s="42" t="s">
        <v>312</v>
      </c>
      <c r="T266" s="53"/>
      <c r="U266" s="53"/>
      <c r="V266" s="43"/>
      <c r="W266" s="1"/>
      <c r="X266" s="44"/>
    </row>
    <row r="267" spans="1:24" ht="15">
      <c r="A267" s="1" t="b">
        <v>1</v>
      </c>
      <c r="B267" s="1"/>
      <c r="C267" s="1"/>
      <c r="D267" s="1"/>
      <c r="E267" s="1" t="str">
        <f t="shared" si="1"/>
        <v>Spielvideo</v>
      </c>
      <c r="F267" s="38" t="s">
        <v>1619</v>
      </c>
      <c r="G267" s="39" t="s">
        <v>1620</v>
      </c>
      <c r="H267" s="40" t="s">
        <v>1569</v>
      </c>
      <c r="I267" s="33">
        <v>40791</v>
      </c>
      <c r="J267" s="53"/>
      <c r="K267" s="41" t="s">
        <v>5873</v>
      </c>
      <c r="L267" s="41" t="s">
        <v>204</v>
      </c>
      <c r="M267" s="1" t="s">
        <v>18</v>
      </c>
      <c r="N267" s="1" t="s">
        <v>18</v>
      </c>
      <c r="O267" s="33">
        <v>40783</v>
      </c>
      <c r="P267" s="1" t="s">
        <v>629</v>
      </c>
      <c r="Q267" s="1" t="s">
        <v>610</v>
      </c>
      <c r="R267" s="1" t="s">
        <v>28</v>
      </c>
      <c r="S267" s="42" t="s">
        <v>1621</v>
      </c>
      <c r="T267" s="53"/>
      <c r="U267" s="53"/>
      <c r="V267" s="43"/>
      <c r="W267" s="1"/>
      <c r="X267" s="44"/>
    </row>
    <row r="268" spans="1:24" ht="15">
      <c r="A268" s="1" t="b">
        <v>1</v>
      </c>
      <c r="B268" s="1"/>
      <c r="C268" s="1"/>
      <c r="D268" s="1"/>
      <c r="E268" s="1" t="str">
        <f t="shared" si="1"/>
        <v>Spielvideo</v>
      </c>
      <c r="F268" s="38" t="s">
        <v>1622</v>
      </c>
      <c r="G268" s="39" t="s">
        <v>1623</v>
      </c>
      <c r="H268" s="40" t="s">
        <v>1569</v>
      </c>
      <c r="I268" s="33">
        <v>40794</v>
      </c>
      <c r="J268" s="53"/>
      <c r="K268" s="41" t="s">
        <v>5873</v>
      </c>
      <c r="L268" s="41" t="s">
        <v>204</v>
      </c>
      <c r="M268" s="1" t="s">
        <v>18</v>
      </c>
      <c r="N268" s="1" t="s">
        <v>18</v>
      </c>
      <c r="O268" s="33">
        <v>40783</v>
      </c>
      <c r="P268" s="1" t="s">
        <v>678</v>
      </c>
      <c r="Q268" s="1" t="s">
        <v>85</v>
      </c>
      <c r="R268" s="1" t="s">
        <v>28</v>
      </c>
      <c r="S268" s="42" t="s">
        <v>288</v>
      </c>
      <c r="T268" s="53"/>
      <c r="U268" s="53"/>
      <c r="V268" s="43"/>
      <c r="W268" s="1"/>
      <c r="X268" s="44"/>
    </row>
    <row r="269" spans="1:24" ht="15">
      <c r="A269" s="1" t="b">
        <v>1</v>
      </c>
      <c r="B269" s="1"/>
      <c r="C269" s="1"/>
      <c r="D269" s="1"/>
      <c r="E269" s="1" t="str">
        <f t="shared" si="1"/>
        <v>Spielvideo</v>
      </c>
      <c r="F269" s="38" t="s">
        <v>1624</v>
      </c>
      <c r="G269" s="39" t="s">
        <v>1625</v>
      </c>
      <c r="H269" s="40" t="s">
        <v>1569</v>
      </c>
      <c r="I269" s="33">
        <v>40795</v>
      </c>
      <c r="J269" s="53"/>
      <c r="K269" s="41" t="s">
        <v>5873</v>
      </c>
      <c r="L269" s="41" t="s">
        <v>204</v>
      </c>
      <c r="M269" s="1" t="s">
        <v>18</v>
      </c>
      <c r="N269" s="1" t="s">
        <v>18</v>
      </c>
      <c r="O269" s="33">
        <v>40783</v>
      </c>
      <c r="P269" s="1" t="s">
        <v>92</v>
      </c>
      <c r="Q269" s="1" t="s">
        <v>529</v>
      </c>
      <c r="R269" s="1" t="s">
        <v>28</v>
      </c>
      <c r="S269" s="42" t="s">
        <v>1626</v>
      </c>
      <c r="T269" s="53"/>
      <c r="U269" s="53"/>
      <c r="V269" s="43"/>
      <c r="W269" s="1"/>
      <c r="X269" s="44"/>
    </row>
    <row r="270" spans="1:24" ht="15">
      <c r="A270" s="1" t="b">
        <v>1</v>
      </c>
      <c r="B270" s="1"/>
      <c r="C270" s="1"/>
      <c r="D270" s="1"/>
      <c r="E270" s="1" t="str">
        <f t="shared" si="1"/>
        <v>Spielvideo</v>
      </c>
      <c r="F270" s="38" t="s">
        <v>1627</v>
      </c>
      <c r="G270" s="39" t="s">
        <v>1628</v>
      </c>
      <c r="H270" s="40" t="s">
        <v>1569</v>
      </c>
      <c r="I270" s="33">
        <v>40796</v>
      </c>
      <c r="J270" s="53"/>
      <c r="K270" s="41" t="s">
        <v>5873</v>
      </c>
      <c r="L270" s="41" t="s">
        <v>204</v>
      </c>
      <c r="M270" s="1" t="s">
        <v>18</v>
      </c>
      <c r="N270" s="1" t="s">
        <v>18</v>
      </c>
      <c r="O270" s="33">
        <v>40783</v>
      </c>
      <c r="P270" s="1" t="s">
        <v>1629</v>
      </c>
      <c r="Q270" s="1" t="s">
        <v>706</v>
      </c>
      <c r="R270" s="1" t="s">
        <v>28</v>
      </c>
      <c r="S270" s="42" t="s">
        <v>713</v>
      </c>
      <c r="T270" s="53"/>
      <c r="U270" s="53"/>
      <c r="V270" s="43"/>
      <c r="W270" s="1"/>
      <c r="X270" s="44"/>
    </row>
    <row r="271" spans="1:24" ht="15">
      <c r="A271" s="1" t="b">
        <v>1</v>
      </c>
      <c r="B271" s="1"/>
      <c r="C271" s="1"/>
      <c r="D271" s="1"/>
      <c r="E271" s="1" t="str">
        <f t="shared" si="1"/>
        <v>Spielvideo</v>
      </c>
      <c r="F271" s="38" t="s">
        <v>1630</v>
      </c>
      <c r="G271" s="39" t="s">
        <v>1631</v>
      </c>
      <c r="H271" s="40" t="s">
        <v>1569</v>
      </c>
      <c r="I271" s="33">
        <v>40662</v>
      </c>
      <c r="J271" s="53" t="s">
        <v>1632</v>
      </c>
      <c r="K271" s="41" t="s">
        <v>1633</v>
      </c>
      <c r="L271" s="41" t="s">
        <v>204</v>
      </c>
      <c r="M271" s="1" t="s">
        <v>18</v>
      </c>
      <c r="N271" s="1" t="s">
        <v>18</v>
      </c>
      <c r="O271" s="33">
        <v>39173</v>
      </c>
      <c r="P271" s="1" t="s">
        <v>79</v>
      </c>
      <c r="Q271" s="1" t="s">
        <v>1634</v>
      </c>
      <c r="R271" s="1" t="s">
        <v>28</v>
      </c>
      <c r="S271" s="42" t="s">
        <v>1635</v>
      </c>
      <c r="T271" s="53"/>
      <c r="U271" s="53"/>
      <c r="V271" s="43"/>
      <c r="W271" s="1"/>
      <c r="X271" s="44"/>
    </row>
    <row r="272" spans="1:24" ht="15">
      <c r="A272" s="1" t="b">
        <v>1</v>
      </c>
      <c r="B272" s="1"/>
      <c r="C272" s="1"/>
      <c r="D272" s="1"/>
      <c r="E272" s="1" t="str">
        <f t="shared" si="1"/>
        <v>Spielvideo</v>
      </c>
      <c r="F272" s="38" t="s">
        <v>1636</v>
      </c>
      <c r="G272" s="39" t="s">
        <v>1637</v>
      </c>
      <c r="H272" s="40" t="s">
        <v>1569</v>
      </c>
      <c r="I272" s="33">
        <v>40435</v>
      </c>
      <c r="J272" s="53"/>
      <c r="K272" s="41" t="s">
        <v>5874</v>
      </c>
      <c r="L272" s="41" t="s">
        <v>204</v>
      </c>
      <c r="M272" s="39" t="s">
        <v>1639</v>
      </c>
      <c r="N272" s="1" t="s">
        <v>18</v>
      </c>
      <c r="O272" s="33">
        <v>40433</v>
      </c>
      <c r="P272" s="1" t="s">
        <v>678</v>
      </c>
      <c r="Q272" s="1" t="s">
        <v>5875</v>
      </c>
      <c r="R272" s="1" t="s">
        <v>28</v>
      </c>
      <c r="S272" s="42" t="s">
        <v>872</v>
      </c>
      <c r="T272" s="53"/>
      <c r="U272" s="53"/>
      <c r="V272" s="43"/>
      <c r="W272" s="1"/>
      <c r="X272" s="44"/>
    </row>
    <row r="273" spans="1:24" ht="15">
      <c r="A273" s="1" t="b">
        <v>1</v>
      </c>
      <c r="B273" s="1"/>
      <c r="C273" s="1"/>
      <c r="D273" s="1"/>
      <c r="E273" s="1" t="str">
        <f t="shared" si="1"/>
        <v>Spielvideo</v>
      </c>
      <c r="F273" s="38" t="s">
        <v>1641</v>
      </c>
      <c r="G273" s="39" t="s">
        <v>1642</v>
      </c>
      <c r="H273" s="40" t="s">
        <v>1569</v>
      </c>
      <c r="I273" s="33">
        <v>40437</v>
      </c>
      <c r="J273" s="53" t="s">
        <v>809</v>
      </c>
      <c r="K273" s="41" t="s">
        <v>5874</v>
      </c>
      <c r="L273" s="41" t="s">
        <v>204</v>
      </c>
      <c r="M273" s="39" t="s">
        <v>1639</v>
      </c>
      <c r="N273" s="1" t="s">
        <v>18</v>
      </c>
      <c r="O273" s="33">
        <v>40433</v>
      </c>
      <c r="P273" s="1" t="s">
        <v>92</v>
      </c>
      <c r="Q273" s="1" t="s">
        <v>418</v>
      </c>
      <c r="R273" s="1" t="s">
        <v>28</v>
      </c>
      <c r="S273" s="42" t="s">
        <v>218</v>
      </c>
      <c r="T273" s="53"/>
      <c r="U273" s="53"/>
      <c r="V273" s="43"/>
      <c r="W273" s="1"/>
      <c r="X273" s="44"/>
    </row>
    <row r="274" spans="1:24" ht="15">
      <c r="A274" s="1" t="b">
        <v>1</v>
      </c>
      <c r="B274" s="1"/>
      <c r="C274" s="1"/>
      <c r="D274" s="1"/>
      <c r="E274" s="1" t="str">
        <f t="shared" si="1"/>
        <v>Spielvideo</v>
      </c>
      <c r="F274" s="38" t="s">
        <v>1643</v>
      </c>
      <c r="G274" s="39" t="s">
        <v>1644</v>
      </c>
      <c r="H274" s="40" t="s">
        <v>1569</v>
      </c>
      <c r="I274" s="33">
        <v>40456</v>
      </c>
      <c r="J274" s="53"/>
      <c r="K274" s="41" t="s">
        <v>5874</v>
      </c>
      <c r="L274" s="41" t="s">
        <v>204</v>
      </c>
      <c r="M274" s="39" t="s">
        <v>1639</v>
      </c>
      <c r="N274" s="1" t="s">
        <v>18</v>
      </c>
      <c r="O274" s="33">
        <v>40433</v>
      </c>
      <c r="P274" s="1" t="s">
        <v>92</v>
      </c>
      <c r="Q274" s="1" t="s">
        <v>418</v>
      </c>
      <c r="R274" s="1" t="s">
        <v>28</v>
      </c>
      <c r="S274" s="1" t="s">
        <v>1645</v>
      </c>
      <c r="T274" s="53"/>
      <c r="U274" s="53"/>
      <c r="V274" s="43"/>
      <c r="W274" s="1"/>
      <c r="X274" s="44"/>
    </row>
    <row r="275" spans="1:24" ht="15">
      <c r="A275" s="1" t="b">
        <v>1</v>
      </c>
      <c r="B275" s="1"/>
      <c r="C275" s="1"/>
      <c r="D275" s="1"/>
      <c r="E275" s="1" t="str">
        <f t="shared" si="1"/>
        <v>Spielvideo</v>
      </c>
      <c r="F275" s="38" t="s">
        <v>1646</v>
      </c>
      <c r="G275" s="39" t="s">
        <v>1647</v>
      </c>
      <c r="H275" s="40" t="s">
        <v>1569</v>
      </c>
      <c r="I275" s="33">
        <v>40452</v>
      </c>
      <c r="J275" s="53" t="s">
        <v>1648</v>
      </c>
      <c r="K275" s="41" t="s">
        <v>5874</v>
      </c>
      <c r="L275" s="41" t="s">
        <v>204</v>
      </c>
      <c r="M275" s="39" t="s">
        <v>1639</v>
      </c>
      <c r="N275" s="1" t="s">
        <v>18</v>
      </c>
      <c r="O275" s="33">
        <v>40433</v>
      </c>
      <c r="P275" s="1" t="s">
        <v>678</v>
      </c>
      <c r="Q275" s="1" t="s">
        <v>418</v>
      </c>
      <c r="R275" s="1" t="s">
        <v>28</v>
      </c>
      <c r="S275" s="42" t="s">
        <v>5876</v>
      </c>
      <c r="T275" s="53"/>
      <c r="U275" s="53"/>
      <c r="V275" s="43"/>
      <c r="W275" s="1"/>
      <c r="X275" s="44"/>
    </row>
    <row r="276" spans="1:24" ht="15">
      <c r="A276" s="1" t="b">
        <v>1</v>
      </c>
      <c r="B276" s="1"/>
      <c r="C276" s="1"/>
      <c r="D276" s="1"/>
      <c r="E276" s="1" t="str">
        <f t="shared" si="1"/>
        <v>Spielvideo</v>
      </c>
      <c r="F276" s="38" t="s">
        <v>1650</v>
      </c>
      <c r="G276" s="39" t="s">
        <v>1651</v>
      </c>
      <c r="H276" s="40" t="s">
        <v>1569</v>
      </c>
      <c r="I276" s="33">
        <v>40460</v>
      </c>
      <c r="J276" s="53"/>
      <c r="K276" s="41" t="s">
        <v>5874</v>
      </c>
      <c r="L276" s="41" t="s">
        <v>204</v>
      </c>
      <c r="M276" s="39" t="s">
        <v>1639</v>
      </c>
      <c r="N276" s="1" t="s">
        <v>18</v>
      </c>
      <c r="O276" s="33">
        <v>40433</v>
      </c>
      <c r="P276" s="1" t="s">
        <v>1652</v>
      </c>
      <c r="Q276" s="1" t="s">
        <v>5877</v>
      </c>
      <c r="R276" s="1" t="s">
        <v>28</v>
      </c>
      <c r="S276" s="42" t="s">
        <v>806</v>
      </c>
      <c r="T276" s="53"/>
      <c r="U276" s="53"/>
      <c r="V276" s="43"/>
      <c r="W276" s="1"/>
      <c r="X276" s="44"/>
    </row>
    <row r="277" spans="1:24" ht="15">
      <c r="A277" s="1" t="b">
        <v>1</v>
      </c>
      <c r="B277" s="1"/>
      <c r="C277" s="1"/>
      <c r="D277" s="1"/>
      <c r="E277" s="1" t="str">
        <f t="shared" si="1"/>
        <v>Spielvideo</v>
      </c>
      <c r="F277" s="38" t="s">
        <v>1653</v>
      </c>
      <c r="G277" s="39" t="s">
        <v>1654</v>
      </c>
      <c r="H277" s="40" t="s">
        <v>1569</v>
      </c>
      <c r="I277" s="33">
        <v>40680</v>
      </c>
      <c r="J277" s="53"/>
      <c r="K277" s="41" t="s">
        <v>1655</v>
      </c>
      <c r="L277" s="41" t="s">
        <v>204</v>
      </c>
      <c r="M277" s="39" t="s">
        <v>1656</v>
      </c>
      <c r="N277" s="1" t="s">
        <v>18</v>
      </c>
      <c r="O277" s="33">
        <v>40670</v>
      </c>
      <c r="P277" s="1" t="s">
        <v>1657</v>
      </c>
      <c r="Q277" s="1" t="s">
        <v>529</v>
      </c>
      <c r="R277" s="1" t="s">
        <v>28</v>
      </c>
      <c r="S277" s="42" t="s">
        <v>1658</v>
      </c>
      <c r="T277" s="53"/>
      <c r="U277" s="53"/>
      <c r="V277" s="43"/>
      <c r="W277" s="1"/>
      <c r="X277" s="44"/>
    </row>
    <row r="278" spans="1:24" ht="15">
      <c r="A278" s="1" t="b">
        <v>1</v>
      </c>
      <c r="B278" s="1"/>
      <c r="C278" s="1"/>
      <c r="D278" s="1"/>
      <c r="E278" s="1" t="str">
        <f t="shared" si="1"/>
        <v>Spielvideo</v>
      </c>
      <c r="F278" s="38" t="s">
        <v>1659</v>
      </c>
      <c r="G278" s="39" t="s">
        <v>1660</v>
      </c>
      <c r="H278" s="40" t="s">
        <v>1569</v>
      </c>
      <c r="I278" s="33">
        <v>40680</v>
      </c>
      <c r="J278" s="53"/>
      <c r="K278" s="41" t="s">
        <v>1655</v>
      </c>
      <c r="L278" s="41" t="s">
        <v>204</v>
      </c>
      <c r="M278" s="39" t="s">
        <v>1656</v>
      </c>
      <c r="N278" s="1" t="s">
        <v>18</v>
      </c>
      <c r="O278" s="33">
        <v>40670</v>
      </c>
      <c r="P278" s="1" t="s">
        <v>85</v>
      </c>
      <c r="Q278" s="1" t="s">
        <v>678</v>
      </c>
      <c r="R278" s="1" t="s">
        <v>28</v>
      </c>
      <c r="S278" s="42" t="s">
        <v>1661</v>
      </c>
      <c r="T278" s="53"/>
      <c r="U278" s="53"/>
      <c r="V278" s="43"/>
      <c r="W278" s="1"/>
      <c r="X278" s="44"/>
    </row>
    <row r="279" spans="1:24" ht="15">
      <c r="A279" s="1" t="b">
        <v>1</v>
      </c>
      <c r="B279" s="1"/>
      <c r="C279" s="1"/>
      <c r="D279" s="1"/>
      <c r="E279" s="1" t="str">
        <f t="shared" si="1"/>
        <v>Spielvideo</v>
      </c>
      <c r="F279" s="38" t="s">
        <v>1662</v>
      </c>
      <c r="G279" s="39" t="s">
        <v>1663</v>
      </c>
      <c r="H279" s="40" t="s">
        <v>1569</v>
      </c>
      <c r="I279" s="33">
        <v>40681</v>
      </c>
      <c r="J279" s="53"/>
      <c r="K279" s="41" t="s">
        <v>1655</v>
      </c>
      <c r="L279" s="41" t="s">
        <v>204</v>
      </c>
      <c r="M279" s="39" t="s">
        <v>1656</v>
      </c>
      <c r="N279" s="1" t="s">
        <v>18</v>
      </c>
      <c r="O279" s="33">
        <v>40670</v>
      </c>
      <c r="P279" s="1" t="s">
        <v>418</v>
      </c>
      <c r="Q279" s="1" t="s">
        <v>79</v>
      </c>
      <c r="R279" s="1" t="s">
        <v>28</v>
      </c>
      <c r="S279" s="42" t="s">
        <v>1664</v>
      </c>
      <c r="T279" s="53"/>
      <c r="U279" s="53"/>
      <c r="V279" s="43"/>
      <c r="W279" s="1"/>
      <c r="X279" s="44"/>
    </row>
    <row r="280" spans="1:24" ht="15">
      <c r="A280" s="1" t="b">
        <v>1</v>
      </c>
      <c r="B280" s="1"/>
      <c r="C280" s="1"/>
      <c r="D280" s="1"/>
      <c r="E280" s="1" t="str">
        <f t="shared" si="1"/>
        <v>Spielvideo</v>
      </c>
      <c r="F280" s="38" t="s">
        <v>1665</v>
      </c>
      <c r="G280" s="39" t="s">
        <v>1666</v>
      </c>
      <c r="H280" s="40" t="s">
        <v>1569</v>
      </c>
      <c r="I280" s="33">
        <v>40682</v>
      </c>
      <c r="J280" s="53"/>
      <c r="K280" s="41" t="s">
        <v>1655</v>
      </c>
      <c r="L280" s="41" t="s">
        <v>204</v>
      </c>
      <c r="M280" s="39" t="s">
        <v>1656</v>
      </c>
      <c r="N280" s="1" t="s">
        <v>18</v>
      </c>
      <c r="O280" s="33">
        <v>40670</v>
      </c>
      <c r="P280" s="1" t="s">
        <v>105</v>
      </c>
      <c r="Q280" s="1" t="s">
        <v>610</v>
      </c>
      <c r="R280" s="1" t="s">
        <v>45</v>
      </c>
      <c r="S280" s="42" t="s">
        <v>56</v>
      </c>
      <c r="T280" s="53"/>
      <c r="U280" s="53"/>
      <c r="V280" s="43"/>
      <c r="W280" s="1"/>
      <c r="X280" s="44"/>
    </row>
    <row r="281" spans="1:24" ht="15">
      <c r="A281" s="1" t="b">
        <v>1</v>
      </c>
      <c r="B281" s="1"/>
      <c r="C281" s="1"/>
      <c r="D281" s="1"/>
      <c r="E281" s="1" t="str">
        <f t="shared" si="1"/>
        <v>Spielvideo</v>
      </c>
      <c r="F281" s="38" t="s">
        <v>1667</v>
      </c>
      <c r="G281" s="39" t="s">
        <v>1668</v>
      </c>
      <c r="H281" s="40" t="s">
        <v>1569</v>
      </c>
      <c r="I281" s="33">
        <v>40682</v>
      </c>
      <c r="J281" s="53"/>
      <c r="K281" s="41" t="s">
        <v>1655</v>
      </c>
      <c r="L281" s="41" t="s">
        <v>204</v>
      </c>
      <c r="M281" s="39" t="s">
        <v>1656</v>
      </c>
      <c r="N281" s="1" t="s">
        <v>18</v>
      </c>
      <c r="O281" s="33">
        <v>40670</v>
      </c>
      <c r="P281" s="1" t="s">
        <v>418</v>
      </c>
      <c r="Q281" s="1" t="s">
        <v>85</v>
      </c>
      <c r="R281" s="1" t="s">
        <v>45</v>
      </c>
      <c r="S281" s="42" t="s">
        <v>80</v>
      </c>
      <c r="T281" s="53"/>
      <c r="U281" s="53"/>
      <c r="V281" s="43"/>
      <c r="W281" s="1"/>
      <c r="X281" s="44"/>
    </row>
    <row r="282" spans="1:24" ht="15">
      <c r="A282" s="1" t="b">
        <v>1</v>
      </c>
      <c r="B282" s="1"/>
      <c r="C282" s="1"/>
      <c r="D282" s="1"/>
      <c r="E282" s="1" t="str">
        <f t="shared" si="1"/>
        <v>Spielvideo</v>
      </c>
      <c r="F282" s="38" t="s">
        <v>1669</v>
      </c>
      <c r="G282" s="39" t="s">
        <v>1670</v>
      </c>
      <c r="H282" s="40" t="s">
        <v>1569</v>
      </c>
      <c r="I282" s="33">
        <v>40682</v>
      </c>
      <c r="J282" s="53"/>
      <c r="K282" s="41" t="s">
        <v>1655</v>
      </c>
      <c r="L282" s="41" t="s">
        <v>204</v>
      </c>
      <c r="M282" s="39" t="s">
        <v>1656</v>
      </c>
      <c r="N282" s="1" t="s">
        <v>18</v>
      </c>
      <c r="O282" s="33">
        <v>40670</v>
      </c>
      <c r="P282" s="1" t="s">
        <v>92</v>
      </c>
      <c r="Q282" s="1" t="s">
        <v>678</v>
      </c>
      <c r="R282" s="1" t="s">
        <v>45</v>
      </c>
      <c r="S282" s="42" t="s">
        <v>46</v>
      </c>
      <c r="T282" s="53"/>
      <c r="U282" s="53"/>
      <c r="V282" s="43"/>
      <c r="W282" s="1"/>
      <c r="X282" s="44"/>
    </row>
    <row r="283" spans="1:24" ht="15">
      <c r="A283" s="1" t="b">
        <v>1</v>
      </c>
      <c r="B283" s="1"/>
      <c r="C283" s="1"/>
      <c r="D283" s="1"/>
      <c r="E283" s="1" t="str">
        <f t="shared" si="1"/>
        <v>Spielvideo</v>
      </c>
      <c r="F283" s="38" t="s">
        <v>1671</v>
      </c>
      <c r="G283" s="39" t="s">
        <v>1672</v>
      </c>
      <c r="H283" s="40" t="s">
        <v>1569</v>
      </c>
      <c r="I283" s="33">
        <v>40682</v>
      </c>
      <c r="J283" s="53"/>
      <c r="K283" s="41" t="s">
        <v>1655</v>
      </c>
      <c r="L283" s="41" t="s">
        <v>204</v>
      </c>
      <c r="M283" s="39" t="s">
        <v>1656</v>
      </c>
      <c r="N283" s="1" t="s">
        <v>18</v>
      </c>
      <c r="O283" s="33">
        <v>40670</v>
      </c>
      <c r="P283" s="1" t="s">
        <v>629</v>
      </c>
      <c r="Q283" s="1" t="s">
        <v>79</v>
      </c>
      <c r="R283" s="1" t="s">
        <v>45</v>
      </c>
      <c r="S283" s="42" t="s">
        <v>1673</v>
      </c>
      <c r="T283" s="53"/>
      <c r="U283" s="53"/>
      <c r="V283" s="43"/>
      <c r="W283" s="1"/>
      <c r="X283" s="44"/>
    </row>
    <row r="284" spans="1:24" ht="15">
      <c r="A284" s="1" t="b">
        <v>1</v>
      </c>
      <c r="B284" s="1"/>
      <c r="C284" s="1"/>
      <c r="D284" s="1"/>
      <c r="E284" s="1" t="str">
        <f t="shared" si="1"/>
        <v>Spielvideo</v>
      </c>
      <c r="F284" s="38" t="s">
        <v>1674</v>
      </c>
      <c r="G284" s="39" t="s">
        <v>1675</v>
      </c>
      <c r="H284" s="40" t="s">
        <v>1569</v>
      </c>
      <c r="I284" s="33">
        <v>40682</v>
      </c>
      <c r="J284" s="53"/>
      <c r="K284" s="41" t="s">
        <v>1655</v>
      </c>
      <c r="L284" s="41" t="s">
        <v>204</v>
      </c>
      <c r="M284" s="39" t="s">
        <v>1656</v>
      </c>
      <c r="N284" s="1" t="s">
        <v>18</v>
      </c>
      <c r="O284" s="33">
        <v>40670</v>
      </c>
      <c r="P284" s="1" t="s">
        <v>418</v>
      </c>
      <c r="Q284" s="1" t="s">
        <v>92</v>
      </c>
      <c r="R284" s="1" t="s">
        <v>45</v>
      </c>
      <c r="S284" s="42" t="s">
        <v>1676</v>
      </c>
      <c r="T284" s="53"/>
      <c r="U284" s="53"/>
      <c r="V284" s="43"/>
      <c r="W284" s="1"/>
      <c r="X284" s="44"/>
    </row>
    <row r="285" spans="1:24" ht="15">
      <c r="A285" s="1" t="b">
        <v>1</v>
      </c>
      <c r="B285" s="1"/>
      <c r="C285" s="1"/>
      <c r="D285" s="1"/>
      <c r="E285" s="1" t="str">
        <f t="shared" si="1"/>
        <v>Spielvideo</v>
      </c>
      <c r="F285" s="38" t="s">
        <v>1677</v>
      </c>
      <c r="G285" s="39" t="s">
        <v>1678</v>
      </c>
      <c r="H285" s="40" t="s">
        <v>1569</v>
      </c>
      <c r="I285" s="33">
        <v>40683</v>
      </c>
      <c r="J285" s="53"/>
      <c r="K285" s="41" t="s">
        <v>1655</v>
      </c>
      <c r="L285" s="41" t="s">
        <v>204</v>
      </c>
      <c r="M285" s="39" t="s">
        <v>1656</v>
      </c>
      <c r="N285" s="1" t="s">
        <v>18</v>
      </c>
      <c r="O285" s="33">
        <v>40670</v>
      </c>
      <c r="P285" s="1" t="s">
        <v>92</v>
      </c>
      <c r="Q285" s="1" t="s">
        <v>105</v>
      </c>
      <c r="R285" s="1" t="s">
        <v>28</v>
      </c>
      <c r="S285" s="42" t="s">
        <v>1679</v>
      </c>
      <c r="T285" s="53"/>
      <c r="U285" s="53"/>
      <c r="V285" s="43"/>
      <c r="W285" s="1"/>
      <c r="X285" s="44"/>
    </row>
    <row r="286" spans="1:24" ht="15">
      <c r="A286" s="1" t="b">
        <v>1</v>
      </c>
      <c r="B286" s="1"/>
      <c r="C286" s="1"/>
      <c r="D286" s="1"/>
      <c r="E286" s="1" t="str">
        <f t="shared" si="1"/>
        <v>Spielvideo</v>
      </c>
      <c r="F286" s="38" t="s">
        <v>1718</v>
      </c>
      <c r="G286" s="39" t="s">
        <v>1719</v>
      </c>
      <c r="H286" s="40" t="s">
        <v>1720</v>
      </c>
      <c r="I286" s="33">
        <v>42892</v>
      </c>
      <c r="J286" s="53"/>
      <c r="K286" s="41" t="s">
        <v>1721</v>
      </c>
      <c r="L286" s="41" t="s">
        <v>138</v>
      </c>
      <c r="M286" s="39" t="s">
        <v>1722</v>
      </c>
      <c r="N286" s="1" t="s">
        <v>18</v>
      </c>
      <c r="O286" s="33">
        <v>42883</v>
      </c>
      <c r="P286" s="1" t="s">
        <v>88</v>
      </c>
      <c r="Q286" s="1" t="s">
        <v>20</v>
      </c>
      <c r="R286" s="1" t="s">
        <v>28</v>
      </c>
      <c r="S286" s="42"/>
      <c r="T286" s="53"/>
      <c r="U286" s="53"/>
      <c r="V286" s="43"/>
      <c r="W286" s="1"/>
      <c r="X286" s="44"/>
    </row>
    <row r="287" spans="1:24" ht="15">
      <c r="A287" s="1" t="b">
        <v>1</v>
      </c>
      <c r="B287" s="1"/>
      <c r="C287" s="1"/>
      <c r="D287" s="1"/>
      <c r="E287" s="1" t="str">
        <f t="shared" si="1"/>
        <v>Spielvideo</v>
      </c>
      <c r="F287" s="38" t="s">
        <v>1723</v>
      </c>
      <c r="G287" s="39" t="s">
        <v>1724</v>
      </c>
      <c r="H287" s="40" t="s">
        <v>1720</v>
      </c>
      <c r="I287" s="33">
        <v>42242</v>
      </c>
      <c r="J287" s="53"/>
      <c r="K287" s="41" t="s">
        <v>5878</v>
      </c>
      <c r="L287" s="41" t="s">
        <v>16</v>
      </c>
      <c r="M287" s="39" t="s">
        <v>1726</v>
      </c>
      <c r="N287" s="1" t="s">
        <v>18</v>
      </c>
      <c r="O287" s="33">
        <v>42242</v>
      </c>
      <c r="P287" s="1" t="s">
        <v>94</v>
      </c>
      <c r="Q287" s="1" t="s">
        <v>1727</v>
      </c>
      <c r="R287" s="1" t="s">
        <v>28</v>
      </c>
      <c r="S287" s="42" t="s">
        <v>1728</v>
      </c>
      <c r="T287" s="53"/>
      <c r="U287" s="53"/>
      <c r="V287" s="43"/>
      <c r="W287" s="1"/>
      <c r="X287" s="44"/>
    </row>
    <row r="288" spans="1:24" ht="15">
      <c r="A288" s="1" t="b">
        <v>1</v>
      </c>
      <c r="B288" s="1"/>
      <c r="C288" s="1"/>
      <c r="D288" s="1"/>
      <c r="E288" s="1" t="str">
        <f t="shared" si="1"/>
        <v>Spielvideo</v>
      </c>
      <c r="F288" s="38" t="s">
        <v>1729</v>
      </c>
      <c r="G288" s="39" t="s">
        <v>1730</v>
      </c>
      <c r="H288" s="40" t="s">
        <v>1720</v>
      </c>
      <c r="I288" s="33">
        <v>42963</v>
      </c>
      <c r="J288" s="53"/>
      <c r="K288" s="41" t="s">
        <v>1731</v>
      </c>
      <c r="L288" s="41" t="s">
        <v>842</v>
      </c>
      <c r="M288" s="39" t="s">
        <v>1732</v>
      </c>
      <c r="N288" s="1" t="s">
        <v>18</v>
      </c>
      <c r="O288" s="33">
        <v>42960</v>
      </c>
      <c r="P288" s="1" t="s">
        <v>88</v>
      </c>
      <c r="Q288" s="1" t="s">
        <v>1397</v>
      </c>
      <c r="R288" s="1" t="s">
        <v>28</v>
      </c>
      <c r="S288" s="42" t="s">
        <v>1733</v>
      </c>
      <c r="T288" s="53"/>
      <c r="U288" s="53"/>
      <c r="V288" s="43"/>
      <c r="W288" s="1"/>
      <c r="X288" s="44"/>
    </row>
    <row r="289" spans="1:24" ht="15">
      <c r="A289" s="1" t="b">
        <v>1</v>
      </c>
      <c r="B289" s="1"/>
      <c r="C289" s="1"/>
      <c r="D289" s="1"/>
      <c r="E289" s="1" t="str">
        <f t="shared" si="1"/>
        <v>Spielvideo</v>
      </c>
      <c r="F289" s="38" t="s">
        <v>1734</v>
      </c>
      <c r="G289" s="39" t="s">
        <v>1735</v>
      </c>
      <c r="H289" s="40" t="s">
        <v>1720</v>
      </c>
      <c r="I289" s="33">
        <v>44173</v>
      </c>
      <c r="J289" s="53"/>
      <c r="K289" s="41" t="s">
        <v>5879</v>
      </c>
      <c r="L289" s="41" t="s">
        <v>16</v>
      </c>
      <c r="M289" s="1"/>
      <c r="N289" s="1"/>
      <c r="O289" s="33">
        <v>41979</v>
      </c>
      <c r="P289" s="1" t="s">
        <v>1737</v>
      </c>
      <c r="Q289" s="1" t="s">
        <v>161</v>
      </c>
      <c r="R289" s="1" t="s">
        <v>28</v>
      </c>
      <c r="S289" s="42" t="s">
        <v>175</v>
      </c>
      <c r="T289" s="53"/>
      <c r="U289" s="53"/>
      <c r="V289" s="43"/>
      <c r="W289" s="1"/>
      <c r="X289" s="44"/>
    </row>
    <row r="290" spans="1:24" ht="15">
      <c r="A290" s="1" t="b">
        <v>1</v>
      </c>
      <c r="B290" s="1"/>
      <c r="C290" s="1"/>
      <c r="D290" s="1"/>
      <c r="E290" s="1" t="str">
        <f t="shared" si="1"/>
        <v>Spielvideo</v>
      </c>
      <c r="F290" s="38" t="s">
        <v>1738</v>
      </c>
      <c r="G290" s="39" t="s">
        <v>1739</v>
      </c>
      <c r="H290" s="40" t="s">
        <v>1720</v>
      </c>
      <c r="I290" s="33">
        <v>44173</v>
      </c>
      <c r="J290" s="53"/>
      <c r="K290" s="41" t="s">
        <v>5879</v>
      </c>
      <c r="L290" s="41" t="s">
        <v>16</v>
      </c>
      <c r="M290" s="1"/>
      <c r="N290" s="1"/>
      <c r="O290" s="33">
        <v>41979</v>
      </c>
      <c r="P290" s="1" t="s">
        <v>1614</v>
      </c>
      <c r="Q290" s="1" t="s">
        <v>425</v>
      </c>
      <c r="R290" s="1" t="s">
        <v>28</v>
      </c>
      <c r="S290" s="42" t="s">
        <v>213</v>
      </c>
      <c r="T290" s="53"/>
      <c r="U290" s="53"/>
      <c r="V290" s="43"/>
      <c r="W290" s="1"/>
      <c r="X290" s="44"/>
    </row>
    <row r="291" spans="1:24" ht="15">
      <c r="A291" s="1" t="b">
        <v>1</v>
      </c>
      <c r="B291" s="1"/>
      <c r="C291" s="1"/>
      <c r="D291" s="1"/>
      <c r="E291" s="1" t="str">
        <f t="shared" si="1"/>
        <v>Spielvideo</v>
      </c>
      <c r="F291" s="38" t="s">
        <v>1740</v>
      </c>
      <c r="G291" s="39" t="s">
        <v>1741</v>
      </c>
      <c r="H291" s="40" t="s">
        <v>1720</v>
      </c>
      <c r="I291" s="33">
        <v>44173</v>
      </c>
      <c r="J291" s="53"/>
      <c r="K291" s="41" t="s">
        <v>5879</v>
      </c>
      <c r="L291" s="41" t="s">
        <v>16</v>
      </c>
      <c r="M291" s="1"/>
      <c r="N291" s="1"/>
      <c r="O291" s="33">
        <v>41979</v>
      </c>
      <c r="P291" s="1" t="s">
        <v>194</v>
      </c>
      <c r="Q291" s="1" t="s">
        <v>438</v>
      </c>
      <c r="R291" s="1" t="s">
        <v>28</v>
      </c>
      <c r="S291" s="42" t="s">
        <v>181</v>
      </c>
      <c r="T291" s="53"/>
      <c r="U291" s="53"/>
      <c r="V291" s="43"/>
      <c r="W291" s="1"/>
      <c r="X291" s="44"/>
    </row>
    <row r="292" spans="1:24" ht="15">
      <c r="A292" s="1" t="b">
        <v>1</v>
      </c>
      <c r="B292" s="1"/>
      <c r="C292" s="1"/>
      <c r="D292" s="1"/>
      <c r="E292" s="1" t="str">
        <f t="shared" si="1"/>
        <v>Spielvideo</v>
      </c>
      <c r="F292" s="38" t="s">
        <v>1742</v>
      </c>
      <c r="G292" s="39" t="s">
        <v>1743</v>
      </c>
      <c r="H292" s="40" t="s">
        <v>1720</v>
      </c>
      <c r="I292" s="33">
        <v>43064</v>
      </c>
      <c r="J292" s="53" t="s">
        <v>5880</v>
      </c>
      <c r="K292" s="41" t="s">
        <v>5881</v>
      </c>
      <c r="L292" s="41" t="s">
        <v>1745</v>
      </c>
      <c r="M292" s="39" t="s">
        <v>1746</v>
      </c>
      <c r="N292" s="1" t="s">
        <v>18</v>
      </c>
      <c r="O292" s="33">
        <v>43009</v>
      </c>
      <c r="P292" s="1" t="s">
        <v>2007</v>
      </c>
      <c r="Q292" s="1" t="s">
        <v>1748</v>
      </c>
      <c r="R292" s="1" t="s">
        <v>28</v>
      </c>
      <c r="S292" s="42" t="s">
        <v>862</v>
      </c>
      <c r="T292" s="53"/>
      <c r="U292" s="53"/>
      <c r="V292" s="43"/>
      <c r="W292" s="1"/>
      <c r="X292" s="44"/>
    </row>
    <row r="293" spans="1:24" ht="15">
      <c r="A293" s="1" t="b">
        <v>1</v>
      </c>
      <c r="B293" s="1"/>
      <c r="C293" s="1"/>
      <c r="D293" s="1"/>
      <c r="E293" s="1" t="str">
        <f t="shared" si="1"/>
        <v>Spielvideo</v>
      </c>
      <c r="F293" s="38" t="s">
        <v>1829</v>
      </c>
      <c r="G293" s="39" t="s">
        <v>1830</v>
      </c>
      <c r="H293" s="40" t="s">
        <v>1831</v>
      </c>
      <c r="I293" s="33">
        <v>40400</v>
      </c>
      <c r="J293" s="53"/>
      <c r="K293" s="41" t="s">
        <v>5882</v>
      </c>
      <c r="L293" s="41" t="s">
        <v>204</v>
      </c>
      <c r="M293" s="39" t="s">
        <v>1833</v>
      </c>
      <c r="N293" s="1" t="s">
        <v>18</v>
      </c>
      <c r="O293" s="33">
        <v>40069</v>
      </c>
      <c r="P293" s="1" t="s">
        <v>844</v>
      </c>
      <c r="Q293" s="1" t="s">
        <v>1834</v>
      </c>
      <c r="R293" s="1" t="s">
        <v>28</v>
      </c>
      <c r="S293" s="42" t="s">
        <v>1835</v>
      </c>
      <c r="T293" s="53"/>
      <c r="U293" s="53"/>
      <c r="V293" s="43"/>
      <c r="W293" s="1"/>
      <c r="X293" s="44"/>
    </row>
    <row r="294" spans="1:24" ht="15">
      <c r="A294" s="1" t="b">
        <v>1</v>
      </c>
      <c r="B294" s="1"/>
      <c r="C294" s="1"/>
      <c r="D294" s="1"/>
      <c r="E294" s="1" t="str">
        <f t="shared" si="1"/>
        <v>Spielvideo</v>
      </c>
      <c r="F294" s="38" t="s">
        <v>1836</v>
      </c>
      <c r="G294" s="39" t="s">
        <v>1837</v>
      </c>
      <c r="H294" s="40" t="s">
        <v>1831</v>
      </c>
      <c r="I294" s="33">
        <v>40015</v>
      </c>
      <c r="J294" s="53" t="s">
        <v>917</v>
      </c>
      <c r="K294" s="41" t="s">
        <v>5883</v>
      </c>
      <c r="L294" s="41" t="s">
        <v>204</v>
      </c>
      <c r="M294" s="1"/>
      <c r="N294" s="1"/>
      <c r="O294" s="33">
        <v>2009</v>
      </c>
      <c r="P294" s="1" t="s">
        <v>92</v>
      </c>
      <c r="Q294" s="1" t="s">
        <v>5774</v>
      </c>
      <c r="R294" s="1" t="s">
        <v>28</v>
      </c>
      <c r="S294" s="42"/>
      <c r="T294" s="53"/>
      <c r="U294" s="53"/>
      <c r="V294" s="43"/>
      <c r="W294" s="1"/>
      <c r="X294" s="44"/>
    </row>
    <row r="295" spans="1:24" ht="15">
      <c r="A295" s="1" t="b">
        <v>1</v>
      </c>
      <c r="B295" s="1"/>
      <c r="C295" s="1"/>
      <c r="D295" s="1"/>
      <c r="E295" s="1" t="str">
        <f t="shared" si="1"/>
        <v>Spielvideo</v>
      </c>
      <c r="F295" s="38" t="s">
        <v>1839</v>
      </c>
      <c r="G295" s="39" t="s">
        <v>1840</v>
      </c>
      <c r="H295" s="40" t="s">
        <v>1831</v>
      </c>
      <c r="I295" s="33">
        <v>40015</v>
      </c>
      <c r="J295" s="53" t="s">
        <v>915</v>
      </c>
      <c r="K295" s="41" t="s">
        <v>5883</v>
      </c>
      <c r="L295" s="41" t="s">
        <v>204</v>
      </c>
      <c r="M295" s="1" t="s">
        <v>18</v>
      </c>
      <c r="N295" s="1" t="s">
        <v>18</v>
      </c>
      <c r="O295" s="33">
        <v>2007</v>
      </c>
      <c r="P295" s="1" t="s">
        <v>92</v>
      </c>
      <c r="Q295" s="1" t="s">
        <v>5774</v>
      </c>
      <c r="R295" s="1" t="s">
        <v>28</v>
      </c>
      <c r="S295" s="42"/>
      <c r="T295" s="53"/>
      <c r="U295" s="53"/>
      <c r="V295" s="43"/>
      <c r="W295" s="1"/>
      <c r="X295" s="44"/>
    </row>
    <row r="296" spans="1:24" ht="15">
      <c r="A296" s="1" t="b">
        <v>1</v>
      </c>
      <c r="B296" s="1"/>
      <c r="C296" s="1"/>
      <c r="D296" s="1"/>
      <c r="E296" s="1" t="str">
        <f t="shared" si="1"/>
        <v>Spielvideo</v>
      </c>
      <c r="F296" s="38" t="s">
        <v>1841</v>
      </c>
      <c r="G296" s="45" t="s">
        <v>1842</v>
      </c>
      <c r="H296" s="40" t="s">
        <v>1831</v>
      </c>
      <c r="I296" s="33">
        <v>40015</v>
      </c>
      <c r="J296" s="53" t="s">
        <v>1843</v>
      </c>
      <c r="K296" s="41" t="s">
        <v>5883</v>
      </c>
      <c r="L296" s="41" t="s">
        <v>204</v>
      </c>
      <c r="M296" s="1" t="s">
        <v>18</v>
      </c>
      <c r="N296" s="1" t="s">
        <v>18</v>
      </c>
      <c r="O296" s="33">
        <v>2007</v>
      </c>
      <c r="P296" s="1" t="s">
        <v>92</v>
      </c>
      <c r="Q296" s="1" t="s">
        <v>5774</v>
      </c>
      <c r="R296" s="1" t="s">
        <v>28</v>
      </c>
      <c r="S296" s="42"/>
      <c r="T296" s="53"/>
      <c r="U296" s="53"/>
      <c r="V296" s="43"/>
      <c r="W296" s="1"/>
      <c r="X296" s="44"/>
    </row>
    <row r="297" spans="1:24" ht="15">
      <c r="A297" s="1" t="b">
        <v>1</v>
      </c>
      <c r="B297" s="1"/>
      <c r="C297" s="1"/>
      <c r="D297" s="1"/>
      <c r="E297" s="1" t="str">
        <f t="shared" si="1"/>
        <v>Spielvideo</v>
      </c>
      <c r="F297" s="38" t="s">
        <v>1844</v>
      </c>
      <c r="G297" s="45" t="s">
        <v>1845</v>
      </c>
      <c r="H297" s="40" t="s">
        <v>1831</v>
      </c>
      <c r="I297" s="33">
        <v>40054</v>
      </c>
      <c r="J297" s="53"/>
      <c r="K297" s="41" t="s">
        <v>1846</v>
      </c>
      <c r="L297" s="41" t="s">
        <v>204</v>
      </c>
      <c r="M297" s="1" t="s">
        <v>18</v>
      </c>
      <c r="N297" s="1" t="s">
        <v>18</v>
      </c>
      <c r="O297" s="33">
        <v>2009</v>
      </c>
      <c r="P297" s="1" t="s">
        <v>92</v>
      </c>
      <c r="Q297" s="1" t="s">
        <v>79</v>
      </c>
      <c r="R297" s="1" t="s">
        <v>28</v>
      </c>
      <c r="S297" s="42" t="s">
        <v>1847</v>
      </c>
      <c r="T297" s="53"/>
      <c r="U297" s="53"/>
      <c r="V297" s="43"/>
      <c r="W297" s="1"/>
      <c r="X297" s="44"/>
    </row>
    <row r="298" spans="1:24" ht="15">
      <c r="A298" s="1" t="b">
        <v>1</v>
      </c>
      <c r="B298" s="1"/>
      <c r="C298" s="1"/>
      <c r="D298" s="1"/>
      <c r="E298" s="1" t="str">
        <f t="shared" si="1"/>
        <v>Spielvideo</v>
      </c>
      <c r="F298" s="38" t="s">
        <v>1848</v>
      </c>
      <c r="G298" s="39" t="s">
        <v>1849</v>
      </c>
      <c r="H298" s="40" t="s">
        <v>1831</v>
      </c>
      <c r="I298" s="33">
        <v>40078</v>
      </c>
      <c r="J298" s="53"/>
      <c r="K298" s="41" t="s">
        <v>5882</v>
      </c>
      <c r="L298" s="41" t="s">
        <v>204</v>
      </c>
      <c r="M298" s="39" t="s">
        <v>1833</v>
      </c>
      <c r="N298" s="1" t="s">
        <v>18</v>
      </c>
      <c r="O298" s="33">
        <v>40068</v>
      </c>
      <c r="P298" s="1" t="s">
        <v>844</v>
      </c>
      <c r="Q298" s="1" t="s">
        <v>1850</v>
      </c>
      <c r="R298" s="1" t="s">
        <v>28</v>
      </c>
      <c r="S298" s="42" t="s">
        <v>1851</v>
      </c>
      <c r="T298" s="53"/>
      <c r="U298" s="53"/>
      <c r="V298" s="43"/>
      <c r="W298" s="1"/>
      <c r="X298" s="44"/>
    </row>
    <row r="299" spans="1:24" ht="15">
      <c r="A299" s="1" t="b">
        <v>1</v>
      </c>
      <c r="B299" s="1"/>
      <c r="C299" s="1"/>
      <c r="D299" s="1"/>
      <c r="E299" s="1" t="str">
        <f t="shared" si="1"/>
        <v>Spielvideo</v>
      </c>
      <c r="F299" s="38" t="s">
        <v>1852</v>
      </c>
      <c r="G299" s="39" t="s">
        <v>1853</v>
      </c>
      <c r="H299" s="40" t="s">
        <v>1831</v>
      </c>
      <c r="I299" s="33">
        <v>40079</v>
      </c>
      <c r="J299" s="53"/>
      <c r="K299" s="41" t="s">
        <v>5882</v>
      </c>
      <c r="L299" s="41" t="s">
        <v>204</v>
      </c>
      <c r="M299" s="39" t="s">
        <v>1833</v>
      </c>
      <c r="N299" s="1" t="s">
        <v>18</v>
      </c>
      <c r="O299" s="33">
        <v>40068</v>
      </c>
      <c r="P299" s="1" t="s">
        <v>1854</v>
      </c>
      <c r="Q299" s="1" t="s">
        <v>105</v>
      </c>
      <c r="R299" s="1" t="s">
        <v>28</v>
      </c>
      <c r="S299" s="42" t="s">
        <v>630</v>
      </c>
      <c r="T299" s="53"/>
      <c r="U299" s="53"/>
      <c r="V299" s="43"/>
      <c r="W299" s="1"/>
      <c r="X299" s="44"/>
    </row>
    <row r="300" spans="1:24" ht="15">
      <c r="A300" s="1" t="b">
        <v>1</v>
      </c>
      <c r="B300" s="1"/>
      <c r="C300" s="1"/>
      <c r="D300" s="1"/>
      <c r="E300" s="1" t="str">
        <f t="shared" si="1"/>
        <v>Spielvideo</v>
      </c>
      <c r="F300" s="38" t="s">
        <v>1855</v>
      </c>
      <c r="G300" s="39" t="s">
        <v>1856</v>
      </c>
      <c r="H300" s="40" t="s">
        <v>1831</v>
      </c>
      <c r="I300" s="33">
        <v>40080</v>
      </c>
      <c r="J300" s="53"/>
      <c r="K300" s="41" t="s">
        <v>5882</v>
      </c>
      <c r="L300" s="41" t="s">
        <v>204</v>
      </c>
      <c r="M300" s="39" t="s">
        <v>1833</v>
      </c>
      <c r="N300" s="1" t="s">
        <v>18</v>
      </c>
      <c r="O300" s="33">
        <v>40068</v>
      </c>
      <c r="P300" s="1" t="s">
        <v>1640</v>
      </c>
      <c r="Q300" s="1" t="s">
        <v>5884</v>
      </c>
      <c r="R300" s="1" t="s">
        <v>28</v>
      </c>
      <c r="S300" s="42" t="s">
        <v>246</v>
      </c>
      <c r="T300" s="53"/>
      <c r="U300" s="53"/>
      <c r="V300" s="43"/>
      <c r="W300" s="1"/>
      <c r="X300" s="44"/>
    </row>
    <row r="301" spans="1:24" ht="15">
      <c r="A301" s="1" t="b">
        <v>1</v>
      </c>
      <c r="B301" s="1"/>
      <c r="C301" s="1"/>
      <c r="D301" s="1"/>
      <c r="E301" s="1" t="str">
        <f t="shared" si="1"/>
        <v>Spielvideo</v>
      </c>
      <c r="F301" s="38" t="s">
        <v>1857</v>
      </c>
      <c r="G301" s="39" t="s">
        <v>1858</v>
      </c>
      <c r="H301" s="40" t="s">
        <v>1831</v>
      </c>
      <c r="I301" s="33">
        <v>40082</v>
      </c>
      <c r="J301" s="53"/>
      <c r="K301" s="41" t="s">
        <v>5882</v>
      </c>
      <c r="L301" s="41" t="s">
        <v>204</v>
      </c>
      <c r="M301" s="39" t="s">
        <v>1833</v>
      </c>
      <c r="N301" s="1" t="s">
        <v>18</v>
      </c>
      <c r="O301" s="33">
        <v>40068</v>
      </c>
      <c r="P301" s="1" t="s">
        <v>1859</v>
      </c>
      <c r="Q301" s="1" t="s">
        <v>418</v>
      </c>
      <c r="R301" s="1" t="s">
        <v>28</v>
      </c>
      <c r="S301" s="42" t="s">
        <v>1860</v>
      </c>
      <c r="T301" s="53"/>
      <c r="U301" s="53"/>
      <c r="V301" s="43"/>
      <c r="W301" s="1"/>
      <c r="X301" s="44"/>
    </row>
    <row r="302" spans="1:24" ht="15">
      <c r="A302" s="1" t="b">
        <v>1</v>
      </c>
      <c r="B302" s="1"/>
      <c r="C302" s="1"/>
      <c r="D302" s="1"/>
      <c r="E302" s="1" t="str">
        <f t="shared" si="1"/>
        <v>Spielvideo</v>
      </c>
      <c r="F302" s="38" t="s">
        <v>1861</v>
      </c>
      <c r="G302" s="39" t="s">
        <v>1862</v>
      </c>
      <c r="H302" s="40" t="s">
        <v>1831</v>
      </c>
      <c r="I302" s="33">
        <v>40082</v>
      </c>
      <c r="J302" s="53"/>
      <c r="K302" s="41" t="s">
        <v>5882</v>
      </c>
      <c r="L302" s="41" t="s">
        <v>204</v>
      </c>
      <c r="M302" s="39" t="s">
        <v>1833</v>
      </c>
      <c r="N302" s="1" t="s">
        <v>18</v>
      </c>
      <c r="O302" s="33">
        <v>40068</v>
      </c>
      <c r="P302" s="1" t="s">
        <v>1863</v>
      </c>
      <c r="Q302" s="1" t="s">
        <v>1850</v>
      </c>
      <c r="R302" s="1" t="s">
        <v>28</v>
      </c>
      <c r="S302" s="42" t="s">
        <v>1864</v>
      </c>
      <c r="T302" s="53"/>
      <c r="U302" s="53"/>
      <c r="V302" s="43"/>
      <c r="W302" s="1"/>
      <c r="X302" s="44"/>
    </row>
    <row r="303" spans="1:24" ht="15">
      <c r="A303" s="1" t="b">
        <v>1</v>
      </c>
      <c r="B303" s="1"/>
      <c r="C303" s="1"/>
      <c r="D303" s="1"/>
      <c r="E303" s="1" t="str">
        <f t="shared" si="1"/>
        <v>Spielvideo</v>
      </c>
      <c r="F303" s="38" t="s">
        <v>1865</v>
      </c>
      <c r="G303" s="39" t="s">
        <v>1866</v>
      </c>
      <c r="H303" s="40" t="s">
        <v>1831</v>
      </c>
      <c r="I303" s="33">
        <v>40086</v>
      </c>
      <c r="J303" s="53"/>
      <c r="K303" s="41" t="s">
        <v>5882</v>
      </c>
      <c r="L303" s="41" t="s">
        <v>204</v>
      </c>
      <c r="M303" s="39" t="s">
        <v>1833</v>
      </c>
      <c r="N303" s="1" t="s">
        <v>18</v>
      </c>
      <c r="O303" s="33">
        <v>40068</v>
      </c>
      <c r="P303" s="1" t="s">
        <v>1867</v>
      </c>
      <c r="Q303" s="1" t="s">
        <v>678</v>
      </c>
      <c r="R303" s="1" t="s">
        <v>28</v>
      </c>
      <c r="S303" s="42" t="s">
        <v>1868</v>
      </c>
      <c r="T303" s="53"/>
      <c r="U303" s="53"/>
      <c r="V303" s="43"/>
      <c r="W303" s="1"/>
      <c r="X303" s="44"/>
    </row>
    <row r="304" spans="1:24" ht="15">
      <c r="A304" s="1" t="b">
        <v>1</v>
      </c>
      <c r="B304" s="1"/>
      <c r="C304" s="1"/>
      <c r="D304" s="1"/>
      <c r="E304" s="1" t="str">
        <f t="shared" si="1"/>
        <v>Spielvideo</v>
      </c>
      <c r="F304" s="38" t="s">
        <v>1869</v>
      </c>
      <c r="G304" s="39" t="s">
        <v>1870</v>
      </c>
      <c r="H304" s="40" t="s">
        <v>1831</v>
      </c>
      <c r="I304" s="33">
        <v>40087</v>
      </c>
      <c r="J304" s="53"/>
      <c r="K304" s="41" t="s">
        <v>5882</v>
      </c>
      <c r="L304" s="41" t="s">
        <v>204</v>
      </c>
      <c r="M304" s="39" t="s">
        <v>1833</v>
      </c>
      <c r="N304" s="1" t="s">
        <v>18</v>
      </c>
      <c r="O304" s="33">
        <v>40068</v>
      </c>
      <c r="P304" s="1" t="s">
        <v>79</v>
      </c>
      <c r="Q304" s="1" t="s">
        <v>85</v>
      </c>
      <c r="R304" s="1" t="s">
        <v>28</v>
      </c>
      <c r="S304" s="42" t="s">
        <v>1871</v>
      </c>
      <c r="T304" s="53"/>
      <c r="U304" s="53"/>
      <c r="V304" s="43"/>
      <c r="W304" s="1"/>
      <c r="X304" s="44"/>
    </row>
    <row r="305" spans="1:24" ht="15">
      <c r="A305" s="1" t="b">
        <v>1</v>
      </c>
      <c r="B305" s="1"/>
      <c r="C305" s="1"/>
      <c r="D305" s="1"/>
      <c r="E305" s="1" t="str">
        <f t="shared" si="1"/>
        <v>Spielvideo</v>
      </c>
      <c r="F305" s="38" t="s">
        <v>1872</v>
      </c>
      <c r="G305" s="39" t="s">
        <v>1873</v>
      </c>
      <c r="H305" s="40" t="s">
        <v>1831</v>
      </c>
      <c r="I305" s="33">
        <v>40090</v>
      </c>
      <c r="J305" s="53"/>
      <c r="K305" s="41" t="s">
        <v>5882</v>
      </c>
      <c r="L305" s="41" t="s">
        <v>204</v>
      </c>
      <c r="M305" s="39" t="s">
        <v>1833</v>
      </c>
      <c r="N305" s="1" t="s">
        <v>18</v>
      </c>
      <c r="O305" s="33">
        <v>40068</v>
      </c>
      <c r="P305" s="1" t="s">
        <v>1874</v>
      </c>
      <c r="Q305" s="1" t="s">
        <v>1505</v>
      </c>
      <c r="R305" s="1" t="s">
        <v>28</v>
      </c>
      <c r="S305" s="42" t="s">
        <v>1875</v>
      </c>
      <c r="T305" s="53"/>
      <c r="U305" s="53"/>
      <c r="V305" s="43"/>
      <c r="W305" s="1"/>
      <c r="X305" s="44"/>
    </row>
    <row r="306" spans="1:24" ht="15">
      <c r="A306" s="1" t="b">
        <v>1</v>
      </c>
      <c r="B306" s="1"/>
      <c r="C306" s="1"/>
      <c r="D306" s="1"/>
      <c r="E306" s="1" t="str">
        <f t="shared" si="1"/>
        <v>Spielvideo</v>
      </c>
      <c r="F306" s="38" t="s">
        <v>1876</v>
      </c>
      <c r="G306" s="39" t="s">
        <v>1877</v>
      </c>
      <c r="H306" s="40" t="s">
        <v>1831</v>
      </c>
      <c r="I306" s="33">
        <v>40090</v>
      </c>
      <c r="J306" s="53"/>
      <c r="K306" s="41" t="s">
        <v>5882</v>
      </c>
      <c r="L306" s="41" t="s">
        <v>204</v>
      </c>
      <c r="M306" s="39" t="s">
        <v>1833</v>
      </c>
      <c r="N306" s="1" t="s">
        <v>18</v>
      </c>
      <c r="O306" s="33">
        <v>40068</v>
      </c>
      <c r="P306" s="1" t="s">
        <v>425</v>
      </c>
      <c r="Q306" s="1" t="s">
        <v>1834</v>
      </c>
      <c r="R306" s="1" t="s">
        <v>28</v>
      </c>
      <c r="S306" s="42" t="s">
        <v>1868</v>
      </c>
      <c r="T306" s="53"/>
      <c r="U306" s="53"/>
      <c r="V306" s="43"/>
      <c r="W306" s="1"/>
      <c r="X306" s="44"/>
    </row>
    <row r="307" spans="1:24" ht="15">
      <c r="A307" s="1" t="b">
        <v>1</v>
      </c>
      <c r="B307" s="1"/>
      <c r="C307" s="1"/>
      <c r="D307" s="1"/>
      <c r="E307" s="1" t="str">
        <f t="shared" si="1"/>
        <v>Spielvideo</v>
      </c>
      <c r="F307" s="38" t="s">
        <v>1878</v>
      </c>
      <c r="G307" s="39" t="s">
        <v>1879</v>
      </c>
      <c r="H307" s="40" t="s">
        <v>1831</v>
      </c>
      <c r="I307" s="33">
        <v>40395</v>
      </c>
      <c r="J307" s="53"/>
      <c r="K307" s="41" t="s">
        <v>5882</v>
      </c>
      <c r="L307" s="41" t="s">
        <v>204</v>
      </c>
      <c r="M307" s="39" t="s">
        <v>1833</v>
      </c>
      <c r="N307" s="1" t="s">
        <v>18</v>
      </c>
      <c r="O307" s="33">
        <v>40068</v>
      </c>
      <c r="P307" s="1" t="s">
        <v>1834</v>
      </c>
      <c r="Q307" s="1" t="s">
        <v>92</v>
      </c>
      <c r="R307" s="1" t="s">
        <v>28</v>
      </c>
      <c r="S307" s="42" t="s">
        <v>1880</v>
      </c>
      <c r="T307" s="53"/>
      <c r="U307" s="53"/>
      <c r="V307" s="43"/>
      <c r="W307" s="1"/>
      <c r="X307" s="44"/>
    </row>
    <row r="308" spans="1:24" ht="15">
      <c r="A308" s="1" t="b">
        <v>1</v>
      </c>
      <c r="B308" s="1"/>
      <c r="C308" s="1"/>
      <c r="D308" s="1"/>
      <c r="E308" s="1" t="str">
        <f t="shared" si="1"/>
        <v>Spielvideo</v>
      </c>
      <c r="F308" s="38" t="s">
        <v>1881</v>
      </c>
      <c r="G308" s="39" t="s">
        <v>1882</v>
      </c>
      <c r="H308" s="40" t="s">
        <v>1831</v>
      </c>
      <c r="I308" s="33">
        <v>40396</v>
      </c>
      <c r="J308" s="53"/>
      <c r="K308" s="41" t="s">
        <v>5882</v>
      </c>
      <c r="L308" s="41" t="s">
        <v>204</v>
      </c>
      <c r="M308" s="39" t="s">
        <v>1833</v>
      </c>
      <c r="N308" s="1" t="s">
        <v>18</v>
      </c>
      <c r="O308" s="33">
        <v>40068</v>
      </c>
      <c r="P308" s="1" t="s">
        <v>1883</v>
      </c>
      <c r="Q308" s="1" t="s">
        <v>418</v>
      </c>
      <c r="R308" s="1" t="s">
        <v>28</v>
      </c>
      <c r="S308" s="42" t="s">
        <v>1884</v>
      </c>
      <c r="T308" s="53"/>
      <c r="U308" s="53"/>
      <c r="V308" s="43"/>
      <c r="W308" s="1"/>
      <c r="X308" s="44"/>
    </row>
    <row r="309" spans="1:24" ht="15">
      <c r="A309" s="1" t="b">
        <v>1</v>
      </c>
      <c r="B309" s="1"/>
      <c r="C309" s="1"/>
      <c r="D309" s="1"/>
      <c r="E309" s="1" t="str">
        <f t="shared" si="1"/>
        <v>Spielvideo</v>
      </c>
      <c r="F309" s="38" t="s">
        <v>1885</v>
      </c>
      <c r="G309" s="39" t="s">
        <v>1886</v>
      </c>
      <c r="H309" s="40" t="s">
        <v>1831</v>
      </c>
      <c r="I309" s="33">
        <v>40398</v>
      </c>
      <c r="J309" s="53"/>
      <c r="K309" s="41" t="s">
        <v>5882</v>
      </c>
      <c r="L309" s="41" t="s">
        <v>204</v>
      </c>
      <c r="M309" s="39" t="s">
        <v>1833</v>
      </c>
      <c r="N309" s="1" t="s">
        <v>18</v>
      </c>
      <c r="O309" s="33">
        <v>40068</v>
      </c>
      <c r="P309" s="1" t="s">
        <v>656</v>
      </c>
      <c r="Q309" s="1" t="s">
        <v>85</v>
      </c>
      <c r="R309" s="1" t="s">
        <v>28</v>
      </c>
      <c r="S309" s="42" t="s">
        <v>130</v>
      </c>
      <c r="T309" s="53"/>
      <c r="U309" s="53"/>
      <c r="V309" s="43"/>
      <c r="W309" s="1"/>
      <c r="X309" s="44"/>
    </row>
    <row r="310" spans="1:24" ht="15">
      <c r="A310" s="1" t="b">
        <v>1</v>
      </c>
      <c r="B310" s="1"/>
      <c r="C310" s="1"/>
      <c r="D310" s="1"/>
      <c r="E310" s="1" t="str">
        <f t="shared" si="1"/>
        <v>Spielvideo</v>
      </c>
      <c r="F310" s="38" t="s">
        <v>1829</v>
      </c>
      <c r="G310" s="39" t="s">
        <v>1887</v>
      </c>
      <c r="H310" s="40" t="s">
        <v>1831</v>
      </c>
      <c r="I310" s="33">
        <v>40400</v>
      </c>
      <c r="J310" s="53"/>
      <c r="K310" s="41" t="s">
        <v>5882</v>
      </c>
      <c r="L310" s="41" t="s">
        <v>204</v>
      </c>
      <c r="M310" s="39" t="s">
        <v>1833</v>
      </c>
      <c r="N310" s="1" t="s">
        <v>18</v>
      </c>
      <c r="O310" s="33">
        <v>40068</v>
      </c>
      <c r="P310" s="1" t="s">
        <v>844</v>
      </c>
      <c r="Q310" s="1" t="s">
        <v>1834</v>
      </c>
      <c r="R310" s="1" t="s">
        <v>28</v>
      </c>
      <c r="S310" s="42" t="s">
        <v>1835</v>
      </c>
      <c r="T310" s="53"/>
      <c r="U310" s="53"/>
      <c r="V310" s="43"/>
      <c r="W310" s="1"/>
      <c r="X310" s="44"/>
    </row>
    <row r="311" spans="1:24" ht="15">
      <c r="A311" s="1" t="b">
        <v>1</v>
      </c>
      <c r="B311" s="1"/>
      <c r="C311" s="1"/>
      <c r="D311" s="1"/>
      <c r="E311" s="1" t="str">
        <f t="shared" si="1"/>
        <v>Spielvideo</v>
      </c>
      <c r="F311" s="38" t="s">
        <v>1888</v>
      </c>
      <c r="G311" s="39" t="s">
        <v>1889</v>
      </c>
      <c r="H311" s="40" t="s">
        <v>1831</v>
      </c>
      <c r="I311" s="33">
        <v>40684</v>
      </c>
      <c r="J311" s="53"/>
      <c r="K311" s="41" t="s">
        <v>5882</v>
      </c>
      <c r="L311" s="41" t="s">
        <v>204</v>
      </c>
      <c r="M311" s="39" t="s">
        <v>1833</v>
      </c>
      <c r="N311" s="1" t="s">
        <v>18</v>
      </c>
      <c r="O311" s="33">
        <v>40068</v>
      </c>
      <c r="P311" s="1" t="s">
        <v>418</v>
      </c>
      <c r="Q311" s="1" t="s">
        <v>92</v>
      </c>
      <c r="R311" s="1" t="s">
        <v>28</v>
      </c>
      <c r="S311" s="42" t="s">
        <v>1890</v>
      </c>
      <c r="T311" s="53"/>
      <c r="U311" s="53"/>
      <c r="V311" s="43"/>
      <c r="W311" s="1"/>
      <c r="X311" s="44"/>
    </row>
    <row r="312" spans="1:24" ht="15">
      <c r="A312" s="1" t="b">
        <v>1</v>
      </c>
      <c r="B312" s="1"/>
      <c r="C312" s="1"/>
      <c r="D312" s="1"/>
      <c r="E312" s="1" t="str">
        <f t="shared" si="1"/>
        <v>Spielvideo</v>
      </c>
      <c r="F312" s="49" t="s">
        <v>3622</v>
      </c>
      <c r="G312" s="45" t="s">
        <v>5885</v>
      </c>
      <c r="H312" s="40" t="s">
        <v>1962</v>
      </c>
      <c r="I312" s="33">
        <v>41499</v>
      </c>
      <c r="J312" s="53" t="s">
        <v>1202</v>
      </c>
      <c r="K312" s="41" t="s">
        <v>5886</v>
      </c>
      <c r="L312" s="41"/>
      <c r="M312" s="1"/>
      <c r="N312" s="1" t="s">
        <v>18</v>
      </c>
      <c r="O312" s="33">
        <v>41496</v>
      </c>
      <c r="P312" s="1" t="s">
        <v>27</v>
      </c>
      <c r="Q312" s="1" t="s">
        <v>424</v>
      </c>
      <c r="R312" s="1" t="s">
        <v>28</v>
      </c>
      <c r="S312" s="42"/>
      <c r="T312" s="53"/>
      <c r="U312" s="53"/>
      <c r="V312" s="43"/>
      <c r="W312" s="1"/>
      <c r="X312" s="44"/>
    </row>
    <row r="313" spans="1:24" ht="15">
      <c r="A313" s="1" t="b">
        <v>1</v>
      </c>
      <c r="B313" s="1"/>
      <c r="C313" s="1"/>
      <c r="D313" s="1"/>
      <c r="E313" s="1" t="str">
        <f t="shared" si="1"/>
        <v>Spielvideo</v>
      </c>
      <c r="F313" s="49" t="s">
        <v>5887</v>
      </c>
      <c r="G313" s="39" t="s">
        <v>5888</v>
      </c>
      <c r="H313" s="40" t="s">
        <v>1962</v>
      </c>
      <c r="I313" s="33">
        <v>41359</v>
      </c>
      <c r="J313" s="53" t="s">
        <v>1202</v>
      </c>
      <c r="K313" s="41" t="s">
        <v>5889</v>
      </c>
      <c r="L313" s="41" t="s">
        <v>623</v>
      </c>
      <c r="M313" s="1"/>
      <c r="N313" s="1" t="s">
        <v>18</v>
      </c>
      <c r="O313" s="33">
        <v>41413</v>
      </c>
      <c r="P313" s="1" t="s">
        <v>27</v>
      </c>
      <c r="Q313" s="1" t="s">
        <v>1859</v>
      </c>
      <c r="R313" s="1" t="s">
        <v>28</v>
      </c>
      <c r="S313" s="42" t="s">
        <v>1062</v>
      </c>
      <c r="T313" s="53"/>
      <c r="U313" s="53"/>
      <c r="V313" s="43"/>
      <c r="W313" s="1"/>
      <c r="X313" s="44"/>
    </row>
    <row r="314" spans="1:24" ht="15">
      <c r="A314" s="1" t="b">
        <v>1</v>
      </c>
      <c r="B314" s="1"/>
      <c r="C314" s="1"/>
      <c r="D314" s="1"/>
      <c r="E314" s="1" t="str">
        <f t="shared" si="1"/>
        <v>Spielvideo</v>
      </c>
      <c r="F314" s="49" t="s">
        <v>5890</v>
      </c>
      <c r="G314" s="39" t="s">
        <v>5891</v>
      </c>
      <c r="H314" s="40" t="s">
        <v>1962</v>
      </c>
      <c r="I314" s="33">
        <v>41422</v>
      </c>
      <c r="J314" s="53" t="s">
        <v>1202</v>
      </c>
      <c r="K314" s="41" t="s">
        <v>5889</v>
      </c>
      <c r="L314" s="41" t="s">
        <v>623</v>
      </c>
      <c r="M314" s="1"/>
      <c r="N314" s="1" t="s">
        <v>18</v>
      </c>
      <c r="O314" s="33">
        <v>41413</v>
      </c>
      <c r="P314" s="1" t="s">
        <v>27</v>
      </c>
      <c r="Q314" s="1" t="s">
        <v>5892</v>
      </c>
      <c r="R314" s="1" t="s">
        <v>28</v>
      </c>
      <c r="S314" s="42" t="s">
        <v>1062</v>
      </c>
      <c r="T314" s="53"/>
      <c r="U314" s="53"/>
      <c r="V314" s="43"/>
      <c r="W314" s="1"/>
      <c r="X314" s="44"/>
    </row>
    <row r="315" spans="1:24" ht="15">
      <c r="A315" s="1" t="b">
        <v>1</v>
      </c>
      <c r="B315" s="1"/>
      <c r="C315" s="1"/>
      <c r="D315" s="1"/>
      <c r="E315" s="1" t="str">
        <f t="shared" si="1"/>
        <v>Spielvideo</v>
      </c>
      <c r="F315" s="49" t="s">
        <v>3577</v>
      </c>
      <c r="G315" s="39" t="s">
        <v>5893</v>
      </c>
      <c r="H315" s="40" t="s">
        <v>1962</v>
      </c>
      <c r="I315" s="33">
        <v>41429</v>
      </c>
      <c r="J315" s="53" t="s">
        <v>1202</v>
      </c>
      <c r="K315" s="41" t="s">
        <v>5889</v>
      </c>
      <c r="L315" s="41" t="s">
        <v>623</v>
      </c>
      <c r="M315" s="1"/>
      <c r="N315" s="1" t="s">
        <v>18</v>
      </c>
      <c r="O315" s="33">
        <v>41413</v>
      </c>
      <c r="P315" s="1" t="s">
        <v>1859</v>
      </c>
      <c r="Q315" s="1" t="s">
        <v>27</v>
      </c>
      <c r="R315" s="1" t="s">
        <v>28</v>
      </c>
      <c r="S315" s="42" t="s">
        <v>4471</v>
      </c>
      <c r="T315" s="53"/>
      <c r="U315" s="53"/>
      <c r="V315" s="43"/>
      <c r="W315" s="1"/>
      <c r="X315" s="44"/>
    </row>
    <row r="316" spans="1:24" ht="15">
      <c r="A316" s="1" t="b">
        <v>1</v>
      </c>
      <c r="B316" s="1"/>
      <c r="C316" s="1"/>
      <c r="D316" s="1"/>
      <c r="E316" s="1" t="str">
        <f t="shared" si="1"/>
        <v>Spielvideo</v>
      </c>
      <c r="F316" s="38" t="s">
        <v>1975</v>
      </c>
      <c r="G316" s="39" t="s">
        <v>1976</v>
      </c>
      <c r="H316" s="40" t="s">
        <v>1973</v>
      </c>
      <c r="I316" s="33">
        <v>43692</v>
      </c>
      <c r="J316" s="53"/>
      <c r="K316" s="41" t="s">
        <v>1977</v>
      </c>
      <c r="L316" s="41" t="s">
        <v>1978</v>
      </c>
      <c r="M316" s="39" t="s">
        <v>1979</v>
      </c>
      <c r="N316" s="1" t="s">
        <v>18</v>
      </c>
      <c r="O316" s="33">
        <v>43673</v>
      </c>
      <c r="P316" s="1" t="s">
        <v>36</v>
      </c>
      <c r="Q316" s="1" t="s">
        <v>20</v>
      </c>
      <c r="R316" s="1" t="s">
        <v>45</v>
      </c>
      <c r="S316" s="42" t="s">
        <v>1980</v>
      </c>
      <c r="T316" s="53"/>
      <c r="U316" s="53"/>
      <c r="V316" s="43"/>
      <c r="W316" s="1"/>
      <c r="X316" s="44"/>
    </row>
    <row r="317" spans="1:24" ht="15">
      <c r="A317" s="1" t="b">
        <v>1</v>
      </c>
      <c r="B317" s="1"/>
      <c r="C317" s="1"/>
      <c r="D317" s="1"/>
      <c r="E317" s="1" t="str">
        <f t="shared" si="1"/>
        <v>Spielvideo</v>
      </c>
      <c r="F317" s="38" t="s">
        <v>1981</v>
      </c>
      <c r="G317" s="39" t="s">
        <v>1982</v>
      </c>
      <c r="H317" s="40" t="s">
        <v>1973</v>
      </c>
      <c r="I317" s="33">
        <v>43693</v>
      </c>
      <c r="J317" s="53"/>
      <c r="K317" s="41" t="s">
        <v>1977</v>
      </c>
      <c r="L317" s="41" t="s">
        <v>1978</v>
      </c>
      <c r="M317" s="39" t="s">
        <v>1979</v>
      </c>
      <c r="N317" s="1" t="s">
        <v>18</v>
      </c>
      <c r="O317" s="33">
        <v>43673</v>
      </c>
      <c r="P317" s="1" t="s">
        <v>33</v>
      </c>
      <c r="Q317" s="1" t="s">
        <v>151</v>
      </c>
      <c r="R317" s="1" t="s">
        <v>45</v>
      </c>
      <c r="S317" s="42" t="s">
        <v>1983</v>
      </c>
      <c r="T317" s="53"/>
      <c r="U317" s="53"/>
      <c r="V317" s="43"/>
      <c r="W317" s="1"/>
      <c r="X317" s="44"/>
    </row>
    <row r="318" spans="1:24" ht="15">
      <c r="A318" s="1" t="b">
        <v>1</v>
      </c>
      <c r="B318" s="1"/>
      <c r="C318" s="1"/>
      <c r="D318" s="1"/>
      <c r="E318" s="1" t="str">
        <f t="shared" si="1"/>
        <v>Spielvideo</v>
      </c>
      <c r="F318" s="38" t="s">
        <v>1984</v>
      </c>
      <c r="G318" s="39" t="s">
        <v>1985</v>
      </c>
      <c r="H318" s="40" t="s">
        <v>1973</v>
      </c>
      <c r="I318" s="33">
        <v>43697</v>
      </c>
      <c r="J318" s="53"/>
      <c r="K318" s="41" t="s">
        <v>1977</v>
      </c>
      <c r="L318" s="41" t="s">
        <v>1978</v>
      </c>
      <c r="M318" s="39" t="s">
        <v>1979</v>
      </c>
      <c r="N318" s="1" t="s">
        <v>18</v>
      </c>
      <c r="O318" s="33">
        <v>43673</v>
      </c>
      <c r="P318" s="1" t="s">
        <v>36</v>
      </c>
      <c r="Q318" s="1" t="s">
        <v>151</v>
      </c>
      <c r="R318" s="1" t="s">
        <v>45</v>
      </c>
      <c r="S318" s="42" t="s">
        <v>1986</v>
      </c>
      <c r="T318" s="53"/>
      <c r="U318" s="53"/>
      <c r="V318" s="43"/>
      <c r="W318" s="1"/>
      <c r="X318" s="44"/>
    </row>
    <row r="319" spans="1:24" ht="15">
      <c r="A319" s="1" t="b">
        <v>1</v>
      </c>
      <c r="B319" s="1"/>
      <c r="C319" s="1"/>
      <c r="D319" s="1"/>
      <c r="E319" s="1" t="str">
        <f t="shared" si="1"/>
        <v>Spielvideo</v>
      </c>
      <c r="F319" s="38" t="s">
        <v>1987</v>
      </c>
      <c r="G319" s="39" t="s">
        <v>1988</v>
      </c>
      <c r="H319" s="40" t="s">
        <v>1973</v>
      </c>
      <c r="I319" s="33">
        <v>43710</v>
      </c>
      <c r="J319" s="53"/>
      <c r="K319" s="41" t="s">
        <v>1977</v>
      </c>
      <c r="L319" s="41" t="s">
        <v>1978</v>
      </c>
      <c r="M319" s="39" t="s">
        <v>1979</v>
      </c>
      <c r="N319" s="1" t="s">
        <v>18</v>
      </c>
      <c r="O319" s="33">
        <v>43673</v>
      </c>
      <c r="P319" s="1" t="s">
        <v>33</v>
      </c>
      <c r="Q319" s="1" t="s">
        <v>48</v>
      </c>
      <c r="R319" s="1" t="s">
        <v>45</v>
      </c>
      <c r="S319" s="42" t="s">
        <v>1989</v>
      </c>
      <c r="T319" s="53"/>
      <c r="U319" s="53"/>
      <c r="V319" s="43"/>
      <c r="W319" s="1"/>
      <c r="X319" s="44"/>
    </row>
    <row r="320" spans="1:24" ht="15">
      <c r="A320" s="1" t="b">
        <v>1</v>
      </c>
      <c r="B320" s="1"/>
      <c r="C320" s="1"/>
      <c r="D320" s="1"/>
      <c r="E320" s="1" t="str">
        <f t="shared" si="1"/>
        <v>Spielvideo</v>
      </c>
      <c r="F320" s="38" t="s">
        <v>1990</v>
      </c>
      <c r="G320" s="66" t="s">
        <v>1991</v>
      </c>
      <c r="H320" s="40" t="s">
        <v>1973</v>
      </c>
      <c r="I320" s="33">
        <v>43882</v>
      </c>
      <c r="J320" s="53"/>
      <c r="K320" s="41" t="s">
        <v>1977</v>
      </c>
      <c r="L320" s="41" t="s">
        <v>1978</v>
      </c>
      <c r="M320" s="39" t="s">
        <v>1979</v>
      </c>
      <c r="N320" s="1" t="s">
        <v>18</v>
      </c>
      <c r="O320" s="33">
        <v>43673</v>
      </c>
      <c r="P320" s="1" t="s">
        <v>58</v>
      </c>
      <c r="Q320" s="1" t="s">
        <v>33</v>
      </c>
      <c r="R320" s="1" t="s">
        <v>45</v>
      </c>
      <c r="S320" s="42" t="s">
        <v>1992</v>
      </c>
      <c r="T320" s="53"/>
      <c r="U320" s="53"/>
      <c r="V320" s="43"/>
      <c r="W320" s="1"/>
      <c r="X320" s="44"/>
    </row>
    <row r="321" spans="1:24" ht="15">
      <c r="A321" s="1" t="b">
        <v>1</v>
      </c>
      <c r="B321" s="1"/>
      <c r="C321" s="1"/>
      <c r="D321" s="1"/>
      <c r="E321" s="1" t="str">
        <f t="shared" si="1"/>
        <v>Spielvideo</v>
      </c>
      <c r="F321" s="38" t="s">
        <v>1993</v>
      </c>
      <c r="G321" s="39" t="s">
        <v>1994</v>
      </c>
      <c r="H321" s="40" t="s">
        <v>1973</v>
      </c>
      <c r="I321" s="33">
        <v>43885</v>
      </c>
      <c r="J321" s="53"/>
      <c r="K321" s="41" t="s">
        <v>1977</v>
      </c>
      <c r="L321" s="41" t="s">
        <v>1978</v>
      </c>
      <c r="M321" s="39" t="s">
        <v>1979</v>
      </c>
      <c r="N321" s="1" t="s">
        <v>18</v>
      </c>
      <c r="O321" s="33">
        <v>43673</v>
      </c>
      <c r="P321" s="1" t="s">
        <v>44</v>
      </c>
      <c r="Q321" s="1" t="s">
        <v>118</v>
      </c>
      <c r="R321" s="1" t="s">
        <v>45</v>
      </c>
      <c r="S321" s="42" t="s">
        <v>1244</v>
      </c>
      <c r="T321" s="53"/>
      <c r="U321" s="53"/>
      <c r="V321" s="43"/>
      <c r="W321" s="1"/>
      <c r="X321" s="44"/>
    </row>
    <row r="322" spans="1:24" ht="15">
      <c r="A322" s="1" t="b">
        <v>1</v>
      </c>
      <c r="B322" s="1"/>
      <c r="C322" s="1"/>
      <c r="D322" s="1"/>
      <c r="E322" s="1" t="str">
        <f t="shared" si="1"/>
        <v>Spielvideo</v>
      </c>
      <c r="F322" s="38" t="s">
        <v>1995</v>
      </c>
      <c r="G322" s="39" t="s">
        <v>1996</v>
      </c>
      <c r="H322" s="40" t="s">
        <v>1973</v>
      </c>
      <c r="I322" s="33">
        <v>43889</v>
      </c>
      <c r="J322" s="53"/>
      <c r="K322" s="41" t="s">
        <v>1977</v>
      </c>
      <c r="L322" s="41" t="s">
        <v>1978</v>
      </c>
      <c r="M322" s="39" t="s">
        <v>1979</v>
      </c>
      <c r="N322" s="1" t="s">
        <v>18</v>
      </c>
      <c r="O322" s="33">
        <v>43673</v>
      </c>
      <c r="P322" s="1" t="s">
        <v>58</v>
      </c>
      <c r="Q322" s="1" t="s">
        <v>48</v>
      </c>
      <c r="R322" s="1" t="s">
        <v>45</v>
      </c>
      <c r="S322" s="42" t="s">
        <v>509</v>
      </c>
      <c r="T322" s="53"/>
      <c r="U322" s="53"/>
      <c r="V322" s="43"/>
      <c r="W322" s="1"/>
      <c r="X322" s="44"/>
    </row>
    <row r="323" spans="1:24" ht="15">
      <c r="A323" s="1" t="b">
        <v>1</v>
      </c>
      <c r="B323" s="1"/>
      <c r="C323" s="1"/>
      <c r="D323" s="1"/>
      <c r="E323" s="1" t="str">
        <f t="shared" si="1"/>
        <v>Spielvideo</v>
      </c>
      <c r="F323" s="38" t="s">
        <v>1997</v>
      </c>
      <c r="G323" s="39" t="s">
        <v>1998</v>
      </c>
      <c r="H323" s="40" t="s">
        <v>1973</v>
      </c>
      <c r="I323" s="33">
        <v>43892</v>
      </c>
      <c r="J323" s="53"/>
      <c r="K323" s="41" t="s">
        <v>1977</v>
      </c>
      <c r="L323" s="41" t="s">
        <v>1978</v>
      </c>
      <c r="M323" s="39" t="s">
        <v>1979</v>
      </c>
      <c r="N323" s="1" t="s">
        <v>18</v>
      </c>
      <c r="O323" s="33">
        <v>43673</v>
      </c>
      <c r="P323" s="1" t="s">
        <v>58</v>
      </c>
      <c r="Q323" s="1" t="s">
        <v>20</v>
      </c>
      <c r="R323" s="1" t="s">
        <v>45</v>
      </c>
      <c r="S323" s="42" t="s">
        <v>1999</v>
      </c>
      <c r="T323" s="53"/>
      <c r="U323" s="53"/>
      <c r="V323" s="43"/>
      <c r="W323" s="1"/>
      <c r="X323" s="44"/>
    </row>
    <row r="324" spans="1:24" ht="15">
      <c r="A324" s="1" t="b">
        <v>1</v>
      </c>
      <c r="B324" s="1"/>
      <c r="C324" s="1"/>
      <c r="D324" s="1"/>
      <c r="E324" s="1" t="str">
        <f t="shared" si="1"/>
        <v>Spielvideo</v>
      </c>
      <c r="F324" s="38" t="s">
        <v>2000</v>
      </c>
      <c r="G324" s="66" t="s">
        <v>2001</v>
      </c>
      <c r="H324" s="40" t="s">
        <v>1973</v>
      </c>
      <c r="I324" s="33">
        <v>43896</v>
      </c>
      <c r="J324" s="53"/>
      <c r="K324" s="41" t="s">
        <v>1977</v>
      </c>
      <c r="L324" s="41" t="s">
        <v>1978</v>
      </c>
      <c r="M324" s="39" t="s">
        <v>1979</v>
      </c>
      <c r="N324" s="1" t="s">
        <v>18</v>
      </c>
      <c r="O324" s="33">
        <v>43673</v>
      </c>
      <c r="P324" s="1" t="s">
        <v>73</v>
      </c>
      <c r="Q324" s="1" t="s">
        <v>48</v>
      </c>
      <c r="R324" s="1" t="s">
        <v>45</v>
      </c>
      <c r="S324" s="42" t="s">
        <v>1479</v>
      </c>
      <c r="T324" s="53"/>
      <c r="U324" s="53"/>
      <c r="V324" s="43"/>
      <c r="W324" s="1"/>
      <c r="X324" s="44"/>
    </row>
    <row r="325" spans="1:24" ht="15">
      <c r="A325" s="1" t="b">
        <v>1</v>
      </c>
      <c r="B325" s="1"/>
      <c r="C325" s="1"/>
      <c r="D325" s="1"/>
      <c r="E325" s="1" t="str">
        <f t="shared" si="1"/>
        <v>Spielvideo</v>
      </c>
      <c r="F325" s="38" t="s">
        <v>2002</v>
      </c>
      <c r="G325" s="39" t="s">
        <v>2003</v>
      </c>
      <c r="H325" s="40" t="s">
        <v>1973</v>
      </c>
      <c r="I325" s="33">
        <v>43900</v>
      </c>
      <c r="J325" s="53"/>
      <c r="K325" s="41" t="s">
        <v>1977</v>
      </c>
      <c r="L325" s="41" t="s">
        <v>1978</v>
      </c>
      <c r="M325" s="39" t="s">
        <v>1979</v>
      </c>
      <c r="N325" s="1" t="s">
        <v>18</v>
      </c>
      <c r="O325" s="33">
        <v>43673</v>
      </c>
      <c r="P325" s="1" t="s">
        <v>945</v>
      </c>
      <c r="Q325" s="1" t="s">
        <v>48</v>
      </c>
      <c r="R325" s="1" t="s">
        <v>45</v>
      </c>
      <c r="S325" s="42" t="s">
        <v>2004</v>
      </c>
      <c r="T325" s="53"/>
      <c r="U325" s="53"/>
      <c r="V325" s="43"/>
      <c r="W325" s="1"/>
      <c r="X325" s="44"/>
    </row>
    <row r="326" spans="1:24" ht="15">
      <c r="A326" s="1" t="b">
        <v>1</v>
      </c>
      <c r="B326" s="1"/>
      <c r="C326" s="1"/>
      <c r="D326" s="1"/>
      <c r="E326" s="1" t="str">
        <f t="shared" si="1"/>
        <v>Spielvideo</v>
      </c>
      <c r="F326" s="38" t="s">
        <v>2005</v>
      </c>
      <c r="G326" s="39" t="s">
        <v>2006</v>
      </c>
      <c r="H326" s="40" t="s">
        <v>1973</v>
      </c>
      <c r="I326" s="33">
        <v>43906</v>
      </c>
      <c r="J326" s="53"/>
      <c r="K326" s="41" t="s">
        <v>1977</v>
      </c>
      <c r="L326" s="41" t="s">
        <v>1978</v>
      </c>
      <c r="M326" s="39" t="s">
        <v>1979</v>
      </c>
      <c r="N326" s="1" t="s">
        <v>18</v>
      </c>
      <c r="O326" s="33">
        <v>43673</v>
      </c>
      <c r="P326" s="1" t="s">
        <v>48</v>
      </c>
      <c r="Q326" s="1" t="s">
        <v>2007</v>
      </c>
      <c r="R326" s="1" t="s">
        <v>45</v>
      </c>
      <c r="S326" s="42" t="s">
        <v>46</v>
      </c>
      <c r="T326" s="53"/>
      <c r="U326" s="53"/>
      <c r="V326" s="43"/>
      <c r="W326" s="1"/>
      <c r="X326" s="44"/>
    </row>
    <row r="327" spans="1:24" ht="15">
      <c r="A327" s="1" t="b">
        <v>1</v>
      </c>
      <c r="B327" s="1"/>
      <c r="C327" s="1"/>
      <c r="D327" s="1"/>
      <c r="E327" s="1" t="str">
        <f t="shared" si="1"/>
        <v>Spielvideo</v>
      </c>
      <c r="F327" s="38" t="s">
        <v>2008</v>
      </c>
      <c r="G327" s="39" t="s">
        <v>2009</v>
      </c>
      <c r="H327" s="40" t="s">
        <v>1973</v>
      </c>
      <c r="I327" s="33">
        <v>43913</v>
      </c>
      <c r="J327" s="53" t="s">
        <v>809</v>
      </c>
      <c r="K327" s="41" t="s">
        <v>1977</v>
      </c>
      <c r="L327" s="41" t="s">
        <v>1978</v>
      </c>
      <c r="M327" s="39" t="s">
        <v>1979</v>
      </c>
      <c r="N327" s="1" t="s">
        <v>18</v>
      </c>
      <c r="O327" s="33">
        <v>43673</v>
      </c>
      <c r="P327" s="1" t="s">
        <v>33</v>
      </c>
      <c r="Q327" s="1" t="s">
        <v>2007</v>
      </c>
      <c r="R327" s="1" t="s">
        <v>45</v>
      </c>
      <c r="S327" s="42" t="s">
        <v>2010</v>
      </c>
      <c r="T327" s="53"/>
      <c r="U327" s="53"/>
      <c r="V327" s="43"/>
      <c r="W327" s="1"/>
      <c r="X327" s="44"/>
    </row>
    <row r="328" spans="1:24" ht="15">
      <c r="A328" s="1" t="b">
        <v>1</v>
      </c>
      <c r="B328" s="1"/>
      <c r="C328" s="1"/>
      <c r="D328" s="1"/>
      <c r="E328" s="1" t="str">
        <f t="shared" si="1"/>
        <v>Spielvideo</v>
      </c>
      <c r="F328" s="38" t="s">
        <v>2011</v>
      </c>
      <c r="G328" s="39" t="s">
        <v>2012</v>
      </c>
      <c r="H328" s="40" t="s">
        <v>1973</v>
      </c>
      <c r="I328" s="33">
        <v>44043</v>
      </c>
      <c r="J328" s="53"/>
      <c r="K328" s="41" t="s">
        <v>2013</v>
      </c>
      <c r="L328" s="41" t="s">
        <v>1978</v>
      </c>
      <c r="M328" s="39" t="s">
        <v>926</v>
      </c>
      <c r="N328" s="1" t="s">
        <v>18</v>
      </c>
      <c r="O328" s="33">
        <v>44038</v>
      </c>
      <c r="P328" s="1" t="s">
        <v>36</v>
      </c>
      <c r="Q328" s="1" t="s">
        <v>945</v>
      </c>
      <c r="R328" s="1" t="s">
        <v>45</v>
      </c>
      <c r="S328" s="42" t="s">
        <v>2014</v>
      </c>
      <c r="T328" s="53"/>
      <c r="U328" s="53"/>
      <c r="V328" s="43"/>
      <c r="W328" s="1"/>
      <c r="X328" s="44"/>
    </row>
    <row r="329" spans="1:24" ht="15">
      <c r="A329" s="1" t="b">
        <v>1</v>
      </c>
      <c r="B329" s="1"/>
      <c r="C329" s="1"/>
      <c r="D329" s="1"/>
      <c r="E329" s="1" t="str">
        <f t="shared" si="1"/>
        <v>Spielvideo</v>
      </c>
      <c r="F329" s="38" t="s">
        <v>2015</v>
      </c>
      <c r="G329" s="39" t="s">
        <v>2016</v>
      </c>
      <c r="H329" s="40" t="s">
        <v>1973</v>
      </c>
      <c r="I329" s="33">
        <v>44046</v>
      </c>
      <c r="J329" s="53"/>
      <c r="K329" s="41" t="s">
        <v>2013</v>
      </c>
      <c r="L329" s="41" t="s">
        <v>1978</v>
      </c>
      <c r="M329" s="39" t="s">
        <v>926</v>
      </c>
      <c r="N329" s="1" t="s">
        <v>18</v>
      </c>
      <c r="O329" s="33">
        <v>44038</v>
      </c>
      <c r="P329" s="1" t="s">
        <v>945</v>
      </c>
      <c r="Q329" s="1" t="s">
        <v>60</v>
      </c>
      <c r="R329" s="1" t="s">
        <v>45</v>
      </c>
      <c r="S329" s="42" t="s">
        <v>2017</v>
      </c>
      <c r="T329" s="53"/>
      <c r="U329" s="53"/>
      <c r="V329" s="43"/>
      <c r="W329" s="1"/>
      <c r="X329" s="44"/>
    </row>
    <row r="330" spans="1:24" ht="15">
      <c r="A330" s="1" t="b">
        <v>1</v>
      </c>
      <c r="B330" s="1"/>
      <c r="C330" s="1"/>
      <c r="D330" s="1"/>
      <c r="E330" s="1" t="str">
        <f t="shared" si="1"/>
        <v>Spielvideo</v>
      </c>
      <c r="F330" s="38" t="s">
        <v>2018</v>
      </c>
      <c r="G330" s="39" t="s">
        <v>2019</v>
      </c>
      <c r="H330" s="40" t="s">
        <v>1973</v>
      </c>
      <c r="I330" s="33">
        <v>44050</v>
      </c>
      <c r="J330" s="53"/>
      <c r="K330" s="41" t="s">
        <v>2013</v>
      </c>
      <c r="L330" s="41" t="s">
        <v>1978</v>
      </c>
      <c r="M330" s="39" t="s">
        <v>926</v>
      </c>
      <c r="N330" s="1" t="s">
        <v>18</v>
      </c>
      <c r="O330" s="33">
        <v>44038</v>
      </c>
      <c r="P330" s="1" t="s">
        <v>945</v>
      </c>
      <c r="Q330" s="1" t="s">
        <v>58</v>
      </c>
      <c r="R330" s="1" t="s">
        <v>45</v>
      </c>
      <c r="S330" s="42" t="s">
        <v>2020</v>
      </c>
      <c r="T330" s="53"/>
      <c r="U330" s="53"/>
      <c r="V330" s="43"/>
      <c r="W330" s="1"/>
      <c r="X330" s="44"/>
    </row>
    <row r="331" spans="1:24" ht="15">
      <c r="A331" s="1" t="b">
        <v>1</v>
      </c>
      <c r="B331" s="1"/>
      <c r="C331" s="1"/>
      <c r="D331" s="1"/>
      <c r="E331" s="1" t="str">
        <f t="shared" si="1"/>
        <v>Spielvideo</v>
      </c>
      <c r="F331" s="38" t="s">
        <v>2021</v>
      </c>
      <c r="G331" s="39" t="s">
        <v>2022</v>
      </c>
      <c r="H331" s="40" t="s">
        <v>1973</v>
      </c>
      <c r="I331" s="33">
        <v>44053</v>
      </c>
      <c r="J331" s="53"/>
      <c r="K331" s="41" t="s">
        <v>2013</v>
      </c>
      <c r="L331" s="41" t="s">
        <v>1978</v>
      </c>
      <c r="M331" s="39" t="s">
        <v>926</v>
      </c>
      <c r="N331" s="1" t="s">
        <v>18</v>
      </c>
      <c r="O331" s="33">
        <v>44038</v>
      </c>
      <c r="P331" s="1" t="s">
        <v>945</v>
      </c>
      <c r="Q331" s="1" t="s">
        <v>2023</v>
      </c>
      <c r="R331" s="1" t="s">
        <v>45</v>
      </c>
      <c r="S331" s="42" t="s">
        <v>2024</v>
      </c>
      <c r="T331" s="53"/>
      <c r="U331" s="53"/>
      <c r="V331" s="43"/>
      <c r="W331" s="1"/>
      <c r="X331" s="44"/>
    </row>
    <row r="332" spans="1:24" ht="15">
      <c r="A332" s="1" t="b">
        <v>1</v>
      </c>
      <c r="B332" s="1"/>
      <c r="C332" s="1"/>
      <c r="D332" s="1"/>
      <c r="E332" s="1" t="str">
        <f t="shared" si="1"/>
        <v>Spielvideo</v>
      </c>
      <c r="F332" s="38" t="s">
        <v>2025</v>
      </c>
      <c r="G332" s="39" t="s">
        <v>2026</v>
      </c>
      <c r="H332" s="40" t="s">
        <v>1973</v>
      </c>
      <c r="I332" s="33">
        <v>44057</v>
      </c>
      <c r="J332" s="53"/>
      <c r="K332" s="41" t="s">
        <v>2013</v>
      </c>
      <c r="L332" s="41" t="s">
        <v>1978</v>
      </c>
      <c r="M332" s="39" t="s">
        <v>926</v>
      </c>
      <c r="N332" s="1" t="s">
        <v>18</v>
      </c>
      <c r="O332" s="33">
        <v>44038</v>
      </c>
      <c r="P332" s="1" t="s">
        <v>60</v>
      </c>
      <c r="Q332" s="1" t="s">
        <v>2023</v>
      </c>
      <c r="R332" s="1" t="s">
        <v>45</v>
      </c>
      <c r="S332" s="42" t="s">
        <v>2027</v>
      </c>
      <c r="T332" s="53"/>
      <c r="U332" s="53"/>
      <c r="V332" s="43"/>
      <c r="W332" s="1"/>
      <c r="X332" s="44"/>
    </row>
    <row r="333" spans="1:24" ht="15">
      <c r="A333" s="1" t="b">
        <v>1</v>
      </c>
      <c r="B333" s="1"/>
      <c r="C333" s="1"/>
      <c r="D333" s="1"/>
      <c r="E333" s="1" t="str">
        <f t="shared" si="1"/>
        <v>Spielvideo</v>
      </c>
      <c r="F333" s="38" t="s">
        <v>2028</v>
      </c>
      <c r="G333" s="39" t="s">
        <v>2029</v>
      </c>
      <c r="H333" s="40" t="s">
        <v>1973</v>
      </c>
      <c r="I333" s="33">
        <v>44060</v>
      </c>
      <c r="J333" s="53"/>
      <c r="K333" s="41" t="s">
        <v>2013</v>
      </c>
      <c r="L333" s="41" t="s">
        <v>1978</v>
      </c>
      <c r="M333" s="39" t="s">
        <v>926</v>
      </c>
      <c r="N333" s="1" t="s">
        <v>18</v>
      </c>
      <c r="O333" s="33">
        <v>44038</v>
      </c>
      <c r="P333" s="1" t="s">
        <v>36</v>
      </c>
      <c r="Q333" s="1" t="s">
        <v>58</v>
      </c>
      <c r="R333" s="1" t="s">
        <v>45</v>
      </c>
      <c r="S333" s="42" t="s">
        <v>2030</v>
      </c>
      <c r="T333" s="53"/>
      <c r="U333" s="53"/>
      <c r="V333" s="43"/>
      <c r="W333" s="1"/>
      <c r="X333" s="44"/>
    </row>
    <row r="334" spans="1:24" ht="15">
      <c r="A334" s="1" t="b">
        <v>1</v>
      </c>
      <c r="B334" s="1"/>
      <c r="C334" s="1"/>
      <c r="D334" s="1"/>
      <c r="E334" s="1" t="str">
        <f t="shared" si="1"/>
        <v>Spielvideo</v>
      </c>
      <c r="F334" s="38" t="s">
        <v>2031</v>
      </c>
      <c r="G334" s="39" t="s">
        <v>2032</v>
      </c>
      <c r="H334" s="40" t="s">
        <v>1973</v>
      </c>
      <c r="I334" s="33">
        <v>44064</v>
      </c>
      <c r="J334" s="53"/>
      <c r="K334" s="41" t="s">
        <v>2013</v>
      </c>
      <c r="L334" s="41" t="s">
        <v>1978</v>
      </c>
      <c r="M334" s="39" t="s">
        <v>926</v>
      </c>
      <c r="N334" s="1" t="s">
        <v>18</v>
      </c>
      <c r="O334" s="33">
        <v>44038</v>
      </c>
      <c r="P334" s="1" t="s">
        <v>36</v>
      </c>
      <c r="Q334" s="1" t="s">
        <v>60</v>
      </c>
      <c r="R334" s="1" t="s">
        <v>45</v>
      </c>
      <c r="S334" s="42" t="s">
        <v>2033</v>
      </c>
      <c r="T334" s="53"/>
      <c r="U334" s="53"/>
      <c r="V334" s="43"/>
      <c r="W334" s="1"/>
      <c r="X334" s="44"/>
    </row>
    <row r="335" spans="1:24" ht="15">
      <c r="A335" s="1" t="b">
        <v>1</v>
      </c>
      <c r="B335" s="1"/>
      <c r="C335" s="1"/>
      <c r="D335" s="1"/>
      <c r="E335" s="1" t="str">
        <f t="shared" si="1"/>
        <v>Spielvideo</v>
      </c>
      <c r="F335" s="38" t="s">
        <v>2034</v>
      </c>
      <c r="G335" s="39" t="s">
        <v>2035</v>
      </c>
      <c r="H335" s="40" t="s">
        <v>1973</v>
      </c>
      <c r="I335" s="33">
        <v>44080</v>
      </c>
      <c r="J335" s="53"/>
      <c r="K335" s="41" t="s">
        <v>2013</v>
      </c>
      <c r="L335" s="41" t="s">
        <v>1978</v>
      </c>
      <c r="M335" s="39" t="s">
        <v>926</v>
      </c>
      <c r="N335" s="1" t="s">
        <v>18</v>
      </c>
      <c r="O335" s="33">
        <v>44038</v>
      </c>
      <c r="P335" s="1" t="s">
        <v>58</v>
      </c>
      <c r="Q335" s="1" t="s">
        <v>60</v>
      </c>
      <c r="R335" s="1" t="s">
        <v>45</v>
      </c>
      <c r="S335" s="42" t="s">
        <v>2036</v>
      </c>
      <c r="T335" s="53"/>
      <c r="U335" s="53"/>
      <c r="V335" s="43"/>
      <c r="W335" s="1"/>
      <c r="X335" s="44"/>
    </row>
    <row r="336" spans="1:24" ht="15">
      <c r="A336" s="1" t="b">
        <v>1</v>
      </c>
      <c r="B336" s="1"/>
      <c r="C336" s="1"/>
      <c r="D336" s="1"/>
      <c r="E336" s="1" t="str">
        <f t="shared" si="1"/>
        <v>Spielvideo</v>
      </c>
      <c r="F336" s="38" t="s">
        <v>2037</v>
      </c>
      <c r="G336" s="39" t="s">
        <v>2038</v>
      </c>
      <c r="H336" s="40" t="s">
        <v>1973</v>
      </c>
      <c r="I336" s="33">
        <v>43854</v>
      </c>
      <c r="J336" s="53"/>
      <c r="K336" s="41" t="s">
        <v>2039</v>
      </c>
      <c r="L336" s="41" t="s">
        <v>83</v>
      </c>
      <c r="M336" s="39" t="s">
        <v>2040</v>
      </c>
      <c r="N336" s="1" t="s">
        <v>18</v>
      </c>
      <c r="O336" s="33">
        <v>43715</v>
      </c>
      <c r="P336" s="1" t="s">
        <v>36</v>
      </c>
      <c r="Q336" s="1" t="s">
        <v>20</v>
      </c>
      <c r="R336" s="1" t="s">
        <v>28</v>
      </c>
      <c r="S336" s="42" t="s">
        <v>2041</v>
      </c>
      <c r="T336" s="53"/>
      <c r="U336" s="53"/>
      <c r="V336" s="43"/>
      <c r="W336" s="1"/>
      <c r="X336" s="44"/>
    </row>
    <row r="337" spans="1:24" ht="15">
      <c r="A337" s="1" t="b">
        <v>1</v>
      </c>
      <c r="B337" s="1"/>
      <c r="C337" s="1"/>
      <c r="D337" s="1"/>
      <c r="E337" s="1" t="str">
        <f t="shared" si="1"/>
        <v>Spielvideo</v>
      </c>
      <c r="F337" s="38" t="s">
        <v>2042</v>
      </c>
      <c r="G337" s="66" t="s">
        <v>2043</v>
      </c>
      <c r="H337" s="40" t="s">
        <v>1973</v>
      </c>
      <c r="I337" s="33">
        <v>43857</v>
      </c>
      <c r="J337" s="53"/>
      <c r="K337" s="41" t="s">
        <v>2039</v>
      </c>
      <c r="L337" s="41" t="s">
        <v>83</v>
      </c>
      <c r="M337" s="39" t="s">
        <v>2040</v>
      </c>
      <c r="N337" s="1" t="s">
        <v>18</v>
      </c>
      <c r="O337" s="33">
        <v>43715</v>
      </c>
      <c r="P337" s="1" t="s">
        <v>36</v>
      </c>
      <c r="Q337" s="1" t="s">
        <v>70</v>
      </c>
      <c r="R337" s="1" t="s">
        <v>28</v>
      </c>
      <c r="S337" s="42" t="s">
        <v>862</v>
      </c>
      <c r="T337" s="53"/>
      <c r="U337" s="53"/>
      <c r="V337" s="43"/>
      <c r="W337" s="1"/>
      <c r="X337" s="44"/>
    </row>
    <row r="338" spans="1:24" ht="15">
      <c r="A338" s="1" t="b">
        <v>1</v>
      </c>
      <c r="B338" s="1"/>
      <c r="C338" s="1"/>
      <c r="D338" s="1"/>
      <c r="E338" s="1" t="str">
        <f t="shared" si="1"/>
        <v>Spielvideo</v>
      </c>
      <c r="F338" s="38" t="s">
        <v>2044</v>
      </c>
      <c r="G338" s="39" t="s">
        <v>2045</v>
      </c>
      <c r="H338" s="40" t="s">
        <v>1973</v>
      </c>
      <c r="I338" s="33">
        <v>43861</v>
      </c>
      <c r="J338" s="53"/>
      <c r="K338" s="41" t="s">
        <v>2039</v>
      </c>
      <c r="L338" s="41" t="s">
        <v>83</v>
      </c>
      <c r="M338" s="39" t="s">
        <v>2040</v>
      </c>
      <c r="N338" s="1" t="s">
        <v>18</v>
      </c>
      <c r="O338" s="33">
        <v>43716</v>
      </c>
      <c r="P338" s="1" t="s">
        <v>36</v>
      </c>
      <c r="Q338" s="1" t="s">
        <v>33</v>
      </c>
      <c r="R338" s="1" t="s">
        <v>28</v>
      </c>
      <c r="S338" s="42" t="s">
        <v>108</v>
      </c>
      <c r="T338" s="53"/>
      <c r="U338" s="53"/>
      <c r="V338" s="43"/>
      <c r="W338" s="1"/>
      <c r="X338" s="44"/>
    </row>
    <row r="339" spans="1:24" ht="15">
      <c r="A339" s="1" t="b">
        <v>1</v>
      </c>
      <c r="B339" s="1"/>
      <c r="C339" s="1"/>
      <c r="D339" s="1"/>
      <c r="E339" s="1" t="str">
        <f t="shared" si="1"/>
        <v>Spielvideo</v>
      </c>
      <c r="F339" s="38" t="s">
        <v>2046</v>
      </c>
      <c r="G339" s="39" t="s">
        <v>2047</v>
      </c>
      <c r="H339" s="40" t="s">
        <v>1973</v>
      </c>
      <c r="I339" s="33">
        <v>43864</v>
      </c>
      <c r="J339" s="53"/>
      <c r="K339" s="41" t="s">
        <v>2039</v>
      </c>
      <c r="L339" s="41" t="s">
        <v>83</v>
      </c>
      <c r="M339" s="39" t="s">
        <v>2040</v>
      </c>
      <c r="N339" s="1" t="s">
        <v>18</v>
      </c>
      <c r="O339" s="33">
        <v>43716</v>
      </c>
      <c r="P339" s="1" t="s">
        <v>36</v>
      </c>
      <c r="Q339" s="1" t="s">
        <v>112</v>
      </c>
      <c r="R339" s="1" t="s">
        <v>28</v>
      </c>
      <c r="S339" s="42" t="s">
        <v>22</v>
      </c>
      <c r="T339" s="53"/>
      <c r="U339" s="53"/>
      <c r="V339" s="43"/>
      <c r="W339" s="1"/>
      <c r="X339" s="44"/>
    </row>
    <row r="340" spans="1:24" ht="15">
      <c r="A340" s="1" t="b">
        <v>1</v>
      </c>
      <c r="B340" s="1"/>
      <c r="C340" s="1"/>
      <c r="D340" s="1"/>
      <c r="E340" s="1" t="str">
        <f t="shared" si="1"/>
        <v>Spielvideo</v>
      </c>
      <c r="F340" s="38" t="s">
        <v>2048</v>
      </c>
      <c r="G340" s="39" t="s">
        <v>2049</v>
      </c>
      <c r="H340" s="40" t="s">
        <v>1973</v>
      </c>
      <c r="I340" s="33">
        <v>43868</v>
      </c>
      <c r="J340" s="53"/>
      <c r="K340" s="41" t="s">
        <v>2039</v>
      </c>
      <c r="L340" s="41" t="s">
        <v>83</v>
      </c>
      <c r="M340" s="39" t="s">
        <v>2040</v>
      </c>
      <c r="N340" s="1" t="s">
        <v>18</v>
      </c>
      <c r="O340" s="33">
        <v>43716</v>
      </c>
      <c r="P340" s="1" t="s">
        <v>36</v>
      </c>
      <c r="Q340" s="1" t="s">
        <v>2050</v>
      </c>
      <c r="R340" s="1" t="s">
        <v>28</v>
      </c>
      <c r="S340" s="42" t="s">
        <v>246</v>
      </c>
      <c r="T340" s="53"/>
      <c r="U340" s="53"/>
      <c r="V340" s="43"/>
      <c r="W340" s="1"/>
      <c r="X340" s="44"/>
    </row>
    <row r="341" spans="1:24" ht="15">
      <c r="A341" s="1" t="b">
        <v>1</v>
      </c>
      <c r="B341" s="1"/>
      <c r="C341" s="1"/>
      <c r="D341" s="1"/>
      <c r="E341" s="1" t="str">
        <f t="shared" si="1"/>
        <v>Spielvideo</v>
      </c>
      <c r="F341" s="38" t="s">
        <v>2051</v>
      </c>
      <c r="G341" s="39" t="s">
        <v>2052</v>
      </c>
      <c r="H341" s="40" t="s">
        <v>1973</v>
      </c>
      <c r="I341" s="33">
        <v>43871</v>
      </c>
      <c r="J341" s="53"/>
      <c r="K341" s="41" t="s">
        <v>2039</v>
      </c>
      <c r="L341" s="41" t="s">
        <v>83</v>
      </c>
      <c r="M341" s="39" t="s">
        <v>2040</v>
      </c>
      <c r="N341" s="1" t="s">
        <v>18</v>
      </c>
      <c r="O341" s="33">
        <v>43716</v>
      </c>
      <c r="P341" s="1" t="s">
        <v>36</v>
      </c>
      <c r="Q341" s="1" t="s">
        <v>58</v>
      </c>
      <c r="R341" s="1" t="s">
        <v>28</v>
      </c>
      <c r="S341" s="42" t="s">
        <v>381</v>
      </c>
      <c r="T341" s="53"/>
      <c r="U341" s="53"/>
      <c r="V341" s="43"/>
      <c r="W341" s="1"/>
      <c r="X341" s="44"/>
    </row>
    <row r="342" spans="1:24" ht="15">
      <c r="A342" s="1" t="b">
        <v>1</v>
      </c>
      <c r="B342" s="1"/>
      <c r="C342" s="1"/>
      <c r="D342" s="1"/>
      <c r="E342" s="1" t="str">
        <f t="shared" si="1"/>
        <v>Spielvideo</v>
      </c>
      <c r="F342" s="38" t="s">
        <v>2053</v>
      </c>
      <c r="G342" s="39" t="s">
        <v>2054</v>
      </c>
      <c r="H342" s="40" t="s">
        <v>1973</v>
      </c>
      <c r="I342" s="33">
        <v>43875</v>
      </c>
      <c r="J342" s="53"/>
      <c r="K342" s="41" t="s">
        <v>2039</v>
      </c>
      <c r="L342" s="41" t="s">
        <v>83</v>
      </c>
      <c r="M342" s="39" t="s">
        <v>2040</v>
      </c>
      <c r="N342" s="1" t="s">
        <v>18</v>
      </c>
      <c r="O342" s="33">
        <v>43716</v>
      </c>
      <c r="P342" s="1" t="s">
        <v>36</v>
      </c>
      <c r="Q342" s="1" t="s">
        <v>60</v>
      </c>
      <c r="R342" s="1" t="s">
        <v>28</v>
      </c>
      <c r="S342" s="42" t="s">
        <v>365</v>
      </c>
      <c r="T342" s="53"/>
      <c r="U342" s="53"/>
      <c r="V342" s="43"/>
      <c r="W342" s="1"/>
      <c r="X342" s="44"/>
    </row>
    <row r="343" spans="1:24" ht="15">
      <c r="A343" s="1" t="b">
        <v>1</v>
      </c>
      <c r="B343" s="1"/>
      <c r="C343" s="1"/>
      <c r="D343" s="1"/>
      <c r="E343" s="1" t="str">
        <f t="shared" si="1"/>
        <v>Spielvideo</v>
      </c>
      <c r="F343" s="38" t="s">
        <v>2055</v>
      </c>
      <c r="G343" s="39" t="s">
        <v>2056</v>
      </c>
      <c r="H343" s="40" t="s">
        <v>1973</v>
      </c>
      <c r="I343" s="33">
        <v>43850</v>
      </c>
      <c r="J343" s="53"/>
      <c r="K343" s="41" t="s">
        <v>2057</v>
      </c>
      <c r="L343" s="41" t="s">
        <v>148</v>
      </c>
      <c r="M343" s="39" t="s">
        <v>2058</v>
      </c>
      <c r="N343" s="1" t="s">
        <v>18</v>
      </c>
      <c r="O343" s="33">
        <v>43645</v>
      </c>
      <c r="P343" s="1" t="s">
        <v>70</v>
      </c>
      <c r="Q343" s="1" t="s">
        <v>73</v>
      </c>
      <c r="R343" s="1" t="s">
        <v>28</v>
      </c>
      <c r="S343" s="42" t="s">
        <v>29</v>
      </c>
      <c r="T343" s="53"/>
      <c r="U343" s="53"/>
      <c r="V343" s="43"/>
      <c r="W343" s="1"/>
      <c r="X343" s="44"/>
    </row>
    <row r="344" spans="1:24" ht="15">
      <c r="A344" s="1" t="b">
        <v>1</v>
      </c>
      <c r="B344" s="1"/>
      <c r="C344" s="1"/>
      <c r="D344" s="1"/>
      <c r="E344" s="1" t="str">
        <f t="shared" si="1"/>
        <v>Spielvideo</v>
      </c>
      <c r="F344" s="38" t="s">
        <v>2059</v>
      </c>
      <c r="G344" s="39" t="s">
        <v>2060</v>
      </c>
      <c r="H344" s="40" t="s">
        <v>1973</v>
      </c>
      <c r="I344" s="33">
        <v>43880</v>
      </c>
      <c r="J344" s="53" t="s">
        <v>2061</v>
      </c>
      <c r="K344" s="41" t="s">
        <v>2062</v>
      </c>
      <c r="L344" s="41" t="s">
        <v>138</v>
      </c>
      <c r="M344" s="39" t="s">
        <v>2063</v>
      </c>
      <c r="N344" s="1" t="s">
        <v>18</v>
      </c>
      <c r="O344" s="33">
        <v>43876</v>
      </c>
      <c r="P344" s="1" t="s">
        <v>151</v>
      </c>
      <c r="Q344" s="1" t="s">
        <v>224</v>
      </c>
      <c r="R344" s="1" t="s">
        <v>28</v>
      </c>
      <c r="S344" s="42" t="s">
        <v>34</v>
      </c>
      <c r="T344" s="53"/>
      <c r="U344" s="53"/>
      <c r="V344" s="43"/>
      <c r="W344" s="1"/>
      <c r="X344" s="44"/>
    </row>
    <row r="345" spans="1:24" ht="15">
      <c r="A345" s="1" t="b">
        <v>1</v>
      </c>
      <c r="B345" s="1"/>
      <c r="C345" s="1"/>
      <c r="D345" s="1"/>
      <c r="E345" s="1" t="str">
        <f t="shared" si="1"/>
        <v>Spielvideo</v>
      </c>
      <c r="F345" s="38" t="s">
        <v>2064</v>
      </c>
      <c r="G345" s="39" t="s">
        <v>2065</v>
      </c>
      <c r="H345" s="40" t="s">
        <v>1973</v>
      </c>
      <c r="I345" s="33">
        <v>43887</v>
      </c>
      <c r="J345" s="53" t="s">
        <v>2061</v>
      </c>
      <c r="K345" s="41" t="s">
        <v>2062</v>
      </c>
      <c r="L345" s="41" t="s">
        <v>138</v>
      </c>
      <c r="M345" s="39" t="s">
        <v>2063</v>
      </c>
      <c r="N345" s="1" t="s">
        <v>18</v>
      </c>
      <c r="O345" s="33">
        <v>43876</v>
      </c>
      <c r="P345" s="1" t="s">
        <v>151</v>
      </c>
      <c r="Q345" s="1" t="s">
        <v>2066</v>
      </c>
      <c r="R345" s="1" t="s">
        <v>28</v>
      </c>
      <c r="S345" s="42" t="s">
        <v>862</v>
      </c>
      <c r="T345" s="53"/>
      <c r="U345" s="53"/>
      <c r="V345" s="43"/>
      <c r="W345" s="1"/>
      <c r="X345" s="44"/>
    </row>
    <row r="346" spans="1:24" ht="15">
      <c r="A346" s="1" t="b">
        <v>1</v>
      </c>
      <c r="B346" s="1"/>
      <c r="C346" s="1"/>
      <c r="D346" s="1"/>
      <c r="E346" s="1" t="str">
        <f t="shared" si="1"/>
        <v>Spielvideo</v>
      </c>
      <c r="F346" s="38" t="s">
        <v>2067</v>
      </c>
      <c r="G346" s="39" t="s">
        <v>2068</v>
      </c>
      <c r="H346" s="40" t="s">
        <v>1973</v>
      </c>
      <c r="I346" s="33">
        <v>43894</v>
      </c>
      <c r="J346" s="53" t="s">
        <v>2061</v>
      </c>
      <c r="K346" s="41" t="s">
        <v>2062</v>
      </c>
      <c r="L346" s="41" t="s">
        <v>138</v>
      </c>
      <c r="M346" s="39" t="s">
        <v>2063</v>
      </c>
      <c r="N346" s="1" t="s">
        <v>18</v>
      </c>
      <c r="O346" s="33">
        <v>43876</v>
      </c>
      <c r="P346" s="1" t="s">
        <v>151</v>
      </c>
      <c r="Q346" s="1" t="s">
        <v>118</v>
      </c>
      <c r="R346" s="1" t="s">
        <v>28</v>
      </c>
      <c r="S346" s="42" t="s">
        <v>218</v>
      </c>
      <c r="T346" s="53"/>
      <c r="U346" s="53"/>
      <c r="V346" s="43"/>
      <c r="W346" s="1"/>
      <c r="X346" s="44"/>
    </row>
    <row r="347" spans="1:24" ht="15">
      <c r="A347" s="1" t="b">
        <v>1</v>
      </c>
      <c r="B347" s="1"/>
      <c r="C347" s="1"/>
      <c r="D347" s="1"/>
      <c r="E347" s="1" t="str">
        <f t="shared" si="1"/>
        <v>Spielvideo</v>
      </c>
      <c r="F347" s="38" t="s">
        <v>2069</v>
      </c>
      <c r="G347" s="39" t="s">
        <v>2070</v>
      </c>
      <c r="H347" s="40" t="s">
        <v>1973</v>
      </c>
      <c r="I347" s="33">
        <v>43911</v>
      </c>
      <c r="J347" s="53" t="s">
        <v>2061</v>
      </c>
      <c r="K347" s="41" t="s">
        <v>2062</v>
      </c>
      <c r="L347" s="41" t="s">
        <v>138</v>
      </c>
      <c r="M347" s="39" t="s">
        <v>2063</v>
      </c>
      <c r="N347" s="1" t="s">
        <v>18</v>
      </c>
      <c r="O347" s="33">
        <v>43876</v>
      </c>
      <c r="P347" s="1" t="s">
        <v>151</v>
      </c>
      <c r="Q347" s="1" t="s">
        <v>60</v>
      </c>
      <c r="R347" s="1" t="s">
        <v>28</v>
      </c>
      <c r="S347" s="42" t="s">
        <v>34</v>
      </c>
      <c r="T347" s="53"/>
      <c r="U347" s="53"/>
      <c r="V347" s="43"/>
      <c r="W347" s="1"/>
      <c r="X347" s="44"/>
    </row>
    <row r="348" spans="1:24" ht="15">
      <c r="A348" s="1" t="b">
        <v>1</v>
      </c>
      <c r="B348" s="1"/>
      <c r="C348" s="1"/>
      <c r="D348" s="1"/>
      <c r="E348" s="1" t="str">
        <f t="shared" si="1"/>
        <v>Spielvideo</v>
      </c>
      <c r="F348" s="38" t="s">
        <v>2071</v>
      </c>
      <c r="G348" s="39" t="s">
        <v>2072</v>
      </c>
      <c r="H348" s="40" t="s">
        <v>1973</v>
      </c>
      <c r="I348" s="33">
        <v>43912</v>
      </c>
      <c r="J348" s="53" t="s">
        <v>2061</v>
      </c>
      <c r="K348" s="41" t="s">
        <v>2062</v>
      </c>
      <c r="L348" s="41" t="s">
        <v>138</v>
      </c>
      <c r="M348" s="39" t="s">
        <v>2063</v>
      </c>
      <c r="N348" s="1" t="s">
        <v>18</v>
      </c>
      <c r="O348" s="33">
        <v>43876</v>
      </c>
      <c r="P348" s="1" t="s">
        <v>151</v>
      </c>
      <c r="Q348" s="1" t="s">
        <v>1031</v>
      </c>
      <c r="R348" s="1" t="s">
        <v>28</v>
      </c>
      <c r="S348" s="42" t="s">
        <v>2073</v>
      </c>
      <c r="T348" s="53"/>
      <c r="U348" s="53"/>
      <c r="V348" s="43"/>
      <c r="W348" s="1"/>
      <c r="X348" s="44"/>
    </row>
    <row r="349" spans="1:24" ht="15">
      <c r="A349" s="1" t="b">
        <v>1</v>
      </c>
      <c r="B349" s="1"/>
      <c r="C349" s="1"/>
      <c r="D349" s="1"/>
      <c r="E349" s="1" t="str">
        <f t="shared" si="1"/>
        <v>Spielvideo</v>
      </c>
      <c r="F349" s="38" t="s">
        <v>2074</v>
      </c>
      <c r="G349" s="39" t="s">
        <v>2075</v>
      </c>
      <c r="H349" s="40" t="s">
        <v>1973</v>
      </c>
      <c r="I349" s="33">
        <v>43917</v>
      </c>
      <c r="J349" s="53" t="s">
        <v>2061</v>
      </c>
      <c r="K349" s="41" t="s">
        <v>2062</v>
      </c>
      <c r="L349" s="41" t="s">
        <v>138</v>
      </c>
      <c r="M349" s="39" t="s">
        <v>2063</v>
      </c>
      <c r="N349" s="1" t="s">
        <v>18</v>
      </c>
      <c r="O349" s="33">
        <v>43876</v>
      </c>
      <c r="P349" s="1" t="s">
        <v>1031</v>
      </c>
      <c r="Q349" s="1" t="s">
        <v>60</v>
      </c>
      <c r="R349" s="1" t="s">
        <v>28</v>
      </c>
      <c r="S349" s="42" t="s">
        <v>239</v>
      </c>
      <c r="T349" s="53"/>
      <c r="U349" s="53"/>
      <c r="V349" s="43"/>
      <c r="W349" s="1"/>
      <c r="X349" s="44"/>
    </row>
    <row r="350" spans="1:24" ht="15">
      <c r="A350" s="1" t="b">
        <v>1</v>
      </c>
      <c r="B350" s="1"/>
      <c r="C350" s="1"/>
      <c r="D350" s="1"/>
      <c r="E350" s="1" t="str">
        <f t="shared" si="1"/>
        <v>Spielvideo</v>
      </c>
      <c r="F350" s="38" t="s">
        <v>2076</v>
      </c>
      <c r="G350" s="39" t="s">
        <v>2077</v>
      </c>
      <c r="H350" s="40" t="s">
        <v>1973</v>
      </c>
      <c r="I350" s="33">
        <v>43924</v>
      </c>
      <c r="J350" s="53" t="s">
        <v>2061</v>
      </c>
      <c r="K350" s="41" t="s">
        <v>2062</v>
      </c>
      <c r="L350" s="41" t="s">
        <v>138</v>
      </c>
      <c r="M350" s="39" t="s">
        <v>2063</v>
      </c>
      <c r="N350" s="1" t="s">
        <v>18</v>
      </c>
      <c r="O350" s="33">
        <v>43876</v>
      </c>
      <c r="P350" s="1" t="s">
        <v>60</v>
      </c>
      <c r="Q350" s="1" t="s">
        <v>118</v>
      </c>
      <c r="R350" s="1" t="s">
        <v>28</v>
      </c>
      <c r="S350" s="42" t="s">
        <v>29</v>
      </c>
      <c r="T350" s="53"/>
      <c r="U350" s="53"/>
      <c r="V350" s="43"/>
      <c r="W350" s="1"/>
      <c r="X350" s="44"/>
    </row>
    <row r="351" spans="1:24" ht="15">
      <c r="A351" s="1" t="b">
        <v>1</v>
      </c>
      <c r="B351" s="1"/>
      <c r="C351" s="1"/>
      <c r="D351" s="1"/>
      <c r="E351" s="1" t="str">
        <f t="shared" si="1"/>
        <v>Spielvideo</v>
      </c>
      <c r="F351" s="38" t="s">
        <v>2078</v>
      </c>
      <c r="G351" s="39" t="s">
        <v>2079</v>
      </c>
      <c r="H351" s="40" t="s">
        <v>1973</v>
      </c>
      <c r="I351" s="33">
        <v>43959</v>
      </c>
      <c r="J351" s="53" t="s">
        <v>2061</v>
      </c>
      <c r="K351" s="41" t="s">
        <v>2062</v>
      </c>
      <c r="L351" s="41" t="s">
        <v>138</v>
      </c>
      <c r="M351" s="39" t="s">
        <v>2063</v>
      </c>
      <c r="N351" s="1" t="s">
        <v>18</v>
      </c>
      <c r="O351" s="33">
        <v>43876</v>
      </c>
      <c r="P351" s="1" t="s">
        <v>60</v>
      </c>
      <c r="Q351" s="1" t="s">
        <v>2066</v>
      </c>
      <c r="R351" s="1" t="s">
        <v>28</v>
      </c>
      <c r="S351" s="42" t="s">
        <v>2080</v>
      </c>
      <c r="T351" s="53"/>
      <c r="U351" s="53"/>
      <c r="V351" s="43"/>
      <c r="W351" s="1"/>
      <c r="X351" s="44"/>
    </row>
    <row r="352" spans="1:24" ht="15">
      <c r="A352" s="1" t="b">
        <v>1</v>
      </c>
      <c r="B352" s="1"/>
      <c r="C352" s="1"/>
      <c r="D352" s="1"/>
      <c r="E352" s="1" t="str">
        <f t="shared" si="1"/>
        <v>Spielvideo</v>
      </c>
      <c r="F352" s="38" t="s">
        <v>2081</v>
      </c>
      <c r="G352" s="39" t="s">
        <v>2082</v>
      </c>
      <c r="H352" s="40" t="s">
        <v>1973</v>
      </c>
      <c r="I352" s="33">
        <v>43966</v>
      </c>
      <c r="J352" s="53" t="s">
        <v>2061</v>
      </c>
      <c r="K352" s="41" t="s">
        <v>2062</v>
      </c>
      <c r="L352" s="41" t="s">
        <v>138</v>
      </c>
      <c r="M352" s="39" t="s">
        <v>2063</v>
      </c>
      <c r="N352" s="1" t="s">
        <v>18</v>
      </c>
      <c r="O352" s="33">
        <v>43876</v>
      </c>
      <c r="P352" s="1" t="s">
        <v>2066</v>
      </c>
      <c r="Q352" s="1" t="s">
        <v>1031</v>
      </c>
      <c r="R352" s="1" t="s">
        <v>28</v>
      </c>
      <c r="S352" s="42" t="s">
        <v>2083</v>
      </c>
      <c r="T352" s="53"/>
      <c r="U352" s="53"/>
      <c r="V352" s="43"/>
      <c r="W352" s="1"/>
      <c r="X352" s="44"/>
    </row>
    <row r="353" spans="1:24" ht="15">
      <c r="A353" s="1" t="b">
        <v>1</v>
      </c>
      <c r="B353" s="1"/>
      <c r="C353" s="1"/>
      <c r="D353" s="1"/>
      <c r="E353" s="1" t="str">
        <f t="shared" si="1"/>
        <v>Spielvideo</v>
      </c>
      <c r="F353" s="38" t="s">
        <v>2084</v>
      </c>
      <c r="G353" s="39" t="s">
        <v>2085</v>
      </c>
      <c r="H353" s="40" t="s">
        <v>1973</v>
      </c>
      <c r="I353" s="33">
        <v>43822</v>
      </c>
      <c r="J353" s="53"/>
      <c r="K353" s="41" t="s">
        <v>2086</v>
      </c>
      <c r="L353" s="41" t="s">
        <v>2087</v>
      </c>
      <c r="M353" s="39" t="s">
        <v>2088</v>
      </c>
      <c r="N353" s="1" t="s">
        <v>18</v>
      </c>
      <c r="O353" s="33">
        <v>43743</v>
      </c>
      <c r="P353" s="1" t="s">
        <v>36</v>
      </c>
      <c r="Q353" s="1" t="s">
        <v>2089</v>
      </c>
      <c r="R353" s="1" t="s">
        <v>45</v>
      </c>
      <c r="S353" s="42" t="s">
        <v>2090</v>
      </c>
      <c r="T353" s="53"/>
      <c r="U353" s="53"/>
      <c r="V353" s="43"/>
      <c r="W353" s="1"/>
      <c r="X353" s="44"/>
    </row>
    <row r="354" spans="1:24" ht="15">
      <c r="A354" s="1" t="b">
        <v>1</v>
      </c>
      <c r="B354" s="1"/>
      <c r="C354" s="1"/>
      <c r="D354" s="1"/>
      <c r="E354" s="1" t="str">
        <f t="shared" si="1"/>
        <v>Spielvideo</v>
      </c>
      <c r="F354" s="38" t="s">
        <v>2091</v>
      </c>
      <c r="G354" s="39" t="s">
        <v>2092</v>
      </c>
      <c r="H354" s="40" t="s">
        <v>1973</v>
      </c>
      <c r="I354" s="33">
        <v>43826</v>
      </c>
      <c r="J354" s="53"/>
      <c r="K354" s="41" t="s">
        <v>2086</v>
      </c>
      <c r="L354" s="41" t="s">
        <v>2087</v>
      </c>
      <c r="M354" s="39" t="s">
        <v>2088</v>
      </c>
      <c r="N354" s="1" t="s">
        <v>18</v>
      </c>
      <c r="O354" s="33">
        <v>43743</v>
      </c>
      <c r="P354" s="1" t="s">
        <v>2066</v>
      </c>
      <c r="Q354" s="1" t="s">
        <v>33</v>
      </c>
      <c r="R354" s="1" t="s">
        <v>45</v>
      </c>
      <c r="S354" s="42" t="s">
        <v>2093</v>
      </c>
      <c r="T354" s="53"/>
      <c r="U354" s="53"/>
      <c r="V354" s="43"/>
      <c r="W354" s="1"/>
      <c r="X354" s="44"/>
    </row>
    <row r="355" spans="1:24" ht="15">
      <c r="A355" s="1" t="b">
        <v>1</v>
      </c>
      <c r="B355" s="1"/>
      <c r="C355" s="1"/>
      <c r="D355" s="1"/>
      <c r="E355" s="1" t="str">
        <f t="shared" si="1"/>
        <v>Spielvideo</v>
      </c>
      <c r="F355" s="38" t="s">
        <v>2094</v>
      </c>
      <c r="G355" s="39" t="s">
        <v>2095</v>
      </c>
      <c r="H355" s="40" t="s">
        <v>1973</v>
      </c>
      <c r="I355" s="33">
        <v>43829</v>
      </c>
      <c r="J355" s="53"/>
      <c r="K355" s="41" t="s">
        <v>2086</v>
      </c>
      <c r="L355" s="41" t="s">
        <v>2087</v>
      </c>
      <c r="M355" s="39" t="s">
        <v>2088</v>
      </c>
      <c r="N355" s="1" t="s">
        <v>18</v>
      </c>
      <c r="O355" s="33">
        <v>43743</v>
      </c>
      <c r="P355" s="1" t="s">
        <v>36</v>
      </c>
      <c r="Q355" s="1" t="s">
        <v>675</v>
      </c>
      <c r="R355" s="1" t="s">
        <v>45</v>
      </c>
      <c r="S355" s="42" t="s">
        <v>56</v>
      </c>
      <c r="T355" s="53"/>
      <c r="U355" s="53"/>
      <c r="V355" s="43"/>
      <c r="W355" s="1"/>
      <c r="X355" s="44"/>
    </row>
    <row r="356" spans="1:24" ht="15">
      <c r="A356" s="1" t="b">
        <v>1</v>
      </c>
      <c r="B356" s="1"/>
      <c r="C356" s="1"/>
      <c r="D356" s="1"/>
      <c r="E356" s="1" t="str">
        <f t="shared" si="1"/>
        <v>Spielvideo</v>
      </c>
      <c r="F356" s="38" t="s">
        <v>2096</v>
      </c>
      <c r="G356" s="39" t="s">
        <v>2097</v>
      </c>
      <c r="H356" s="40" t="s">
        <v>1973</v>
      </c>
      <c r="I356" s="33">
        <v>43833</v>
      </c>
      <c r="J356" s="53"/>
      <c r="K356" s="41" t="s">
        <v>2086</v>
      </c>
      <c r="L356" s="41" t="s">
        <v>2087</v>
      </c>
      <c r="M356" s="39" t="s">
        <v>2088</v>
      </c>
      <c r="N356" s="1" t="s">
        <v>18</v>
      </c>
      <c r="O356" s="33">
        <v>43743</v>
      </c>
      <c r="P356" s="1" t="s">
        <v>36</v>
      </c>
      <c r="Q356" s="1" t="s">
        <v>58</v>
      </c>
      <c r="R356" s="1" t="s">
        <v>45</v>
      </c>
      <c r="S356" s="42" t="s">
        <v>511</v>
      </c>
      <c r="T356" s="53"/>
      <c r="U356" s="53"/>
      <c r="V356" s="43"/>
      <c r="W356" s="1"/>
      <c r="X356" s="44"/>
    </row>
    <row r="357" spans="1:24" ht="15">
      <c r="A357" s="1" t="b">
        <v>1</v>
      </c>
      <c r="B357" s="1"/>
      <c r="C357" s="1"/>
      <c r="D357" s="1"/>
      <c r="E357" s="1" t="str">
        <f t="shared" si="1"/>
        <v>Spielvideo</v>
      </c>
      <c r="F357" s="38" t="s">
        <v>2098</v>
      </c>
      <c r="G357" s="39" t="s">
        <v>2099</v>
      </c>
      <c r="H357" s="40" t="s">
        <v>1973</v>
      </c>
      <c r="I357" s="33">
        <v>43836</v>
      </c>
      <c r="J357" s="53"/>
      <c r="K357" s="41" t="s">
        <v>2086</v>
      </c>
      <c r="L357" s="41" t="s">
        <v>2087</v>
      </c>
      <c r="M357" s="39" t="s">
        <v>2088</v>
      </c>
      <c r="N357" s="1" t="s">
        <v>18</v>
      </c>
      <c r="O357" s="33">
        <v>43743</v>
      </c>
      <c r="P357" s="1" t="s">
        <v>58</v>
      </c>
      <c r="Q357" s="1" t="s">
        <v>33</v>
      </c>
      <c r="R357" s="1" t="s">
        <v>45</v>
      </c>
      <c r="S357" s="42" t="s">
        <v>2100</v>
      </c>
      <c r="T357" s="53"/>
      <c r="U357" s="53"/>
      <c r="V357" s="43"/>
      <c r="W357" s="1"/>
      <c r="X357" s="44"/>
    </row>
    <row r="358" spans="1:24" ht="15">
      <c r="A358" s="1" t="b">
        <v>1</v>
      </c>
      <c r="B358" s="1"/>
      <c r="C358" s="1"/>
      <c r="D358" s="1"/>
      <c r="E358" s="1" t="str">
        <f t="shared" si="1"/>
        <v>Spielvideo</v>
      </c>
      <c r="F358" s="38" t="s">
        <v>2101</v>
      </c>
      <c r="G358" s="39" t="s">
        <v>2102</v>
      </c>
      <c r="H358" s="40" t="s">
        <v>1973</v>
      </c>
      <c r="I358" s="33">
        <v>43840</v>
      </c>
      <c r="J358" s="53"/>
      <c r="K358" s="41" t="s">
        <v>2086</v>
      </c>
      <c r="L358" s="41" t="s">
        <v>2087</v>
      </c>
      <c r="M358" s="39" t="s">
        <v>2088</v>
      </c>
      <c r="N358" s="1" t="s">
        <v>18</v>
      </c>
      <c r="O358" s="33">
        <v>43743</v>
      </c>
      <c r="P358" s="1" t="s">
        <v>36</v>
      </c>
      <c r="Q358" s="1" t="s">
        <v>1031</v>
      </c>
      <c r="R358" s="1" t="s">
        <v>45</v>
      </c>
      <c r="S358" s="42" t="s">
        <v>1676</v>
      </c>
      <c r="T358" s="53"/>
      <c r="U358" s="53"/>
      <c r="V358" s="43"/>
      <c r="W358" s="1"/>
      <c r="X358" s="44"/>
    </row>
    <row r="359" spans="1:24" ht="15">
      <c r="A359" s="1" t="b">
        <v>1</v>
      </c>
      <c r="B359" s="1"/>
      <c r="C359" s="1"/>
      <c r="D359" s="1"/>
      <c r="E359" s="1" t="str">
        <f t="shared" si="1"/>
        <v>Spielvideo</v>
      </c>
      <c r="F359" s="38" t="s">
        <v>2103</v>
      </c>
      <c r="G359" s="39" t="s">
        <v>2104</v>
      </c>
      <c r="H359" s="40" t="s">
        <v>1973</v>
      </c>
      <c r="I359" s="33">
        <v>44071</v>
      </c>
      <c r="J359" s="53"/>
      <c r="K359" s="41" t="s">
        <v>921</v>
      </c>
      <c r="L359" s="41" t="s">
        <v>922</v>
      </c>
      <c r="M359" s="39" t="s">
        <v>923</v>
      </c>
      <c r="N359" s="1" t="s">
        <v>18</v>
      </c>
      <c r="O359" s="33">
        <v>44066</v>
      </c>
      <c r="P359" s="1" t="s">
        <v>92</v>
      </c>
      <c r="Q359" s="1" t="s">
        <v>60</v>
      </c>
      <c r="R359" s="1" t="s">
        <v>45</v>
      </c>
      <c r="S359" s="42" t="s">
        <v>511</v>
      </c>
      <c r="T359" s="53"/>
      <c r="U359" s="53"/>
      <c r="V359" s="43"/>
      <c r="W359" s="1"/>
      <c r="X359" s="44"/>
    </row>
    <row r="360" spans="1:24" ht="15">
      <c r="A360" s="1" t="b">
        <v>1</v>
      </c>
      <c r="B360" s="1"/>
      <c r="C360" s="1"/>
      <c r="D360" s="1"/>
      <c r="E360" s="1" t="str">
        <f t="shared" si="1"/>
        <v>Spielvideo</v>
      </c>
      <c r="F360" s="38" t="s">
        <v>2105</v>
      </c>
      <c r="G360" s="39" t="s">
        <v>2106</v>
      </c>
      <c r="H360" s="40" t="s">
        <v>1973</v>
      </c>
      <c r="I360" s="33">
        <v>44074</v>
      </c>
      <c r="J360" s="53"/>
      <c r="K360" s="41" t="s">
        <v>921</v>
      </c>
      <c r="L360" s="41" t="s">
        <v>922</v>
      </c>
      <c r="M360" s="39" t="s">
        <v>923</v>
      </c>
      <c r="N360" s="1" t="s">
        <v>18</v>
      </c>
      <c r="O360" s="33">
        <v>44067</v>
      </c>
      <c r="P360" s="1" t="s">
        <v>36</v>
      </c>
      <c r="Q360" s="1" t="s">
        <v>92</v>
      </c>
      <c r="R360" s="1" t="s">
        <v>45</v>
      </c>
      <c r="S360" s="42" t="s">
        <v>2107</v>
      </c>
      <c r="T360" s="53"/>
      <c r="U360" s="53"/>
      <c r="V360" s="43"/>
      <c r="W360" s="1"/>
      <c r="X360" s="44"/>
    </row>
    <row r="361" spans="1:24" ht="15">
      <c r="A361" s="1" t="b">
        <v>1</v>
      </c>
      <c r="B361" s="1"/>
      <c r="C361" s="1"/>
      <c r="D361" s="1"/>
      <c r="E361" s="1" t="str">
        <f t="shared" si="1"/>
        <v>Spielvideo</v>
      </c>
      <c r="F361" s="38" t="s">
        <v>2108</v>
      </c>
      <c r="G361" s="39" t="s">
        <v>2109</v>
      </c>
      <c r="H361" s="40" t="s">
        <v>1973</v>
      </c>
      <c r="I361" s="33">
        <v>44078</v>
      </c>
      <c r="J361" s="53"/>
      <c r="K361" s="41" t="s">
        <v>921</v>
      </c>
      <c r="L361" s="41" t="s">
        <v>922</v>
      </c>
      <c r="M361" s="39" t="s">
        <v>923</v>
      </c>
      <c r="N361" s="1" t="s">
        <v>18</v>
      </c>
      <c r="O361" s="33">
        <v>44066</v>
      </c>
      <c r="P361" s="1" t="s">
        <v>36</v>
      </c>
      <c r="Q361" s="1" t="s">
        <v>424</v>
      </c>
      <c r="R361" s="1" t="s">
        <v>45</v>
      </c>
      <c r="S361" s="42" t="s">
        <v>1673</v>
      </c>
      <c r="T361" s="53"/>
      <c r="U361" s="53"/>
      <c r="V361" s="43"/>
      <c r="W361" s="1"/>
      <c r="X361" s="44"/>
    </row>
    <row r="362" spans="1:24" ht="15">
      <c r="A362" s="1" t="b">
        <v>1</v>
      </c>
      <c r="B362" s="1"/>
      <c r="C362" s="1"/>
      <c r="D362" s="1"/>
      <c r="E362" s="1" t="str">
        <f t="shared" si="1"/>
        <v>Spielvideo</v>
      </c>
      <c r="F362" s="38" t="s">
        <v>2110</v>
      </c>
      <c r="G362" s="39" t="s">
        <v>2111</v>
      </c>
      <c r="H362" s="40" t="s">
        <v>1973</v>
      </c>
      <c r="I362" s="33">
        <v>44081</v>
      </c>
      <c r="J362" s="53"/>
      <c r="K362" s="41" t="s">
        <v>921</v>
      </c>
      <c r="L362" s="41" t="s">
        <v>922</v>
      </c>
      <c r="M362" s="39" t="s">
        <v>923</v>
      </c>
      <c r="N362" s="1" t="s">
        <v>18</v>
      </c>
      <c r="O362" s="33">
        <v>44066</v>
      </c>
      <c r="P362" s="1" t="s">
        <v>36</v>
      </c>
      <c r="Q362" s="1" t="s">
        <v>88</v>
      </c>
      <c r="R362" s="1" t="s">
        <v>45</v>
      </c>
      <c r="S362" s="42" t="s">
        <v>2107</v>
      </c>
      <c r="T362" s="53"/>
      <c r="U362" s="53"/>
      <c r="V362" s="43"/>
      <c r="W362" s="1"/>
      <c r="X362" s="44"/>
    </row>
    <row r="363" spans="1:24" ht="15">
      <c r="A363" s="1" t="b">
        <v>1</v>
      </c>
      <c r="B363" s="1"/>
      <c r="C363" s="1"/>
      <c r="D363" s="1"/>
      <c r="E363" s="1" t="str">
        <f t="shared" si="1"/>
        <v>Spielvideo</v>
      </c>
      <c r="F363" s="38" t="s">
        <v>2112</v>
      </c>
      <c r="G363" s="39" t="s">
        <v>2113</v>
      </c>
      <c r="H363" s="40" t="s">
        <v>1973</v>
      </c>
      <c r="I363" s="33">
        <v>44085</v>
      </c>
      <c r="J363" s="53"/>
      <c r="K363" s="41" t="s">
        <v>921</v>
      </c>
      <c r="L363" s="41" t="s">
        <v>922</v>
      </c>
      <c r="M363" s="39" t="s">
        <v>923</v>
      </c>
      <c r="N363" s="1" t="s">
        <v>18</v>
      </c>
      <c r="O363" s="33">
        <v>44067</v>
      </c>
      <c r="P363" s="1" t="s">
        <v>224</v>
      </c>
      <c r="Q363" s="1" t="s">
        <v>48</v>
      </c>
      <c r="R363" s="1" t="s">
        <v>45</v>
      </c>
      <c r="S363" s="42" t="s">
        <v>46</v>
      </c>
      <c r="T363" s="53"/>
      <c r="U363" s="53"/>
      <c r="V363" s="43"/>
      <c r="W363" s="1"/>
      <c r="X363" s="44"/>
    </row>
    <row r="364" spans="1:24" ht="15">
      <c r="A364" s="1" t="b">
        <v>1</v>
      </c>
      <c r="B364" s="1"/>
      <c r="C364" s="1"/>
      <c r="D364" s="1"/>
      <c r="E364" s="1" t="str">
        <f t="shared" si="1"/>
        <v>Spielvideo</v>
      </c>
      <c r="F364" s="38" t="s">
        <v>2114</v>
      </c>
      <c r="G364" s="39" t="s">
        <v>2115</v>
      </c>
      <c r="H364" s="40" t="s">
        <v>1973</v>
      </c>
      <c r="I364" s="33">
        <v>44088</v>
      </c>
      <c r="J364" s="53"/>
      <c r="K364" s="41" t="s">
        <v>921</v>
      </c>
      <c r="L364" s="41" t="s">
        <v>922</v>
      </c>
      <c r="M364" s="39" t="s">
        <v>923</v>
      </c>
      <c r="N364" s="1" t="s">
        <v>18</v>
      </c>
      <c r="O364" s="33">
        <v>44066</v>
      </c>
      <c r="P364" s="1" t="s">
        <v>88</v>
      </c>
      <c r="Q364" s="1" t="s">
        <v>33</v>
      </c>
      <c r="R364" s="1" t="s">
        <v>45</v>
      </c>
      <c r="S364" s="42" t="s">
        <v>56</v>
      </c>
      <c r="T364" s="53"/>
      <c r="U364" s="53"/>
      <c r="V364" s="43"/>
      <c r="W364" s="1"/>
      <c r="X364" s="44"/>
    </row>
    <row r="365" spans="1:24" ht="15">
      <c r="A365" s="1" t="b">
        <v>1</v>
      </c>
      <c r="B365" s="1"/>
      <c r="C365" s="1"/>
      <c r="D365" s="1"/>
      <c r="E365" s="1" t="str">
        <f t="shared" si="1"/>
        <v>Spielvideo</v>
      </c>
      <c r="F365" s="38" t="s">
        <v>2116</v>
      </c>
      <c r="G365" s="39" t="s">
        <v>2117</v>
      </c>
      <c r="H365" s="40" t="s">
        <v>1973</v>
      </c>
      <c r="I365" s="33">
        <v>44092</v>
      </c>
      <c r="J365" s="53"/>
      <c r="K365" s="41" t="s">
        <v>921</v>
      </c>
      <c r="L365" s="41" t="s">
        <v>922</v>
      </c>
      <c r="M365" s="39" t="s">
        <v>923</v>
      </c>
      <c r="N365" s="1" t="s">
        <v>18</v>
      </c>
      <c r="O365" s="33">
        <v>44067</v>
      </c>
      <c r="P365" s="1" t="s">
        <v>36</v>
      </c>
      <c r="Q365" s="1" t="s">
        <v>5871</v>
      </c>
      <c r="R365" s="1" t="s">
        <v>45</v>
      </c>
      <c r="S365" s="42" t="s">
        <v>2118</v>
      </c>
      <c r="T365" s="53"/>
      <c r="U365" s="53"/>
      <c r="V365" s="43"/>
      <c r="W365" s="1"/>
      <c r="X365" s="44"/>
    </row>
    <row r="366" spans="1:24" ht="15">
      <c r="A366" s="1" t="b">
        <v>1</v>
      </c>
      <c r="B366" s="1"/>
      <c r="C366" s="1"/>
      <c r="D366" s="1"/>
      <c r="E366" s="1" t="str">
        <f t="shared" si="1"/>
        <v>Spielvideo</v>
      </c>
      <c r="F366" s="38" t="s">
        <v>2119</v>
      </c>
      <c r="G366" s="39" t="s">
        <v>2120</v>
      </c>
      <c r="H366" s="40" t="s">
        <v>1973</v>
      </c>
      <c r="I366" s="33">
        <v>44088</v>
      </c>
      <c r="J366" s="53"/>
      <c r="K366" s="41" t="s">
        <v>921</v>
      </c>
      <c r="L366" s="41" t="s">
        <v>922</v>
      </c>
      <c r="M366" s="39" t="s">
        <v>923</v>
      </c>
      <c r="N366" s="1" t="s">
        <v>18</v>
      </c>
      <c r="O366" s="33">
        <v>44066</v>
      </c>
      <c r="P366" s="1" t="s">
        <v>88</v>
      </c>
      <c r="Q366" s="1" t="s">
        <v>2121</v>
      </c>
      <c r="R366" s="1" t="s">
        <v>45</v>
      </c>
      <c r="S366" s="42" t="s">
        <v>2122</v>
      </c>
      <c r="T366" s="53"/>
      <c r="U366" s="53"/>
      <c r="V366" s="43"/>
      <c r="W366" s="1"/>
      <c r="X366" s="44"/>
    </row>
    <row r="367" spans="1:24" ht="15">
      <c r="A367" s="1" t="b">
        <v>1</v>
      </c>
      <c r="B367" s="1"/>
      <c r="C367" s="1"/>
      <c r="D367" s="1"/>
      <c r="E367" s="1" t="str">
        <f t="shared" si="1"/>
        <v>Spielvideo</v>
      </c>
      <c r="F367" s="38" t="s">
        <v>2123</v>
      </c>
      <c r="G367" s="39" t="s">
        <v>2124</v>
      </c>
      <c r="H367" s="40" t="s">
        <v>1973</v>
      </c>
      <c r="I367" s="33">
        <v>44099</v>
      </c>
      <c r="J367" s="53"/>
      <c r="K367" s="41" t="s">
        <v>921</v>
      </c>
      <c r="L367" s="41" t="s">
        <v>922</v>
      </c>
      <c r="M367" s="39" t="s">
        <v>923</v>
      </c>
      <c r="N367" s="1" t="s">
        <v>18</v>
      </c>
      <c r="O367" s="33">
        <v>44066</v>
      </c>
      <c r="P367" s="1" t="s">
        <v>36</v>
      </c>
      <c r="Q367" s="1" t="s">
        <v>33</v>
      </c>
      <c r="R367" s="1" t="s">
        <v>45</v>
      </c>
      <c r="S367" s="42" t="s">
        <v>195</v>
      </c>
      <c r="T367" s="53"/>
      <c r="U367" s="53"/>
      <c r="V367" s="43"/>
      <c r="W367" s="1"/>
      <c r="X367" s="44"/>
    </row>
    <row r="368" spans="1:24" ht="15">
      <c r="A368" s="1" t="b">
        <v>1</v>
      </c>
      <c r="B368" s="1"/>
      <c r="C368" s="1"/>
      <c r="D368" s="1"/>
      <c r="E368" s="1" t="str">
        <f t="shared" si="1"/>
        <v>Spielvideo</v>
      </c>
      <c r="F368" s="38" t="s">
        <v>2125</v>
      </c>
      <c r="G368" s="39" t="s">
        <v>2126</v>
      </c>
      <c r="H368" s="40" t="s">
        <v>1973</v>
      </c>
      <c r="I368" s="33">
        <v>44102</v>
      </c>
      <c r="J368" s="53"/>
      <c r="K368" s="41" t="s">
        <v>921</v>
      </c>
      <c r="L368" s="41" t="s">
        <v>922</v>
      </c>
      <c r="M368" s="39" t="s">
        <v>923</v>
      </c>
      <c r="N368" s="1" t="s">
        <v>18</v>
      </c>
      <c r="O368" s="33">
        <v>44067</v>
      </c>
      <c r="P368" s="1" t="s">
        <v>1031</v>
      </c>
      <c r="Q368" s="1" t="s">
        <v>424</v>
      </c>
      <c r="R368" s="1" t="s">
        <v>45</v>
      </c>
      <c r="S368" s="42" t="s">
        <v>949</v>
      </c>
      <c r="T368" s="53"/>
      <c r="U368" s="53"/>
      <c r="V368" s="43"/>
      <c r="W368" s="1"/>
      <c r="X368" s="44"/>
    </row>
    <row r="369" spans="1:24" ht="15">
      <c r="A369" s="1" t="b">
        <v>1</v>
      </c>
      <c r="B369" s="1"/>
      <c r="C369" s="1"/>
      <c r="D369" s="1"/>
      <c r="E369" s="1" t="str">
        <f t="shared" si="1"/>
        <v>Spielvideo</v>
      </c>
      <c r="F369" s="1" t="s">
        <v>2127</v>
      </c>
      <c r="G369" s="67" t="s">
        <v>2128</v>
      </c>
      <c r="H369" s="40" t="s">
        <v>1973</v>
      </c>
      <c r="I369" s="33">
        <v>44104</v>
      </c>
      <c r="J369" s="53"/>
      <c r="K369" s="41" t="s">
        <v>921</v>
      </c>
      <c r="L369" s="41" t="s">
        <v>922</v>
      </c>
      <c r="M369" s="39" t="s">
        <v>923</v>
      </c>
      <c r="N369" s="1" t="s">
        <v>18</v>
      </c>
      <c r="O369" s="33">
        <v>44067</v>
      </c>
      <c r="P369" s="1" t="s">
        <v>224</v>
      </c>
      <c r="Q369" s="1" t="s">
        <v>2129</v>
      </c>
      <c r="R369" s="1" t="s">
        <v>45</v>
      </c>
      <c r="S369" s="42" t="s">
        <v>56</v>
      </c>
      <c r="T369" s="53"/>
      <c r="U369" s="53"/>
      <c r="V369" s="43"/>
      <c r="W369" s="1"/>
      <c r="X369" s="44"/>
    </row>
    <row r="370" spans="1:24" ht="15">
      <c r="A370" s="1" t="b">
        <v>1</v>
      </c>
      <c r="B370" s="1"/>
      <c r="C370" s="1"/>
      <c r="D370" s="1"/>
      <c r="E370" s="1" t="str">
        <f t="shared" si="1"/>
        <v>Spielvideo</v>
      </c>
      <c r="F370" s="38" t="s">
        <v>2130</v>
      </c>
      <c r="G370" s="39" t="s">
        <v>2131</v>
      </c>
      <c r="H370" s="40" t="s">
        <v>1973</v>
      </c>
      <c r="I370" s="33">
        <v>44106</v>
      </c>
      <c r="J370" s="53"/>
      <c r="K370" s="41" t="s">
        <v>921</v>
      </c>
      <c r="L370" s="41" t="s">
        <v>922</v>
      </c>
      <c r="M370" s="39" t="s">
        <v>923</v>
      </c>
      <c r="N370" s="1" t="s">
        <v>18</v>
      </c>
      <c r="O370" s="33">
        <v>44067</v>
      </c>
      <c r="P370" s="1" t="s">
        <v>88</v>
      </c>
      <c r="Q370" s="1" t="s">
        <v>1031</v>
      </c>
      <c r="R370" s="1" t="s">
        <v>45</v>
      </c>
      <c r="S370" s="42" t="s">
        <v>53</v>
      </c>
      <c r="T370" s="53"/>
      <c r="U370" s="53"/>
      <c r="V370" s="43"/>
      <c r="W370" s="1"/>
      <c r="X370" s="44"/>
    </row>
    <row r="371" spans="1:24" ht="15">
      <c r="A371" s="1" t="b">
        <v>1</v>
      </c>
      <c r="B371" s="1"/>
      <c r="C371" s="1"/>
      <c r="D371" s="1"/>
      <c r="E371" s="1" t="str">
        <f t="shared" si="1"/>
        <v>Spielvideo</v>
      </c>
      <c r="F371" s="38" t="s">
        <v>2132</v>
      </c>
      <c r="G371" s="39" t="s">
        <v>2133</v>
      </c>
      <c r="H371" s="40" t="s">
        <v>1973</v>
      </c>
      <c r="I371" s="33">
        <v>44109</v>
      </c>
      <c r="J371" s="53"/>
      <c r="K371" s="41" t="s">
        <v>921</v>
      </c>
      <c r="L371" s="41" t="s">
        <v>922</v>
      </c>
      <c r="M371" s="39" t="s">
        <v>923</v>
      </c>
      <c r="N371" s="1" t="s">
        <v>18</v>
      </c>
      <c r="O371" s="33">
        <v>44066</v>
      </c>
      <c r="P371" s="1" t="s">
        <v>88</v>
      </c>
      <c r="Q371" s="1" t="s">
        <v>5871</v>
      </c>
      <c r="R371" s="1" t="s">
        <v>45</v>
      </c>
      <c r="S371" s="42" t="s">
        <v>932</v>
      </c>
      <c r="T371" s="53"/>
      <c r="U371" s="53"/>
      <c r="V371" s="43"/>
      <c r="W371" s="1"/>
      <c r="X371" s="44"/>
    </row>
    <row r="372" spans="1:24" ht="15">
      <c r="A372" s="1" t="b">
        <v>1</v>
      </c>
      <c r="B372" s="1"/>
      <c r="C372" s="1"/>
      <c r="D372" s="1"/>
      <c r="E372" s="1" t="str">
        <f t="shared" si="1"/>
        <v>Spielvideo</v>
      </c>
      <c r="F372" s="38" t="s">
        <v>2134</v>
      </c>
      <c r="G372" s="39" t="s">
        <v>2135</v>
      </c>
      <c r="H372" s="40" t="s">
        <v>1973</v>
      </c>
      <c r="I372" s="33">
        <v>44113</v>
      </c>
      <c r="J372" s="53"/>
      <c r="K372" s="41" t="s">
        <v>921</v>
      </c>
      <c r="L372" s="41" t="s">
        <v>922</v>
      </c>
      <c r="M372" s="39" t="s">
        <v>923</v>
      </c>
      <c r="N372" s="1" t="s">
        <v>18</v>
      </c>
      <c r="O372" s="33">
        <v>44066</v>
      </c>
      <c r="P372" s="1" t="s">
        <v>5871</v>
      </c>
      <c r="Q372" s="1" t="s">
        <v>60</v>
      </c>
      <c r="R372" s="1" t="s">
        <v>45</v>
      </c>
      <c r="S372" s="42" t="s">
        <v>195</v>
      </c>
      <c r="T372" s="53"/>
      <c r="U372" s="53"/>
      <c r="V372" s="43"/>
      <c r="W372" s="1"/>
      <c r="X372" s="44"/>
    </row>
    <row r="373" spans="1:24" ht="15">
      <c r="A373" s="1" t="b">
        <v>1</v>
      </c>
      <c r="B373" s="1"/>
      <c r="C373" s="1"/>
      <c r="D373" s="1"/>
      <c r="E373" s="1" t="str">
        <f t="shared" si="1"/>
        <v>Spielvideo</v>
      </c>
      <c r="F373" s="38" t="s">
        <v>2136</v>
      </c>
      <c r="G373" s="39" t="s">
        <v>2137</v>
      </c>
      <c r="H373" s="40" t="s">
        <v>1973</v>
      </c>
      <c r="I373" s="33">
        <v>44116</v>
      </c>
      <c r="J373" s="53"/>
      <c r="K373" s="41" t="s">
        <v>921</v>
      </c>
      <c r="L373" s="41" t="s">
        <v>922</v>
      </c>
      <c r="M373" s="39" t="s">
        <v>923</v>
      </c>
      <c r="N373" s="1" t="s">
        <v>18</v>
      </c>
      <c r="O373" s="33">
        <v>44066</v>
      </c>
      <c r="P373" s="1" t="s">
        <v>36</v>
      </c>
      <c r="Q373" s="1" t="s">
        <v>1031</v>
      </c>
      <c r="R373" s="1" t="s">
        <v>45</v>
      </c>
      <c r="S373" s="42" t="s">
        <v>2010</v>
      </c>
      <c r="T373" s="53"/>
      <c r="U373" s="53"/>
      <c r="V373" s="43"/>
      <c r="W373" s="1"/>
      <c r="X373" s="44"/>
    </row>
    <row r="374" spans="1:24" ht="15">
      <c r="A374" s="1" t="b">
        <v>1</v>
      </c>
      <c r="B374" s="1"/>
      <c r="C374" s="1"/>
      <c r="D374" s="1"/>
      <c r="E374" s="1" t="str">
        <f t="shared" si="1"/>
        <v>Spielvideo</v>
      </c>
      <c r="F374" s="38" t="s">
        <v>2138</v>
      </c>
      <c r="G374" s="39" t="s">
        <v>2139</v>
      </c>
      <c r="H374" s="40" t="s">
        <v>1973</v>
      </c>
      <c r="I374" s="33">
        <v>43903</v>
      </c>
      <c r="J374" s="53"/>
      <c r="K374" s="41" t="s">
        <v>935</v>
      </c>
      <c r="L374" s="41" t="s">
        <v>1978</v>
      </c>
      <c r="M374" s="39" t="s">
        <v>948</v>
      </c>
      <c r="N374" s="1" t="s">
        <v>18</v>
      </c>
      <c r="O374" s="33">
        <v>43897</v>
      </c>
      <c r="P374" s="1" t="s">
        <v>945</v>
      </c>
      <c r="Q374" s="1" t="s">
        <v>151</v>
      </c>
      <c r="R374" s="1" t="s">
        <v>45</v>
      </c>
      <c r="S374" s="42" t="s">
        <v>1986</v>
      </c>
      <c r="T374" s="53"/>
      <c r="U374" s="53"/>
      <c r="V374" s="43"/>
      <c r="W374" s="1"/>
      <c r="X374" s="44"/>
    </row>
    <row r="375" spans="1:24" ht="15">
      <c r="A375" s="1" t="b">
        <v>1</v>
      </c>
      <c r="B375" s="1"/>
      <c r="C375" s="1"/>
      <c r="D375" s="1"/>
      <c r="E375" s="1" t="str">
        <f t="shared" si="1"/>
        <v>Spielvideo</v>
      </c>
      <c r="F375" s="38" t="s">
        <v>2140</v>
      </c>
      <c r="G375" s="39" t="s">
        <v>2141</v>
      </c>
      <c r="H375" s="40" t="s">
        <v>1973</v>
      </c>
      <c r="I375" s="33">
        <v>43910</v>
      </c>
      <c r="J375" s="53"/>
      <c r="K375" s="41" t="s">
        <v>935</v>
      </c>
      <c r="L375" s="41" t="s">
        <v>1978</v>
      </c>
      <c r="M375" s="39" t="s">
        <v>948</v>
      </c>
      <c r="N375" s="1" t="s">
        <v>18</v>
      </c>
      <c r="O375" s="33">
        <v>43897</v>
      </c>
      <c r="P375" s="1" t="s">
        <v>945</v>
      </c>
      <c r="Q375" s="1" t="s">
        <v>33</v>
      </c>
      <c r="R375" s="1" t="s">
        <v>45</v>
      </c>
      <c r="S375" s="42" t="s">
        <v>1986</v>
      </c>
      <c r="T375" s="53"/>
      <c r="U375" s="53"/>
      <c r="V375" s="43"/>
      <c r="W375" s="1"/>
      <c r="X375" s="44"/>
    </row>
    <row r="376" spans="1:24" ht="15">
      <c r="A376" s="1" t="b">
        <v>1</v>
      </c>
      <c r="B376" s="1"/>
      <c r="C376" s="1"/>
      <c r="D376" s="1"/>
      <c r="E376" s="1" t="str">
        <f t="shared" si="1"/>
        <v>Spielvideo</v>
      </c>
      <c r="F376" s="38" t="s">
        <v>2142</v>
      </c>
      <c r="G376" s="39" t="s">
        <v>2143</v>
      </c>
      <c r="H376" s="40" t="s">
        <v>1973</v>
      </c>
      <c r="I376" s="33">
        <v>43920</v>
      </c>
      <c r="J376" s="53"/>
      <c r="K376" s="41" t="s">
        <v>935</v>
      </c>
      <c r="L376" s="41" t="s">
        <v>1978</v>
      </c>
      <c r="M376" s="39" t="s">
        <v>948</v>
      </c>
      <c r="N376" s="1" t="s">
        <v>18</v>
      </c>
      <c r="O376" s="33">
        <v>43897</v>
      </c>
      <c r="P376" s="1" t="s">
        <v>945</v>
      </c>
      <c r="Q376" s="1" t="s">
        <v>675</v>
      </c>
      <c r="R376" s="1" t="s">
        <v>45</v>
      </c>
      <c r="S376" s="42" t="s">
        <v>2144</v>
      </c>
      <c r="T376" s="53"/>
      <c r="U376" s="53"/>
      <c r="V376" s="43"/>
      <c r="W376" s="1"/>
      <c r="X376" s="44"/>
    </row>
    <row r="377" spans="1:24" ht="15">
      <c r="A377" s="1" t="b">
        <v>1</v>
      </c>
      <c r="B377" s="1"/>
      <c r="C377" s="1"/>
      <c r="D377" s="1"/>
      <c r="E377" s="1" t="str">
        <f t="shared" si="1"/>
        <v>Spielvideo</v>
      </c>
      <c r="F377" s="38" t="s">
        <v>2145</v>
      </c>
      <c r="G377" s="66" t="s">
        <v>2146</v>
      </c>
      <c r="H377" s="40" t="s">
        <v>1973</v>
      </c>
      <c r="I377" s="33">
        <v>43847</v>
      </c>
      <c r="J377" s="53"/>
      <c r="K377" s="41" t="s">
        <v>5894</v>
      </c>
      <c r="L377" s="41" t="s">
        <v>32</v>
      </c>
      <c r="M377" s="1"/>
      <c r="N377" s="1" t="s">
        <v>18</v>
      </c>
      <c r="O377" s="33">
        <v>43688</v>
      </c>
      <c r="P377" s="1" t="s">
        <v>2147</v>
      </c>
      <c r="Q377" s="1" t="s">
        <v>20</v>
      </c>
      <c r="R377" s="1" t="s">
        <v>28</v>
      </c>
      <c r="S377" s="42" t="s">
        <v>213</v>
      </c>
      <c r="T377" s="53"/>
      <c r="U377" s="53"/>
      <c r="V377" s="43"/>
      <c r="W377" s="1"/>
      <c r="X377" s="44"/>
    </row>
    <row r="378" spans="1:24" ht="15">
      <c r="A378" s="1" t="b">
        <v>1</v>
      </c>
      <c r="B378" s="1"/>
      <c r="C378" s="1"/>
      <c r="D378" s="1"/>
      <c r="E378" s="1" t="str">
        <f t="shared" si="1"/>
        <v>Spielvideo</v>
      </c>
      <c r="F378" s="38" t="s">
        <v>2148</v>
      </c>
      <c r="G378" s="39" t="s">
        <v>2149</v>
      </c>
      <c r="H378" s="40" t="s">
        <v>1973</v>
      </c>
      <c r="I378" s="33">
        <v>43878</v>
      </c>
      <c r="J378" s="53"/>
      <c r="K378" s="41" t="s">
        <v>5894</v>
      </c>
      <c r="L378" s="41" t="s">
        <v>32</v>
      </c>
      <c r="M378" s="1"/>
      <c r="N378" s="1" t="s">
        <v>18</v>
      </c>
      <c r="O378" s="33">
        <v>43687</v>
      </c>
      <c r="P378" s="1" t="s">
        <v>36</v>
      </c>
      <c r="Q378" s="1" t="s">
        <v>1276</v>
      </c>
      <c r="R378" s="1" t="s">
        <v>28</v>
      </c>
      <c r="S378" s="42" t="s">
        <v>2150</v>
      </c>
      <c r="T378" s="53"/>
      <c r="U378" s="53"/>
      <c r="V378" s="43"/>
      <c r="W378" s="1"/>
      <c r="X378" s="44"/>
    </row>
    <row r="379" spans="1:24" ht="15">
      <c r="A379" s="1" t="b">
        <v>1</v>
      </c>
      <c r="B379" s="1"/>
      <c r="C379" s="1"/>
      <c r="D379" s="1"/>
      <c r="E379" s="1" t="str">
        <f t="shared" si="1"/>
        <v>Spielvideo</v>
      </c>
      <c r="F379" s="38" t="s">
        <v>2151</v>
      </c>
      <c r="G379" s="39" t="s">
        <v>2152</v>
      </c>
      <c r="H379" s="40" t="s">
        <v>1973</v>
      </c>
      <c r="I379" s="33">
        <v>43900</v>
      </c>
      <c r="J379" s="53"/>
      <c r="K379" s="41" t="s">
        <v>5894</v>
      </c>
      <c r="L379" s="41" t="s">
        <v>32</v>
      </c>
      <c r="M379" s="1"/>
      <c r="N379" s="1" t="s">
        <v>18</v>
      </c>
      <c r="O379" s="33">
        <v>43688</v>
      </c>
      <c r="P379" s="1" t="s">
        <v>36</v>
      </c>
      <c r="Q379" s="1" t="s">
        <v>675</v>
      </c>
      <c r="R379" s="1" t="s">
        <v>28</v>
      </c>
      <c r="S379" s="42" t="s">
        <v>124</v>
      </c>
      <c r="T379" s="53"/>
      <c r="U379" s="53"/>
      <c r="V379" s="43"/>
      <c r="W379" s="1"/>
      <c r="X379" s="44"/>
    </row>
    <row r="380" spans="1:24" ht="15">
      <c r="A380" s="1" t="b">
        <v>1</v>
      </c>
      <c r="B380" s="1"/>
      <c r="C380" s="1"/>
      <c r="D380" s="1"/>
      <c r="E380" s="1" t="str">
        <f t="shared" si="1"/>
        <v>Spielvideo</v>
      </c>
      <c r="F380" s="38" t="s">
        <v>2153</v>
      </c>
      <c r="G380" s="39" t="s">
        <v>2154</v>
      </c>
      <c r="H380" s="40" t="s">
        <v>1973</v>
      </c>
      <c r="I380" s="33">
        <v>44090</v>
      </c>
      <c r="J380" s="53"/>
      <c r="K380" s="41" t="s">
        <v>5895</v>
      </c>
      <c r="L380" s="41" t="s">
        <v>204</v>
      </c>
      <c r="M380" s="39" t="s">
        <v>1436</v>
      </c>
      <c r="N380" s="1" t="s">
        <v>18</v>
      </c>
      <c r="O380" s="33">
        <v>44086</v>
      </c>
      <c r="P380" s="1" t="s">
        <v>92</v>
      </c>
      <c r="Q380" s="1" t="s">
        <v>85</v>
      </c>
      <c r="R380" s="1" t="s">
        <v>45</v>
      </c>
      <c r="S380" s="42" t="s">
        <v>1260</v>
      </c>
      <c r="T380" s="53"/>
      <c r="U380" s="53"/>
      <c r="V380" s="43"/>
      <c r="W380" s="1"/>
      <c r="X380" s="44"/>
    </row>
    <row r="381" spans="1:24" ht="15">
      <c r="A381" s="1" t="b">
        <v>1</v>
      </c>
      <c r="B381" s="1"/>
      <c r="C381" s="1"/>
      <c r="D381" s="1"/>
      <c r="E381" s="1" t="str">
        <f t="shared" si="1"/>
        <v>Spielvideo</v>
      </c>
      <c r="F381" s="38" t="s">
        <v>2155</v>
      </c>
      <c r="G381" s="39" t="s">
        <v>2156</v>
      </c>
      <c r="H381" s="40" t="s">
        <v>1973</v>
      </c>
      <c r="I381" s="33">
        <v>44097</v>
      </c>
      <c r="J381" s="53"/>
      <c r="K381" s="41" t="s">
        <v>5895</v>
      </c>
      <c r="L381" s="41" t="s">
        <v>204</v>
      </c>
      <c r="M381" s="39" t="s">
        <v>1436</v>
      </c>
      <c r="N381" s="1" t="s">
        <v>18</v>
      </c>
      <c r="O381" s="33">
        <v>44086</v>
      </c>
      <c r="P381" s="1" t="s">
        <v>1031</v>
      </c>
      <c r="Q381" s="1" t="s">
        <v>85</v>
      </c>
      <c r="R381" s="1" t="s">
        <v>45</v>
      </c>
      <c r="S381" s="42" t="s">
        <v>2157</v>
      </c>
      <c r="T381" s="53"/>
      <c r="U381" s="53"/>
      <c r="V381" s="43"/>
      <c r="W381" s="1"/>
      <c r="X381" s="44"/>
    </row>
    <row r="382" spans="1:24" ht="15">
      <c r="A382" s="1" t="b">
        <v>1</v>
      </c>
      <c r="B382" s="1"/>
      <c r="C382" s="1"/>
      <c r="D382" s="1"/>
      <c r="E382" s="1" t="str">
        <f t="shared" si="1"/>
        <v>Spielvideo</v>
      </c>
      <c r="F382" s="38" t="s">
        <v>2158</v>
      </c>
      <c r="G382" s="39" t="s">
        <v>2159</v>
      </c>
      <c r="H382" s="40" t="s">
        <v>1973</v>
      </c>
      <c r="I382" s="33">
        <v>44052</v>
      </c>
      <c r="J382" s="53" t="s">
        <v>858</v>
      </c>
      <c r="K382" s="41" t="s">
        <v>5896</v>
      </c>
      <c r="L382" s="41" t="s">
        <v>204</v>
      </c>
      <c r="M382" s="39" t="s">
        <v>2161</v>
      </c>
      <c r="N382" s="1" t="s">
        <v>18</v>
      </c>
      <c r="O382" s="33">
        <v>43624</v>
      </c>
      <c r="P382" s="1" t="s">
        <v>36</v>
      </c>
      <c r="Q382" s="1" t="s">
        <v>1225</v>
      </c>
      <c r="R382" s="1" t="s">
        <v>28</v>
      </c>
      <c r="S382" s="42" t="s">
        <v>1600</v>
      </c>
      <c r="T382" s="53"/>
      <c r="U382" s="53"/>
      <c r="V382" s="43"/>
      <c r="W382" s="1"/>
      <c r="X382" s="44"/>
    </row>
    <row r="383" spans="1:24" ht="15">
      <c r="A383" s="1" t="b">
        <v>1</v>
      </c>
      <c r="B383" s="1"/>
      <c r="C383" s="1"/>
      <c r="D383" s="1"/>
      <c r="E383" s="1" t="str">
        <f t="shared" si="1"/>
        <v>Spielvideo</v>
      </c>
      <c r="F383" s="38" t="s">
        <v>2162</v>
      </c>
      <c r="G383" s="39" t="s">
        <v>2163</v>
      </c>
      <c r="H383" s="40" t="s">
        <v>1973</v>
      </c>
      <c r="I383" s="33">
        <v>44059</v>
      </c>
      <c r="J383" s="53" t="s">
        <v>858</v>
      </c>
      <c r="K383" s="41" t="s">
        <v>5896</v>
      </c>
      <c r="L383" s="41" t="s">
        <v>204</v>
      </c>
      <c r="M383" s="39" t="s">
        <v>2161</v>
      </c>
      <c r="N383" s="1" t="s">
        <v>18</v>
      </c>
      <c r="O383" s="33">
        <v>43624</v>
      </c>
      <c r="P383" s="1" t="s">
        <v>36</v>
      </c>
      <c r="Q383" s="1" t="s">
        <v>2164</v>
      </c>
      <c r="R383" s="1" t="s">
        <v>28</v>
      </c>
      <c r="S383" s="42" t="s">
        <v>2165</v>
      </c>
      <c r="T383" s="53"/>
      <c r="U383" s="53"/>
      <c r="V383" s="43"/>
      <c r="W383" s="1"/>
      <c r="X383" s="44"/>
    </row>
    <row r="384" spans="1:24" ht="15">
      <c r="A384" s="1" t="b">
        <v>1</v>
      </c>
      <c r="B384" s="1"/>
      <c r="C384" s="1"/>
      <c r="D384" s="1"/>
      <c r="E384" s="1" t="str">
        <f t="shared" si="1"/>
        <v>Spielvideo</v>
      </c>
      <c r="F384" s="38" t="s">
        <v>2166</v>
      </c>
      <c r="G384" s="39" t="s">
        <v>2167</v>
      </c>
      <c r="H384" s="40" t="s">
        <v>1973</v>
      </c>
      <c r="I384" s="33">
        <v>43843</v>
      </c>
      <c r="J384" s="53"/>
      <c r="K384" s="41" t="s">
        <v>5897</v>
      </c>
      <c r="L384" s="41" t="s">
        <v>190</v>
      </c>
      <c r="M384" s="1"/>
      <c r="N384" s="1" t="s">
        <v>18</v>
      </c>
      <c r="O384" s="33">
        <v>43834</v>
      </c>
      <c r="P384" s="1" t="s">
        <v>85</v>
      </c>
      <c r="Q384" s="1" t="s">
        <v>1031</v>
      </c>
      <c r="R384" s="1" t="s">
        <v>45</v>
      </c>
      <c r="S384" s="42" t="s">
        <v>2168</v>
      </c>
      <c r="T384" s="53"/>
      <c r="U384" s="53"/>
      <c r="V384" s="43"/>
      <c r="W384" s="1"/>
      <c r="X384" s="44"/>
    </row>
    <row r="385" spans="1:24" ht="15">
      <c r="A385" s="1" t="b">
        <v>1</v>
      </c>
      <c r="B385" s="1"/>
      <c r="C385" s="1"/>
      <c r="D385" s="1"/>
      <c r="E385" s="1" t="str">
        <f t="shared" si="1"/>
        <v>Spielvideo</v>
      </c>
      <c r="F385" s="38" t="s">
        <v>5898</v>
      </c>
      <c r="G385" s="39" t="s">
        <v>2169</v>
      </c>
      <c r="H385" s="40" t="s">
        <v>1973</v>
      </c>
      <c r="I385" s="68" t="s">
        <v>5899</v>
      </c>
      <c r="J385" s="53"/>
      <c r="K385" s="41" t="s">
        <v>921</v>
      </c>
      <c r="L385" s="41" t="s">
        <v>922</v>
      </c>
      <c r="M385" s="39" t="s">
        <v>923</v>
      </c>
      <c r="N385" s="1" t="s">
        <v>18</v>
      </c>
      <c r="O385" s="33">
        <v>44066</v>
      </c>
      <c r="P385" s="1" t="s">
        <v>224</v>
      </c>
      <c r="Q385" s="1" t="s">
        <v>927</v>
      </c>
      <c r="R385" s="1" t="s">
        <v>45</v>
      </c>
      <c r="S385" s="42" t="s">
        <v>1240</v>
      </c>
      <c r="T385" s="53"/>
      <c r="U385" s="53"/>
      <c r="V385" s="43"/>
      <c r="W385" s="1"/>
      <c r="X385" s="44"/>
    </row>
    <row r="386" spans="1:24" ht="15">
      <c r="A386" s="1" t="b">
        <v>1</v>
      </c>
      <c r="B386" s="1"/>
      <c r="C386" s="1"/>
      <c r="D386" s="1"/>
      <c r="E386" s="1" t="str">
        <f t="shared" si="1"/>
        <v>Spielvideo</v>
      </c>
      <c r="F386" s="38" t="s">
        <v>2170</v>
      </c>
      <c r="G386" s="39" t="s">
        <v>2171</v>
      </c>
      <c r="H386" s="40" t="s">
        <v>1973</v>
      </c>
      <c r="I386" s="68" t="s">
        <v>5899</v>
      </c>
      <c r="J386" s="53"/>
      <c r="K386" s="41" t="s">
        <v>921</v>
      </c>
      <c r="L386" s="41" t="s">
        <v>922</v>
      </c>
      <c r="M386" s="39" t="s">
        <v>923</v>
      </c>
      <c r="N386" s="1" t="s">
        <v>18</v>
      </c>
      <c r="O386" s="33">
        <v>44066</v>
      </c>
      <c r="P386" s="1" t="s">
        <v>36</v>
      </c>
      <c r="Q386" s="1" t="s">
        <v>58</v>
      </c>
      <c r="R386" s="1" t="s">
        <v>45</v>
      </c>
      <c r="S386" s="42" t="s">
        <v>2172</v>
      </c>
      <c r="T386" s="53"/>
      <c r="U386" s="53"/>
      <c r="V386" s="43"/>
      <c r="W386" s="1"/>
      <c r="X386" s="44"/>
    </row>
    <row r="387" spans="1:24" ht="15">
      <c r="A387" s="1" t="b">
        <v>1</v>
      </c>
      <c r="B387" s="1"/>
      <c r="C387" s="1"/>
      <c r="D387" s="1"/>
      <c r="E387" s="1" t="str">
        <f t="shared" si="1"/>
        <v>Spielvideo</v>
      </c>
      <c r="F387" s="38" t="s">
        <v>2520</v>
      </c>
      <c r="G387" s="39" t="s">
        <v>2521</v>
      </c>
      <c r="H387" s="40" t="s">
        <v>1259</v>
      </c>
      <c r="I387" s="33">
        <v>43444</v>
      </c>
      <c r="J387" s="53"/>
      <c r="K387" s="69" t="s">
        <v>2508</v>
      </c>
      <c r="L387" s="69" t="s">
        <v>2509</v>
      </c>
      <c r="M387" s="45" t="s">
        <v>2522</v>
      </c>
      <c r="N387" s="1" t="s">
        <v>18</v>
      </c>
      <c r="O387" s="33">
        <v>43443</v>
      </c>
      <c r="P387" s="1" t="s">
        <v>1259</v>
      </c>
      <c r="Q387" s="1" t="s">
        <v>431</v>
      </c>
      <c r="R387" s="1" t="s">
        <v>28</v>
      </c>
      <c r="S387" s="42" t="s">
        <v>365</v>
      </c>
      <c r="T387" s="53"/>
      <c r="U387" s="53"/>
      <c r="V387" s="46"/>
      <c r="W387" s="47"/>
      <c r="X387" s="48"/>
    </row>
    <row r="388" spans="1:24" ht="15">
      <c r="A388" s="1" t="b">
        <v>1</v>
      </c>
      <c r="B388" s="1"/>
      <c r="C388" s="1"/>
      <c r="D388" s="1"/>
      <c r="E388" s="1" t="str">
        <f t="shared" si="1"/>
        <v>Spielvideo</v>
      </c>
      <c r="F388" s="38" t="s">
        <v>2517</v>
      </c>
      <c r="G388" s="45" t="s">
        <v>2518</v>
      </c>
      <c r="H388" s="40" t="s">
        <v>1259</v>
      </c>
      <c r="I388" s="33">
        <v>43447</v>
      </c>
      <c r="J388" s="53"/>
      <c r="K388" s="69" t="s">
        <v>2508</v>
      </c>
      <c r="L388" s="69" t="s">
        <v>2509</v>
      </c>
      <c r="M388" s="47" t="s">
        <v>2519</v>
      </c>
      <c r="N388" s="1" t="s">
        <v>18</v>
      </c>
      <c r="O388" s="33">
        <v>43443</v>
      </c>
      <c r="P388" s="1" t="s">
        <v>1259</v>
      </c>
      <c r="Q388" s="1" t="s">
        <v>5871</v>
      </c>
      <c r="R388" s="1" t="s">
        <v>28</v>
      </c>
      <c r="S388" s="42" t="s">
        <v>365</v>
      </c>
      <c r="T388" s="53"/>
      <c r="U388" s="53"/>
      <c r="V388" s="46"/>
      <c r="W388" s="47"/>
      <c r="X388" s="48"/>
    </row>
    <row r="389" spans="1:24" ht="15">
      <c r="A389" s="1" t="b">
        <v>1</v>
      </c>
      <c r="B389" s="1"/>
      <c r="C389" s="1"/>
      <c r="D389" s="1"/>
      <c r="E389" s="1" t="str">
        <f t="shared" si="1"/>
        <v>Spielvideo</v>
      </c>
      <c r="F389" s="38" t="s">
        <v>2513</v>
      </c>
      <c r="G389" s="39" t="s">
        <v>2514</v>
      </c>
      <c r="H389" s="40" t="s">
        <v>1259</v>
      </c>
      <c r="I389" s="33">
        <v>43448</v>
      </c>
      <c r="J389" s="53"/>
      <c r="K389" s="69" t="s">
        <v>2508</v>
      </c>
      <c r="L389" s="69" t="s">
        <v>2509</v>
      </c>
      <c r="M389" s="47" t="s">
        <v>2515</v>
      </c>
      <c r="N389" s="1" t="s">
        <v>18</v>
      </c>
      <c r="O389" s="33">
        <v>43443</v>
      </c>
      <c r="P389" s="1" t="s">
        <v>1259</v>
      </c>
      <c r="Q389" s="1" t="s">
        <v>2516</v>
      </c>
      <c r="R389" s="1" t="s">
        <v>28</v>
      </c>
      <c r="S389" s="42" t="s">
        <v>1281</v>
      </c>
      <c r="T389" s="53"/>
      <c r="U389" s="53"/>
      <c r="V389" s="46"/>
      <c r="W389" s="47"/>
      <c r="X389" s="48"/>
    </row>
    <row r="390" spans="1:24" ht="15">
      <c r="A390" s="1" t="b">
        <v>1</v>
      </c>
      <c r="B390" s="1"/>
      <c r="C390" s="1"/>
      <c r="D390" s="1"/>
      <c r="E390" s="1" t="str">
        <f t="shared" si="1"/>
        <v>Spielvideo</v>
      </c>
      <c r="F390" s="38" t="s">
        <v>2506</v>
      </c>
      <c r="G390" s="39" t="s">
        <v>2507</v>
      </c>
      <c r="H390" s="40" t="s">
        <v>1259</v>
      </c>
      <c r="I390" s="33">
        <v>43451</v>
      </c>
      <c r="J390" s="53"/>
      <c r="K390" s="69" t="s">
        <v>2508</v>
      </c>
      <c r="L390" s="69" t="s">
        <v>2509</v>
      </c>
      <c r="M390" s="47" t="s">
        <v>2510</v>
      </c>
      <c r="N390" s="1" t="s">
        <v>18</v>
      </c>
      <c r="O390" s="33">
        <v>43443</v>
      </c>
      <c r="P390" s="1" t="s">
        <v>1259</v>
      </c>
      <c r="Q390" s="1" t="s">
        <v>1925</v>
      </c>
      <c r="R390" s="1" t="s">
        <v>28</v>
      </c>
      <c r="S390" s="42" t="s">
        <v>239</v>
      </c>
      <c r="T390" s="53"/>
      <c r="U390" s="53"/>
      <c r="V390" s="46"/>
      <c r="W390" s="47"/>
      <c r="X390" s="48"/>
    </row>
    <row r="391" spans="1:24" ht="15">
      <c r="A391" s="1" t="b">
        <v>1</v>
      </c>
      <c r="B391" s="1"/>
      <c r="C391" s="1"/>
      <c r="D391" s="1"/>
      <c r="E391" s="1" t="str">
        <f t="shared" si="1"/>
        <v>Spielvideo</v>
      </c>
      <c r="F391" s="70" t="s">
        <v>2511</v>
      </c>
      <c r="G391" s="39" t="s">
        <v>2512</v>
      </c>
      <c r="H391" s="40" t="s">
        <v>1259</v>
      </c>
      <c r="I391" s="33">
        <v>43451</v>
      </c>
      <c r="J391" s="53"/>
      <c r="K391" s="71" t="s">
        <v>5900</v>
      </c>
      <c r="L391" s="71" t="s">
        <v>2469</v>
      </c>
      <c r="M391" s="39" t="s">
        <v>2497</v>
      </c>
      <c r="N391" s="1" t="s">
        <v>18</v>
      </c>
      <c r="O391" s="33">
        <v>43450</v>
      </c>
      <c r="P391" s="1" t="s">
        <v>1259</v>
      </c>
      <c r="Q391" s="1" t="s">
        <v>2007</v>
      </c>
      <c r="R391" s="1" t="s">
        <v>21</v>
      </c>
      <c r="S391" s="42" t="s">
        <v>2298</v>
      </c>
      <c r="T391" s="53"/>
      <c r="U391" s="53"/>
      <c r="V391" s="43"/>
      <c r="W391" s="1"/>
      <c r="X391" s="44"/>
    </row>
    <row r="392" spans="1:24" ht="15">
      <c r="A392" s="1" t="b">
        <v>1</v>
      </c>
      <c r="B392" s="1"/>
      <c r="C392" s="1"/>
      <c r="D392" s="1"/>
      <c r="E392" s="1" t="str">
        <f t="shared" si="1"/>
        <v>Spielvideo</v>
      </c>
      <c r="F392" s="38" t="s">
        <v>2502</v>
      </c>
      <c r="G392" s="39" t="s">
        <v>2503</v>
      </c>
      <c r="H392" s="40" t="s">
        <v>1259</v>
      </c>
      <c r="I392" s="33">
        <v>43453</v>
      </c>
      <c r="J392" s="53"/>
      <c r="K392" s="71" t="s">
        <v>5900</v>
      </c>
      <c r="L392" s="71" t="s">
        <v>2469</v>
      </c>
      <c r="M392" s="39" t="s">
        <v>2497</v>
      </c>
      <c r="N392" s="1" t="s">
        <v>18</v>
      </c>
      <c r="O392" s="33">
        <v>43450</v>
      </c>
      <c r="P392" s="1" t="s">
        <v>2283</v>
      </c>
      <c r="Q392" s="1" t="s">
        <v>2501</v>
      </c>
      <c r="R392" s="1" t="s">
        <v>21</v>
      </c>
      <c r="S392" s="42" t="s">
        <v>355</v>
      </c>
      <c r="T392" s="53"/>
      <c r="U392" s="53"/>
      <c r="V392" s="43"/>
      <c r="W392" s="1"/>
      <c r="X392" s="44"/>
    </row>
    <row r="393" spans="1:24" ht="15">
      <c r="A393" s="1" t="b">
        <v>1</v>
      </c>
      <c r="B393" s="1"/>
      <c r="C393" s="1"/>
      <c r="D393" s="1"/>
      <c r="E393" s="1" t="str">
        <f t="shared" si="1"/>
        <v>Spielvideo</v>
      </c>
      <c r="F393" s="38" t="s">
        <v>2504</v>
      </c>
      <c r="G393" s="39" t="s">
        <v>2505</v>
      </c>
      <c r="H393" s="40" t="s">
        <v>1259</v>
      </c>
      <c r="I393" s="33">
        <v>43453</v>
      </c>
      <c r="J393" s="53"/>
      <c r="K393" s="71" t="s">
        <v>5900</v>
      </c>
      <c r="L393" s="71" t="s">
        <v>2469</v>
      </c>
      <c r="M393" s="39" t="s">
        <v>2497</v>
      </c>
      <c r="N393" s="1" t="s">
        <v>18</v>
      </c>
      <c r="O393" s="33">
        <v>43450</v>
      </c>
      <c r="P393" s="1" t="s">
        <v>1259</v>
      </c>
      <c r="Q393" s="1" t="s">
        <v>1031</v>
      </c>
      <c r="R393" s="1" t="s">
        <v>21</v>
      </c>
      <c r="S393" s="42" t="s">
        <v>264</v>
      </c>
      <c r="T393" s="53"/>
      <c r="U393" s="53"/>
      <c r="V393" s="43"/>
      <c r="W393" s="1"/>
      <c r="X393" s="44"/>
    </row>
    <row r="394" spans="1:24" ht="15">
      <c r="A394" s="1" t="b">
        <v>1</v>
      </c>
      <c r="B394" s="1"/>
      <c r="C394" s="1"/>
      <c r="D394" s="1"/>
      <c r="E394" s="1" t="str">
        <f t="shared" si="1"/>
        <v>Spielvideo</v>
      </c>
      <c r="F394" s="38" t="s">
        <v>2495</v>
      </c>
      <c r="G394" s="39" t="s">
        <v>2496</v>
      </c>
      <c r="H394" s="40" t="s">
        <v>1259</v>
      </c>
      <c r="I394" s="33">
        <v>43455</v>
      </c>
      <c r="J394" s="53"/>
      <c r="K394" s="71" t="s">
        <v>5900</v>
      </c>
      <c r="L394" s="71" t="s">
        <v>2469</v>
      </c>
      <c r="M394" s="39" t="s">
        <v>2497</v>
      </c>
      <c r="N394" s="1" t="s">
        <v>18</v>
      </c>
      <c r="O394" s="33">
        <v>43450</v>
      </c>
      <c r="P394" s="1" t="s">
        <v>1259</v>
      </c>
      <c r="Q394" s="1" t="s">
        <v>2283</v>
      </c>
      <c r="R394" s="1" t="s">
        <v>21</v>
      </c>
      <c r="S394" s="42" t="s">
        <v>1281</v>
      </c>
      <c r="T394" s="53"/>
      <c r="U394" s="53"/>
      <c r="V394" s="43"/>
      <c r="W394" s="1"/>
      <c r="X394" s="44"/>
    </row>
    <row r="395" spans="1:24" ht="15">
      <c r="A395" s="1" t="b">
        <v>1</v>
      </c>
      <c r="B395" s="1"/>
      <c r="C395" s="1"/>
      <c r="D395" s="1"/>
      <c r="E395" s="1" t="str">
        <f t="shared" si="1"/>
        <v>Spielvideo</v>
      </c>
      <c r="F395" s="38" t="s">
        <v>2498</v>
      </c>
      <c r="G395" s="45" t="s">
        <v>2499</v>
      </c>
      <c r="H395" s="40" t="s">
        <v>1259</v>
      </c>
      <c r="I395" s="33">
        <v>43455</v>
      </c>
      <c r="J395" s="53" t="s">
        <v>2500</v>
      </c>
      <c r="K395" s="71" t="s">
        <v>5900</v>
      </c>
      <c r="L395" s="71" t="s">
        <v>2469</v>
      </c>
      <c r="M395" s="39" t="s">
        <v>2497</v>
      </c>
      <c r="N395" s="1" t="s">
        <v>18</v>
      </c>
      <c r="O395" s="33">
        <v>43450</v>
      </c>
      <c r="P395" s="1" t="s">
        <v>1259</v>
      </c>
      <c r="Q395" s="1" t="s">
        <v>2501</v>
      </c>
      <c r="R395" s="1" t="s">
        <v>21</v>
      </c>
      <c r="S395" s="42"/>
      <c r="T395" s="53"/>
      <c r="U395" s="53"/>
      <c r="V395" s="43"/>
      <c r="W395" s="1"/>
      <c r="X395" s="44"/>
    </row>
    <row r="396" spans="1:24" ht="15">
      <c r="A396" s="1" t="b">
        <v>1</v>
      </c>
      <c r="B396" s="1"/>
      <c r="C396" s="1"/>
      <c r="D396" s="1"/>
      <c r="E396" s="1" t="str">
        <f t="shared" si="1"/>
        <v>Spielvideo</v>
      </c>
      <c r="F396" s="38" t="s">
        <v>2421</v>
      </c>
      <c r="G396" s="39" t="s">
        <v>2422</v>
      </c>
      <c r="H396" s="40" t="s">
        <v>1259</v>
      </c>
      <c r="I396" s="33">
        <v>43654</v>
      </c>
      <c r="J396" s="53" t="s">
        <v>2423</v>
      </c>
      <c r="K396" s="41" t="s">
        <v>5868</v>
      </c>
      <c r="L396" s="41" t="s">
        <v>190</v>
      </c>
      <c r="M396" s="39" t="s">
        <v>1517</v>
      </c>
      <c r="N396" s="1" t="s">
        <v>18</v>
      </c>
      <c r="O396" s="33">
        <v>43653</v>
      </c>
      <c r="P396" s="1" t="s">
        <v>1259</v>
      </c>
      <c r="Q396" s="1" t="s">
        <v>1031</v>
      </c>
      <c r="R396" s="1" t="s">
        <v>45</v>
      </c>
      <c r="S396" s="42"/>
      <c r="T396" s="53"/>
      <c r="U396" s="53"/>
      <c r="V396" s="43"/>
      <c r="W396" s="1"/>
      <c r="X396" s="44"/>
    </row>
    <row r="397" spans="1:24" ht="15">
      <c r="A397" s="1" t="b">
        <v>1</v>
      </c>
      <c r="B397" s="1"/>
      <c r="C397" s="1"/>
      <c r="D397" s="1"/>
      <c r="E397" s="1" t="str">
        <f t="shared" si="1"/>
        <v>Spielvideo</v>
      </c>
      <c r="F397" s="38" t="s">
        <v>2424</v>
      </c>
      <c r="G397" s="39" t="s">
        <v>2425</v>
      </c>
      <c r="H397" s="40" t="s">
        <v>1259</v>
      </c>
      <c r="I397" s="33">
        <v>43654</v>
      </c>
      <c r="J397" s="53"/>
      <c r="K397" s="41" t="s">
        <v>5868</v>
      </c>
      <c r="L397" s="41" t="s">
        <v>190</v>
      </c>
      <c r="M397" s="39" t="s">
        <v>1517</v>
      </c>
      <c r="N397" s="1" t="s">
        <v>18</v>
      </c>
      <c r="O397" s="33">
        <v>43653</v>
      </c>
      <c r="P397" s="1" t="s">
        <v>1259</v>
      </c>
      <c r="Q397" s="1" t="s">
        <v>33</v>
      </c>
      <c r="R397" s="1" t="s">
        <v>45</v>
      </c>
      <c r="S397" s="42" t="s">
        <v>2426</v>
      </c>
      <c r="T397" s="53"/>
      <c r="U397" s="53"/>
      <c r="V397" s="43"/>
      <c r="W397" s="1"/>
      <c r="X397" s="44"/>
    </row>
    <row r="398" spans="1:24" ht="15">
      <c r="A398" s="1" t="b">
        <v>1</v>
      </c>
      <c r="B398" s="1"/>
      <c r="C398" s="1"/>
      <c r="D398" s="1"/>
      <c r="E398" s="1" t="str">
        <f t="shared" si="1"/>
        <v>Spielvideo</v>
      </c>
      <c r="F398" s="38" t="s">
        <v>2450</v>
      </c>
      <c r="G398" s="39" t="s">
        <v>2451</v>
      </c>
      <c r="H398" s="40" t="s">
        <v>1259</v>
      </c>
      <c r="I398" s="33">
        <v>43612</v>
      </c>
      <c r="J398" s="53"/>
      <c r="K398" s="41" t="s">
        <v>2438</v>
      </c>
      <c r="L398" s="41" t="s">
        <v>138</v>
      </c>
      <c r="M398" s="39" t="s">
        <v>2439</v>
      </c>
      <c r="N398" s="1" t="s">
        <v>18</v>
      </c>
      <c r="O398" s="33">
        <v>43610</v>
      </c>
      <c r="P398" s="1" t="s">
        <v>1405</v>
      </c>
      <c r="Q398" s="1" t="s">
        <v>73</v>
      </c>
      <c r="R398" s="1" t="s">
        <v>28</v>
      </c>
      <c r="S398" s="42" t="s">
        <v>110</v>
      </c>
      <c r="T398" s="53"/>
      <c r="U398" s="53"/>
      <c r="V398" s="43"/>
      <c r="W398" s="1"/>
      <c r="X398" s="44"/>
    </row>
    <row r="399" spans="1:24" ht="15">
      <c r="A399" s="1" t="b">
        <v>1</v>
      </c>
      <c r="B399" s="1"/>
      <c r="C399" s="1"/>
      <c r="D399" s="1"/>
      <c r="E399" s="1" t="str">
        <f t="shared" si="1"/>
        <v>Spielvideo</v>
      </c>
      <c r="F399" s="38" t="s">
        <v>2440</v>
      </c>
      <c r="G399" s="45" t="s">
        <v>2441</v>
      </c>
      <c r="H399" s="40" t="s">
        <v>1259</v>
      </c>
      <c r="I399" s="33">
        <v>43613</v>
      </c>
      <c r="J399" s="53"/>
      <c r="K399" s="41" t="s">
        <v>2438</v>
      </c>
      <c r="L399" s="41" t="s">
        <v>138</v>
      </c>
      <c r="M399" s="45" t="s">
        <v>2439</v>
      </c>
      <c r="N399" s="1" t="s">
        <v>18</v>
      </c>
      <c r="O399" s="33">
        <v>43610</v>
      </c>
      <c r="P399" s="1" t="s">
        <v>1259</v>
      </c>
      <c r="Q399" s="1" t="s">
        <v>33</v>
      </c>
      <c r="R399" s="1" t="s">
        <v>28</v>
      </c>
      <c r="S399" s="42" t="s">
        <v>124</v>
      </c>
      <c r="T399" s="53"/>
      <c r="U399" s="53"/>
      <c r="V399" s="46"/>
      <c r="W399" s="47"/>
      <c r="X399" s="48"/>
    </row>
    <row r="400" spans="1:24" ht="15">
      <c r="A400" s="1" t="b">
        <v>1</v>
      </c>
      <c r="B400" s="1"/>
      <c r="C400" s="1"/>
      <c r="D400" s="1"/>
      <c r="E400" s="1" t="str">
        <f t="shared" si="1"/>
        <v>Spielvideo</v>
      </c>
      <c r="F400" s="38" t="s">
        <v>2442</v>
      </c>
      <c r="G400" s="39" t="s">
        <v>2443</v>
      </c>
      <c r="H400" s="40" t="s">
        <v>1259</v>
      </c>
      <c r="I400" s="33">
        <v>43613</v>
      </c>
      <c r="J400" s="53"/>
      <c r="K400" s="41" t="s">
        <v>2438</v>
      </c>
      <c r="L400" s="41" t="s">
        <v>138</v>
      </c>
      <c r="M400" s="45" t="s">
        <v>2439</v>
      </c>
      <c r="N400" s="1" t="s">
        <v>18</v>
      </c>
      <c r="O400" s="33">
        <v>43610</v>
      </c>
      <c r="P400" s="1" t="s">
        <v>1259</v>
      </c>
      <c r="Q400" s="1" t="s">
        <v>293</v>
      </c>
      <c r="R400" s="1" t="s">
        <v>28</v>
      </c>
      <c r="S400" s="42" t="s">
        <v>213</v>
      </c>
      <c r="T400" s="53"/>
      <c r="U400" s="53"/>
      <c r="V400" s="46"/>
      <c r="W400" s="47"/>
      <c r="X400" s="48"/>
    </row>
    <row r="401" spans="1:24" ht="15">
      <c r="A401" s="1" t="b">
        <v>1</v>
      </c>
      <c r="B401" s="1"/>
      <c r="C401" s="1"/>
      <c r="D401" s="1"/>
      <c r="E401" s="1" t="str">
        <f t="shared" si="1"/>
        <v>Spielvideo</v>
      </c>
      <c r="F401" s="38" t="s">
        <v>2444</v>
      </c>
      <c r="G401" s="39" t="s">
        <v>2445</v>
      </c>
      <c r="H401" s="40" t="s">
        <v>1259</v>
      </c>
      <c r="I401" s="33">
        <v>43613</v>
      </c>
      <c r="J401" s="53"/>
      <c r="K401" s="41" t="s">
        <v>2438</v>
      </c>
      <c r="L401" s="41" t="s">
        <v>138</v>
      </c>
      <c r="M401" s="39" t="s">
        <v>2439</v>
      </c>
      <c r="N401" s="1" t="s">
        <v>18</v>
      </c>
      <c r="O401" s="33">
        <v>43610</v>
      </c>
      <c r="P401" s="1" t="s">
        <v>20</v>
      </c>
      <c r="Q401" s="1" t="s">
        <v>1166</v>
      </c>
      <c r="R401" s="1" t="s">
        <v>28</v>
      </c>
      <c r="S401" s="42" t="s">
        <v>2446</v>
      </c>
      <c r="T401" s="53"/>
      <c r="U401" s="53"/>
      <c r="V401" s="43"/>
      <c r="W401" s="1"/>
      <c r="X401" s="44"/>
    </row>
    <row r="402" spans="1:24" ht="15">
      <c r="A402" s="1" t="b">
        <v>1</v>
      </c>
      <c r="B402" s="1"/>
      <c r="C402" s="1"/>
      <c r="D402" s="1"/>
      <c r="E402" s="1" t="str">
        <f t="shared" si="1"/>
        <v>Spielvideo</v>
      </c>
      <c r="F402" s="38" t="s">
        <v>2447</v>
      </c>
      <c r="G402" s="39" t="s">
        <v>2448</v>
      </c>
      <c r="H402" s="40" t="s">
        <v>1259</v>
      </c>
      <c r="I402" s="33">
        <v>43613</v>
      </c>
      <c r="J402" s="53"/>
      <c r="K402" s="41" t="s">
        <v>2438</v>
      </c>
      <c r="L402" s="41" t="s">
        <v>138</v>
      </c>
      <c r="M402" s="39" t="s">
        <v>2439</v>
      </c>
      <c r="N402" s="1" t="s">
        <v>18</v>
      </c>
      <c r="O402" s="33">
        <v>43610</v>
      </c>
      <c r="P402" s="1" t="s">
        <v>1259</v>
      </c>
      <c r="Q402" s="1" t="s">
        <v>1405</v>
      </c>
      <c r="R402" s="1" t="s">
        <v>28</v>
      </c>
      <c r="S402" s="42" t="s">
        <v>2449</v>
      </c>
      <c r="T402" s="53"/>
      <c r="U402" s="53"/>
      <c r="V402" s="43"/>
      <c r="W402" s="1"/>
      <c r="X402" s="44"/>
    </row>
    <row r="403" spans="1:24" ht="15">
      <c r="A403" s="1" t="b">
        <v>1</v>
      </c>
      <c r="B403" s="1"/>
      <c r="C403" s="1"/>
      <c r="D403" s="1"/>
      <c r="E403" s="1" t="str">
        <f t="shared" si="1"/>
        <v>Spielvideo</v>
      </c>
      <c r="F403" s="38" t="s">
        <v>2435</v>
      </c>
      <c r="G403" s="39" t="s">
        <v>2436</v>
      </c>
      <c r="H403" s="40" t="s">
        <v>1259</v>
      </c>
      <c r="I403" s="33">
        <v>43619</v>
      </c>
      <c r="J403" s="53" t="s">
        <v>2437</v>
      </c>
      <c r="K403" s="41" t="s">
        <v>2438</v>
      </c>
      <c r="L403" s="41" t="s">
        <v>138</v>
      </c>
      <c r="M403" s="39" t="s">
        <v>2439</v>
      </c>
      <c r="N403" s="1" t="s">
        <v>18</v>
      </c>
      <c r="O403" s="33">
        <v>43610</v>
      </c>
      <c r="P403" s="1" t="s">
        <v>1259</v>
      </c>
      <c r="Q403" s="1" t="s">
        <v>424</v>
      </c>
      <c r="R403" s="1" t="s">
        <v>28</v>
      </c>
      <c r="S403" s="42"/>
      <c r="T403" s="53"/>
      <c r="U403" s="53"/>
      <c r="V403" s="43"/>
      <c r="W403" s="1"/>
      <c r="X403" s="44"/>
    </row>
    <row r="404" spans="1:24" ht="15">
      <c r="A404" s="1" t="b">
        <v>1</v>
      </c>
      <c r="B404" s="1"/>
      <c r="C404" s="1"/>
      <c r="D404" s="1"/>
      <c r="E404" s="1" t="str">
        <f t="shared" si="1"/>
        <v>Spielvideo</v>
      </c>
      <c r="F404" s="38" t="s">
        <v>2523</v>
      </c>
      <c r="G404" s="39" t="s">
        <v>2524</v>
      </c>
      <c r="H404" s="40" t="s">
        <v>1259</v>
      </c>
      <c r="I404" s="33">
        <v>43340</v>
      </c>
      <c r="J404" s="53"/>
      <c r="K404" s="41" t="s">
        <v>2525</v>
      </c>
      <c r="L404" s="41" t="s">
        <v>65</v>
      </c>
      <c r="M404" s="1"/>
      <c r="N404" s="1" t="s">
        <v>18</v>
      </c>
      <c r="O404" s="33">
        <v>43338</v>
      </c>
      <c r="P404" s="1" t="s">
        <v>2007</v>
      </c>
      <c r="Q404" s="1" t="s">
        <v>1259</v>
      </c>
      <c r="R404" s="1" t="s">
        <v>45</v>
      </c>
      <c r="S404" s="42" t="s">
        <v>2526</v>
      </c>
      <c r="T404" s="53"/>
      <c r="U404" s="53"/>
      <c r="V404" s="43"/>
      <c r="W404" s="1"/>
      <c r="X404" s="44"/>
    </row>
    <row r="405" spans="1:24" ht="15">
      <c r="A405" s="1" t="b">
        <v>1</v>
      </c>
      <c r="B405" s="1"/>
      <c r="C405" s="1"/>
      <c r="D405" s="1"/>
      <c r="E405" s="1" t="str">
        <f t="shared" si="1"/>
        <v>Spielvideo</v>
      </c>
      <c r="F405" s="70" t="s">
        <v>2477</v>
      </c>
      <c r="G405" s="39" t="s">
        <v>2478</v>
      </c>
      <c r="H405" s="40" t="s">
        <v>1259</v>
      </c>
      <c r="I405" s="33">
        <v>43549</v>
      </c>
      <c r="J405" s="53"/>
      <c r="K405" s="41" t="s">
        <v>5901</v>
      </c>
      <c r="L405" s="41" t="s">
        <v>2469</v>
      </c>
      <c r="M405" s="39" t="s">
        <v>2470</v>
      </c>
      <c r="N405" s="1" t="s">
        <v>18</v>
      </c>
      <c r="O405" s="33">
        <v>43548</v>
      </c>
      <c r="P405" s="1" t="s">
        <v>1259</v>
      </c>
      <c r="Q405" s="1" t="s">
        <v>2283</v>
      </c>
      <c r="R405" s="1" t="s">
        <v>21</v>
      </c>
      <c r="S405" s="42" t="s">
        <v>239</v>
      </c>
      <c r="T405" s="53"/>
      <c r="U405" s="53"/>
      <c r="V405" s="43"/>
      <c r="W405" s="1"/>
      <c r="X405" s="44"/>
    </row>
    <row r="406" spans="1:24" ht="15">
      <c r="A406" s="1" t="b">
        <v>1</v>
      </c>
      <c r="B406" s="1"/>
      <c r="C406" s="1"/>
      <c r="D406" s="1"/>
      <c r="E406" s="1" t="str">
        <f t="shared" si="1"/>
        <v>Spielvideo</v>
      </c>
      <c r="F406" s="38" t="s">
        <v>2479</v>
      </c>
      <c r="G406" s="45" t="s">
        <v>2480</v>
      </c>
      <c r="H406" s="40" t="s">
        <v>1259</v>
      </c>
      <c r="I406" s="33">
        <v>43549</v>
      </c>
      <c r="J406" s="53"/>
      <c r="K406" s="41" t="s">
        <v>5902</v>
      </c>
      <c r="L406" s="41" t="s">
        <v>2469</v>
      </c>
      <c r="M406" s="39" t="s">
        <v>2470</v>
      </c>
      <c r="N406" s="1" t="s">
        <v>18</v>
      </c>
      <c r="O406" s="33">
        <v>43548</v>
      </c>
      <c r="P406" s="1" t="s">
        <v>424</v>
      </c>
      <c r="Q406" s="1" t="s">
        <v>2283</v>
      </c>
      <c r="R406" s="1" t="s">
        <v>21</v>
      </c>
      <c r="S406" s="42" t="s">
        <v>185</v>
      </c>
      <c r="T406" s="53"/>
      <c r="U406" s="53"/>
      <c r="V406" s="43"/>
      <c r="W406" s="1"/>
      <c r="X406" s="44"/>
    </row>
    <row r="407" spans="1:24" ht="15">
      <c r="A407" s="1" t="b">
        <v>1</v>
      </c>
      <c r="B407" s="1"/>
      <c r="C407" s="1"/>
      <c r="D407" s="1"/>
      <c r="E407" s="1" t="str">
        <f t="shared" si="1"/>
        <v>Spielvideo</v>
      </c>
      <c r="F407" s="38" t="s">
        <v>2481</v>
      </c>
      <c r="G407" s="45" t="s">
        <v>2482</v>
      </c>
      <c r="H407" s="40" t="s">
        <v>1259</v>
      </c>
      <c r="I407" s="33">
        <v>43549</v>
      </c>
      <c r="J407" s="53"/>
      <c r="K407" s="41" t="s">
        <v>5903</v>
      </c>
      <c r="L407" s="41" t="s">
        <v>2469</v>
      </c>
      <c r="M407" s="39" t="s">
        <v>2470</v>
      </c>
      <c r="N407" s="1" t="s">
        <v>18</v>
      </c>
      <c r="O407" s="33">
        <v>43548</v>
      </c>
      <c r="P407" s="1" t="s">
        <v>1259</v>
      </c>
      <c r="Q407" s="1" t="s">
        <v>438</v>
      </c>
      <c r="R407" s="1" t="s">
        <v>21</v>
      </c>
      <c r="S407" s="42" t="s">
        <v>239</v>
      </c>
      <c r="T407" s="53"/>
      <c r="U407" s="53"/>
      <c r="V407" s="43"/>
      <c r="W407" s="1"/>
      <c r="X407" s="44"/>
    </row>
    <row r="408" spans="1:24" ht="15">
      <c r="A408" s="1" t="b">
        <v>1</v>
      </c>
      <c r="B408" s="1"/>
      <c r="C408" s="1"/>
      <c r="D408" s="1"/>
      <c r="E408" s="1" t="str">
        <f t="shared" si="1"/>
        <v>Spielvideo</v>
      </c>
      <c r="F408" s="70" t="s">
        <v>2473</v>
      </c>
      <c r="G408" s="39" t="s">
        <v>2474</v>
      </c>
      <c r="H408" s="40" t="s">
        <v>1259</v>
      </c>
      <c r="I408" s="33">
        <v>43550</v>
      </c>
      <c r="J408" s="53"/>
      <c r="K408" s="41" t="s">
        <v>5904</v>
      </c>
      <c r="L408" s="41" t="s">
        <v>2469</v>
      </c>
      <c r="M408" s="39" t="s">
        <v>2470</v>
      </c>
      <c r="N408" s="1" t="s">
        <v>18</v>
      </c>
      <c r="O408" s="33">
        <v>43548</v>
      </c>
      <c r="P408" s="1" t="s">
        <v>1259</v>
      </c>
      <c r="Q408" s="1" t="s">
        <v>1031</v>
      </c>
      <c r="R408" s="1" t="s">
        <v>21</v>
      </c>
      <c r="S408" s="42" t="s">
        <v>769</v>
      </c>
      <c r="T408" s="53"/>
      <c r="U408" s="53"/>
      <c r="V408" s="43"/>
      <c r="W408" s="1"/>
      <c r="X408" s="44"/>
    </row>
    <row r="409" spans="1:24" ht="15">
      <c r="A409" s="1" t="b">
        <v>1</v>
      </c>
      <c r="B409" s="1"/>
      <c r="C409" s="1"/>
      <c r="D409" s="1"/>
      <c r="E409" s="1" t="str">
        <f t="shared" si="1"/>
        <v>Spielvideo</v>
      </c>
      <c r="F409" s="38" t="s">
        <v>2475</v>
      </c>
      <c r="G409" s="39" t="s">
        <v>2476</v>
      </c>
      <c r="H409" s="40" t="s">
        <v>1259</v>
      </c>
      <c r="I409" s="33">
        <v>43550</v>
      </c>
      <c r="J409" s="53"/>
      <c r="K409" s="41" t="s">
        <v>5905</v>
      </c>
      <c r="L409" s="41" t="s">
        <v>2469</v>
      </c>
      <c r="M409" s="39" t="s">
        <v>2470</v>
      </c>
      <c r="N409" s="1" t="s">
        <v>18</v>
      </c>
      <c r="O409" s="33">
        <v>43548</v>
      </c>
      <c r="P409" s="1" t="s">
        <v>1031</v>
      </c>
      <c r="Q409" s="1" t="s">
        <v>2283</v>
      </c>
      <c r="R409" s="1" t="s">
        <v>21</v>
      </c>
      <c r="S409" s="42" t="s">
        <v>207</v>
      </c>
      <c r="T409" s="53"/>
      <c r="U409" s="53"/>
      <c r="V409" s="43"/>
      <c r="W409" s="1"/>
      <c r="X409" s="44"/>
    </row>
    <row r="410" spans="1:24" ht="15">
      <c r="A410" s="1" t="b">
        <v>1</v>
      </c>
      <c r="B410" s="1"/>
      <c r="C410" s="1"/>
      <c r="D410" s="1"/>
      <c r="E410" s="1" t="str">
        <f t="shared" si="1"/>
        <v>Spielvideo</v>
      </c>
      <c r="F410" s="38" t="s">
        <v>2471</v>
      </c>
      <c r="G410" s="45" t="s">
        <v>2472</v>
      </c>
      <c r="H410" s="40" t="s">
        <v>1259</v>
      </c>
      <c r="I410" s="33">
        <v>43551</v>
      </c>
      <c r="J410" s="53"/>
      <c r="K410" s="41" t="s">
        <v>5906</v>
      </c>
      <c r="L410" s="41" t="s">
        <v>2469</v>
      </c>
      <c r="M410" s="39" t="s">
        <v>2470</v>
      </c>
      <c r="N410" s="1" t="s">
        <v>18</v>
      </c>
      <c r="O410" s="33">
        <v>43548</v>
      </c>
      <c r="P410" s="1" t="s">
        <v>438</v>
      </c>
      <c r="Q410" s="1" t="s">
        <v>2283</v>
      </c>
      <c r="R410" s="1" t="s">
        <v>21</v>
      </c>
      <c r="S410" s="42" t="s">
        <v>769</v>
      </c>
      <c r="T410" s="53"/>
      <c r="U410" s="53"/>
      <c r="V410" s="43"/>
      <c r="W410" s="1"/>
      <c r="X410" s="44"/>
    </row>
    <row r="411" spans="1:24" ht="15">
      <c r="A411" s="1" t="b">
        <v>1</v>
      </c>
      <c r="B411" s="1"/>
      <c r="C411" s="1"/>
      <c r="D411" s="1"/>
      <c r="E411" s="1" t="str">
        <f t="shared" si="1"/>
        <v>Spielvideo</v>
      </c>
      <c r="F411" s="38" t="s">
        <v>2466</v>
      </c>
      <c r="G411" s="39" t="s">
        <v>2467</v>
      </c>
      <c r="H411" s="40" t="s">
        <v>1259</v>
      </c>
      <c r="I411" s="33">
        <v>43552</v>
      </c>
      <c r="J411" s="53"/>
      <c r="K411" s="41" t="s">
        <v>5907</v>
      </c>
      <c r="L411" s="41" t="s">
        <v>2469</v>
      </c>
      <c r="M411" s="39" t="s">
        <v>2470</v>
      </c>
      <c r="N411" s="1" t="s">
        <v>18</v>
      </c>
      <c r="O411" s="33">
        <v>43548</v>
      </c>
      <c r="P411" s="1" t="s">
        <v>424</v>
      </c>
      <c r="Q411" s="1" t="s">
        <v>2283</v>
      </c>
      <c r="R411" s="1" t="s">
        <v>21</v>
      </c>
      <c r="S411" s="42" t="s">
        <v>239</v>
      </c>
      <c r="T411" s="53"/>
      <c r="U411" s="53"/>
      <c r="V411" s="43"/>
      <c r="W411" s="1"/>
      <c r="X411" s="44"/>
    </row>
    <row r="412" spans="1:24" ht="15">
      <c r="A412" s="1" t="b">
        <v>1</v>
      </c>
      <c r="B412" s="1"/>
      <c r="C412" s="1"/>
      <c r="D412" s="1"/>
      <c r="E412" s="1" t="str">
        <f t="shared" si="1"/>
        <v>Spielvideo</v>
      </c>
      <c r="F412" s="38" t="s">
        <v>2319</v>
      </c>
      <c r="G412" s="39" t="s">
        <v>2320</v>
      </c>
      <c r="H412" s="40" t="s">
        <v>1259</v>
      </c>
      <c r="I412" s="33">
        <v>43874</v>
      </c>
      <c r="J412" s="53"/>
      <c r="K412" s="41" t="s">
        <v>5908</v>
      </c>
      <c r="L412" s="41" t="s">
        <v>16</v>
      </c>
      <c r="M412" s="39" t="s">
        <v>17</v>
      </c>
      <c r="N412" s="72" t="s">
        <v>18</v>
      </c>
      <c r="O412" s="33">
        <v>43870</v>
      </c>
      <c r="P412" s="1" t="s">
        <v>20</v>
      </c>
      <c r="Q412" s="1" t="s">
        <v>2283</v>
      </c>
      <c r="R412" s="1" t="s">
        <v>21</v>
      </c>
      <c r="S412" s="42" t="s">
        <v>362</v>
      </c>
      <c r="T412" s="53"/>
      <c r="U412" s="53"/>
      <c r="V412" s="43"/>
      <c r="W412" s="1"/>
      <c r="X412" s="44"/>
    </row>
    <row r="413" spans="1:24" ht="15">
      <c r="A413" s="1" t="b">
        <v>1</v>
      </c>
      <c r="B413" s="1"/>
      <c r="C413" s="1"/>
      <c r="D413" s="1"/>
      <c r="E413" s="1" t="str">
        <f t="shared" si="1"/>
        <v>Spielvideo</v>
      </c>
      <c r="F413" s="38" t="s">
        <v>2317</v>
      </c>
      <c r="G413" s="39" t="s">
        <v>2318</v>
      </c>
      <c r="H413" s="40" t="s">
        <v>1259</v>
      </c>
      <c r="I413" s="33">
        <v>43875</v>
      </c>
      <c r="J413" s="53"/>
      <c r="K413" s="41" t="s">
        <v>5908</v>
      </c>
      <c r="L413" s="41" t="s">
        <v>16</v>
      </c>
      <c r="M413" s="39" t="s">
        <v>17</v>
      </c>
      <c r="N413" s="72" t="s">
        <v>18</v>
      </c>
      <c r="O413" s="33">
        <v>43870</v>
      </c>
      <c r="P413" s="1" t="s">
        <v>19</v>
      </c>
      <c r="Q413" s="1" t="s">
        <v>2283</v>
      </c>
      <c r="R413" s="1" t="s">
        <v>21</v>
      </c>
      <c r="S413" s="42" t="s">
        <v>693</v>
      </c>
      <c r="T413" s="53"/>
      <c r="U413" s="53"/>
      <c r="V413" s="43"/>
      <c r="W413" s="1"/>
      <c r="X413" s="44"/>
    </row>
    <row r="414" spans="1:24" ht="15">
      <c r="A414" s="1" t="b">
        <v>1</v>
      </c>
      <c r="B414" s="1"/>
      <c r="C414" s="1"/>
      <c r="D414" s="1"/>
      <c r="E414" s="1" t="str">
        <f t="shared" si="1"/>
        <v>Spielvideo</v>
      </c>
      <c r="F414" s="38" t="s">
        <v>2313</v>
      </c>
      <c r="G414" s="39" t="s">
        <v>2314</v>
      </c>
      <c r="H414" s="40" t="s">
        <v>1259</v>
      </c>
      <c r="I414" s="33">
        <v>43876</v>
      </c>
      <c r="J414" s="53"/>
      <c r="K414" s="41" t="s">
        <v>5908</v>
      </c>
      <c r="L414" s="41" t="s">
        <v>16</v>
      </c>
      <c r="M414" s="39" t="s">
        <v>17</v>
      </c>
      <c r="N414" s="72" t="s">
        <v>18</v>
      </c>
      <c r="O414" s="33">
        <v>43870</v>
      </c>
      <c r="P414" s="1" t="s">
        <v>2283</v>
      </c>
      <c r="Q414" s="1" t="s">
        <v>2316</v>
      </c>
      <c r="R414" s="1" t="s">
        <v>21</v>
      </c>
      <c r="S414" s="42" t="s">
        <v>693</v>
      </c>
      <c r="T414" s="53"/>
      <c r="U414" s="53"/>
      <c r="V414" s="43"/>
      <c r="W414" s="1"/>
      <c r="X414" s="44"/>
    </row>
    <row r="415" spans="1:24" ht="15">
      <c r="A415" s="1" t="b">
        <v>1</v>
      </c>
      <c r="B415" s="1"/>
      <c r="C415" s="1"/>
      <c r="D415" s="1"/>
      <c r="E415" s="1" t="str">
        <f t="shared" si="1"/>
        <v>Spielvideo</v>
      </c>
      <c r="F415" s="38" t="s">
        <v>2388</v>
      </c>
      <c r="G415" s="39" t="s">
        <v>2389</v>
      </c>
      <c r="H415" s="40" t="s">
        <v>1259</v>
      </c>
      <c r="I415" s="33">
        <v>43707</v>
      </c>
      <c r="J415" s="53"/>
      <c r="K415" s="41" t="s">
        <v>5909</v>
      </c>
      <c r="L415" s="41" t="s">
        <v>190</v>
      </c>
      <c r="M415" s="39" t="s">
        <v>1525</v>
      </c>
      <c r="N415" s="1" t="s">
        <v>18</v>
      </c>
      <c r="O415" s="33">
        <v>43702</v>
      </c>
      <c r="P415" s="1" t="s">
        <v>1259</v>
      </c>
      <c r="Q415" s="1" t="s">
        <v>424</v>
      </c>
      <c r="R415" s="1" t="s">
        <v>45</v>
      </c>
      <c r="S415" s="42" t="s">
        <v>1479</v>
      </c>
      <c r="T415" s="53"/>
      <c r="U415" s="53"/>
      <c r="V415" s="43"/>
      <c r="W415" s="1"/>
      <c r="X415" s="44"/>
    </row>
    <row r="416" spans="1:24" ht="15">
      <c r="A416" s="1" t="b">
        <v>1</v>
      </c>
      <c r="B416" s="1"/>
      <c r="C416" s="1"/>
      <c r="D416" s="1"/>
      <c r="E416" s="1" t="str">
        <f t="shared" si="1"/>
        <v>Spielvideo</v>
      </c>
      <c r="F416" s="38" t="s">
        <v>2370</v>
      </c>
      <c r="G416" s="39" t="s">
        <v>2371</v>
      </c>
      <c r="H416" s="40" t="s">
        <v>1259</v>
      </c>
      <c r="I416" s="33">
        <v>43774</v>
      </c>
      <c r="J416" s="53"/>
      <c r="K416" s="41" t="s">
        <v>5909</v>
      </c>
      <c r="L416" s="41" t="s">
        <v>190</v>
      </c>
      <c r="M416" s="39" t="s">
        <v>1525</v>
      </c>
      <c r="N416" s="1" t="s">
        <v>18</v>
      </c>
      <c r="O416" s="33">
        <v>43702</v>
      </c>
      <c r="P416" s="1" t="s">
        <v>1259</v>
      </c>
      <c r="Q416" s="1" t="s">
        <v>210</v>
      </c>
      <c r="R416" s="1" t="s">
        <v>45</v>
      </c>
      <c r="S416" s="42" t="s">
        <v>618</v>
      </c>
      <c r="T416" s="53"/>
      <c r="U416" s="53"/>
      <c r="V416" s="43"/>
      <c r="W416" s="1"/>
      <c r="X416" s="44"/>
    </row>
    <row r="417" spans="1:24" ht="15">
      <c r="A417" s="1" t="b">
        <v>1</v>
      </c>
      <c r="B417" s="1"/>
      <c r="C417" s="1"/>
      <c r="D417" s="1"/>
      <c r="E417" s="1" t="str">
        <f t="shared" si="1"/>
        <v>Spielvideo</v>
      </c>
      <c r="F417" s="38" t="s">
        <v>2321</v>
      </c>
      <c r="G417" s="39" t="s">
        <v>2325</v>
      </c>
      <c r="H417" s="40" t="s">
        <v>1259</v>
      </c>
      <c r="I417" s="33">
        <v>43863</v>
      </c>
      <c r="J417" s="53"/>
      <c r="K417" s="41" t="s">
        <v>5909</v>
      </c>
      <c r="L417" s="41" t="s">
        <v>190</v>
      </c>
      <c r="M417" s="39" t="s">
        <v>5910</v>
      </c>
      <c r="N417" s="72" t="s">
        <v>18</v>
      </c>
      <c r="O417" s="33">
        <v>43702</v>
      </c>
      <c r="P417" s="1" t="s">
        <v>92</v>
      </c>
      <c r="Q417" s="1" t="s">
        <v>88</v>
      </c>
      <c r="R417" s="1" t="s">
        <v>45</v>
      </c>
      <c r="S417" s="42" t="s">
        <v>2323</v>
      </c>
      <c r="T417" s="53"/>
      <c r="U417" s="53"/>
      <c r="V417" s="43"/>
      <c r="W417" s="1"/>
      <c r="X417" s="44"/>
    </row>
    <row r="418" spans="1:24" ht="15">
      <c r="A418" s="1" t="b">
        <v>1</v>
      </c>
      <c r="B418" s="1"/>
      <c r="C418" s="1"/>
      <c r="D418" s="1"/>
      <c r="E418" s="1" t="str">
        <f t="shared" si="1"/>
        <v>Spielvideo</v>
      </c>
      <c r="F418" s="38" t="s">
        <v>2537</v>
      </c>
      <c r="G418" s="45" t="s">
        <v>2538</v>
      </c>
      <c r="H418" s="40" t="s">
        <v>1259</v>
      </c>
      <c r="I418" s="33">
        <v>43158</v>
      </c>
      <c r="J418" s="53"/>
      <c r="K418" s="41" t="s">
        <v>5911</v>
      </c>
      <c r="L418" s="41"/>
      <c r="M418" s="1"/>
      <c r="N418" s="1" t="s">
        <v>18</v>
      </c>
      <c r="O418" s="33">
        <v>43156</v>
      </c>
      <c r="P418" s="1" t="s">
        <v>27</v>
      </c>
      <c r="Q418" s="1" t="s">
        <v>1259</v>
      </c>
      <c r="R418" s="1" t="s">
        <v>21</v>
      </c>
      <c r="S418" s="42" t="s">
        <v>362</v>
      </c>
      <c r="T418" s="53"/>
      <c r="U418" s="53"/>
      <c r="V418" s="43"/>
      <c r="W418" s="1"/>
      <c r="X418" s="44"/>
    </row>
    <row r="419" spans="1:24" ht="15">
      <c r="A419" s="1" t="b">
        <v>1</v>
      </c>
      <c r="B419" s="1"/>
      <c r="C419" s="1"/>
      <c r="D419" s="1"/>
      <c r="E419" s="1" t="str">
        <f t="shared" si="1"/>
        <v>Spielvideo</v>
      </c>
      <c r="F419" s="38" t="s">
        <v>2531</v>
      </c>
      <c r="G419" s="45" t="s">
        <v>2528</v>
      </c>
      <c r="H419" s="40" t="s">
        <v>1259</v>
      </c>
      <c r="I419" s="33">
        <v>43159</v>
      </c>
      <c r="J419" s="53"/>
      <c r="K419" s="41" t="s">
        <v>5911</v>
      </c>
      <c r="L419" s="41"/>
      <c r="M419" s="1"/>
      <c r="N419" s="1" t="s">
        <v>18</v>
      </c>
      <c r="O419" s="33">
        <v>43156</v>
      </c>
      <c r="P419" s="1" t="s">
        <v>1259</v>
      </c>
      <c r="Q419" s="1" t="s">
        <v>1152</v>
      </c>
      <c r="R419" s="1" t="s">
        <v>21</v>
      </c>
      <c r="S419" s="42" t="s">
        <v>693</v>
      </c>
      <c r="T419" s="53"/>
      <c r="U419" s="53"/>
      <c r="V419" s="43"/>
      <c r="W419" s="1"/>
      <c r="X419" s="44"/>
    </row>
    <row r="420" spans="1:24" ht="15">
      <c r="A420" s="1" t="b">
        <v>1</v>
      </c>
      <c r="B420" s="1"/>
      <c r="C420" s="1"/>
      <c r="D420" s="1"/>
      <c r="E420" s="1" t="str">
        <f t="shared" si="1"/>
        <v>Spielvideo</v>
      </c>
      <c r="F420" s="38" t="s">
        <v>2532</v>
      </c>
      <c r="G420" s="39" t="s">
        <v>2533</v>
      </c>
      <c r="H420" s="40" t="s">
        <v>1259</v>
      </c>
      <c r="I420" s="33">
        <v>43159</v>
      </c>
      <c r="J420" s="53"/>
      <c r="K420" s="41" t="s">
        <v>5911</v>
      </c>
      <c r="L420" s="41"/>
      <c r="M420" s="1"/>
      <c r="N420" s="1" t="s">
        <v>18</v>
      </c>
      <c r="O420" s="33">
        <v>43156</v>
      </c>
      <c r="P420" s="1" t="s">
        <v>1259</v>
      </c>
      <c r="Q420" s="1" t="s">
        <v>2534</v>
      </c>
      <c r="R420" s="1" t="s">
        <v>21</v>
      </c>
      <c r="S420" s="42" t="s">
        <v>239</v>
      </c>
      <c r="T420" s="53"/>
      <c r="U420" s="53"/>
      <c r="V420" s="43"/>
      <c r="W420" s="1"/>
      <c r="X420" s="44"/>
    </row>
    <row r="421" spans="1:24" ht="15">
      <c r="A421" s="1" t="b">
        <v>1</v>
      </c>
      <c r="B421" s="1"/>
      <c r="C421" s="1"/>
      <c r="D421" s="1"/>
      <c r="E421" s="1" t="str">
        <f t="shared" si="1"/>
        <v>Spielvideo</v>
      </c>
      <c r="F421" s="70" t="s">
        <v>2527</v>
      </c>
      <c r="G421" s="39" t="s">
        <v>2528</v>
      </c>
      <c r="H421" s="40" t="s">
        <v>1259</v>
      </c>
      <c r="I421" s="33">
        <v>43161</v>
      </c>
      <c r="J421" s="53"/>
      <c r="K421" s="41" t="s">
        <v>5911</v>
      </c>
      <c r="L421" s="41"/>
      <c r="M421" s="1"/>
      <c r="N421" s="1" t="s">
        <v>18</v>
      </c>
      <c r="O421" s="33">
        <v>43156</v>
      </c>
      <c r="P421" s="1" t="s">
        <v>1259</v>
      </c>
      <c r="Q421" s="1" t="s">
        <v>2007</v>
      </c>
      <c r="R421" s="1" t="s">
        <v>21</v>
      </c>
      <c r="S421" s="42" t="s">
        <v>29</v>
      </c>
      <c r="T421" s="53"/>
      <c r="U421" s="53"/>
      <c r="V421" s="43"/>
      <c r="W421" s="1"/>
      <c r="X421" s="44"/>
    </row>
    <row r="422" spans="1:24" ht="15">
      <c r="A422" s="1" t="b">
        <v>1</v>
      </c>
      <c r="B422" s="1"/>
      <c r="C422" s="1"/>
      <c r="D422" s="1"/>
      <c r="E422" s="1" t="str">
        <f t="shared" si="1"/>
        <v>Spielvideo</v>
      </c>
      <c r="F422" s="38" t="s">
        <v>2260</v>
      </c>
      <c r="G422" s="39" t="s">
        <v>2261</v>
      </c>
      <c r="H422" s="40" t="s">
        <v>1259</v>
      </c>
      <c r="I422" s="33">
        <v>44070</v>
      </c>
      <c r="J422" s="53" t="s">
        <v>2262</v>
      </c>
      <c r="K422" s="41" t="s">
        <v>921</v>
      </c>
      <c r="L422" s="41" t="s">
        <v>922</v>
      </c>
      <c r="M422" s="39" t="s">
        <v>923</v>
      </c>
      <c r="N422" s="1" t="s">
        <v>18</v>
      </c>
      <c r="O422" s="33">
        <v>44066</v>
      </c>
      <c r="P422" s="1" t="s">
        <v>92</v>
      </c>
      <c r="Q422" s="1" t="s">
        <v>88</v>
      </c>
      <c r="R422" s="1" t="s">
        <v>45</v>
      </c>
      <c r="S422" s="42" t="s">
        <v>2263</v>
      </c>
      <c r="T422" s="53"/>
      <c r="U422" s="53"/>
      <c r="V422" s="43"/>
      <c r="W422" s="1"/>
      <c r="X422" s="44"/>
    </row>
    <row r="423" spans="1:24" ht="15">
      <c r="A423" s="1" t="b">
        <v>1</v>
      </c>
      <c r="B423" s="1"/>
      <c r="C423" s="1"/>
      <c r="D423" s="1"/>
      <c r="E423" s="1" t="str">
        <f t="shared" si="1"/>
        <v>Spielvideo</v>
      </c>
      <c r="F423" s="38" t="s">
        <v>2264</v>
      </c>
      <c r="G423" s="39" t="s">
        <v>2265</v>
      </c>
      <c r="H423" s="40" t="s">
        <v>1259</v>
      </c>
      <c r="I423" s="33">
        <v>44070</v>
      </c>
      <c r="J423" s="53" t="s">
        <v>2266</v>
      </c>
      <c r="K423" s="41" t="s">
        <v>921</v>
      </c>
      <c r="L423" s="41" t="s">
        <v>922</v>
      </c>
      <c r="M423" s="39" t="s">
        <v>923</v>
      </c>
      <c r="N423" s="1" t="s">
        <v>18</v>
      </c>
      <c r="O423" s="33">
        <v>44104</v>
      </c>
      <c r="P423" s="1" t="s">
        <v>92</v>
      </c>
      <c r="Q423" s="1" t="s">
        <v>88</v>
      </c>
      <c r="R423" s="1" t="s">
        <v>45</v>
      </c>
      <c r="S423" s="42" t="s">
        <v>2263</v>
      </c>
      <c r="T423" s="53"/>
      <c r="U423" s="53"/>
      <c r="V423" s="43"/>
      <c r="W423" s="1"/>
      <c r="X423" s="44"/>
    </row>
    <row r="424" spans="1:24" ht="15">
      <c r="A424" s="1" t="b">
        <v>1</v>
      </c>
      <c r="B424" s="1"/>
      <c r="C424" s="1"/>
      <c r="D424" s="1"/>
      <c r="E424" s="1" t="str">
        <f t="shared" si="1"/>
        <v>Spielvideo</v>
      </c>
      <c r="F424" s="38" t="s">
        <v>2256</v>
      </c>
      <c r="G424" s="39" t="s">
        <v>2257</v>
      </c>
      <c r="H424" s="40" t="s">
        <v>1259</v>
      </c>
      <c r="I424" s="33">
        <v>44072</v>
      </c>
      <c r="J424" s="53"/>
      <c r="K424" s="41" t="s">
        <v>921</v>
      </c>
      <c r="L424" s="41" t="s">
        <v>922</v>
      </c>
      <c r="M424" s="39" t="s">
        <v>923</v>
      </c>
      <c r="N424" s="1" t="s">
        <v>18</v>
      </c>
      <c r="O424" s="33">
        <v>44066</v>
      </c>
      <c r="P424" s="1" t="s">
        <v>88</v>
      </c>
      <c r="Q424" s="1" t="s">
        <v>5871</v>
      </c>
      <c r="R424" s="1" t="s">
        <v>45</v>
      </c>
      <c r="S424" s="42" t="s">
        <v>2010</v>
      </c>
      <c r="T424" s="53"/>
      <c r="U424" s="53"/>
      <c r="V424" s="43"/>
      <c r="W424" s="1"/>
      <c r="X424" s="44"/>
    </row>
    <row r="425" spans="1:24" ht="15">
      <c r="A425" s="1" t="b">
        <v>1</v>
      </c>
      <c r="B425" s="1"/>
      <c r="C425" s="1"/>
      <c r="D425" s="1"/>
      <c r="E425" s="1" t="str">
        <f t="shared" si="1"/>
        <v>Spielvideo</v>
      </c>
      <c r="F425" s="38" t="s">
        <v>2258</v>
      </c>
      <c r="G425" s="39" t="s">
        <v>2259</v>
      </c>
      <c r="H425" s="40" t="s">
        <v>1259</v>
      </c>
      <c r="I425" s="33">
        <v>44072</v>
      </c>
      <c r="J425" s="53"/>
      <c r="K425" s="41" t="s">
        <v>921</v>
      </c>
      <c r="L425" s="41" t="s">
        <v>922</v>
      </c>
      <c r="M425" s="39" t="s">
        <v>923</v>
      </c>
      <c r="N425" s="1" t="s">
        <v>18</v>
      </c>
      <c r="O425" s="33">
        <v>44065</v>
      </c>
      <c r="P425" s="1" t="s">
        <v>92</v>
      </c>
      <c r="Q425" s="1" t="s">
        <v>36</v>
      </c>
      <c r="R425" s="1" t="s">
        <v>45</v>
      </c>
      <c r="S425" s="42" t="s">
        <v>56</v>
      </c>
      <c r="T425" s="53"/>
      <c r="U425" s="53"/>
      <c r="V425" s="43"/>
      <c r="W425" s="1"/>
      <c r="X425" s="44"/>
    </row>
    <row r="426" spans="1:24" ht="15">
      <c r="A426" s="1" t="b">
        <v>1</v>
      </c>
      <c r="B426" s="1"/>
      <c r="C426" s="1"/>
      <c r="D426" s="1"/>
      <c r="E426" s="1" t="str">
        <f t="shared" si="1"/>
        <v>Spielvideo</v>
      </c>
      <c r="F426" s="38" t="s">
        <v>2246</v>
      </c>
      <c r="G426" s="39" t="s">
        <v>2255</v>
      </c>
      <c r="H426" s="40" t="s">
        <v>1259</v>
      </c>
      <c r="I426" s="33">
        <v>44073</v>
      </c>
      <c r="J426" s="53"/>
      <c r="K426" s="41" t="s">
        <v>921</v>
      </c>
      <c r="L426" s="41" t="s">
        <v>922</v>
      </c>
      <c r="M426" s="39" t="s">
        <v>923</v>
      </c>
      <c r="N426" s="1" t="s">
        <v>18</v>
      </c>
      <c r="O426" s="33">
        <v>44066</v>
      </c>
      <c r="P426" s="1" t="s">
        <v>1259</v>
      </c>
      <c r="Q426" s="1" t="s">
        <v>2121</v>
      </c>
      <c r="R426" s="1" t="s">
        <v>45</v>
      </c>
      <c r="S426" s="42" t="s">
        <v>1989</v>
      </c>
      <c r="T426" s="53"/>
      <c r="U426" s="53"/>
      <c r="V426" s="43"/>
      <c r="W426" s="1"/>
      <c r="X426" s="44"/>
    </row>
    <row r="427" spans="1:24" ht="15">
      <c r="A427" s="1" t="b">
        <v>1</v>
      </c>
      <c r="B427" s="1"/>
      <c r="C427" s="1"/>
      <c r="D427" s="1"/>
      <c r="E427" s="1" t="str">
        <f t="shared" si="1"/>
        <v>Spielvideo</v>
      </c>
      <c r="F427" s="38" t="s">
        <v>2253</v>
      </c>
      <c r="G427" s="39" t="s">
        <v>2254</v>
      </c>
      <c r="H427" s="40" t="s">
        <v>1259</v>
      </c>
      <c r="I427" s="33">
        <v>44082</v>
      </c>
      <c r="J427" s="53"/>
      <c r="K427" s="41" t="s">
        <v>921</v>
      </c>
      <c r="L427" s="41" t="s">
        <v>922</v>
      </c>
      <c r="M427" s="39" t="s">
        <v>923</v>
      </c>
      <c r="N427" s="1" t="s">
        <v>18</v>
      </c>
      <c r="O427" s="33">
        <v>44065</v>
      </c>
      <c r="P427" s="1" t="s">
        <v>1259</v>
      </c>
      <c r="Q427" s="1" t="s">
        <v>5871</v>
      </c>
      <c r="R427" s="1" t="s">
        <v>45</v>
      </c>
      <c r="S427" s="42" t="s">
        <v>1989</v>
      </c>
      <c r="T427" s="53"/>
      <c r="U427" s="53"/>
      <c r="V427" s="43"/>
      <c r="W427" s="1"/>
      <c r="X427" s="44"/>
    </row>
    <row r="428" spans="1:24" ht="15">
      <c r="A428" s="1" t="b">
        <v>1</v>
      </c>
      <c r="B428" s="1"/>
      <c r="C428" s="1"/>
      <c r="D428" s="1"/>
      <c r="E428" s="1" t="str">
        <f t="shared" si="1"/>
        <v>Spielvideo</v>
      </c>
      <c r="F428" s="38" t="s">
        <v>2251</v>
      </c>
      <c r="G428" s="39" t="s">
        <v>2252</v>
      </c>
      <c r="H428" s="40" t="s">
        <v>1259</v>
      </c>
      <c r="I428" s="33">
        <v>44084</v>
      </c>
      <c r="J428" s="53"/>
      <c r="K428" s="41" t="s">
        <v>921</v>
      </c>
      <c r="L428" s="41" t="s">
        <v>922</v>
      </c>
      <c r="M428" s="39" t="s">
        <v>923</v>
      </c>
      <c r="N428" s="1" t="s">
        <v>18</v>
      </c>
      <c r="O428" s="33">
        <v>44066</v>
      </c>
      <c r="P428" s="1" t="s">
        <v>88</v>
      </c>
      <c r="Q428" s="1" t="s">
        <v>1259</v>
      </c>
      <c r="R428" s="1" t="s">
        <v>45</v>
      </c>
      <c r="S428" s="42" t="s">
        <v>1989</v>
      </c>
      <c r="T428" s="53"/>
      <c r="U428" s="53"/>
      <c r="V428" s="43"/>
      <c r="W428" s="1"/>
      <c r="X428" s="44"/>
    </row>
    <row r="429" spans="1:24" ht="15">
      <c r="A429" s="1" t="b">
        <v>1</v>
      </c>
      <c r="B429" s="1"/>
      <c r="C429" s="1"/>
      <c r="D429" s="1"/>
      <c r="E429" s="1" t="str">
        <f t="shared" si="1"/>
        <v>Spielvideo</v>
      </c>
      <c r="F429" s="38" t="s">
        <v>2246</v>
      </c>
      <c r="G429" s="39" t="s">
        <v>2247</v>
      </c>
      <c r="H429" s="40" t="s">
        <v>1259</v>
      </c>
      <c r="I429" s="33">
        <v>44089</v>
      </c>
      <c r="J429" s="53"/>
      <c r="K429" s="41" t="s">
        <v>921</v>
      </c>
      <c r="L429" s="41" t="s">
        <v>922</v>
      </c>
      <c r="M429" s="39" t="s">
        <v>923</v>
      </c>
      <c r="N429" s="1" t="s">
        <v>18</v>
      </c>
      <c r="O429" s="33">
        <v>44065</v>
      </c>
      <c r="P429" s="1" t="s">
        <v>1259</v>
      </c>
      <c r="Q429" s="1" t="s">
        <v>2121</v>
      </c>
      <c r="R429" s="1" t="s">
        <v>45</v>
      </c>
      <c r="S429" s="42" t="s">
        <v>2248</v>
      </c>
      <c r="T429" s="53"/>
      <c r="U429" s="53"/>
      <c r="V429" s="43"/>
      <c r="W429" s="1"/>
      <c r="X429" s="44"/>
    </row>
    <row r="430" spans="1:24" ht="15">
      <c r="A430" s="1" t="b">
        <v>1</v>
      </c>
      <c r="B430" s="1"/>
      <c r="C430" s="1"/>
      <c r="D430" s="1"/>
      <c r="E430" s="1" t="str">
        <f t="shared" si="1"/>
        <v>Spielvideo</v>
      </c>
      <c r="F430" s="38" t="s">
        <v>2242</v>
      </c>
      <c r="G430" s="39" t="s">
        <v>2243</v>
      </c>
      <c r="H430" s="40" t="s">
        <v>1259</v>
      </c>
      <c r="I430" s="33">
        <v>44092</v>
      </c>
      <c r="J430" s="53"/>
      <c r="K430" s="41" t="s">
        <v>921</v>
      </c>
      <c r="L430" s="41" t="s">
        <v>922</v>
      </c>
      <c r="M430" s="39" t="s">
        <v>923</v>
      </c>
      <c r="N430" s="1" t="s">
        <v>18</v>
      </c>
      <c r="O430" s="33">
        <v>44065</v>
      </c>
      <c r="P430" s="1" t="s">
        <v>92</v>
      </c>
      <c r="Q430" s="1" t="s">
        <v>424</v>
      </c>
      <c r="R430" s="1" t="s">
        <v>45</v>
      </c>
      <c r="S430" s="42" t="s">
        <v>1207</v>
      </c>
      <c r="T430" s="53"/>
      <c r="U430" s="53"/>
      <c r="V430" s="43"/>
      <c r="W430" s="1"/>
      <c r="X430" s="44"/>
    </row>
    <row r="431" spans="1:24" ht="15">
      <c r="A431" s="1" t="b">
        <v>1</v>
      </c>
      <c r="B431" s="1"/>
      <c r="C431" s="1"/>
      <c r="D431" s="1"/>
      <c r="E431" s="1" t="str">
        <f t="shared" si="1"/>
        <v>Spielvideo</v>
      </c>
      <c r="F431" s="38" t="s">
        <v>2240</v>
      </c>
      <c r="G431" s="39" t="s">
        <v>2241</v>
      </c>
      <c r="H431" s="40" t="s">
        <v>1259</v>
      </c>
      <c r="I431" s="33">
        <v>44093</v>
      </c>
      <c r="J431" s="53"/>
      <c r="K431" s="41" t="s">
        <v>921</v>
      </c>
      <c r="L431" s="41" t="s">
        <v>922</v>
      </c>
      <c r="M431" s="39" t="s">
        <v>923</v>
      </c>
      <c r="N431" s="1" t="s">
        <v>18</v>
      </c>
      <c r="O431" s="33">
        <v>44066</v>
      </c>
      <c r="P431" s="1" t="s">
        <v>92</v>
      </c>
      <c r="Q431" s="1" t="s">
        <v>1031</v>
      </c>
      <c r="R431" s="1" t="s">
        <v>45</v>
      </c>
      <c r="S431" s="42" t="s">
        <v>56</v>
      </c>
      <c r="T431" s="53"/>
      <c r="U431" s="53"/>
      <c r="V431" s="43"/>
      <c r="W431" s="1"/>
      <c r="X431" s="44"/>
    </row>
    <row r="432" spans="1:24" ht="15">
      <c r="A432" s="1" t="b">
        <v>1</v>
      </c>
      <c r="B432" s="1"/>
      <c r="C432" s="1"/>
      <c r="D432" s="1"/>
      <c r="E432" s="1" t="str">
        <f t="shared" si="1"/>
        <v>Spielvideo</v>
      </c>
      <c r="F432" s="38" t="s">
        <v>2458</v>
      </c>
      <c r="G432" s="39" t="s">
        <v>2459</v>
      </c>
      <c r="H432" s="40" t="s">
        <v>1259</v>
      </c>
      <c r="I432" s="33">
        <v>43592</v>
      </c>
      <c r="J432" s="53"/>
      <c r="K432" s="41" t="s">
        <v>2460</v>
      </c>
      <c r="L432" s="41" t="s">
        <v>452</v>
      </c>
      <c r="M432" s="39" t="s">
        <v>2461</v>
      </c>
      <c r="N432" s="1" t="s">
        <v>18</v>
      </c>
      <c r="O432" s="33">
        <v>43328</v>
      </c>
      <c r="P432" s="1" t="s">
        <v>92</v>
      </c>
      <c r="Q432" s="1" t="s">
        <v>424</v>
      </c>
      <c r="R432" s="1" t="s">
        <v>45</v>
      </c>
      <c r="S432" s="42" t="s">
        <v>201</v>
      </c>
      <c r="T432" s="53"/>
      <c r="U432" s="53"/>
      <c r="V432" s="43"/>
      <c r="W432" s="1"/>
      <c r="X432" s="44"/>
    </row>
    <row r="433" spans="1:24" ht="15">
      <c r="A433" s="1" t="b">
        <v>1</v>
      </c>
      <c r="B433" s="1"/>
      <c r="C433" s="1"/>
      <c r="D433" s="1"/>
      <c r="E433" s="1" t="str">
        <f t="shared" si="1"/>
        <v>Spielvideo</v>
      </c>
      <c r="F433" s="38" t="s">
        <v>2418</v>
      </c>
      <c r="G433" s="39" t="s">
        <v>2419</v>
      </c>
      <c r="H433" s="40" t="s">
        <v>1259</v>
      </c>
      <c r="I433" s="33">
        <v>43663</v>
      </c>
      <c r="J433" s="53"/>
      <c r="K433" s="41" t="s">
        <v>2376</v>
      </c>
      <c r="L433" s="41" t="s">
        <v>310</v>
      </c>
      <c r="M433" s="39" t="s">
        <v>2377</v>
      </c>
      <c r="N433" s="1" t="s">
        <v>18</v>
      </c>
      <c r="O433" s="33">
        <v>43659</v>
      </c>
      <c r="P433" s="1" t="s">
        <v>1031</v>
      </c>
      <c r="Q433" s="1" t="s">
        <v>1259</v>
      </c>
      <c r="R433" s="1" t="s">
        <v>45</v>
      </c>
      <c r="S433" s="42" t="s">
        <v>1240</v>
      </c>
      <c r="T433" s="53"/>
      <c r="U433" s="53"/>
      <c r="V433" s="43"/>
      <c r="W433" s="1"/>
      <c r="X433" s="44"/>
    </row>
    <row r="434" spans="1:24" ht="15">
      <c r="A434" s="1" t="b">
        <v>1</v>
      </c>
      <c r="B434" s="1"/>
      <c r="C434" s="1"/>
      <c r="D434" s="1"/>
      <c r="E434" s="1" t="str">
        <f t="shared" si="1"/>
        <v>Spielvideo</v>
      </c>
      <c r="F434" s="38" t="s">
        <v>2420</v>
      </c>
      <c r="G434" s="45" t="s">
        <v>2414</v>
      </c>
      <c r="H434" s="40" t="s">
        <v>1259</v>
      </c>
      <c r="I434" s="33">
        <v>43663</v>
      </c>
      <c r="J434" s="53"/>
      <c r="K434" s="41" t="s">
        <v>2376</v>
      </c>
      <c r="L434" s="41" t="s">
        <v>310</v>
      </c>
      <c r="M434" s="39" t="s">
        <v>2377</v>
      </c>
      <c r="N434" s="1" t="s">
        <v>18</v>
      </c>
      <c r="O434" s="33">
        <v>43659</v>
      </c>
      <c r="P434" s="1" t="s">
        <v>5912</v>
      </c>
      <c r="Q434" s="1" t="s">
        <v>1031</v>
      </c>
      <c r="R434" s="1" t="s">
        <v>45</v>
      </c>
      <c r="S434" s="42" t="s">
        <v>68</v>
      </c>
      <c r="T434" s="53"/>
      <c r="U434" s="53"/>
      <c r="V434" s="43"/>
      <c r="W434" s="1"/>
      <c r="X434" s="44"/>
    </row>
    <row r="435" spans="1:24" ht="15">
      <c r="A435" s="1" t="b">
        <v>1</v>
      </c>
      <c r="B435" s="1"/>
      <c r="C435" s="1"/>
      <c r="D435" s="1"/>
      <c r="E435" s="1" t="str">
        <f t="shared" si="1"/>
        <v>Spielvideo</v>
      </c>
      <c r="F435" s="38" t="s">
        <v>2415</v>
      </c>
      <c r="G435" s="39" t="s">
        <v>2416</v>
      </c>
      <c r="H435" s="40" t="s">
        <v>1259</v>
      </c>
      <c r="I435" s="33">
        <v>43664</v>
      </c>
      <c r="J435" s="53" t="s">
        <v>809</v>
      </c>
      <c r="K435" s="41" t="s">
        <v>2376</v>
      </c>
      <c r="L435" s="41" t="s">
        <v>310</v>
      </c>
      <c r="M435" s="39" t="s">
        <v>2377</v>
      </c>
      <c r="N435" s="1" t="s">
        <v>18</v>
      </c>
      <c r="O435" s="33">
        <v>43660</v>
      </c>
      <c r="P435" s="1" t="s">
        <v>1259</v>
      </c>
      <c r="Q435" s="1" t="s">
        <v>1405</v>
      </c>
      <c r="R435" s="1" t="s">
        <v>45</v>
      </c>
      <c r="S435" s="42" t="s">
        <v>2417</v>
      </c>
      <c r="T435" s="53"/>
      <c r="U435" s="53"/>
      <c r="V435" s="43"/>
      <c r="W435" s="1"/>
      <c r="X435" s="44"/>
    </row>
    <row r="436" spans="1:24" ht="15">
      <c r="A436" s="1" t="b">
        <v>1</v>
      </c>
      <c r="B436" s="1"/>
      <c r="C436" s="1"/>
      <c r="D436" s="1"/>
      <c r="E436" s="1" t="str">
        <f t="shared" si="1"/>
        <v>Spielvideo</v>
      </c>
      <c r="F436" s="38" t="s">
        <v>2413</v>
      </c>
      <c r="G436" s="39" t="s">
        <v>2414</v>
      </c>
      <c r="H436" s="40" t="s">
        <v>1259</v>
      </c>
      <c r="I436" s="33">
        <v>43667</v>
      </c>
      <c r="J436" s="53" t="s">
        <v>809</v>
      </c>
      <c r="K436" s="41" t="s">
        <v>2376</v>
      </c>
      <c r="L436" s="41" t="s">
        <v>310</v>
      </c>
      <c r="M436" s="39" t="s">
        <v>2377</v>
      </c>
      <c r="N436" s="1" t="s">
        <v>18</v>
      </c>
      <c r="O436" s="33">
        <v>43659</v>
      </c>
      <c r="P436" s="1" t="s">
        <v>1259</v>
      </c>
      <c r="Q436" s="1" t="s">
        <v>79</v>
      </c>
      <c r="R436" s="1" t="s">
        <v>45</v>
      </c>
      <c r="S436" s="42" t="s">
        <v>2410</v>
      </c>
      <c r="T436" s="53"/>
      <c r="U436" s="53"/>
      <c r="V436" s="43"/>
      <c r="W436" s="1"/>
      <c r="X436" s="44"/>
    </row>
    <row r="437" spans="1:24" ht="15">
      <c r="A437" s="1" t="b">
        <v>1</v>
      </c>
      <c r="B437" s="1"/>
      <c r="C437" s="1"/>
      <c r="D437" s="1"/>
      <c r="E437" s="1" t="str">
        <f t="shared" si="1"/>
        <v>Spielvideo</v>
      </c>
      <c r="F437" s="38" t="s">
        <v>2397</v>
      </c>
      <c r="G437" s="39" t="s">
        <v>2398</v>
      </c>
      <c r="H437" s="40" t="s">
        <v>1259</v>
      </c>
      <c r="I437" s="33">
        <v>43678</v>
      </c>
      <c r="J437" s="53"/>
      <c r="K437" s="41" t="s">
        <v>2376</v>
      </c>
      <c r="L437" s="41" t="s">
        <v>310</v>
      </c>
      <c r="M437" s="39" t="s">
        <v>2377</v>
      </c>
      <c r="N437" s="1" t="s">
        <v>18</v>
      </c>
      <c r="O437" s="33">
        <v>43659</v>
      </c>
      <c r="P437" s="1" t="s">
        <v>1259</v>
      </c>
      <c r="Q437" s="1" t="s">
        <v>105</v>
      </c>
      <c r="R437" s="1" t="s">
        <v>45</v>
      </c>
      <c r="S437" s="42" t="s">
        <v>50</v>
      </c>
      <c r="T437" s="53"/>
      <c r="U437" s="53"/>
      <c r="V437" s="43"/>
      <c r="W437" s="1"/>
      <c r="X437" s="44"/>
    </row>
    <row r="438" spans="1:24" ht="15">
      <c r="A438" s="1" t="b">
        <v>1</v>
      </c>
      <c r="B438" s="1"/>
      <c r="C438" s="1"/>
      <c r="D438" s="1"/>
      <c r="E438" s="1" t="str">
        <f t="shared" si="1"/>
        <v>Spielvideo</v>
      </c>
      <c r="F438" s="38" t="s">
        <v>2374</v>
      </c>
      <c r="G438" s="39" t="s">
        <v>2375</v>
      </c>
      <c r="H438" s="40" t="s">
        <v>1259</v>
      </c>
      <c r="I438" s="33">
        <v>43734</v>
      </c>
      <c r="J438" s="53"/>
      <c r="K438" s="41" t="s">
        <v>2376</v>
      </c>
      <c r="L438" s="41" t="s">
        <v>310</v>
      </c>
      <c r="M438" s="39" t="s">
        <v>2377</v>
      </c>
      <c r="N438" s="1" t="s">
        <v>18</v>
      </c>
      <c r="O438" s="33">
        <v>43660</v>
      </c>
      <c r="P438" s="1" t="s">
        <v>1259</v>
      </c>
      <c r="Q438" s="1" t="s">
        <v>79</v>
      </c>
      <c r="R438" s="1" t="s">
        <v>45</v>
      </c>
      <c r="S438" s="42" t="s">
        <v>419</v>
      </c>
      <c r="T438" s="53"/>
      <c r="U438" s="53"/>
      <c r="V438" s="43"/>
      <c r="W438" s="1"/>
      <c r="X438" s="44"/>
    </row>
    <row r="439" spans="1:24" ht="15">
      <c r="A439" s="1" t="b">
        <v>1</v>
      </c>
      <c r="B439" s="1"/>
      <c r="C439" s="1"/>
      <c r="D439" s="1"/>
      <c r="E439" s="1" t="str">
        <f t="shared" si="1"/>
        <v>Spielvideo</v>
      </c>
      <c r="F439" s="38" t="s">
        <v>2399</v>
      </c>
      <c r="G439" s="39" t="s">
        <v>2400</v>
      </c>
      <c r="H439" s="40" t="s">
        <v>1259</v>
      </c>
      <c r="I439" s="33">
        <v>43676</v>
      </c>
      <c r="J439" s="53"/>
      <c r="K439" s="41" t="s">
        <v>2380</v>
      </c>
      <c r="L439" s="41" t="s">
        <v>1941</v>
      </c>
      <c r="M439" s="39" t="s">
        <v>2381</v>
      </c>
      <c r="N439" s="1" t="s">
        <v>18</v>
      </c>
      <c r="O439" s="33">
        <v>43705</v>
      </c>
      <c r="P439" s="1" t="s">
        <v>1259</v>
      </c>
      <c r="Q439" s="1" t="s">
        <v>27</v>
      </c>
      <c r="R439" s="1" t="s">
        <v>45</v>
      </c>
      <c r="S439" s="42" t="s">
        <v>2323</v>
      </c>
      <c r="T439" s="53"/>
      <c r="U439" s="53"/>
      <c r="V439" s="43"/>
      <c r="W439" s="1"/>
      <c r="X439" s="44"/>
    </row>
    <row r="440" spans="1:24" ht="15">
      <c r="A440" s="1" t="b">
        <v>1</v>
      </c>
      <c r="B440" s="1"/>
      <c r="C440" s="1"/>
      <c r="D440" s="1"/>
      <c r="E440" s="1" t="str">
        <f t="shared" si="1"/>
        <v>Spielvideo</v>
      </c>
      <c r="F440" s="38" t="s">
        <v>2401</v>
      </c>
      <c r="G440" s="39" t="s">
        <v>2402</v>
      </c>
      <c r="H440" s="40" t="s">
        <v>1259</v>
      </c>
      <c r="I440" s="33">
        <v>43676</v>
      </c>
      <c r="J440" s="53" t="s">
        <v>838</v>
      </c>
      <c r="K440" s="41" t="s">
        <v>2380</v>
      </c>
      <c r="L440" s="41" t="s">
        <v>1941</v>
      </c>
      <c r="M440" s="39" t="s">
        <v>2381</v>
      </c>
      <c r="N440" s="1" t="s">
        <v>18</v>
      </c>
      <c r="O440" s="33">
        <v>43674</v>
      </c>
      <c r="P440" s="1" t="s">
        <v>92</v>
      </c>
      <c r="Q440" s="1" t="s">
        <v>1031</v>
      </c>
      <c r="R440" s="1" t="s">
        <v>45</v>
      </c>
      <c r="S440" s="42" t="s">
        <v>2403</v>
      </c>
      <c r="T440" s="53"/>
      <c r="U440" s="53"/>
      <c r="V440" s="43"/>
      <c r="W440" s="1"/>
      <c r="X440" s="44"/>
    </row>
    <row r="441" spans="1:24" ht="15">
      <c r="A441" s="1" t="b">
        <v>1</v>
      </c>
      <c r="B441" s="1"/>
      <c r="C441" s="1"/>
      <c r="D441" s="1"/>
      <c r="E441" s="1" t="str">
        <f t="shared" si="1"/>
        <v>Spielvideo</v>
      </c>
      <c r="F441" s="38" t="s">
        <v>2378</v>
      </c>
      <c r="G441" s="39" t="s">
        <v>2379</v>
      </c>
      <c r="H441" s="40" t="s">
        <v>1259</v>
      </c>
      <c r="I441" s="33">
        <v>43733</v>
      </c>
      <c r="J441" s="53"/>
      <c r="K441" s="41" t="s">
        <v>2380</v>
      </c>
      <c r="L441" s="41" t="s">
        <v>1941</v>
      </c>
      <c r="M441" s="39" t="s">
        <v>2381</v>
      </c>
      <c r="N441" s="1" t="s">
        <v>18</v>
      </c>
      <c r="O441" s="33">
        <v>43705</v>
      </c>
      <c r="P441" s="1" t="s">
        <v>1163</v>
      </c>
      <c r="Q441" s="1" t="s">
        <v>2283</v>
      </c>
      <c r="R441" s="1" t="s">
        <v>45</v>
      </c>
      <c r="S441" s="42" t="s">
        <v>2382</v>
      </c>
      <c r="T441" s="53"/>
      <c r="U441" s="53"/>
      <c r="V441" s="43"/>
      <c r="W441" s="1"/>
      <c r="X441" s="44"/>
    </row>
    <row r="442" spans="1:24" ht="15">
      <c r="A442" s="1" t="b">
        <v>1</v>
      </c>
      <c r="B442" s="1"/>
      <c r="C442" s="1"/>
      <c r="D442" s="1"/>
      <c r="E442" s="1" t="str">
        <f t="shared" si="1"/>
        <v>Spielvideo</v>
      </c>
      <c r="F442" s="38" t="s">
        <v>2404</v>
      </c>
      <c r="G442" s="39" t="s">
        <v>2405</v>
      </c>
      <c r="H442" s="40" t="s">
        <v>1259</v>
      </c>
      <c r="I442" s="33">
        <v>43670</v>
      </c>
      <c r="J442" s="53"/>
      <c r="K442" s="41" t="s">
        <v>2406</v>
      </c>
      <c r="L442" s="41" t="s">
        <v>452</v>
      </c>
      <c r="M442" s="39" t="s">
        <v>2407</v>
      </c>
      <c r="N442" s="1" t="s">
        <v>18</v>
      </c>
      <c r="O442" s="33">
        <v>43667</v>
      </c>
      <c r="P442" s="1" t="s">
        <v>1259</v>
      </c>
      <c r="Q442" s="1" t="s">
        <v>27</v>
      </c>
      <c r="R442" s="1" t="s">
        <v>45</v>
      </c>
      <c r="S442" s="42" t="s">
        <v>201</v>
      </c>
      <c r="T442" s="53"/>
      <c r="U442" s="53"/>
      <c r="V442" s="43"/>
      <c r="W442" s="1"/>
      <c r="X442" s="44"/>
    </row>
    <row r="443" spans="1:24" ht="15">
      <c r="A443" s="1" t="b">
        <v>1</v>
      </c>
      <c r="B443" s="1"/>
      <c r="C443" s="1"/>
      <c r="D443" s="1"/>
      <c r="E443" s="1" t="str">
        <f t="shared" si="1"/>
        <v>Spielvideo</v>
      </c>
      <c r="F443" s="38" t="s">
        <v>2408</v>
      </c>
      <c r="G443" s="39" t="s">
        <v>2409</v>
      </c>
      <c r="H443" s="40" t="s">
        <v>1259</v>
      </c>
      <c r="I443" s="33">
        <v>43670</v>
      </c>
      <c r="J443" s="53"/>
      <c r="K443" s="41" t="s">
        <v>2406</v>
      </c>
      <c r="L443" s="41" t="s">
        <v>452</v>
      </c>
      <c r="M443" s="39" t="s">
        <v>2407</v>
      </c>
      <c r="N443" s="1" t="s">
        <v>18</v>
      </c>
      <c r="O443" s="33">
        <v>43667</v>
      </c>
      <c r="P443" s="1" t="s">
        <v>1259</v>
      </c>
      <c r="Q443" s="1" t="s">
        <v>161</v>
      </c>
      <c r="R443" s="1" t="s">
        <v>45</v>
      </c>
      <c r="S443" s="42" t="s">
        <v>2410</v>
      </c>
      <c r="T443" s="53"/>
      <c r="U443" s="53"/>
      <c r="V443" s="43"/>
      <c r="W443" s="1"/>
      <c r="X443" s="44"/>
    </row>
    <row r="444" spans="1:24" ht="15">
      <c r="A444" s="1" t="b">
        <v>1</v>
      </c>
      <c r="B444" s="1"/>
      <c r="C444" s="1"/>
      <c r="D444" s="1"/>
      <c r="E444" s="1" t="str">
        <f t="shared" si="1"/>
        <v>Spielvideo</v>
      </c>
      <c r="F444" s="38" t="s">
        <v>2452</v>
      </c>
      <c r="G444" s="39" t="s">
        <v>2453</v>
      </c>
      <c r="H444" s="40" t="s">
        <v>1259</v>
      </c>
      <c r="I444" s="33">
        <v>43605</v>
      </c>
      <c r="J444" s="53"/>
      <c r="K444" s="41" t="s">
        <v>5913</v>
      </c>
      <c r="L444" s="41" t="s">
        <v>204</v>
      </c>
      <c r="M444" s="39" t="s">
        <v>1422</v>
      </c>
      <c r="N444" s="1" t="s">
        <v>18</v>
      </c>
      <c r="O444" s="33">
        <v>43604</v>
      </c>
      <c r="P444" s="1" t="s">
        <v>1259</v>
      </c>
      <c r="Q444" s="1" t="s">
        <v>88</v>
      </c>
      <c r="R444" s="1" t="s">
        <v>45</v>
      </c>
      <c r="S444" s="42" t="s">
        <v>419</v>
      </c>
      <c r="T444" s="53"/>
      <c r="U444" s="53"/>
      <c r="V444" s="43"/>
      <c r="W444" s="1"/>
      <c r="X444" s="44"/>
    </row>
    <row r="445" spans="1:24" ht="15">
      <c r="A445" s="1" t="b">
        <v>1</v>
      </c>
      <c r="B445" s="1"/>
      <c r="C445" s="1"/>
      <c r="D445" s="1"/>
      <c r="E445" s="1" t="str">
        <f t="shared" si="1"/>
        <v>Spielvideo</v>
      </c>
      <c r="F445" s="38" t="s">
        <v>2454</v>
      </c>
      <c r="G445" s="45" t="s">
        <v>2455</v>
      </c>
      <c r="H445" s="40" t="s">
        <v>1259</v>
      </c>
      <c r="I445" s="33">
        <v>43605</v>
      </c>
      <c r="J445" s="53"/>
      <c r="K445" s="41" t="s">
        <v>5913</v>
      </c>
      <c r="L445" s="41" t="s">
        <v>204</v>
      </c>
      <c r="M445" s="45" t="s">
        <v>1422</v>
      </c>
      <c r="N445" s="1" t="s">
        <v>18</v>
      </c>
      <c r="O445" s="33">
        <v>43603</v>
      </c>
      <c r="P445" s="1" t="s">
        <v>1259</v>
      </c>
      <c r="Q445" s="1" t="s">
        <v>73</v>
      </c>
      <c r="R445" s="1" t="s">
        <v>45</v>
      </c>
      <c r="S445" s="42" t="s">
        <v>2323</v>
      </c>
      <c r="T445" s="53"/>
      <c r="U445" s="53"/>
      <c r="V445" s="46"/>
      <c r="W445" s="47"/>
      <c r="X445" s="48"/>
    </row>
    <row r="446" spans="1:24" ht="15">
      <c r="A446" s="1" t="b">
        <v>1</v>
      </c>
      <c r="B446" s="1"/>
      <c r="C446" s="1"/>
      <c r="D446" s="1"/>
      <c r="E446" s="1" t="str">
        <f t="shared" si="1"/>
        <v>Spielvideo</v>
      </c>
      <c r="F446" s="38" t="s">
        <v>2456</v>
      </c>
      <c r="G446" s="39" t="s">
        <v>2457</v>
      </c>
      <c r="H446" s="40" t="s">
        <v>1259</v>
      </c>
      <c r="I446" s="33">
        <v>43605</v>
      </c>
      <c r="J446" s="53"/>
      <c r="K446" s="41" t="s">
        <v>5913</v>
      </c>
      <c r="L446" s="41" t="s">
        <v>204</v>
      </c>
      <c r="M446" s="39" t="s">
        <v>1422</v>
      </c>
      <c r="N446" s="1" t="s">
        <v>18</v>
      </c>
      <c r="O446" s="33">
        <v>43603</v>
      </c>
      <c r="P446" s="1" t="s">
        <v>1259</v>
      </c>
      <c r="Q446" s="1" t="s">
        <v>212</v>
      </c>
      <c r="R446" s="1" t="s">
        <v>45</v>
      </c>
      <c r="S446" s="42" t="s">
        <v>2010</v>
      </c>
      <c r="T446" s="53"/>
      <c r="U446" s="53"/>
      <c r="V446" s="43"/>
      <c r="W446" s="1"/>
      <c r="X446" s="44"/>
    </row>
    <row r="447" spans="1:24" ht="15">
      <c r="A447" s="1" t="b">
        <v>1</v>
      </c>
      <c r="B447" s="1"/>
      <c r="C447" s="1"/>
      <c r="D447" s="1"/>
      <c r="E447" s="1" t="str">
        <f t="shared" si="1"/>
        <v>Spielvideo</v>
      </c>
      <c r="F447" s="49" t="s">
        <v>2218</v>
      </c>
      <c r="G447" s="39" t="s">
        <v>2219</v>
      </c>
      <c r="H447" s="40" t="s">
        <v>1259</v>
      </c>
      <c r="I447" s="33">
        <v>44111</v>
      </c>
      <c r="J447" s="53"/>
      <c r="K447" s="41" t="s">
        <v>5914</v>
      </c>
      <c r="L447" s="41" t="s">
        <v>204</v>
      </c>
      <c r="M447" s="39" t="s">
        <v>1436</v>
      </c>
      <c r="N447" s="39" t="s">
        <v>1436</v>
      </c>
      <c r="O447" s="33">
        <v>44086</v>
      </c>
      <c r="P447" s="1" t="s">
        <v>5915</v>
      </c>
      <c r="Q447" s="1" t="s">
        <v>434</v>
      </c>
      <c r="R447" s="1" t="s">
        <v>45</v>
      </c>
      <c r="S447" s="42" t="s">
        <v>2220</v>
      </c>
      <c r="T447" s="53"/>
      <c r="U447" s="53"/>
      <c r="V447" s="43"/>
      <c r="W447" s="1"/>
      <c r="X447" s="44"/>
    </row>
    <row r="448" spans="1:24" ht="15">
      <c r="A448" s="1" t="b">
        <v>1</v>
      </c>
      <c r="B448" s="1"/>
      <c r="C448" s="1"/>
      <c r="D448" s="1"/>
      <c r="E448" s="1" t="str">
        <f t="shared" si="1"/>
        <v>Spielvideo</v>
      </c>
      <c r="F448" s="38" t="s">
        <v>2216</v>
      </c>
      <c r="G448" s="39" t="s">
        <v>2217</v>
      </c>
      <c r="H448" s="40" t="s">
        <v>1259</v>
      </c>
      <c r="I448" s="33">
        <v>44112</v>
      </c>
      <c r="J448" s="53"/>
      <c r="K448" s="41" t="s">
        <v>5914</v>
      </c>
      <c r="L448" s="41" t="s">
        <v>204</v>
      </c>
      <c r="M448" s="39" t="s">
        <v>1436</v>
      </c>
      <c r="N448" s="39" t="s">
        <v>1436</v>
      </c>
      <c r="O448" s="33">
        <v>44086</v>
      </c>
      <c r="P448" s="1" t="s">
        <v>85</v>
      </c>
      <c r="Q448" s="1" t="s">
        <v>1259</v>
      </c>
      <c r="R448" s="1" t="s">
        <v>45</v>
      </c>
      <c r="S448" s="42" t="s">
        <v>239</v>
      </c>
      <c r="T448" s="53"/>
      <c r="U448" s="53"/>
      <c r="V448" s="43"/>
      <c r="W448" s="1"/>
      <c r="X448" s="44"/>
    </row>
    <row r="449" spans="1:24" ht="15">
      <c r="A449" s="1" t="b">
        <v>1</v>
      </c>
      <c r="B449" s="1"/>
      <c r="C449" s="1"/>
      <c r="D449" s="1"/>
      <c r="E449" s="1" t="str">
        <f t="shared" si="1"/>
        <v>Spielvideo</v>
      </c>
      <c r="F449" s="38" t="s">
        <v>2244</v>
      </c>
      <c r="G449" s="39" t="s">
        <v>2245</v>
      </c>
      <c r="H449" s="40" t="s">
        <v>1259</v>
      </c>
      <c r="I449" s="33">
        <v>44091</v>
      </c>
      <c r="J449" s="53"/>
      <c r="K449" s="41" t="s">
        <v>5895</v>
      </c>
      <c r="L449" s="41" t="s">
        <v>204</v>
      </c>
      <c r="M449" s="39" t="s">
        <v>1436</v>
      </c>
      <c r="N449" s="45" t="s">
        <v>2208</v>
      </c>
      <c r="O449" s="33">
        <v>44086</v>
      </c>
      <c r="P449" s="1" t="s">
        <v>1259</v>
      </c>
      <c r="Q449" s="1" t="s">
        <v>210</v>
      </c>
      <c r="R449" s="1" t="s">
        <v>45</v>
      </c>
      <c r="S449" s="42" t="s">
        <v>1266</v>
      </c>
      <c r="T449" s="53"/>
      <c r="U449" s="53"/>
      <c r="V449" s="43"/>
      <c r="W449" s="1"/>
      <c r="X449" s="44"/>
    </row>
    <row r="450" spans="1:24" ht="15">
      <c r="A450" s="1" t="b">
        <v>1</v>
      </c>
      <c r="B450" s="1"/>
      <c r="C450" s="1"/>
      <c r="D450" s="1"/>
      <c r="E450" s="1" t="str">
        <f t="shared" si="1"/>
        <v>Spielvideo</v>
      </c>
      <c r="F450" s="38" t="s">
        <v>2238</v>
      </c>
      <c r="G450" s="39" t="s">
        <v>2239</v>
      </c>
      <c r="H450" s="40" t="s">
        <v>1259</v>
      </c>
      <c r="I450" s="33">
        <v>44095</v>
      </c>
      <c r="J450" s="53"/>
      <c r="K450" s="41" t="s">
        <v>5895</v>
      </c>
      <c r="L450" s="41" t="s">
        <v>204</v>
      </c>
      <c r="M450" s="39" t="s">
        <v>1436</v>
      </c>
      <c r="N450" s="45" t="s">
        <v>2208</v>
      </c>
      <c r="O450" s="33">
        <v>44086</v>
      </c>
      <c r="P450" s="1" t="s">
        <v>79</v>
      </c>
      <c r="Q450" s="1" t="s">
        <v>1444</v>
      </c>
      <c r="R450" s="1" t="s">
        <v>45</v>
      </c>
      <c r="S450" s="42" t="s">
        <v>365</v>
      </c>
      <c r="T450" s="53"/>
      <c r="U450" s="53"/>
      <c r="V450" s="43"/>
      <c r="W450" s="1"/>
      <c r="X450" s="44"/>
    </row>
    <row r="451" spans="1:24" ht="15">
      <c r="A451" s="1" t="b">
        <v>1</v>
      </c>
      <c r="B451" s="1"/>
      <c r="C451" s="1"/>
      <c r="D451" s="1"/>
      <c r="E451" s="1" t="str">
        <f t="shared" si="1"/>
        <v>Spielvideo</v>
      </c>
      <c r="F451" s="38" t="s">
        <v>2236</v>
      </c>
      <c r="G451" s="39" t="s">
        <v>2237</v>
      </c>
      <c r="H451" s="40" t="s">
        <v>1259</v>
      </c>
      <c r="I451" s="33">
        <v>44096</v>
      </c>
      <c r="J451" s="53" t="s">
        <v>809</v>
      </c>
      <c r="K451" s="41" t="s">
        <v>5895</v>
      </c>
      <c r="L451" s="41" t="s">
        <v>204</v>
      </c>
      <c r="M451" s="39" t="s">
        <v>1436</v>
      </c>
      <c r="N451" s="45" t="s">
        <v>2208</v>
      </c>
      <c r="O451" s="33">
        <v>44086</v>
      </c>
      <c r="P451" s="1" t="s">
        <v>434</v>
      </c>
      <c r="Q451" s="1" t="s">
        <v>577</v>
      </c>
      <c r="R451" s="1" t="s">
        <v>45</v>
      </c>
      <c r="S451" s="42" t="s">
        <v>264</v>
      </c>
      <c r="T451" s="53"/>
      <c r="U451" s="53"/>
      <c r="V451" s="43"/>
      <c r="W451" s="1"/>
      <c r="X451" s="44"/>
    </row>
    <row r="452" spans="1:24" ht="15">
      <c r="A452" s="1" t="b">
        <v>1</v>
      </c>
      <c r="B452" s="1"/>
      <c r="C452" s="1"/>
      <c r="D452" s="1"/>
      <c r="E452" s="1" t="str">
        <f t="shared" si="1"/>
        <v>Spielvideo</v>
      </c>
      <c r="F452" s="38" t="s">
        <v>2233</v>
      </c>
      <c r="G452" s="39" t="s">
        <v>2234</v>
      </c>
      <c r="H452" s="40" t="s">
        <v>1259</v>
      </c>
      <c r="I452" s="33">
        <v>44099</v>
      </c>
      <c r="J452" s="53" t="s">
        <v>2235</v>
      </c>
      <c r="K452" s="41" t="s">
        <v>5895</v>
      </c>
      <c r="L452" s="41" t="s">
        <v>204</v>
      </c>
      <c r="M452" s="39" t="s">
        <v>1436</v>
      </c>
      <c r="N452" s="45" t="s">
        <v>2208</v>
      </c>
      <c r="O452" s="33">
        <v>44087</v>
      </c>
      <c r="P452" s="1" t="s">
        <v>1259</v>
      </c>
      <c r="Q452" s="1" t="s">
        <v>1031</v>
      </c>
      <c r="R452" s="1" t="s">
        <v>45</v>
      </c>
      <c r="S452" s="42" t="s">
        <v>2227</v>
      </c>
      <c r="T452" s="53"/>
      <c r="U452" s="53"/>
      <c r="V452" s="43"/>
      <c r="W452" s="1"/>
      <c r="X452" s="44"/>
    </row>
    <row r="453" spans="1:24" ht="15">
      <c r="A453" s="1" t="b">
        <v>1</v>
      </c>
      <c r="B453" s="1"/>
      <c r="C453" s="1"/>
      <c r="D453" s="1"/>
      <c r="E453" s="1" t="str">
        <f t="shared" si="1"/>
        <v>Spielvideo</v>
      </c>
      <c r="F453" s="38" t="s">
        <v>2231</v>
      </c>
      <c r="G453" s="39" t="s">
        <v>2232</v>
      </c>
      <c r="H453" s="40" t="s">
        <v>1259</v>
      </c>
      <c r="I453" s="33">
        <v>44100</v>
      </c>
      <c r="J453" s="53"/>
      <c r="K453" s="41" t="s">
        <v>5895</v>
      </c>
      <c r="L453" s="41" t="s">
        <v>204</v>
      </c>
      <c r="M453" s="39" t="s">
        <v>1436</v>
      </c>
      <c r="N453" s="45" t="s">
        <v>2208</v>
      </c>
      <c r="O453" s="33">
        <v>44087</v>
      </c>
      <c r="P453" s="1" t="s">
        <v>85</v>
      </c>
      <c r="Q453" s="1" t="s">
        <v>1031</v>
      </c>
      <c r="R453" s="1" t="s">
        <v>45</v>
      </c>
      <c r="S453" s="42" t="s">
        <v>509</v>
      </c>
      <c r="T453" s="53"/>
      <c r="U453" s="53"/>
      <c r="V453" s="43"/>
      <c r="W453" s="1"/>
      <c r="X453" s="44"/>
    </row>
    <row r="454" spans="1:24" ht="15">
      <c r="A454" s="1" t="b">
        <v>1</v>
      </c>
      <c r="B454" s="1"/>
      <c r="C454" s="1"/>
      <c r="D454" s="1"/>
      <c r="E454" s="1" t="str">
        <f t="shared" si="1"/>
        <v>Spielvideo</v>
      </c>
      <c r="F454" s="38" t="s">
        <v>2228</v>
      </c>
      <c r="G454" s="39" t="s">
        <v>2229</v>
      </c>
      <c r="H454" s="40" t="s">
        <v>1259</v>
      </c>
      <c r="I454" s="33">
        <v>44103</v>
      </c>
      <c r="J454" s="53"/>
      <c r="K454" s="41" t="s">
        <v>5895</v>
      </c>
      <c r="L454" s="41" t="s">
        <v>204</v>
      </c>
      <c r="M454" s="39" t="s">
        <v>1436</v>
      </c>
      <c r="N454" s="45" t="s">
        <v>2208</v>
      </c>
      <c r="O454" s="33">
        <v>44086</v>
      </c>
      <c r="P454" s="1" t="s">
        <v>2007</v>
      </c>
      <c r="Q454" s="1" t="s">
        <v>2230</v>
      </c>
      <c r="R454" s="1" t="s">
        <v>45</v>
      </c>
      <c r="S454" s="42" t="s">
        <v>29</v>
      </c>
      <c r="T454" s="53"/>
      <c r="U454" s="53"/>
      <c r="V454" s="43"/>
      <c r="W454" s="1"/>
      <c r="X454" s="44"/>
    </row>
    <row r="455" spans="1:24" ht="15">
      <c r="A455" s="1" t="b">
        <v>1</v>
      </c>
      <c r="B455" s="1"/>
      <c r="C455" s="1"/>
      <c r="D455" s="1"/>
      <c r="E455" s="1" t="str">
        <f t="shared" si="1"/>
        <v>Spielvideo</v>
      </c>
      <c r="F455" s="38" t="s">
        <v>2224</v>
      </c>
      <c r="G455" s="39" t="s">
        <v>2225</v>
      </c>
      <c r="H455" s="40" t="s">
        <v>1259</v>
      </c>
      <c r="I455" s="33">
        <v>44106</v>
      </c>
      <c r="J455" s="53" t="s">
        <v>2226</v>
      </c>
      <c r="K455" s="41" t="s">
        <v>5895</v>
      </c>
      <c r="L455" s="41" t="s">
        <v>204</v>
      </c>
      <c r="M455" s="39" t="s">
        <v>1436</v>
      </c>
      <c r="N455" s="45" t="s">
        <v>2208</v>
      </c>
      <c r="O455" s="33">
        <v>44087</v>
      </c>
      <c r="P455" s="1" t="s">
        <v>1259</v>
      </c>
      <c r="Q455" s="1" t="s">
        <v>1031</v>
      </c>
      <c r="R455" s="1" t="s">
        <v>45</v>
      </c>
      <c r="S455" s="42" t="s">
        <v>2227</v>
      </c>
      <c r="T455" s="53"/>
      <c r="U455" s="53"/>
      <c r="V455" s="43"/>
      <c r="W455" s="1"/>
      <c r="X455" s="44"/>
    </row>
    <row r="456" spans="1:24" ht="15">
      <c r="A456" s="1" t="b">
        <v>1</v>
      </c>
      <c r="B456" s="1"/>
      <c r="C456" s="1"/>
      <c r="D456" s="1"/>
      <c r="E456" s="1" t="str">
        <f t="shared" si="1"/>
        <v>Spielvideo</v>
      </c>
      <c r="F456" s="38" t="s">
        <v>2221</v>
      </c>
      <c r="G456" s="39" t="s">
        <v>2222</v>
      </c>
      <c r="H456" s="40" t="s">
        <v>1259</v>
      </c>
      <c r="I456" s="33">
        <v>44107</v>
      </c>
      <c r="J456" s="53"/>
      <c r="K456" s="41" t="s">
        <v>5895</v>
      </c>
      <c r="L456" s="41" t="s">
        <v>204</v>
      </c>
      <c r="M456" s="39" t="s">
        <v>1436</v>
      </c>
      <c r="N456" s="45" t="s">
        <v>2208</v>
      </c>
      <c r="O456" s="33">
        <v>44086</v>
      </c>
      <c r="P456" s="1" t="s">
        <v>92</v>
      </c>
      <c r="Q456" s="1" t="s">
        <v>1259</v>
      </c>
      <c r="R456" s="1" t="s">
        <v>45</v>
      </c>
      <c r="S456" s="42" t="s">
        <v>2223</v>
      </c>
      <c r="T456" s="53"/>
      <c r="U456" s="53"/>
      <c r="V456" s="43"/>
      <c r="W456" s="1"/>
      <c r="X456" s="44"/>
    </row>
    <row r="457" spans="1:24" ht="15">
      <c r="A457" s="1" t="b">
        <v>1</v>
      </c>
      <c r="B457" s="1"/>
      <c r="C457" s="1"/>
      <c r="D457" s="1"/>
      <c r="E457" s="1" t="str">
        <f t="shared" si="1"/>
        <v>Spielvideo</v>
      </c>
      <c r="F457" s="73" t="s">
        <v>2211</v>
      </c>
      <c r="G457" s="39" t="s">
        <v>2212</v>
      </c>
      <c r="H457" s="40" t="s">
        <v>1259</v>
      </c>
      <c r="I457" s="33">
        <v>44120</v>
      </c>
      <c r="J457" s="53"/>
      <c r="K457" s="41" t="s">
        <v>5916</v>
      </c>
      <c r="L457" s="41" t="s">
        <v>204</v>
      </c>
      <c r="M457" s="39" t="s">
        <v>1436</v>
      </c>
      <c r="N457" s="45" t="s">
        <v>2208</v>
      </c>
      <c r="O457" s="33">
        <v>44086</v>
      </c>
      <c r="P457" s="1" t="s">
        <v>1259</v>
      </c>
      <c r="Q457" s="1" t="s">
        <v>1444</v>
      </c>
      <c r="R457" s="1" t="s">
        <v>45</v>
      </c>
      <c r="S457" s="42" t="s">
        <v>2213</v>
      </c>
      <c r="T457" s="53"/>
      <c r="U457" s="53"/>
      <c r="V457" s="43"/>
      <c r="W457" s="1"/>
      <c r="X457" s="44"/>
    </row>
    <row r="458" spans="1:24" ht="15">
      <c r="A458" s="1" t="b">
        <v>1</v>
      </c>
      <c r="B458" s="1"/>
      <c r="C458" s="1"/>
      <c r="D458" s="1"/>
      <c r="E458" s="1" t="str">
        <f t="shared" si="1"/>
        <v>Spielvideo</v>
      </c>
      <c r="F458" s="38" t="s">
        <v>2364</v>
      </c>
      <c r="G458" s="39" t="s">
        <v>2365</v>
      </c>
      <c r="H458" s="40" t="s">
        <v>1259</v>
      </c>
      <c r="I458" s="33">
        <v>43794</v>
      </c>
      <c r="J458" s="53"/>
      <c r="K458" s="41" t="s">
        <v>2353</v>
      </c>
      <c r="L458" s="41" t="s">
        <v>2181</v>
      </c>
      <c r="M458" s="39" t="s">
        <v>2354</v>
      </c>
      <c r="N458" s="1" t="s">
        <v>18</v>
      </c>
      <c r="O458" s="33">
        <v>43793</v>
      </c>
      <c r="P458" s="1" t="s">
        <v>1259</v>
      </c>
      <c r="Q458" s="1" t="s">
        <v>424</v>
      </c>
      <c r="R458" s="1" t="s">
        <v>21</v>
      </c>
      <c r="S458" s="42" t="s">
        <v>106</v>
      </c>
      <c r="T458" s="53"/>
      <c r="U458" s="53"/>
      <c r="V458" s="43"/>
      <c r="W458" s="1"/>
      <c r="X458" s="44"/>
    </row>
    <row r="459" spans="1:24" ht="15">
      <c r="A459" s="1" t="b">
        <v>1</v>
      </c>
      <c r="B459" s="1"/>
      <c r="C459" s="1"/>
      <c r="D459" s="1"/>
      <c r="E459" s="1" t="str">
        <f t="shared" si="1"/>
        <v>Spielvideo</v>
      </c>
      <c r="F459" s="38" t="s">
        <v>2362</v>
      </c>
      <c r="G459" s="39" t="s">
        <v>2363</v>
      </c>
      <c r="H459" s="40" t="s">
        <v>1259</v>
      </c>
      <c r="I459" s="33">
        <v>43795</v>
      </c>
      <c r="J459" s="53"/>
      <c r="K459" s="41" t="s">
        <v>2353</v>
      </c>
      <c r="L459" s="41" t="s">
        <v>2181</v>
      </c>
      <c r="M459" s="39" t="s">
        <v>2354</v>
      </c>
      <c r="N459" s="1" t="s">
        <v>18</v>
      </c>
      <c r="O459" s="33">
        <v>43793</v>
      </c>
      <c r="P459" s="1" t="s">
        <v>1259</v>
      </c>
      <c r="Q459" s="1" t="s">
        <v>27</v>
      </c>
      <c r="R459" s="1" t="s">
        <v>21</v>
      </c>
      <c r="S459" s="42" t="s">
        <v>355</v>
      </c>
      <c r="T459" s="53"/>
      <c r="U459" s="53"/>
      <c r="V459" s="43"/>
      <c r="W459" s="1"/>
      <c r="X459" s="44"/>
    </row>
    <row r="460" spans="1:24" ht="15">
      <c r="A460" s="1" t="b">
        <v>1</v>
      </c>
      <c r="B460" s="1"/>
      <c r="C460" s="1"/>
      <c r="D460" s="1"/>
      <c r="E460" s="1" t="str">
        <f t="shared" si="1"/>
        <v>Spielvideo</v>
      </c>
      <c r="F460" s="38" t="s">
        <v>2359</v>
      </c>
      <c r="G460" s="39" t="s">
        <v>2360</v>
      </c>
      <c r="H460" s="40" t="s">
        <v>1259</v>
      </c>
      <c r="I460" s="33">
        <v>43796</v>
      </c>
      <c r="J460" s="53" t="s">
        <v>2361</v>
      </c>
      <c r="K460" s="41" t="s">
        <v>2353</v>
      </c>
      <c r="L460" s="41" t="s">
        <v>2181</v>
      </c>
      <c r="M460" s="39" t="s">
        <v>2354</v>
      </c>
      <c r="N460" s="1" t="s">
        <v>18</v>
      </c>
      <c r="O460" s="33">
        <v>43793</v>
      </c>
      <c r="P460" s="1" t="s">
        <v>1259</v>
      </c>
      <c r="Q460" s="1" t="s">
        <v>88</v>
      </c>
      <c r="R460" s="1" t="s">
        <v>21</v>
      </c>
      <c r="S460" s="42" t="s">
        <v>207</v>
      </c>
      <c r="T460" s="53"/>
      <c r="U460" s="53"/>
      <c r="V460" s="43"/>
      <c r="W460" s="1"/>
      <c r="X460" s="44"/>
    </row>
    <row r="461" spans="1:24" ht="15">
      <c r="A461" s="1" t="b">
        <v>1</v>
      </c>
      <c r="B461" s="1"/>
      <c r="C461" s="1"/>
      <c r="D461" s="1"/>
      <c r="E461" s="1" t="str">
        <f t="shared" si="1"/>
        <v>Spielvideo</v>
      </c>
      <c r="F461" s="38" t="s">
        <v>2357</v>
      </c>
      <c r="G461" s="39" t="s">
        <v>2358</v>
      </c>
      <c r="H461" s="40" t="s">
        <v>1259</v>
      </c>
      <c r="I461" s="33">
        <v>43797</v>
      </c>
      <c r="J461" s="53"/>
      <c r="K461" s="41" t="s">
        <v>2353</v>
      </c>
      <c r="L461" s="41" t="s">
        <v>2181</v>
      </c>
      <c r="M461" s="39" t="s">
        <v>2354</v>
      </c>
      <c r="N461" s="1" t="s">
        <v>18</v>
      </c>
      <c r="O461" s="33">
        <v>43793</v>
      </c>
      <c r="P461" s="1" t="s">
        <v>88</v>
      </c>
      <c r="Q461" s="1" t="s">
        <v>424</v>
      </c>
      <c r="R461" s="1" t="s">
        <v>21</v>
      </c>
      <c r="S461" s="42" t="s">
        <v>106</v>
      </c>
      <c r="T461" s="53"/>
      <c r="U461" s="53"/>
      <c r="V461" s="43"/>
      <c r="W461" s="1"/>
      <c r="X461" s="44"/>
    </row>
    <row r="462" spans="1:24" ht="15">
      <c r="A462" s="1" t="b">
        <v>1</v>
      </c>
      <c r="B462" s="1"/>
      <c r="C462" s="1"/>
      <c r="D462" s="1"/>
      <c r="E462" s="1" t="str">
        <f t="shared" si="1"/>
        <v>Spielvideo</v>
      </c>
      <c r="F462" s="38" t="s">
        <v>2355</v>
      </c>
      <c r="G462" s="39" t="s">
        <v>2356</v>
      </c>
      <c r="H462" s="40" t="s">
        <v>1259</v>
      </c>
      <c r="I462" s="33">
        <v>43798</v>
      </c>
      <c r="J462" s="53"/>
      <c r="K462" s="41" t="s">
        <v>2353</v>
      </c>
      <c r="L462" s="41" t="s">
        <v>2181</v>
      </c>
      <c r="M462" s="39" t="s">
        <v>2354</v>
      </c>
      <c r="N462" s="1" t="s">
        <v>18</v>
      </c>
      <c r="O462" s="33">
        <v>43793</v>
      </c>
      <c r="P462" s="1" t="s">
        <v>1259</v>
      </c>
      <c r="Q462" s="1" t="s">
        <v>180</v>
      </c>
      <c r="R462" s="1" t="s">
        <v>21</v>
      </c>
      <c r="S462" s="42" t="s">
        <v>1281</v>
      </c>
      <c r="T462" s="53"/>
      <c r="U462" s="53"/>
      <c r="V462" s="43"/>
      <c r="W462" s="1"/>
      <c r="X462" s="44"/>
    </row>
    <row r="463" spans="1:24" ht="15">
      <c r="A463" s="1" t="b">
        <v>1</v>
      </c>
      <c r="B463" s="1"/>
      <c r="C463" s="1"/>
      <c r="D463" s="1"/>
      <c r="E463" s="1" t="str">
        <f t="shared" si="1"/>
        <v>Spielvideo</v>
      </c>
      <c r="F463" s="38" t="s">
        <v>2351</v>
      </c>
      <c r="G463" s="39" t="s">
        <v>2352</v>
      </c>
      <c r="H463" s="40" t="s">
        <v>1259</v>
      </c>
      <c r="I463" s="33">
        <v>43799</v>
      </c>
      <c r="J463" s="53"/>
      <c r="K463" s="41" t="s">
        <v>2353</v>
      </c>
      <c r="L463" s="41" t="s">
        <v>2181</v>
      </c>
      <c r="M463" s="39" t="s">
        <v>2354</v>
      </c>
      <c r="N463" s="1" t="s">
        <v>18</v>
      </c>
      <c r="O463" s="33">
        <v>43793</v>
      </c>
      <c r="P463" s="1" t="s">
        <v>1259</v>
      </c>
      <c r="Q463" s="1" t="s">
        <v>161</v>
      </c>
      <c r="R463" s="1" t="s">
        <v>21</v>
      </c>
      <c r="S463" s="42" t="s">
        <v>693</v>
      </c>
      <c r="T463" s="53"/>
      <c r="U463" s="53"/>
      <c r="V463" s="43"/>
      <c r="W463" s="1"/>
      <c r="X463" s="44"/>
    </row>
    <row r="464" spans="1:24" ht="15">
      <c r="A464" s="1" t="b">
        <v>1</v>
      </c>
      <c r="B464" s="1"/>
      <c r="C464" s="1"/>
      <c r="D464" s="1"/>
      <c r="E464" s="1" t="str">
        <f t="shared" si="1"/>
        <v>Spielvideo</v>
      </c>
      <c r="F464" s="38" t="s">
        <v>2427</v>
      </c>
      <c r="G464" s="39" t="s">
        <v>2428</v>
      </c>
      <c r="H464" s="40" t="s">
        <v>1259</v>
      </c>
      <c r="I464" s="33">
        <v>43640</v>
      </c>
      <c r="J464" s="53"/>
      <c r="K464" s="41" t="s">
        <v>5917</v>
      </c>
      <c r="L464" s="41" t="s">
        <v>1500</v>
      </c>
      <c r="M464" s="1" t="s">
        <v>18</v>
      </c>
      <c r="N464" s="1" t="s">
        <v>18</v>
      </c>
      <c r="O464" s="33"/>
      <c r="P464" s="1" t="s">
        <v>2283</v>
      </c>
      <c r="Q464" s="1" t="s">
        <v>2007</v>
      </c>
      <c r="R464" s="1" t="s">
        <v>28</v>
      </c>
      <c r="S464" s="42" t="s">
        <v>693</v>
      </c>
      <c r="T464" s="53"/>
      <c r="U464" s="53"/>
      <c r="V464" s="43"/>
      <c r="W464" s="1"/>
      <c r="X464" s="44"/>
    </row>
    <row r="465" spans="1:24" ht="15">
      <c r="A465" s="1" t="b">
        <v>1</v>
      </c>
      <c r="B465" s="1"/>
      <c r="C465" s="1"/>
      <c r="D465" s="1"/>
      <c r="E465" s="1" t="str">
        <f t="shared" si="1"/>
        <v>Spielvideo</v>
      </c>
      <c r="F465" s="38" t="s">
        <v>2430</v>
      </c>
      <c r="G465" s="39" t="s">
        <v>2431</v>
      </c>
      <c r="H465" s="40" t="s">
        <v>1259</v>
      </c>
      <c r="I465" s="33">
        <v>43640</v>
      </c>
      <c r="J465" s="53"/>
      <c r="K465" s="41" t="s">
        <v>5917</v>
      </c>
      <c r="L465" s="41" t="s">
        <v>1500</v>
      </c>
      <c r="M465" s="1" t="s">
        <v>18</v>
      </c>
      <c r="N465" s="1" t="s">
        <v>18</v>
      </c>
      <c r="O465" s="33"/>
      <c r="P465" s="1" t="s">
        <v>2283</v>
      </c>
      <c r="Q465" s="1" t="s">
        <v>27</v>
      </c>
      <c r="R465" s="1" t="s">
        <v>28</v>
      </c>
      <c r="S465" s="42" t="s">
        <v>2432</v>
      </c>
      <c r="T465" s="53"/>
      <c r="U465" s="53"/>
      <c r="V465" s="43"/>
      <c r="W465" s="1"/>
      <c r="X465" s="44"/>
    </row>
    <row r="466" spans="1:24" ht="15">
      <c r="A466" s="1" t="b">
        <v>1</v>
      </c>
      <c r="B466" s="1"/>
      <c r="C466" s="1"/>
      <c r="D466" s="1"/>
      <c r="E466" s="1" t="str">
        <f t="shared" si="1"/>
        <v>Spielvideo</v>
      </c>
      <c r="F466" s="38" t="s">
        <v>2433</v>
      </c>
      <c r="G466" s="45" t="s">
        <v>2434</v>
      </c>
      <c r="H466" s="40" t="s">
        <v>1259</v>
      </c>
      <c r="I466" s="33">
        <v>43640</v>
      </c>
      <c r="J466" s="53" t="s">
        <v>858</v>
      </c>
      <c r="K466" s="41" t="s">
        <v>5917</v>
      </c>
      <c r="L466" s="41" t="s">
        <v>1500</v>
      </c>
      <c r="M466" s="1" t="s">
        <v>18</v>
      </c>
      <c r="N466" s="1" t="s">
        <v>18</v>
      </c>
      <c r="O466" s="33"/>
      <c r="P466" s="1" t="s">
        <v>2283</v>
      </c>
      <c r="Q466" s="1" t="s">
        <v>424</v>
      </c>
      <c r="R466" s="1" t="s">
        <v>28</v>
      </c>
      <c r="S466" s="42" t="s">
        <v>5918</v>
      </c>
      <c r="T466" s="53"/>
      <c r="U466" s="53"/>
      <c r="V466" s="43"/>
      <c r="W466" s="1"/>
      <c r="X466" s="44"/>
    </row>
    <row r="467" spans="1:24" ht="15">
      <c r="A467" s="1" t="b">
        <v>1</v>
      </c>
      <c r="B467" s="1"/>
      <c r="C467" s="1"/>
      <c r="D467" s="1"/>
      <c r="E467" s="1" t="str">
        <f t="shared" si="1"/>
        <v>Spielvideo</v>
      </c>
      <c r="F467" s="38" t="s">
        <v>2296</v>
      </c>
      <c r="G467" s="39" t="s">
        <v>2297</v>
      </c>
      <c r="H467" s="40" t="s">
        <v>1259</v>
      </c>
      <c r="I467" s="33">
        <v>43893</v>
      </c>
      <c r="J467" s="53"/>
      <c r="K467" s="41" t="s">
        <v>5919</v>
      </c>
      <c r="L467" s="41" t="s">
        <v>2181</v>
      </c>
      <c r="M467" s="39" t="s">
        <v>944</v>
      </c>
      <c r="N467" s="1" t="s">
        <v>18</v>
      </c>
      <c r="O467" s="33">
        <v>43891</v>
      </c>
      <c r="P467" s="1" t="s">
        <v>1259</v>
      </c>
      <c r="Q467" s="1" t="s">
        <v>1031</v>
      </c>
      <c r="R467" s="1" t="s">
        <v>21</v>
      </c>
      <c r="S467" s="42" t="s">
        <v>2298</v>
      </c>
      <c r="T467" s="53"/>
      <c r="U467" s="53"/>
      <c r="V467" s="43"/>
      <c r="W467" s="1"/>
      <c r="X467" s="44"/>
    </row>
    <row r="468" spans="1:24" ht="15">
      <c r="A468" s="1" t="b">
        <v>1</v>
      </c>
      <c r="B468" s="1"/>
      <c r="C468" s="1"/>
      <c r="D468" s="1"/>
      <c r="E468" s="1" t="str">
        <f t="shared" si="1"/>
        <v>Spielvideo</v>
      </c>
      <c r="F468" s="38" t="s">
        <v>2292</v>
      </c>
      <c r="G468" s="39" t="s">
        <v>2293</v>
      </c>
      <c r="H468" s="40" t="s">
        <v>1259</v>
      </c>
      <c r="I468" s="33">
        <v>43894</v>
      </c>
      <c r="J468" s="53"/>
      <c r="K468" s="41" t="s">
        <v>5919</v>
      </c>
      <c r="L468" s="41" t="s">
        <v>2181</v>
      </c>
      <c r="M468" s="39" t="s">
        <v>944</v>
      </c>
      <c r="N468" s="1" t="s">
        <v>18</v>
      </c>
      <c r="O468" s="33">
        <v>43891</v>
      </c>
      <c r="P468" s="1" t="s">
        <v>1259</v>
      </c>
      <c r="Q468" s="1" t="s">
        <v>20</v>
      </c>
      <c r="R468" s="1" t="s">
        <v>21</v>
      </c>
      <c r="S468" s="42" t="s">
        <v>1281</v>
      </c>
      <c r="T468" s="53"/>
      <c r="U468" s="53"/>
      <c r="V468" s="43"/>
      <c r="W468" s="1"/>
      <c r="X468" s="44"/>
    </row>
    <row r="469" spans="1:24" ht="15">
      <c r="A469" s="1" t="b">
        <v>1</v>
      </c>
      <c r="B469" s="1"/>
      <c r="C469" s="1"/>
      <c r="D469" s="1"/>
      <c r="E469" s="1" t="str">
        <f t="shared" si="1"/>
        <v>Spielvideo</v>
      </c>
      <c r="F469" s="38" t="s">
        <v>2294</v>
      </c>
      <c r="G469" s="39" t="s">
        <v>2295</v>
      </c>
      <c r="H469" s="40" t="s">
        <v>1259</v>
      </c>
      <c r="I469" s="33">
        <v>43894</v>
      </c>
      <c r="J469" s="53"/>
      <c r="K469" s="41" t="s">
        <v>5919</v>
      </c>
      <c r="L469" s="41" t="s">
        <v>2181</v>
      </c>
      <c r="M469" s="39" t="s">
        <v>944</v>
      </c>
      <c r="N469" s="1" t="s">
        <v>18</v>
      </c>
      <c r="O469" s="33">
        <v>43891</v>
      </c>
      <c r="P469" s="1" t="s">
        <v>2283</v>
      </c>
      <c r="Q469" s="1" t="s">
        <v>20</v>
      </c>
      <c r="R469" s="1" t="s">
        <v>21</v>
      </c>
      <c r="S469" s="42" t="s">
        <v>178</v>
      </c>
      <c r="T469" s="53"/>
      <c r="U469" s="53"/>
      <c r="V469" s="43"/>
      <c r="W469" s="1"/>
      <c r="X469" s="44"/>
    </row>
    <row r="470" spans="1:24" ht="15">
      <c r="A470" s="1" t="b">
        <v>1</v>
      </c>
      <c r="B470" s="1"/>
      <c r="C470" s="1"/>
      <c r="D470" s="1"/>
      <c r="E470" s="1" t="str">
        <f t="shared" si="1"/>
        <v>Spielvideo</v>
      </c>
      <c r="F470" s="38" t="s">
        <v>2290</v>
      </c>
      <c r="G470" s="39" t="s">
        <v>2291</v>
      </c>
      <c r="H470" s="40" t="s">
        <v>1259</v>
      </c>
      <c r="I470" s="33">
        <v>43895</v>
      </c>
      <c r="J470" s="53"/>
      <c r="K470" s="41" t="s">
        <v>5919</v>
      </c>
      <c r="L470" s="41" t="s">
        <v>2181</v>
      </c>
      <c r="M470" s="39" t="s">
        <v>944</v>
      </c>
      <c r="N470" s="1" t="s">
        <v>18</v>
      </c>
      <c r="O470" s="33">
        <v>43891</v>
      </c>
      <c r="P470" s="1" t="s">
        <v>1031</v>
      </c>
      <c r="Q470" s="1" t="s">
        <v>2283</v>
      </c>
      <c r="R470" s="1" t="s">
        <v>21</v>
      </c>
      <c r="S470" s="42" t="s">
        <v>355</v>
      </c>
      <c r="T470" s="53"/>
      <c r="U470" s="53"/>
      <c r="V470" s="43"/>
      <c r="W470" s="1"/>
      <c r="X470" s="44"/>
    </row>
    <row r="471" spans="1:24" ht="15">
      <c r="A471" s="1" t="b">
        <v>1</v>
      </c>
      <c r="B471" s="1"/>
      <c r="C471" s="1"/>
      <c r="D471" s="1"/>
      <c r="E471" s="1" t="str">
        <f t="shared" si="1"/>
        <v>Spielvideo</v>
      </c>
      <c r="F471" s="38" t="s">
        <v>2288</v>
      </c>
      <c r="G471" s="39" t="s">
        <v>2289</v>
      </c>
      <c r="H471" s="40" t="s">
        <v>1259</v>
      </c>
      <c r="I471" s="33">
        <v>43896</v>
      </c>
      <c r="J471" s="53"/>
      <c r="K471" s="41" t="s">
        <v>5919</v>
      </c>
      <c r="L471" s="41" t="s">
        <v>2181</v>
      </c>
      <c r="M471" s="39" t="s">
        <v>944</v>
      </c>
      <c r="N471" s="1" t="s">
        <v>18</v>
      </c>
      <c r="O471" s="33">
        <v>43891</v>
      </c>
      <c r="P471" s="1" t="s">
        <v>1372</v>
      </c>
      <c r="Q471" s="1" t="s">
        <v>2283</v>
      </c>
      <c r="R471" s="1" t="s">
        <v>21</v>
      </c>
      <c r="S471" s="42" t="s">
        <v>185</v>
      </c>
      <c r="T471" s="53"/>
      <c r="U471" s="53"/>
      <c r="V471" s="43"/>
      <c r="W471" s="1"/>
      <c r="X471" s="44"/>
    </row>
    <row r="472" spans="1:24" ht="15">
      <c r="A472" s="1" t="b">
        <v>1</v>
      </c>
      <c r="B472" s="1"/>
      <c r="C472" s="1"/>
      <c r="D472" s="1"/>
      <c r="E472" s="1" t="str">
        <f t="shared" si="1"/>
        <v>Spielvideo</v>
      </c>
      <c r="F472" s="38" t="s">
        <v>2286</v>
      </c>
      <c r="G472" s="39" t="s">
        <v>2287</v>
      </c>
      <c r="H472" s="40" t="s">
        <v>1259</v>
      </c>
      <c r="I472" s="33">
        <v>43897</v>
      </c>
      <c r="J472" s="53"/>
      <c r="K472" s="41" t="s">
        <v>5919</v>
      </c>
      <c r="L472" s="41" t="s">
        <v>2181</v>
      </c>
      <c r="M472" s="39" t="s">
        <v>944</v>
      </c>
      <c r="N472" s="1" t="s">
        <v>18</v>
      </c>
      <c r="O472" s="33">
        <v>43891</v>
      </c>
      <c r="P472" s="1" t="s">
        <v>1259</v>
      </c>
      <c r="Q472" s="1" t="s">
        <v>1372</v>
      </c>
      <c r="R472" s="1" t="s">
        <v>21</v>
      </c>
      <c r="S472" s="42" t="s">
        <v>693</v>
      </c>
      <c r="T472" s="53"/>
      <c r="U472" s="53"/>
      <c r="V472" s="43"/>
      <c r="W472" s="1"/>
      <c r="X472" s="44"/>
    </row>
    <row r="473" spans="1:24" ht="15">
      <c r="A473" s="1" t="b">
        <v>1</v>
      </c>
      <c r="B473" s="1"/>
      <c r="C473" s="1"/>
      <c r="D473" s="1"/>
      <c r="E473" s="1" t="str">
        <f t="shared" si="1"/>
        <v>Spielvideo</v>
      </c>
      <c r="F473" s="38" t="s">
        <v>2280</v>
      </c>
      <c r="G473" s="39" t="s">
        <v>2281</v>
      </c>
      <c r="H473" s="40" t="s">
        <v>1259</v>
      </c>
      <c r="I473" s="33">
        <v>43898</v>
      </c>
      <c r="J473" s="53"/>
      <c r="K473" s="41" t="s">
        <v>5919</v>
      </c>
      <c r="L473" s="41" t="s">
        <v>2181</v>
      </c>
      <c r="M473" s="39" t="s">
        <v>944</v>
      </c>
      <c r="N473" s="1" t="s">
        <v>18</v>
      </c>
      <c r="O473" s="33">
        <v>43891</v>
      </c>
      <c r="P473" s="1" t="s">
        <v>1259</v>
      </c>
      <c r="Q473" s="1" t="s">
        <v>2283</v>
      </c>
      <c r="R473" s="1" t="s">
        <v>21</v>
      </c>
      <c r="S473" s="42" t="s">
        <v>693</v>
      </c>
      <c r="T473" s="53"/>
      <c r="U473" s="53"/>
      <c r="V473" s="43"/>
      <c r="W473" s="1"/>
      <c r="X473" s="44"/>
    </row>
    <row r="474" spans="1:24" ht="15">
      <c r="A474" s="1" t="b">
        <v>1</v>
      </c>
      <c r="B474" s="1"/>
      <c r="C474" s="1"/>
      <c r="D474" s="1"/>
      <c r="E474" s="1" t="str">
        <f t="shared" si="1"/>
        <v>Spielvideo</v>
      </c>
      <c r="F474" s="38" t="s">
        <v>2334</v>
      </c>
      <c r="G474" s="39" t="s">
        <v>2335</v>
      </c>
      <c r="H474" s="40" t="s">
        <v>1259</v>
      </c>
      <c r="I474" s="33">
        <v>43857</v>
      </c>
      <c r="J474" s="53"/>
      <c r="K474" s="41" t="s">
        <v>5920</v>
      </c>
      <c r="L474" s="41" t="s">
        <v>1941</v>
      </c>
      <c r="M474" s="39" t="s">
        <v>2327</v>
      </c>
      <c r="N474" s="72" t="s">
        <v>18</v>
      </c>
      <c r="O474" s="33">
        <v>43491</v>
      </c>
      <c r="P474" s="1" t="s">
        <v>19</v>
      </c>
      <c r="Q474" s="1" t="s">
        <v>1031</v>
      </c>
      <c r="R474" s="1" t="s">
        <v>21</v>
      </c>
      <c r="S474" s="42" t="s">
        <v>324</v>
      </c>
      <c r="T474" s="53"/>
      <c r="U474" s="53"/>
      <c r="V474" s="43"/>
      <c r="W474" s="1"/>
      <c r="X474" s="44"/>
    </row>
    <row r="475" spans="1:24" ht="15">
      <c r="A475" s="1" t="b">
        <v>1</v>
      </c>
      <c r="B475" s="1"/>
      <c r="C475" s="1"/>
      <c r="D475" s="1"/>
      <c r="E475" s="1" t="str">
        <f t="shared" si="1"/>
        <v>Spielvideo</v>
      </c>
      <c r="F475" s="38" t="s">
        <v>2332</v>
      </c>
      <c r="G475" s="39" t="s">
        <v>2333</v>
      </c>
      <c r="H475" s="40" t="s">
        <v>1259</v>
      </c>
      <c r="I475" s="33">
        <v>43859</v>
      </c>
      <c r="J475" s="53"/>
      <c r="K475" s="41" t="s">
        <v>5920</v>
      </c>
      <c r="L475" s="41" t="s">
        <v>1941</v>
      </c>
      <c r="M475" s="39" t="s">
        <v>2327</v>
      </c>
      <c r="N475" s="72" t="s">
        <v>18</v>
      </c>
      <c r="O475" s="33">
        <v>43856</v>
      </c>
      <c r="P475" s="1" t="s">
        <v>424</v>
      </c>
      <c r="Q475" s="1" t="s">
        <v>27</v>
      </c>
      <c r="R475" s="1" t="s">
        <v>21</v>
      </c>
      <c r="S475" s="42" t="s">
        <v>207</v>
      </c>
      <c r="T475" s="53"/>
      <c r="U475" s="53"/>
      <c r="V475" s="43"/>
      <c r="W475" s="1"/>
      <c r="X475" s="44"/>
    </row>
    <row r="476" spans="1:24" ht="15">
      <c r="A476" s="1" t="b">
        <v>1</v>
      </c>
      <c r="B476" s="1"/>
      <c r="C476" s="1"/>
      <c r="D476" s="1"/>
      <c r="E476" s="1" t="str">
        <f t="shared" si="1"/>
        <v>Spielvideo</v>
      </c>
      <c r="F476" s="38" t="s">
        <v>2330</v>
      </c>
      <c r="G476" s="39" t="s">
        <v>2331</v>
      </c>
      <c r="H476" s="40" t="s">
        <v>1259</v>
      </c>
      <c r="I476" s="33">
        <v>43860</v>
      </c>
      <c r="J476" s="53"/>
      <c r="K476" s="41" t="s">
        <v>5920</v>
      </c>
      <c r="L476" s="41" t="s">
        <v>1941</v>
      </c>
      <c r="M476" s="39" t="s">
        <v>2327</v>
      </c>
      <c r="N476" s="72" t="s">
        <v>18</v>
      </c>
      <c r="O476" s="33">
        <v>43856</v>
      </c>
      <c r="P476" s="1" t="s">
        <v>1031</v>
      </c>
      <c r="Q476" s="1" t="s">
        <v>27</v>
      </c>
      <c r="R476" s="1" t="s">
        <v>21</v>
      </c>
      <c r="S476" s="42" t="s">
        <v>239</v>
      </c>
      <c r="T476" s="53"/>
      <c r="U476" s="53"/>
      <c r="V476" s="43"/>
      <c r="W476" s="1"/>
      <c r="X476" s="44"/>
    </row>
    <row r="477" spans="1:24" ht="15">
      <c r="A477" s="1" t="b">
        <v>1</v>
      </c>
      <c r="B477" s="1"/>
      <c r="C477" s="1"/>
      <c r="D477" s="1"/>
      <c r="E477" s="1" t="str">
        <f t="shared" si="1"/>
        <v>Spielvideo</v>
      </c>
      <c r="F477" s="38" t="s">
        <v>2328</v>
      </c>
      <c r="G477" s="39" t="s">
        <v>2329</v>
      </c>
      <c r="H477" s="40" t="s">
        <v>1259</v>
      </c>
      <c r="I477" s="33">
        <v>43861</v>
      </c>
      <c r="J477" s="53"/>
      <c r="K477" s="41" t="s">
        <v>5920</v>
      </c>
      <c r="L477" s="41" t="s">
        <v>1941</v>
      </c>
      <c r="M477" s="39" t="s">
        <v>2327</v>
      </c>
      <c r="N477" s="72" t="s">
        <v>18</v>
      </c>
      <c r="O477" s="33">
        <v>43856</v>
      </c>
      <c r="P477" s="1" t="s">
        <v>1031</v>
      </c>
      <c r="Q477" s="1" t="s">
        <v>424</v>
      </c>
      <c r="R477" s="1" t="s">
        <v>21</v>
      </c>
      <c r="S477" s="42" t="s">
        <v>693</v>
      </c>
      <c r="T477" s="53"/>
      <c r="U477" s="53"/>
      <c r="V477" s="43"/>
      <c r="W477" s="1"/>
      <c r="X477" s="44"/>
    </row>
    <row r="478" spans="1:24" ht="15">
      <c r="A478" s="1" t="b">
        <v>1</v>
      </c>
      <c r="B478" s="1"/>
      <c r="C478" s="1"/>
      <c r="D478" s="1"/>
      <c r="E478" s="1" t="str">
        <f t="shared" si="1"/>
        <v>Spielvideo</v>
      </c>
      <c r="F478" s="38" t="s">
        <v>2324</v>
      </c>
      <c r="G478" s="39" t="s">
        <v>2325</v>
      </c>
      <c r="H478" s="40" t="s">
        <v>1259</v>
      </c>
      <c r="I478" s="33">
        <v>43862</v>
      </c>
      <c r="J478" s="53"/>
      <c r="K478" s="41" t="s">
        <v>5920</v>
      </c>
      <c r="L478" s="41" t="s">
        <v>1941</v>
      </c>
      <c r="M478" s="39" t="s">
        <v>2327</v>
      </c>
      <c r="N478" s="72" t="s">
        <v>18</v>
      </c>
      <c r="O478" s="33">
        <v>43856</v>
      </c>
      <c r="P478" s="1" t="s">
        <v>1031</v>
      </c>
      <c r="Q478" s="1" t="s">
        <v>438</v>
      </c>
      <c r="R478" s="1" t="s">
        <v>21</v>
      </c>
      <c r="S478" s="42" t="s">
        <v>1281</v>
      </c>
      <c r="T478" s="53"/>
      <c r="U478" s="53"/>
      <c r="V478" s="43"/>
      <c r="W478" s="1"/>
      <c r="X478" s="44"/>
    </row>
    <row r="479" spans="1:24" ht="15">
      <c r="A479" s="1" t="b">
        <v>1</v>
      </c>
      <c r="B479" s="1"/>
      <c r="C479" s="1"/>
      <c r="D479" s="1"/>
      <c r="E479" s="1" t="str">
        <f t="shared" si="1"/>
        <v>Spielvideo</v>
      </c>
      <c r="F479" s="49" t="s">
        <v>2547</v>
      </c>
      <c r="G479" s="39" t="s">
        <v>2548</v>
      </c>
      <c r="H479" s="40" t="s">
        <v>1259</v>
      </c>
      <c r="I479" s="33">
        <v>43123</v>
      </c>
      <c r="J479" s="53"/>
      <c r="K479" s="41" t="s">
        <v>5921</v>
      </c>
      <c r="L479" s="41" t="s">
        <v>16</v>
      </c>
      <c r="M479" s="1"/>
      <c r="N479" s="1" t="s">
        <v>18</v>
      </c>
      <c r="O479" s="33" t="s">
        <v>5922</v>
      </c>
      <c r="P479" s="1" t="s">
        <v>1259</v>
      </c>
      <c r="Q479" s="1" t="s">
        <v>424</v>
      </c>
      <c r="R479" s="1" t="s">
        <v>21</v>
      </c>
      <c r="S479" s="42" t="s">
        <v>1067</v>
      </c>
      <c r="T479" s="53"/>
      <c r="U479" s="53"/>
      <c r="V479" s="43"/>
      <c r="W479" s="1"/>
      <c r="X479" s="44"/>
    </row>
    <row r="480" spans="1:24" ht="15">
      <c r="A480" s="1" t="b">
        <v>1</v>
      </c>
      <c r="B480" s="1"/>
      <c r="C480" s="1"/>
      <c r="D480" s="1"/>
      <c r="E480" s="1" t="str">
        <f t="shared" si="1"/>
        <v>Spielvideo</v>
      </c>
      <c r="F480" s="38" t="s">
        <v>2549</v>
      </c>
      <c r="G480" s="39" t="s">
        <v>2550</v>
      </c>
      <c r="H480" s="40" t="s">
        <v>1259</v>
      </c>
      <c r="I480" s="33">
        <v>43123</v>
      </c>
      <c r="J480" s="53"/>
      <c r="K480" s="41" t="s">
        <v>5921</v>
      </c>
      <c r="L480" s="41" t="s">
        <v>16</v>
      </c>
      <c r="M480" s="1"/>
      <c r="N480" s="1" t="s">
        <v>18</v>
      </c>
      <c r="O480" s="33">
        <v>43121</v>
      </c>
      <c r="P480" s="1" t="s">
        <v>1259</v>
      </c>
      <c r="Q480" s="25" t="s">
        <v>27</v>
      </c>
      <c r="R480" s="1" t="s">
        <v>21</v>
      </c>
      <c r="S480" s="42" t="s">
        <v>2551</v>
      </c>
      <c r="T480" s="53"/>
      <c r="U480" s="53"/>
      <c r="V480" s="43"/>
      <c r="W480" s="1"/>
      <c r="X480" s="44"/>
    </row>
    <row r="481" spans="1:24" ht="15">
      <c r="A481" s="1" t="b">
        <v>1</v>
      </c>
      <c r="B481" s="1"/>
      <c r="C481" s="1"/>
      <c r="D481" s="1"/>
      <c r="E481" s="1" t="str">
        <f t="shared" si="1"/>
        <v>Spielvideo</v>
      </c>
      <c r="F481" s="38" t="s">
        <v>2544</v>
      </c>
      <c r="G481" s="45" t="s">
        <v>2545</v>
      </c>
      <c r="H481" s="40" t="s">
        <v>1259</v>
      </c>
      <c r="I481" s="33">
        <v>43125</v>
      </c>
      <c r="J481" s="53"/>
      <c r="K481" s="41" t="s">
        <v>5921</v>
      </c>
      <c r="L481" s="41" t="s">
        <v>16</v>
      </c>
      <c r="M481" s="1"/>
      <c r="N481" s="1" t="s">
        <v>18</v>
      </c>
      <c r="O481" s="33">
        <v>43121</v>
      </c>
      <c r="P481" s="1" t="s">
        <v>88</v>
      </c>
      <c r="Q481" s="1" t="s">
        <v>1259</v>
      </c>
      <c r="R481" s="1" t="s">
        <v>21</v>
      </c>
      <c r="S481" s="42" t="s">
        <v>2546</v>
      </c>
      <c r="T481" s="53"/>
      <c r="U481" s="53"/>
      <c r="V481" s="43"/>
      <c r="W481" s="1"/>
      <c r="X481" s="44"/>
    </row>
    <row r="482" spans="1:24" ht="15">
      <c r="A482" s="1" t="b">
        <v>1</v>
      </c>
      <c r="B482" s="1"/>
      <c r="C482" s="1"/>
      <c r="D482" s="1"/>
      <c r="E482" s="1" t="str">
        <f t="shared" si="1"/>
        <v>Spielvideo</v>
      </c>
      <c r="F482" s="38" t="s">
        <v>2542</v>
      </c>
      <c r="G482" s="45" t="s">
        <v>2543</v>
      </c>
      <c r="H482" s="40" t="s">
        <v>1259</v>
      </c>
      <c r="I482" s="33">
        <v>43129</v>
      </c>
      <c r="J482" s="53"/>
      <c r="K482" s="41" t="s">
        <v>5921</v>
      </c>
      <c r="L482" s="41" t="s">
        <v>16</v>
      </c>
      <c r="M482" s="1"/>
      <c r="N482" s="1" t="s">
        <v>18</v>
      </c>
      <c r="O482" s="33">
        <v>43121</v>
      </c>
      <c r="P482" s="1" t="s">
        <v>1259</v>
      </c>
      <c r="Q482" s="1" t="s">
        <v>1727</v>
      </c>
      <c r="R482" s="1" t="s">
        <v>21</v>
      </c>
      <c r="S482" s="42" t="s">
        <v>1281</v>
      </c>
      <c r="T482" s="53"/>
      <c r="U482" s="53"/>
      <c r="V482" s="43"/>
      <c r="W482" s="1"/>
      <c r="X482" s="44"/>
    </row>
    <row r="483" spans="1:24" ht="15">
      <c r="A483" s="1" t="b">
        <v>1</v>
      </c>
      <c r="B483" s="1"/>
      <c r="C483" s="1"/>
      <c r="D483" s="1"/>
      <c r="E483" s="1" t="str">
        <f t="shared" si="1"/>
        <v>Spielvideo</v>
      </c>
      <c r="F483" s="70" t="s">
        <v>2539</v>
      </c>
      <c r="G483" s="45" t="s">
        <v>2540</v>
      </c>
      <c r="H483" s="40" t="s">
        <v>1259</v>
      </c>
      <c r="I483" s="33">
        <v>43131</v>
      </c>
      <c r="J483" s="53"/>
      <c r="K483" s="41" t="s">
        <v>5921</v>
      </c>
      <c r="L483" s="41" t="s">
        <v>16</v>
      </c>
      <c r="M483" s="1"/>
      <c r="N483" s="1" t="s">
        <v>18</v>
      </c>
      <c r="O483" s="33">
        <v>43121</v>
      </c>
      <c r="P483" s="1" t="s">
        <v>1259</v>
      </c>
      <c r="Q483" s="1" t="s">
        <v>438</v>
      </c>
      <c r="R483" s="1" t="s">
        <v>21</v>
      </c>
      <c r="S483" s="42" t="s">
        <v>2541</v>
      </c>
      <c r="T483" s="53"/>
      <c r="U483" s="53"/>
      <c r="V483" s="43"/>
      <c r="W483" s="1"/>
      <c r="X483" s="44"/>
    </row>
    <row r="484" spans="1:24" ht="15">
      <c r="A484" s="1" t="b">
        <v>1</v>
      </c>
      <c r="B484" s="1"/>
      <c r="C484" s="1"/>
      <c r="D484" s="1"/>
      <c r="E484" s="1" t="str">
        <f t="shared" si="1"/>
        <v>Spielvideo</v>
      </c>
      <c r="F484" s="38" t="s">
        <v>2535</v>
      </c>
      <c r="G484" s="39" t="s">
        <v>2536</v>
      </c>
      <c r="H484" s="40" t="s">
        <v>1259</v>
      </c>
      <c r="I484" s="33">
        <v>43159</v>
      </c>
      <c r="J484" s="53"/>
      <c r="K484" s="41" t="s">
        <v>5923</v>
      </c>
      <c r="L484" s="41" t="s">
        <v>452</v>
      </c>
      <c r="M484" s="1"/>
      <c r="N484" s="1" t="s">
        <v>18</v>
      </c>
      <c r="O484" s="33">
        <v>43520</v>
      </c>
      <c r="P484" s="1" t="s">
        <v>1259</v>
      </c>
      <c r="Q484" s="1" t="s">
        <v>161</v>
      </c>
      <c r="R484" s="1" t="s">
        <v>21</v>
      </c>
      <c r="S484" s="42" t="s">
        <v>207</v>
      </c>
      <c r="T484" s="53"/>
      <c r="U484" s="53"/>
      <c r="V484" s="43"/>
      <c r="W484" s="1"/>
      <c r="X484" s="44"/>
    </row>
    <row r="485" spans="1:24" ht="15">
      <c r="A485" s="1" t="b">
        <v>1</v>
      </c>
      <c r="B485" s="1"/>
      <c r="C485" s="1"/>
      <c r="D485" s="1"/>
      <c r="E485" s="1" t="str">
        <f t="shared" si="1"/>
        <v>Spielvideo</v>
      </c>
      <c r="F485" s="38" t="s">
        <v>2487</v>
      </c>
      <c r="G485" s="39" t="s">
        <v>2488</v>
      </c>
      <c r="H485" s="40" t="s">
        <v>1259</v>
      </c>
      <c r="I485" s="33">
        <v>43524</v>
      </c>
      <c r="J485" s="53" t="s">
        <v>2489</v>
      </c>
      <c r="K485" s="41" t="s">
        <v>5923</v>
      </c>
      <c r="L485" s="41" t="s">
        <v>452</v>
      </c>
      <c r="M485" s="1"/>
      <c r="N485" s="1" t="s">
        <v>18</v>
      </c>
      <c r="O485" s="33">
        <v>43520</v>
      </c>
      <c r="P485" s="1" t="s">
        <v>1259</v>
      </c>
      <c r="Q485" s="1" t="s">
        <v>2007</v>
      </c>
      <c r="R485" s="1" t="s">
        <v>21</v>
      </c>
      <c r="S485" s="42" t="s">
        <v>693</v>
      </c>
      <c r="T485" s="53"/>
      <c r="U485" s="53"/>
      <c r="V485" s="43"/>
      <c r="W485" s="1"/>
      <c r="X485" s="44"/>
    </row>
    <row r="486" spans="1:24" ht="15">
      <c r="A486" s="1" t="b">
        <v>1</v>
      </c>
      <c r="B486" s="1"/>
      <c r="C486" s="1"/>
      <c r="D486" s="1"/>
      <c r="E486" s="1" t="str">
        <f t="shared" si="1"/>
        <v>Spielvideo</v>
      </c>
      <c r="F486" s="38" t="s">
        <v>2485</v>
      </c>
      <c r="G486" s="39" t="s">
        <v>2486</v>
      </c>
      <c r="H486" s="40" t="s">
        <v>1259</v>
      </c>
      <c r="I486" s="33">
        <v>43529</v>
      </c>
      <c r="J486" s="53"/>
      <c r="K486" s="41" t="s">
        <v>5923</v>
      </c>
      <c r="L486" s="41" t="s">
        <v>452</v>
      </c>
      <c r="M486" s="1"/>
      <c r="N486" s="1" t="s">
        <v>18</v>
      </c>
      <c r="O486" s="33">
        <v>43520</v>
      </c>
      <c r="P486" s="1" t="s">
        <v>1259</v>
      </c>
      <c r="Q486" s="1" t="s">
        <v>1031</v>
      </c>
      <c r="R486" s="1" t="s">
        <v>21</v>
      </c>
      <c r="S486" s="42" t="s">
        <v>29</v>
      </c>
      <c r="T486" s="53"/>
      <c r="U486" s="53"/>
      <c r="V486" s="43"/>
      <c r="W486" s="1"/>
      <c r="X486" s="44"/>
    </row>
    <row r="487" spans="1:24" ht="15">
      <c r="A487" s="1" t="b">
        <v>1</v>
      </c>
      <c r="B487" s="1"/>
      <c r="C487" s="1"/>
      <c r="D487" s="1"/>
      <c r="E487" s="1" t="str">
        <f t="shared" si="1"/>
        <v>Spielvideo</v>
      </c>
      <c r="F487" s="38" t="s">
        <v>2483</v>
      </c>
      <c r="G487" s="45" t="s">
        <v>2484</v>
      </c>
      <c r="H487" s="40" t="s">
        <v>1259</v>
      </c>
      <c r="I487" s="33">
        <v>43530</v>
      </c>
      <c r="J487" s="53"/>
      <c r="K487" s="41" t="s">
        <v>5923</v>
      </c>
      <c r="L487" s="41" t="s">
        <v>452</v>
      </c>
      <c r="M487" s="1"/>
      <c r="N487" s="1" t="s">
        <v>18</v>
      </c>
      <c r="O487" s="33">
        <v>43520</v>
      </c>
      <c r="P487" s="1" t="s">
        <v>88</v>
      </c>
      <c r="Q487" s="1" t="s">
        <v>1259</v>
      </c>
      <c r="R487" s="1" t="s">
        <v>21</v>
      </c>
      <c r="S487" s="42" t="s">
        <v>1260</v>
      </c>
      <c r="T487" s="53"/>
      <c r="U487" s="53"/>
      <c r="V487" s="43"/>
      <c r="W487" s="1"/>
      <c r="X487" s="44"/>
    </row>
    <row r="488" spans="1:24" ht="15">
      <c r="A488" s="1" t="b">
        <v>1</v>
      </c>
      <c r="B488" s="1"/>
      <c r="C488" s="1"/>
      <c r="D488" s="1"/>
      <c r="E488" s="1" t="str">
        <f t="shared" si="1"/>
        <v>Spielvideo</v>
      </c>
      <c r="F488" s="38" t="s">
        <v>2311</v>
      </c>
      <c r="G488" s="39" t="s">
        <v>2312</v>
      </c>
      <c r="H488" s="40" t="s">
        <v>1259</v>
      </c>
      <c r="I488" s="33">
        <v>43879</v>
      </c>
      <c r="J488" s="53"/>
      <c r="K488" s="41" t="s">
        <v>2301</v>
      </c>
      <c r="L488" s="41" t="s">
        <v>452</v>
      </c>
      <c r="M488" s="39" t="s">
        <v>2302</v>
      </c>
      <c r="N488" s="72" t="s">
        <v>18</v>
      </c>
      <c r="O488" s="33">
        <v>43877</v>
      </c>
      <c r="P488" s="1" t="s">
        <v>1259</v>
      </c>
      <c r="Q488" s="1" t="s">
        <v>424</v>
      </c>
      <c r="R488" s="1" t="s">
        <v>45</v>
      </c>
      <c r="S488" s="42" t="s">
        <v>2213</v>
      </c>
      <c r="T488" s="53"/>
      <c r="U488" s="53"/>
      <c r="V488" s="43"/>
      <c r="W488" s="1"/>
      <c r="X488" s="44"/>
    </row>
    <row r="489" spans="1:24" ht="15">
      <c r="A489" s="1" t="b">
        <v>1</v>
      </c>
      <c r="B489" s="1"/>
      <c r="C489" s="1"/>
      <c r="D489" s="1"/>
      <c r="E489" s="1" t="str">
        <f t="shared" si="1"/>
        <v>Spielvideo</v>
      </c>
      <c r="F489" s="38" t="s">
        <v>2308</v>
      </c>
      <c r="G489" s="39" t="s">
        <v>2309</v>
      </c>
      <c r="H489" s="40" t="s">
        <v>1259</v>
      </c>
      <c r="I489" s="33">
        <v>43880</v>
      </c>
      <c r="J489" s="53"/>
      <c r="K489" s="41" t="s">
        <v>2301</v>
      </c>
      <c r="L489" s="41" t="s">
        <v>452</v>
      </c>
      <c r="M489" s="39" t="s">
        <v>2302</v>
      </c>
      <c r="N489" s="72" t="s">
        <v>18</v>
      </c>
      <c r="O489" s="33">
        <v>43877</v>
      </c>
      <c r="P489" s="1" t="s">
        <v>19</v>
      </c>
      <c r="Q489" s="1" t="s">
        <v>1259</v>
      </c>
      <c r="R489" s="1" t="s">
        <v>45</v>
      </c>
      <c r="S489" s="42" t="s">
        <v>2310</v>
      </c>
      <c r="T489" s="53"/>
      <c r="U489" s="53"/>
      <c r="V489" s="43"/>
      <c r="W489" s="1"/>
      <c r="X489" s="44"/>
    </row>
    <row r="490" spans="1:24" ht="15">
      <c r="A490" s="1" t="b">
        <v>1</v>
      </c>
      <c r="B490" s="1"/>
      <c r="C490" s="1"/>
      <c r="D490" s="1"/>
      <c r="E490" s="1" t="str">
        <f t="shared" si="1"/>
        <v>Spielvideo</v>
      </c>
      <c r="F490" s="38" t="s">
        <v>2305</v>
      </c>
      <c r="G490" s="39" t="s">
        <v>2306</v>
      </c>
      <c r="H490" s="40" t="s">
        <v>1259</v>
      </c>
      <c r="I490" s="33">
        <v>43881</v>
      </c>
      <c r="J490" s="53"/>
      <c r="K490" s="41" t="s">
        <v>2301</v>
      </c>
      <c r="L490" s="41" t="s">
        <v>452</v>
      </c>
      <c r="M490" s="39" t="s">
        <v>2302</v>
      </c>
      <c r="N490" s="72" t="s">
        <v>18</v>
      </c>
      <c r="O490" s="33">
        <v>43877</v>
      </c>
      <c r="P490" s="1" t="s">
        <v>1259</v>
      </c>
      <c r="Q490" s="1" t="s">
        <v>1737</v>
      </c>
      <c r="R490" s="1" t="s">
        <v>45</v>
      </c>
      <c r="S490" s="42" t="s">
        <v>2307</v>
      </c>
      <c r="T490" s="53"/>
      <c r="U490" s="53"/>
      <c r="V490" s="43"/>
      <c r="W490" s="1"/>
      <c r="X490" s="44"/>
    </row>
    <row r="491" spans="1:24" ht="15">
      <c r="A491" s="1" t="b">
        <v>1</v>
      </c>
      <c r="B491" s="1"/>
      <c r="C491" s="1"/>
      <c r="D491" s="1"/>
      <c r="E491" s="1" t="str">
        <f t="shared" si="1"/>
        <v>Spielvideo</v>
      </c>
      <c r="F491" s="38" t="s">
        <v>2303</v>
      </c>
      <c r="G491" s="39" t="s">
        <v>2304</v>
      </c>
      <c r="H491" s="40" t="s">
        <v>1259</v>
      </c>
      <c r="I491" s="33">
        <v>43882</v>
      </c>
      <c r="J491" s="53"/>
      <c r="K491" s="41" t="s">
        <v>2301</v>
      </c>
      <c r="L491" s="41" t="s">
        <v>452</v>
      </c>
      <c r="M491" s="39" t="s">
        <v>2302</v>
      </c>
      <c r="N491" s="72" t="s">
        <v>18</v>
      </c>
      <c r="O491" s="33">
        <v>43877</v>
      </c>
      <c r="P491" s="1" t="s">
        <v>1259</v>
      </c>
      <c r="Q491" s="1" t="s">
        <v>1080</v>
      </c>
      <c r="R491" s="1" t="s">
        <v>45</v>
      </c>
      <c r="S491" s="42" t="s">
        <v>56</v>
      </c>
      <c r="T491" s="53"/>
      <c r="U491" s="53"/>
      <c r="V491" s="43"/>
      <c r="W491" s="1"/>
      <c r="X491" s="44"/>
    </row>
    <row r="492" spans="1:24" ht="15">
      <c r="A492" s="1" t="b">
        <v>1</v>
      </c>
      <c r="B492" s="1"/>
      <c r="C492" s="1"/>
      <c r="D492" s="1"/>
      <c r="E492" s="1" t="str">
        <f t="shared" si="1"/>
        <v>Spielvideo</v>
      </c>
      <c r="F492" s="38" t="s">
        <v>2299</v>
      </c>
      <c r="G492" s="39" t="s">
        <v>2300</v>
      </c>
      <c r="H492" s="40" t="s">
        <v>1259</v>
      </c>
      <c r="I492" s="33">
        <v>43883</v>
      </c>
      <c r="J492" s="53"/>
      <c r="K492" s="41" t="s">
        <v>2301</v>
      </c>
      <c r="L492" s="41" t="s">
        <v>452</v>
      </c>
      <c r="M492" s="39" t="s">
        <v>2302</v>
      </c>
      <c r="N492" s="72" t="s">
        <v>18</v>
      </c>
      <c r="O492" s="33">
        <v>43877</v>
      </c>
      <c r="P492" s="1" t="s">
        <v>1259</v>
      </c>
      <c r="Q492" s="1" t="s">
        <v>438</v>
      </c>
      <c r="R492" s="1" t="s">
        <v>45</v>
      </c>
      <c r="S492" s="42" t="s">
        <v>56</v>
      </c>
      <c r="T492" s="53"/>
      <c r="U492" s="53"/>
      <c r="V492" s="43"/>
      <c r="W492" s="1"/>
      <c r="X492" s="44"/>
    </row>
    <row r="493" spans="1:24" ht="15">
      <c r="A493" s="1" t="b">
        <v>1</v>
      </c>
      <c r="B493" s="1"/>
      <c r="C493" s="1"/>
      <c r="D493" s="1"/>
      <c r="E493" s="1" t="str">
        <f t="shared" si="1"/>
        <v>Spielvideo</v>
      </c>
      <c r="F493" s="38" t="s">
        <v>2395</v>
      </c>
      <c r="G493" s="39" t="s">
        <v>2396</v>
      </c>
      <c r="H493" s="40" t="s">
        <v>1259</v>
      </c>
      <c r="I493" s="33">
        <v>43682</v>
      </c>
      <c r="J493" s="53"/>
      <c r="K493" s="41" t="s">
        <v>2392</v>
      </c>
      <c r="L493" s="41" t="s">
        <v>597</v>
      </c>
      <c r="M493" s="39" t="s">
        <v>2393</v>
      </c>
      <c r="N493" s="1" t="s">
        <v>18</v>
      </c>
      <c r="O493" s="33">
        <v>43680</v>
      </c>
      <c r="P493" s="1" t="s">
        <v>88</v>
      </c>
      <c r="Q493" s="1" t="s">
        <v>1259</v>
      </c>
      <c r="R493" s="1" t="s">
        <v>45</v>
      </c>
      <c r="S493" s="42" t="s">
        <v>435</v>
      </c>
      <c r="T493" s="53"/>
      <c r="U493" s="53"/>
      <c r="V493" s="43"/>
      <c r="W493" s="1"/>
      <c r="X493" s="44"/>
    </row>
    <row r="494" spans="1:24" ht="15">
      <c r="A494" s="1" t="b">
        <v>1</v>
      </c>
      <c r="B494" s="1"/>
      <c r="C494" s="1"/>
      <c r="D494" s="1"/>
      <c r="E494" s="1" t="str">
        <f t="shared" si="1"/>
        <v>Spielvideo</v>
      </c>
      <c r="F494" s="38" t="s">
        <v>2390</v>
      </c>
      <c r="G494" s="39" t="s">
        <v>2391</v>
      </c>
      <c r="H494" s="40" t="s">
        <v>1259</v>
      </c>
      <c r="I494" s="33">
        <v>43688</v>
      </c>
      <c r="J494" s="53"/>
      <c r="K494" s="41" t="s">
        <v>2392</v>
      </c>
      <c r="L494" s="41" t="s">
        <v>597</v>
      </c>
      <c r="M494" s="39" t="s">
        <v>2393</v>
      </c>
      <c r="N494" s="1" t="s">
        <v>18</v>
      </c>
      <c r="O494" s="33">
        <v>43680</v>
      </c>
      <c r="P494" s="1" t="s">
        <v>1259</v>
      </c>
      <c r="Q494" s="1" t="s">
        <v>20</v>
      </c>
      <c r="R494" s="1" t="s">
        <v>45</v>
      </c>
      <c r="S494" s="42" t="s">
        <v>2394</v>
      </c>
      <c r="T494" s="53"/>
      <c r="U494" s="53"/>
      <c r="V494" s="43"/>
      <c r="W494" s="1"/>
      <c r="X494" s="44"/>
    </row>
    <row r="495" spans="1:24" ht="15">
      <c r="A495" s="1" t="b">
        <v>1</v>
      </c>
      <c r="B495" s="1"/>
      <c r="C495" s="1"/>
      <c r="D495" s="1"/>
      <c r="E495" s="1" t="str">
        <f t="shared" si="1"/>
        <v>Spielvideo</v>
      </c>
      <c r="F495" s="38" t="s">
        <v>2346</v>
      </c>
      <c r="G495" s="39" t="s">
        <v>2347</v>
      </c>
      <c r="H495" s="40" t="s">
        <v>1259</v>
      </c>
      <c r="I495" s="33">
        <v>43809</v>
      </c>
      <c r="J495" s="53"/>
      <c r="K495" s="41" t="s">
        <v>2339</v>
      </c>
      <c r="L495" s="41" t="s">
        <v>597</v>
      </c>
      <c r="M495" s="39" t="s">
        <v>2340</v>
      </c>
      <c r="N495" s="1" t="s">
        <v>18</v>
      </c>
      <c r="O495" s="33">
        <v>43807</v>
      </c>
      <c r="P495" s="1" t="s">
        <v>2283</v>
      </c>
      <c r="Q495" s="1" t="s">
        <v>1372</v>
      </c>
      <c r="R495" s="1" t="s">
        <v>45</v>
      </c>
      <c r="S495" s="42" t="s">
        <v>2348</v>
      </c>
      <c r="T495" s="53"/>
      <c r="U495" s="53"/>
      <c r="V495" s="43"/>
      <c r="W495" s="1"/>
      <c r="X495" s="44"/>
    </row>
    <row r="496" spans="1:24" ht="15">
      <c r="A496" s="1" t="b">
        <v>1</v>
      </c>
      <c r="B496" s="1"/>
      <c r="C496" s="1"/>
      <c r="D496" s="1"/>
      <c r="E496" s="1" t="str">
        <f t="shared" si="1"/>
        <v>Spielvideo</v>
      </c>
      <c r="F496" s="38" t="s">
        <v>2344</v>
      </c>
      <c r="G496" s="39" t="s">
        <v>2345</v>
      </c>
      <c r="H496" s="40" t="s">
        <v>1259</v>
      </c>
      <c r="I496" s="74">
        <v>43810</v>
      </c>
      <c r="J496" s="53" t="s">
        <v>2338</v>
      </c>
      <c r="K496" s="75" t="s">
        <v>2339</v>
      </c>
      <c r="L496" s="75" t="s">
        <v>597</v>
      </c>
      <c r="M496" s="76" t="s">
        <v>2340</v>
      </c>
      <c r="N496" s="72" t="s">
        <v>18</v>
      </c>
      <c r="O496" s="77">
        <v>43807</v>
      </c>
      <c r="P496" s="1" t="s">
        <v>2283</v>
      </c>
      <c r="Q496" s="1" t="s">
        <v>431</v>
      </c>
      <c r="R496" s="1" t="s">
        <v>45</v>
      </c>
      <c r="S496" s="42" t="s">
        <v>419</v>
      </c>
      <c r="T496" s="53"/>
      <c r="U496" s="53"/>
      <c r="V496" s="78"/>
      <c r="W496" s="76"/>
      <c r="X496" s="79"/>
    </row>
    <row r="497" spans="1:24" ht="15">
      <c r="A497" s="1" t="b">
        <v>1</v>
      </c>
      <c r="B497" s="1"/>
      <c r="C497" s="1"/>
      <c r="D497" s="1"/>
      <c r="E497" s="1" t="str">
        <f t="shared" si="1"/>
        <v>Spielvideo</v>
      </c>
      <c r="F497" s="38" t="s">
        <v>2342</v>
      </c>
      <c r="G497" s="39" t="s">
        <v>2343</v>
      </c>
      <c r="H497" s="40" t="s">
        <v>1259</v>
      </c>
      <c r="I497" s="74">
        <v>43811</v>
      </c>
      <c r="J497" s="53" t="s">
        <v>2338</v>
      </c>
      <c r="K497" s="75" t="s">
        <v>2339</v>
      </c>
      <c r="L497" s="75" t="s">
        <v>597</v>
      </c>
      <c r="M497" s="76" t="s">
        <v>2340</v>
      </c>
      <c r="N497" s="72" t="s">
        <v>18</v>
      </c>
      <c r="O497" s="77">
        <v>43807</v>
      </c>
      <c r="P497" s="1" t="s">
        <v>1031</v>
      </c>
      <c r="Q497" s="1" t="s">
        <v>2283</v>
      </c>
      <c r="R497" s="1" t="s">
        <v>45</v>
      </c>
      <c r="S497" s="42" t="s">
        <v>509</v>
      </c>
      <c r="T497" s="53"/>
      <c r="U497" s="53"/>
      <c r="V497" s="78"/>
      <c r="W497" s="76"/>
      <c r="X497" s="79"/>
    </row>
    <row r="498" spans="1:24" ht="15">
      <c r="A498" s="1" t="b">
        <v>1</v>
      </c>
      <c r="B498" s="1"/>
      <c r="C498" s="1"/>
      <c r="D498" s="1"/>
      <c r="E498" s="1" t="str">
        <f t="shared" si="1"/>
        <v>Spielvideo</v>
      </c>
      <c r="F498" s="38" t="s">
        <v>2336</v>
      </c>
      <c r="G498" s="39" t="s">
        <v>2337</v>
      </c>
      <c r="H498" s="40" t="s">
        <v>1259</v>
      </c>
      <c r="I498" s="33">
        <v>43813</v>
      </c>
      <c r="J498" s="53" t="s">
        <v>2338</v>
      </c>
      <c r="K498" s="75" t="s">
        <v>2339</v>
      </c>
      <c r="L498" s="75" t="s">
        <v>597</v>
      </c>
      <c r="M498" s="76" t="s">
        <v>2340</v>
      </c>
      <c r="N498" s="72" t="s">
        <v>18</v>
      </c>
      <c r="O498" s="77">
        <v>43807</v>
      </c>
      <c r="P498" s="1" t="s">
        <v>1031</v>
      </c>
      <c r="Q498" s="1" t="s">
        <v>19</v>
      </c>
      <c r="R498" s="1" t="s">
        <v>45</v>
      </c>
      <c r="S498" s="42" t="s">
        <v>2341</v>
      </c>
      <c r="T498" s="53"/>
      <c r="U498" s="53"/>
      <c r="V498" s="78"/>
      <c r="W498" s="76"/>
      <c r="X498" s="79"/>
    </row>
    <row r="499" spans="1:24" ht="15">
      <c r="A499" s="1" t="b">
        <v>1</v>
      </c>
      <c r="B499" s="1"/>
      <c r="C499" s="1"/>
      <c r="D499" s="1"/>
      <c r="E499" s="1" t="str">
        <f t="shared" si="1"/>
        <v>Spielvideo</v>
      </c>
      <c r="F499" s="38" t="s">
        <v>2555</v>
      </c>
      <c r="G499" s="45" t="s">
        <v>2556</v>
      </c>
      <c r="H499" s="40" t="s">
        <v>1737</v>
      </c>
      <c r="I499" s="33" t="s">
        <v>5924</v>
      </c>
      <c r="J499" s="53"/>
      <c r="K499" s="41" t="s">
        <v>2460</v>
      </c>
      <c r="L499" s="41" t="s">
        <v>452</v>
      </c>
      <c r="M499" s="47"/>
      <c r="N499" s="1" t="s">
        <v>18</v>
      </c>
      <c r="O499" s="33">
        <v>43359</v>
      </c>
      <c r="P499" s="1"/>
      <c r="Q499" s="1"/>
      <c r="R499" s="1" t="s">
        <v>45</v>
      </c>
      <c r="S499" s="42"/>
      <c r="T499" s="53"/>
      <c r="U499" s="53"/>
      <c r="V499" s="46"/>
      <c r="W499" s="47"/>
      <c r="X499" s="48"/>
    </row>
    <row r="500" spans="1:24" ht="15">
      <c r="A500" s="1" t="b">
        <v>1</v>
      </c>
      <c r="B500" s="1"/>
      <c r="C500" s="1"/>
      <c r="D500" s="1"/>
      <c r="E500" s="1" t="str">
        <f t="shared" si="1"/>
        <v>Spielvideo</v>
      </c>
      <c r="F500" s="38" t="s">
        <v>2557</v>
      </c>
      <c r="G500" s="45" t="s">
        <v>2558</v>
      </c>
      <c r="H500" s="40" t="s">
        <v>1737</v>
      </c>
      <c r="I500" s="33" t="s">
        <v>5925</v>
      </c>
      <c r="J500" s="53"/>
      <c r="K500" s="41" t="s">
        <v>5926</v>
      </c>
      <c r="L500" s="41" t="s">
        <v>83</v>
      </c>
      <c r="M500" s="47"/>
      <c r="N500" s="1" t="s">
        <v>18</v>
      </c>
      <c r="O500" s="33">
        <v>43352</v>
      </c>
      <c r="P500" s="1" t="s">
        <v>92</v>
      </c>
      <c r="Q500" s="1" t="s">
        <v>85</v>
      </c>
      <c r="R500" s="1" t="s">
        <v>45</v>
      </c>
      <c r="S500" s="42" t="s">
        <v>2559</v>
      </c>
      <c r="T500" s="53"/>
      <c r="U500" s="53"/>
      <c r="V500" s="46"/>
      <c r="W500" s="47"/>
      <c r="X500" s="48"/>
    </row>
    <row r="501" spans="1:24" ht="15">
      <c r="A501" s="1" t="b">
        <v>1</v>
      </c>
      <c r="B501" s="1"/>
      <c r="C501" s="1"/>
      <c r="D501" s="1"/>
      <c r="E501" s="1" t="str">
        <f t="shared" si="1"/>
        <v>Spielvideo</v>
      </c>
      <c r="F501" s="38" t="s">
        <v>2560</v>
      </c>
      <c r="G501" s="45" t="s">
        <v>2561</v>
      </c>
      <c r="H501" s="40" t="s">
        <v>1737</v>
      </c>
      <c r="I501" s="33" t="s">
        <v>5927</v>
      </c>
      <c r="J501" s="53" t="s">
        <v>2566</v>
      </c>
      <c r="K501" s="41" t="s">
        <v>5928</v>
      </c>
      <c r="L501" s="41" t="s">
        <v>83</v>
      </c>
      <c r="M501" s="47"/>
      <c r="N501" s="1" t="s">
        <v>18</v>
      </c>
      <c r="O501" s="33">
        <v>43352</v>
      </c>
      <c r="P501" s="1"/>
      <c r="Q501" s="1"/>
      <c r="R501" s="1" t="s">
        <v>28</v>
      </c>
      <c r="S501" s="42"/>
      <c r="T501" s="53"/>
      <c r="U501" s="53"/>
      <c r="V501" s="46"/>
      <c r="W501" s="47"/>
      <c r="X501" s="48"/>
    </row>
    <row r="502" spans="1:24" ht="15">
      <c r="A502" s="1" t="b">
        <v>1</v>
      </c>
      <c r="B502" s="1"/>
      <c r="C502" s="1"/>
      <c r="D502" s="1"/>
      <c r="E502" s="1" t="str">
        <f t="shared" si="1"/>
        <v>Spielvideo</v>
      </c>
      <c r="F502" s="38" t="s">
        <v>2560</v>
      </c>
      <c r="G502" s="45" t="s">
        <v>2565</v>
      </c>
      <c r="H502" s="40" t="s">
        <v>1737</v>
      </c>
      <c r="I502" s="33" t="s">
        <v>5927</v>
      </c>
      <c r="J502" s="53" t="s">
        <v>2566</v>
      </c>
      <c r="K502" s="41" t="s">
        <v>5929</v>
      </c>
      <c r="L502" s="41" t="s">
        <v>83</v>
      </c>
      <c r="M502" s="47"/>
      <c r="N502" s="1" t="s">
        <v>18</v>
      </c>
      <c r="O502" s="33">
        <v>43352</v>
      </c>
      <c r="P502" s="1"/>
      <c r="Q502" s="1"/>
      <c r="R502" s="1" t="s">
        <v>28</v>
      </c>
      <c r="S502" s="42"/>
      <c r="T502" s="53"/>
      <c r="U502" s="53"/>
      <c r="V502" s="46"/>
      <c r="W502" s="47"/>
      <c r="X502" s="48"/>
    </row>
    <row r="503" spans="1:24" ht="15">
      <c r="A503" s="1" t="b">
        <v>1</v>
      </c>
      <c r="B503" s="1"/>
      <c r="C503" s="1"/>
      <c r="D503" s="1"/>
      <c r="E503" s="1" t="str">
        <f t="shared" si="1"/>
        <v>Spielvideo</v>
      </c>
      <c r="F503" s="38" t="s">
        <v>2573</v>
      </c>
      <c r="G503" s="45" t="s">
        <v>2574</v>
      </c>
      <c r="H503" s="40" t="s">
        <v>1737</v>
      </c>
      <c r="I503" s="33" t="s">
        <v>5930</v>
      </c>
      <c r="J503" s="53"/>
      <c r="K503" s="41" t="s">
        <v>2575</v>
      </c>
      <c r="L503" s="41" t="s">
        <v>310</v>
      </c>
      <c r="M503" s="47"/>
      <c r="N503" s="1" t="s">
        <v>18</v>
      </c>
      <c r="O503" s="33">
        <v>43303</v>
      </c>
      <c r="P503" s="1" t="s">
        <v>88</v>
      </c>
      <c r="Q503" s="1" t="s">
        <v>1259</v>
      </c>
      <c r="R503" s="1" t="s">
        <v>28</v>
      </c>
      <c r="S503" s="42" t="s">
        <v>294</v>
      </c>
      <c r="T503" s="53"/>
      <c r="U503" s="53"/>
      <c r="V503" s="46"/>
      <c r="W503" s="47"/>
      <c r="X503" s="48"/>
    </row>
    <row r="504" spans="1:24" ht="15">
      <c r="A504" s="1" t="b">
        <v>1</v>
      </c>
      <c r="B504" s="1"/>
      <c r="C504" s="1"/>
      <c r="D504" s="1"/>
      <c r="E504" s="1" t="str">
        <f t="shared" si="1"/>
        <v>Spielvideo</v>
      </c>
      <c r="F504" s="38" t="s">
        <v>2577</v>
      </c>
      <c r="G504" s="45" t="s">
        <v>2578</v>
      </c>
      <c r="H504" s="40" t="s">
        <v>1737</v>
      </c>
      <c r="I504" s="33" t="s">
        <v>5931</v>
      </c>
      <c r="J504" s="53" t="s">
        <v>2579</v>
      </c>
      <c r="K504" s="41" t="s">
        <v>2575</v>
      </c>
      <c r="L504" s="41" t="s">
        <v>310</v>
      </c>
      <c r="M504" s="47"/>
      <c r="N504" s="1" t="s">
        <v>18</v>
      </c>
      <c r="O504" s="33">
        <v>43303</v>
      </c>
      <c r="P504" s="1"/>
      <c r="Q504" s="1"/>
      <c r="R504" s="1" t="s">
        <v>28</v>
      </c>
      <c r="S504" s="42"/>
      <c r="T504" s="53"/>
      <c r="U504" s="53"/>
      <c r="V504" s="46"/>
      <c r="W504" s="47"/>
      <c r="X504" s="48"/>
    </row>
    <row r="505" spans="1:24" ht="15">
      <c r="A505" s="1" t="b">
        <v>1</v>
      </c>
      <c r="B505" s="1"/>
      <c r="C505" s="1"/>
      <c r="D505" s="1"/>
      <c r="E505" s="1" t="str">
        <f t="shared" si="1"/>
        <v>Spielvideo</v>
      </c>
      <c r="F505" s="38" t="s">
        <v>2581</v>
      </c>
      <c r="G505" s="45" t="s">
        <v>2582</v>
      </c>
      <c r="H505" s="40" t="s">
        <v>1737</v>
      </c>
      <c r="I505" s="33" t="s">
        <v>5932</v>
      </c>
      <c r="J505" s="53" t="s">
        <v>5933</v>
      </c>
      <c r="K505" s="41" t="s">
        <v>1278</v>
      </c>
      <c r="L505" s="41" t="s">
        <v>5934</v>
      </c>
      <c r="M505" s="47"/>
      <c r="N505" s="1" t="s">
        <v>18</v>
      </c>
      <c r="O505" s="33">
        <v>43289</v>
      </c>
      <c r="P505" s="1"/>
      <c r="Q505" s="1"/>
      <c r="R505" s="1" t="s">
        <v>45</v>
      </c>
      <c r="S505" s="42"/>
      <c r="T505" s="53"/>
      <c r="U505" s="53"/>
      <c r="V505" s="46"/>
      <c r="W505" s="47"/>
      <c r="X505" s="48"/>
    </row>
    <row r="506" spans="1:24" ht="15">
      <c r="A506" s="1" t="b">
        <v>1</v>
      </c>
      <c r="B506" s="1"/>
      <c r="C506" s="1"/>
      <c r="D506" s="1"/>
      <c r="E506" s="1" t="str">
        <f t="shared" si="1"/>
        <v>Spielvideo</v>
      </c>
      <c r="F506" s="38" t="s">
        <v>2581</v>
      </c>
      <c r="G506" s="45" t="s">
        <v>2586</v>
      </c>
      <c r="H506" s="40" t="s">
        <v>1737</v>
      </c>
      <c r="I506" s="33" t="s">
        <v>5932</v>
      </c>
      <c r="J506" s="53" t="s">
        <v>2587</v>
      </c>
      <c r="K506" s="41" t="s">
        <v>1278</v>
      </c>
      <c r="L506" s="41" t="s">
        <v>5934</v>
      </c>
      <c r="M506" s="47"/>
      <c r="N506" s="1" t="s">
        <v>18</v>
      </c>
      <c r="O506" s="33">
        <v>43289</v>
      </c>
      <c r="P506" s="1"/>
      <c r="Q506" s="1"/>
      <c r="R506" s="1" t="s">
        <v>45</v>
      </c>
      <c r="S506" s="42"/>
      <c r="T506" s="53"/>
      <c r="U506" s="53"/>
      <c r="V506" s="46"/>
      <c r="W506" s="47"/>
      <c r="X506" s="48"/>
    </row>
    <row r="507" spans="1:24" ht="15">
      <c r="A507" s="1" t="b">
        <v>1</v>
      </c>
      <c r="B507" s="1"/>
      <c r="C507" s="1"/>
      <c r="D507" s="1"/>
      <c r="E507" s="1" t="str">
        <f t="shared" si="1"/>
        <v>Spielvideo</v>
      </c>
      <c r="F507" s="38" t="s">
        <v>2593</v>
      </c>
      <c r="G507" s="45" t="s">
        <v>2594</v>
      </c>
      <c r="H507" s="40" t="s">
        <v>1737</v>
      </c>
      <c r="I507" s="33" t="s">
        <v>5935</v>
      </c>
      <c r="J507" s="53" t="s">
        <v>2595</v>
      </c>
      <c r="K507" s="41" t="s">
        <v>1278</v>
      </c>
      <c r="L507" s="41" t="s">
        <v>5934</v>
      </c>
      <c r="M507" s="47"/>
      <c r="N507" s="1" t="s">
        <v>18</v>
      </c>
      <c r="O507" s="33">
        <v>43288</v>
      </c>
      <c r="P507" s="1"/>
      <c r="Q507" s="1"/>
      <c r="R507" s="1" t="s">
        <v>45</v>
      </c>
      <c r="S507" s="42"/>
      <c r="T507" s="53"/>
      <c r="U507" s="53"/>
      <c r="V507" s="46"/>
      <c r="W507" s="47"/>
      <c r="X507" s="48"/>
    </row>
    <row r="508" spans="1:24" ht="15">
      <c r="A508" s="1" t="b">
        <v>1</v>
      </c>
      <c r="B508" s="1"/>
      <c r="C508" s="1"/>
      <c r="D508" s="1"/>
      <c r="E508" s="1" t="str">
        <f t="shared" si="1"/>
        <v>Spielvideo</v>
      </c>
      <c r="F508" s="38" t="s">
        <v>2593</v>
      </c>
      <c r="G508" s="45" t="s">
        <v>2596</v>
      </c>
      <c r="H508" s="40" t="s">
        <v>1737</v>
      </c>
      <c r="I508" s="33" t="s">
        <v>5935</v>
      </c>
      <c r="J508" s="53" t="s">
        <v>2597</v>
      </c>
      <c r="K508" s="41" t="s">
        <v>1278</v>
      </c>
      <c r="L508" s="41" t="s">
        <v>5934</v>
      </c>
      <c r="M508" s="47"/>
      <c r="N508" s="1" t="s">
        <v>18</v>
      </c>
      <c r="O508" s="33">
        <v>43288</v>
      </c>
      <c r="P508" s="1"/>
      <c r="Q508" s="1"/>
      <c r="R508" s="1" t="s">
        <v>45</v>
      </c>
      <c r="S508" s="42"/>
      <c r="T508" s="53"/>
      <c r="U508" s="53"/>
      <c r="V508" s="46"/>
      <c r="W508" s="47"/>
      <c r="X508" s="48"/>
    </row>
    <row r="509" spans="1:24" ht="15">
      <c r="A509" s="1" t="b">
        <v>1</v>
      </c>
      <c r="B509" s="1"/>
      <c r="C509" s="1"/>
      <c r="D509" s="1"/>
      <c r="E509" s="1" t="str">
        <f t="shared" si="1"/>
        <v>Spielvideo</v>
      </c>
      <c r="F509" s="38" t="s">
        <v>2604</v>
      </c>
      <c r="G509" s="45" t="s">
        <v>2605</v>
      </c>
      <c r="H509" s="40" t="s">
        <v>1737</v>
      </c>
      <c r="I509" s="33" t="s">
        <v>5936</v>
      </c>
      <c r="J509" s="53" t="s">
        <v>2606</v>
      </c>
      <c r="K509" s="41" t="s">
        <v>5937</v>
      </c>
      <c r="L509" s="41" t="s">
        <v>190</v>
      </c>
      <c r="M509" s="47"/>
      <c r="N509" s="1" t="s">
        <v>18</v>
      </c>
      <c r="O509" s="33">
        <v>43240</v>
      </c>
      <c r="P509" s="1"/>
      <c r="Q509" s="1"/>
      <c r="R509" s="1" t="s">
        <v>28</v>
      </c>
      <c r="S509" s="42"/>
      <c r="T509" s="53"/>
      <c r="U509" s="53"/>
      <c r="V509" s="46"/>
      <c r="W509" s="47"/>
      <c r="X509" s="48"/>
    </row>
    <row r="510" spans="1:24" ht="15">
      <c r="A510" s="1" t="b">
        <v>1</v>
      </c>
      <c r="B510" s="1"/>
      <c r="C510" s="1"/>
      <c r="D510" s="1"/>
      <c r="E510" s="1" t="str">
        <f t="shared" si="1"/>
        <v>Spielvideo</v>
      </c>
      <c r="F510" s="38" t="s">
        <v>2616</v>
      </c>
      <c r="G510" s="45" t="s">
        <v>2617</v>
      </c>
      <c r="H510" s="40" t="s">
        <v>1737</v>
      </c>
      <c r="I510" s="33" t="s">
        <v>5936</v>
      </c>
      <c r="J510" s="53" t="s">
        <v>2618</v>
      </c>
      <c r="K510" s="41" t="s">
        <v>5937</v>
      </c>
      <c r="L510" s="41" t="s">
        <v>190</v>
      </c>
      <c r="M510" s="47"/>
      <c r="N510" s="1" t="s">
        <v>18</v>
      </c>
      <c r="O510" s="33">
        <v>43240</v>
      </c>
      <c r="P510" s="1"/>
      <c r="Q510" s="1"/>
      <c r="R510" s="1" t="s">
        <v>28</v>
      </c>
      <c r="S510" s="42"/>
      <c r="T510" s="53"/>
      <c r="U510" s="53"/>
      <c r="V510" s="46"/>
      <c r="W510" s="47"/>
      <c r="X510" s="48"/>
    </row>
    <row r="511" spans="1:24" ht="15">
      <c r="A511" s="1" t="b">
        <v>1</v>
      </c>
      <c r="B511" s="1"/>
      <c r="C511" s="1"/>
      <c r="D511" s="1"/>
      <c r="E511" s="1" t="str">
        <f t="shared" si="1"/>
        <v>Spielvideo</v>
      </c>
      <c r="F511" s="38" t="s">
        <v>2623</v>
      </c>
      <c r="G511" s="45" t="s">
        <v>2624</v>
      </c>
      <c r="H511" s="40" t="s">
        <v>1737</v>
      </c>
      <c r="I511" s="33" t="s">
        <v>5938</v>
      </c>
      <c r="J511" s="53" t="s">
        <v>2597</v>
      </c>
      <c r="K511" s="41" t="s">
        <v>5937</v>
      </c>
      <c r="L511" s="41" t="s">
        <v>190</v>
      </c>
      <c r="M511" s="47"/>
      <c r="N511" s="1" t="s">
        <v>18</v>
      </c>
      <c r="O511" s="33">
        <v>43239</v>
      </c>
      <c r="P511" s="1"/>
      <c r="Q511" s="1"/>
      <c r="R511" s="1" t="s">
        <v>28</v>
      </c>
      <c r="S511" s="42"/>
      <c r="T511" s="53"/>
      <c r="U511" s="53"/>
      <c r="V511" s="46"/>
      <c r="W511" s="47"/>
      <c r="X511" s="48"/>
    </row>
    <row r="512" spans="1:24" ht="15">
      <c r="A512" s="1" t="b">
        <v>1</v>
      </c>
      <c r="B512" s="1"/>
      <c r="C512" s="1"/>
      <c r="D512" s="1"/>
      <c r="E512" s="1" t="str">
        <f t="shared" si="1"/>
        <v>Spielvideo</v>
      </c>
      <c r="F512" s="38" t="s">
        <v>2633</v>
      </c>
      <c r="G512" s="45" t="s">
        <v>2634</v>
      </c>
      <c r="H512" s="40" t="s">
        <v>1737</v>
      </c>
      <c r="I512" s="33" t="s">
        <v>5939</v>
      </c>
      <c r="J512" s="53" t="s">
        <v>2566</v>
      </c>
      <c r="K512" s="41" t="s">
        <v>5940</v>
      </c>
      <c r="L512" s="41" t="s">
        <v>204</v>
      </c>
      <c r="M512" s="47"/>
      <c r="N512" s="1" t="s">
        <v>18</v>
      </c>
      <c r="O512" s="33">
        <v>43226</v>
      </c>
      <c r="P512" s="1"/>
      <c r="Q512" s="1"/>
      <c r="R512" s="1" t="s">
        <v>45</v>
      </c>
      <c r="S512" s="42"/>
      <c r="T512" s="53"/>
      <c r="U512" s="53"/>
      <c r="V512" s="46"/>
      <c r="W512" s="47"/>
      <c r="X512" s="48"/>
    </row>
    <row r="513" spans="1:24" ht="15">
      <c r="A513" s="1" t="b">
        <v>1</v>
      </c>
      <c r="B513" s="1"/>
      <c r="C513" s="1"/>
      <c r="D513" s="1"/>
      <c r="E513" s="1" t="str">
        <f t="shared" ref="E513:E632" si="2">IF(F513&lt;&gt;"","Spielvideo","")</f>
        <v>Spielvideo</v>
      </c>
      <c r="F513" s="38" t="s">
        <v>2643</v>
      </c>
      <c r="G513" s="45" t="s">
        <v>2644</v>
      </c>
      <c r="H513" s="40" t="s">
        <v>1737</v>
      </c>
      <c r="I513" s="33" t="s">
        <v>5941</v>
      </c>
      <c r="J513" s="53" t="s">
        <v>2595</v>
      </c>
      <c r="K513" s="41" t="s">
        <v>2645</v>
      </c>
      <c r="L513" s="41" t="s">
        <v>77</v>
      </c>
      <c r="M513" s="47"/>
      <c r="N513" s="1" t="s">
        <v>18</v>
      </c>
      <c r="O513" s="33">
        <v>43219</v>
      </c>
      <c r="P513" s="1"/>
      <c r="Q513" s="1"/>
      <c r="R513" s="1" t="s">
        <v>45</v>
      </c>
      <c r="S513" s="42"/>
      <c r="T513" s="53"/>
      <c r="U513" s="53"/>
      <c r="V513" s="46"/>
      <c r="W513" s="47"/>
      <c r="X513" s="48"/>
    </row>
    <row r="514" spans="1:24" ht="15">
      <c r="A514" s="1" t="b">
        <v>1</v>
      </c>
      <c r="B514" s="1"/>
      <c r="C514" s="1"/>
      <c r="D514" s="1"/>
      <c r="E514" s="1" t="str">
        <f t="shared" si="2"/>
        <v>Spielvideo</v>
      </c>
      <c r="F514" s="38" t="s">
        <v>2661</v>
      </c>
      <c r="G514" s="45" t="s">
        <v>2662</v>
      </c>
      <c r="H514" s="40" t="s">
        <v>1737</v>
      </c>
      <c r="I514" s="33" t="s">
        <v>5942</v>
      </c>
      <c r="J514" s="53" t="s">
        <v>2597</v>
      </c>
      <c r="K514" s="41" t="s">
        <v>2645</v>
      </c>
      <c r="L514" s="41" t="s">
        <v>77</v>
      </c>
      <c r="M514" s="47"/>
      <c r="N514" s="1" t="s">
        <v>18</v>
      </c>
      <c r="O514" s="33">
        <v>43218</v>
      </c>
      <c r="P514" s="1"/>
      <c r="Q514" s="1"/>
      <c r="R514" s="1" t="s">
        <v>45</v>
      </c>
      <c r="S514" s="42"/>
      <c r="T514" s="53"/>
      <c r="U514" s="53"/>
      <c r="V514" s="46"/>
      <c r="W514" s="47"/>
      <c r="X514" s="48"/>
    </row>
    <row r="515" spans="1:24" ht="15">
      <c r="A515" s="1" t="b">
        <v>1</v>
      </c>
      <c r="B515" s="1"/>
      <c r="C515" s="1"/>
      <c r="D515" s="1"/>
      <c r="E515" s="1" t="str">
        <f t="shared" si="2"/>
        <v>Spielvideo</v>
      </c>
      <c r="F515" s="38" t="s">
        <v>2671</v>
      </c>
      <c r="G515" s="45" t="s">
        <v>2672</v>
      </c>
      <c r="H515" s="40" t="s">
        <v>1737</v>
      </c>
      <c r="I515" s="33" t="s">
        <v>5943</v>
      </c>
      <c r="J515" s="53" t="s">
        <v>2587</v>
      </c>
      <c r="K515" s="41" t="s">
        <v>2673</v>
      </c>
      <c r="L515" s="41" t="s">
        <v>623</v>
      </c>
      <c r="M515" s="47"/>
      <c r="N515" s="1" t="s">
        <v>18</v>
      </c>
      <c r="O515" s="33">
        <v>43177</v>
      </c>
      <c r="P515" s="1"/>
      <c r="Q515" s="1"/>
      <c r="R515" s="1" t="s">
        <v>28</v>
      </c>
      <c r="S515" s="42"/>
      <c r="T515" s="53"/>
      <c r="U515" s="53"/>
      <c r="V515" s="46"/>
      <c r="W515" s="47"/>
      <c r="X515" s="48"/>
    </row>
    <row r="516" spans="1:24" ht="15">
      <c r="A516" s="1" t="b">
        <v>1</v>
      </c>
      <c r="B516" s="1"/>
      <c r="C516" s="1"/>
      <c r="D516" s="1"/>
      <c r="E516" s="1" t="str">
        <f t="shared" si="2"/>
        <v>Spielvideo</v>
      </c>
      <c r="F516" s="38" t="s">
        <v>2691</v>
      </c>
      <c r="G516" s="45" t="s">
        <v>2692</v>
      </c>
      <c r="H516" s="40" t="s">
        <v>1737</v>
      </c>
      <c r="I516" s="33" t="s">
        <v>5944</v>
      </c>
      <c r="J516" s="53" t="s">
        <v>2595</v>
      </c>
      <c r="K516" s="41" t="s">
        <v>2673</v>
      </c>
      <c r="L516" s="41" t="s">
        <v>623</v>
      </c>
      <c r="M516" s="47"/>
      <c r="N516" s="1" t="s">
        <v>18</v>
      </c>
      <c r="O516" s="33">
        <v>43176</v>
      </c>
      <c r="P516" s="1"/>
      <c r="Q516" s="1"/>
      <c r="R516" s="1" t="s">
        <v>28</v>
      </c>
      <c r="S516" s="42"/>
      <c r="T516" s="53"/>
      <c r="U516" s="53"/>
      <c r="V516" s="46"/>
      <c r="W516" s="47"/>
      <c r="X516" s="48"/>
    </row>
    <row r="517" spans="1:24" ht="15">
      <c r="A517" s="1" t="b">
        <v>1</v>
      </c>
      <c r="B517" s="1"/>
      <c r="C517" s="1"/>
      <c r="D517" s="1"/>
      <c r="E517" s="1" t="str">
        <f t="shared" si="2"/>
        <v>Spielvideo</v>
      </c>
      <c r="F517" s="38" t="s">
        <v>2704</v>
      </c>
      <c r="G517" s="45" t="s">
        <v>2705</v>
      </c>
      <c r="H517" s="40" t="s">
        <v>1737</v>
      </c>
      <c r="I517" s="33" t="s">
        <v>5944</v>
      </c>
      <c r="J517" s="53" t="s">
        <v>2597</v>
      </c>
      <c r="K517" s="41" t="s">
        <v>2673</v>
      </c>
      <c r="L517" s="41" t="s">
        <v>623</v>
      </c>
      <c r="M517" s="47"/>
      <c r="N517" s="1" t="s">
        <v>18</v>
      </c>
      <c r="O517" s="33">
        <v>43176</v>
      </c>
      <c r="P517" s="1"/>
      <c r="Q517" s="1"/>
      <c r="R517" s="1" t="s">
        <v>28</v>
      </c>
      <c r="S517" s="42"/>
      <c r="T517" s="53"/>
      <c r="U517" s="53"/>
      <c r="V517" s="46"/>
      <c r="W517" s="47"/>
      <c r="X517" s="48"/>
    </row>
    <row r="518" spans="1:24" ht="15">
      <c r="A518" s="1" t="b">
        <v>1</v>
      </c>
      <c r="B518" s="1"/>
      <c r="C518" s="1"/>
      <c r="D518" s="1"/>
      <c r="E518" s="1" t="str">
        <f t="shared" si="2"/>
        <v>Spielvideo</v>
      </c>
      <c r="F518" s="38" t="s">
        <v>2717</v>
      </c>
      <c r="G518" s="45" t="s">
        <v>2718</v>
      </c>
      <c r="H518" s="40" t="s">
        <v>1737</v>
      </c>
      <c r="I518" s="33" t="s">
        <v>5945</v>
      </c>
      <c r="J518" s="53" t="s">
        <v>5946</v>
      </c>
      <c r="K518" s="41" t="s">
        <v>5947</v>
      </c>
      <c r="L518" s="41" t="s">
        <v>2181</v>
      </c>
      <c r="M518" s="47"/>
      <c r="N518" s="1" t="s">
        <v>18</v>
      </c>
      <c r="O518" s="33">
        <v>43163</v>
      </c>
      <c r="P518" s="1"/>
      <c r="Q518" s="1"/>
      <c r="R518" s="1" t="s">
        <v>21</v>
      </c>
      <c r="S518" s="42"/>
      <c r="T518" s="53"/>
      <c r="U518" s="53"/>
      <c r="V518" s="46"/>
      <c r="W518" s="47"/>
      <c r="X518" s="48"/>
    </row>
    <row r="519" spans="1:24" ht="15">
      <c r="A519" s="1" t="b">
        <v>1</v>
      </c>
      <c r="B519" s="1"/>
      <c r="C519" s="1"/>
      <c r="D519" s="1"/>
      <c r="E519" s="1" t="str">
        <f t="shared" si="2"/>
        <v>Spielvideo</v>
      </c>
      <c r="F519" s="38" t="s">
        <v>2734</v>
      </c>
      <c r="G519" s="45" t="s">
        <v>2735</v>
      </c>
      <c r="H519" s="40" t="s">
        <v>1737</v>
      </c>
      <c r="I519" s="33" t="s">
        <v>5948</v>
      </c>
      <c r="J519" s="53"/>
      <c r="K519" s="41" t="s">
        <v>2736</v>
      </c>
      <c r="L519" s="41" t="s">
        <v>16</v>
      </c>
      <c r="M519" s="47"/>
      <c r="N519" s="1" t="s">
        <v>18</v>
      </c>
      <c r="O519" s="33"/>
      <c r="P519" s="1" t="s">
        <v>88</v>
      </c>
      <c r="Q519" s="1" t="s">
        <v>1259</v>
      </c>
      <c r="R519" s="1" t="s">
        <v>21</v>
      </c>
      <c r="S519" s="42" t="s">
        <v>324</v>
      </c>
      <c r="T519" s="53"/>
      <c r="U519" s="53"/>
      <c r="V519" s="46"/>
      <c r="W519" s="47"/>
      <c r="X519" s="48"/>
    </row>
    <row r="520" spans="1:24" ht="15">
      <c r="A520" s="1" t="b">
        <v>1</v>
      </c>
      <c r="B520" s="1"/>
      <c r="C520" s="1"/>
      <c r="D520" s="1"/>
      <c r="E520" s="1" t="str">
        <f t="shared" si="2"/>
        <v>Spielvideo</v>
      </c>
      <c r="F520" s="38" t="s">
        <v>2737</v>
      </c>
      <c r="G520" s="45" t="s">
        <v>2738</v>
      </c>
      <c r="H520" s="40" t="s">
        <v>1737</v>
      </c>
      <c r="I520" s="33" t="s">
        <v>5949</v>
      </c>
      <c r="J520" s="53"/>
      <c r="K520" s="41" t="s">
        <v>76</v>
      </c>
      <c r="L520" s="41" t="s">
        <v>77</v>
      </c>
      <c r="M520" s="47"/>
      <c r="N520" s="1" t="s">
        <v>18</v>
      </c>
      <c r="O520" s="33">
        <v>42988</v>
      </c>
      <c r="P520" s="1" t="s">
        <v>1397</v>
      </c>
      <c r="Q520" s="1" t="s">
        <v>1340</v>
      </c>
      <c r="R520" s="1" t="s">
        <v>45</v>
      </c>
      <c r="S520" s="42" t="s">
        <v>46</v>
      </c>
      <c r="T520" s="53"/>
      <c r="U520" s="53"/>
      <c r="V520" s="46"/>
      <c r="W520" s="47"/>
      <c r="X520" s="48"/>
    </row>
    <row r="521" spans="1:24" ht="15">
      <c r="A521" s="1" t="b">
        <v>1</v>
      </c>
      <c r="B521" s="1"/>
      <c r="C521" s="1"/>
      <c r="D521" s="1"/>
      <c r="E521" s="1" t="str">
        <f t="shared" si="2"/>
        <v>Spielvideo</v>
      </c>
      <c r="F521" s="38" t="s">
        <v>2739</v>
      </c>
      <c r="G521" s="45" t="s">
        <v>2740</v>
      </c>
      <c r="H521" s="40" t="s">
        <v>1737</v>
      </c>
      <c r="I521" s="33" t="s">
        <v>5950</v>
      </c>
      <c r="J521" s="53"/>
      <c r="K521" s="41" t="s">
        <v>76</v>
      </c>
      <c r="L521" s="41" t="s">
        <v>77</v>
      </c>
      <c r="M521" s="47"/>
      <c r="N521" s="1" t="s">
        <v>18</v>
      </c>
      <c r="O521" s="33">
        <v>42988</v>
      </c>
      <c r="P521" s="1" t="s">
        <v>85</v>
      </c>
      <c r="Q521" s="1" t="s">
        <v>88</v>
      </c>
      <c r="R521" s="1" t="s">
        <v>45</v>
      </c>
      <c r="S521" s="42" t="s">
        <v>2741</v>
      </c>
      <c r="T521" s="53"/>
      <c r="U521" s="53"/>
      <c r="V521" s="46"/>
      <c r="W521" s="47"/>
      <c r="X521" s="48"/>
    </row>
    <row r="522" spans="1:24" ht="15">
      <c r="A522" s="1" t="b">
        <v>1</v>
      </c>
      <c r="B522" s="1"/>
      <c r="C522" s="1"/>
      <c r="D522" s="1"/>
      <c r="E522" s="1" t="str">
        <f t="shared" si="2"/>
        <v>Spielvideo</v>
      </c>
      <c r="F522" s="38" t="s">
        <v>2742</v>
      </c>
      <c r="G522" s="45" t="s">
        <v>2743</v>
      </c>
      <c r="H522" s="40" t="s">
        <v>1737</v>
      </c>
      <c r="I522" s="33" t="s">
        <v>5951</v>
      </c>
      <c r="J522" s="53"/>
      <c r="K522" s="41" t="s">
        <v>76</v>
      </c>
      <c r="L522" s="41" t="s">
        <v>77</v>
      </c>
      <c r="M522" s="47"/>
      <c r="N522" s="1" t="s">
        <v>18</v>
      </c>
      <c r="O522" s="33">
        <v>42988</v>
      </c>
      <c r="P522" s="1" t="s">
        <v>88</v>
      </c>
      <c r="Q522" s="1" t="s">
        <v>79</v>
      </c>
      <c r="R522" s="1" t="s">
        <v>45</v>
      </c>
      <c r="S522" s="42" t="s">
        <v>435</v>
      </c>
      <c r="T522" s="53"/>
      <c r="U522" s="53"/>
      <c r="V522" s="46"/>
      <c r="W522" s="47"/>
      <c r="X522" s="48"/>
    </row>
    <row r="523" spans="1:24" ht="15">
      <c r="A523" s="1" t="b">
        <v>1</v>
      </c>
      <c r="B523" s="1"/>
      <c r="C523" s="1"/>
      <c r="D523" s="1"/>
      <c r="E523" s="1" t="str">
        <f t="shared" si="2"/>
        <v>Spielvideo</v>
      </c>
      <c r="F523" s="38" t="s">
        <v>2744</v>
      </c>
      <c r="G523" s="45" t="s">
        <v>2745</v>
      </c>
      <c r="H523" s="40" t="s">
        <v>1737</v>
      </c>
      <c r="I523" s="33" t="s">
        <v>5952</v>
      </c>
      <c r="J523" s="53"/>
      <c r="K523" s="41" t="s">
        <v>76</v>
      </c>
      <c r="L523" s="41" t="s">
        <v>77</v>
      </c>
      <c r="M523" s="47"/>
      <c r="N523" s="1" t="s">
        <v>18</v>
      </c>
      <c r="O523" s="33">
        <v>42988</v>
      </c>
      <c r="P523" s="1" t="s">
        <v>20</v>
      </c>
      <c r="Q523" s="1" t="s">
        <v>27</v>
      </c>
      <c r="R523" s="1" t="s">
        <v>45</v>
      </c>
      <c r="S523" s="42" t="s">
        <v>68</v>
      </c>
      <c r="T523" s="53"/>
      <c r="U523" s="53"/>
      <c r="V523" s="46"/>
      <c r="W523" s="47"/>
      <c r="X523" s="48"/>
    </row>
    <row r="524" spans="1:24" ht="15">
      <c r="A524" s="1" t="b">
        <v>1</v>
      </c>
      <c r="B524" s="1"/>
      <c r="C524" s="1"/>
      <c r="D524" s="1"/>
      <c r="E524" s="1" t="str">
        <f t="shared" si="2"/>
        <v>Spielvideo</v>
      </c>
      <c r="F524" s="38" t="s">
        <v>2746</v>
      </c>
      <c r="G524" s="45" t="s">
        <v>2747</v>
      </c>
      <c r="H524" s="40" t="s">
        <v>1737</v>
      </c>
      <c r="I524" s="33" t="s">
        <v>5953</v>
      </c>
      <c r="J524" s="53"/>
      <c r="K524" s="41" t="s">
        <v>76</v>
      </c>
      <c r="L524" s="41" t="s">
        <v>77</v>
      </c>
      <c r="M524" s="47"/>
      <c r="N524" s="1" t="s">
        <v>18</v>
      </c>
      <c r="O524" s="33">
        <v>42988</v>
      </c>
      <c r="P524" s="1" t="s">
        <v>2748</v>
      </c>
      <c r="Q524" s="1" t="s">
        <v>2749</v>
      </c>
      <c r="R524" s="1" t="s">
        <v>45</v>
      </c>
      <c r="S524" s="42" t="s">
        <v>2750</v>
      </c>
      <c r="T524" s="53"/>
      <c r="U524" s="53"/>
      <c r="V524" s="46"/>
      <c r="W524" s="47"/>
      <c r="X524" s="48"/>
    </row>
    <row r="525" spans="1:24" ht="15">
      <c r="A525" s="1" t="b">
        <v>1</v>
      </c>
      <c r="B525" s="1"/>
      <c r="C525" s="1"/>
      <c r="D525" s="1"/>
      <c r="E525" s="1" t="str">
        <f t="shared" si="2"/>
        <v>Spielvideo</v>
      </c>
      <c r="F525" s="38" t="s">
        <v>2751</v>
      </c>
      <c r="G525" s="45" t="s">
        <v>2752</v>
      </c>
      <c r="H525" s="40" t="s">
        <v>1737</v>
      </c>
      <c r="I525" s="33" t="s">
        <v>5954</v>
      </c>
      <c r="J525" s="53"/>
      <c r="K525" s="41" t="s">
        <v>76</v>
      </c>
      <c r="L525" s="41" t="s">
        <v>77</v>
      </c>
      <c r="M525" s="47"/>
      <c r="N525" s="1" t="s">
        <v>18</v>
      </c>
      <c r="O525" s="33">
        <v>42988</v>
      </c>
      <c r="P525" s="1" t="s">
        <v>92</v>
      </c>
      <c r="Q525" s="1" t="s">
        <v>85</v>
      </c>
      <c r="R525" s="1" t="s">
        <v>45</v>
      </c>
      <c r="S525" s="42" t="s">
        <v>2753</v>
      </c>
      <c r="T525" s="53"/>
      <c r="U525" s="53"/>
      <c r="V525" s="46"/>
      <c r="W525" s="47"/>
      <c r="X525" s="48"/>
    </row>
    <row r="526" spans="1:24" ht="15">
      <c r="A526" s="1" t="b">
        <v>1</v>
      </c>
      <c r="B526" s="1"/>
      <c r="C526" s="1"/>
      <c r="D526" s="1"/>
      <c r="E526" s="1" t="str">
        <f t="shared" si="2"/>
        <v>Spielvideo</v>
      </c>
      <c r="F526" s="38" t="s">
        <v>2754</v>
      </c>
      <c r="G526" s="45" t="s">
        <v>2755</v>
      </c>
      <c r="H526" s="40" t="s">
        <v>1737</v>
      </c>
      <c r="I526" s="33" t="s">
        <v>5955</v>
      </c>
      <c r="J526" s="53"/>
      <c r="K526" s="41" t="s">
        <v>76</v>
      </c>
      <c r="L526" s="41" t="s">
        <v>77</v>
      </c>
      <c r="M526" s="47"/>
      <c r="N526" s="1" t="s">
        <v>18</v>
      </c>
      <c r="O526" s="33">
        <v>42988</v>
      </c>
      <c r="P526" s="1" t="s">
        <v>88</v>
      </c>
      <c r="Q526" s="1" t="s">
        <v>2749</v>
      </c>
      <c r="R526" s="1" t="s">
        <v>45</v>
      </c>
      <c r="S526" s="42" t="s">
        <v>80</v>
      </c>
      <c r="T526" s="53"/>
      <c r="U526" s="53"/>
      <c r="V526" s="46"/>
      <c r="W526" s="47"/>
      <c r="X526" s="48"/>
    </row>
    <row r="527" spans="1:24" ht="15">
      <c r="A527" s="1" t="b">
        <v>1</v>
      </c>
      <c r="B527" s="1"/>
      <c r="C527" s="1"/>
      <c r="D527" s="1"/>
      <c r="E527" s="1" t="str">
        <f t="shared" si="2"/>
        <v>Spielvideo</v>
      </c>
      <c r="F527" s="38" t="s">
        <v>2756</v>
      </c>
      <c r="G527" s="45" t="s">
        <v>2757</v>
      </c>
      <c r="H527" s="40" t="s">
        <v>1737</v>
      </c>
      <c r="I527" s="33" t="s">
        <v>5956</v>
      </c>
      <c r="J527" s="53"/>
      <c r="K527" s="41" t="s">
        <v>76</v>
      </c>
      <c r="L527" s="41" t="s">
        <v>77</v>
      </c>
      <c r="M527" s="47"/>
      <c r="N527" s="1" t="s">
        <v>18</v>
      </c>
      <c r="O527" s="33">
        <v>42988</v>
      </c>
      <c r="P527" s="1" t="s">
        <v>2758</v>
      </c>
      <c r="Q527" s="1" t="s">
        <v>85</v>
      </c>
      <c r="R527" s="1" t="s">
        <v>45</v>
      </c>
      <c r="S527" s="42" t="s">
        <v>2759</v>
      </c>
      <c r="T527" s="53"/>
      <c r="U527" s="53"/>
      <c r="V527" s="46"/>
      <c r="W527" s="47"/>
      <c r="X527" s="48"/>
    </row>
    <row r="528" spans="1:24" ht="15">
      <c r="A528" s="1" t="b">
        <v>1</v>
      </c>
      <c r="B528" s="1"/>
      <c r="C528" s="1"/>
      <c r="D528" s="1"/>
      <c r="E528" s="1" t="str">
        <f t="shared" si="2"/>
        <v>Spielvideo</v>
      </c>
      <c r="F528" s="38" t="s">
        <v>2760</v>
      </c>
      <c r="G528" s="45" t="s">
        <v>2761</v>
      </c>
      <c r="H528" s="40" t="s">
        <v>1737</v>
      </c>
      <c r="I528" s="33" t="s">
        <v>5957</v>
      </c>
      <c r="J528" s="53"/>
      <c r="K528" s="41" t="s">
        <v>76</v>
      </c>
      <c r="L528" s="41" t="s">
        <v>77</v>
      </c>
      <c r="M528" s="47"/>
      <c r="N528" s="1" t="s">
        <v>18</v>
      </c>
      <c r="O528" s="33">
        <v>42988</v>
      </c>
      <c r="P528" s="1" t="s">
        <v>2607</v>
      </c>
      <c r="Q528" s="1" t="s">
        <v>92</v>
      </c>
      <c r="R528" s="1" t="s">
        <v>45</v>
      </c>
      <c r="S528" s="42" t="s">
        <v>2410</v>
      </c>
      <c r="T528" s="53"/>
      <c r="U528" s="53"/>
      <c r="V528" s="46"/>
      <c r="W528" s="47"/>
      <c r="X528" s="48"/>
    </row>
    <row r="529" spans="1:24" ht="15">
      <c r="A529" s="1" t="b">
        <v>1</v>
      </c>
      <c r="B529" s="1"/>
      <c r="C529" s="1"/>
      <c r="D529" s="1"/>
      <c r="E529" s="1" t="str">
        <f t="shared" si="2"/>
        <v>Spielvideo</v>
      </c>
      <c r="F529" s="38" t="s">
        <v>2762</v>
      </c>
      <c r="G529" s="45" t="s">
        <v>2763</v>
      </c>
      <c r="H529" s="40" t="s">
        <v>1737</v>
      </c>
      <c r="I529" s="33" t="s">
        <v>5958</v>
      </c>
      <c r="J529" s="53"/>
      <c r="K529" s="41" t="s">
        <v>76</v>
      </c>
      <c r="L529" s="41" t="s">
        <v>77</v>
      </c>
      <c r="M529" s="47"/>
      <c r="N529" s="1" t="s">
        <v>18</v>
      </c>
      <c r="O529" s="33">
        <v>42988</v>
      </c>
      <c r="P529" s="1" t="s">
        <v>2607</v>
      </c>
      <c r="Q529" s="1" t="s">
        <v>2758</v>
      </c>
      <c r="R529" s="1" t="s">
        <v>45</v>
      </c>
      <c r="S529" s="42" t="s">
        <v>2764</v>
      </c>
      <c r="T529" s="53"/>
      <c r="U529" s="53"/>
      <c r="V529" s="46"/>
      <c r="W529" s="47"/>
      <c r="X529" s="48"/>
    </row>
    <row r="530" spans="1:24" ht="15">
      <c r="A530" s="1" t="b">
        <v>1</v>
      </c>
      <c r="B530" s="1"/>
      <c r="C530" s="1"/>
      <c r="D530" s="1"/>
      <c r="E530" s="1" t="str">
        <f t="shared" si="2"/>
        <v>Spielvideo</v>
      </c>
      <c r="F530" s="38" t="s">
        <v>2765</v>
      </c>
      <c r="G530" s="45" t="s">
        <v>2766</v>
      </c>
      <c r="H530" s="40" t="s">
        <v>1737</v>
      </c>
      <c r="I530" s="33" t="s">
        <v>5959</v>
      </c>
      <c r="J530" s="53"/>
      <c r="K530" s="41" t="s">
        <v>97</v>
      </c>
      <c r="L530" s="41" t="s">
        <v>98</v>
      </c>
      <c r="M530" s="47"/>
      <c r="N530" s="1" t="s">
        <v>18</v>
      </c>
      <c r="O530" s="33">
        <v>42953</v>
      </c>
      <c r="P530" s="1" t="s">
        <v>27</v>
      </c>
      <c r="Q530" s="1" t="s">
        <v>105</v>
      </c>
      <c r="R530" s="1" t="s">
        <v>28</v>
      </c>
      <c r="S530" s="42" t="s">
        <v>86</v>
      </c>
      <c r="T530" s="53"/>
      <c r="U530" s="53"/>
      <c r="V530" s="46"/>
      <c r="W530" s="47"/>
      <c r="X530" s="48"/>
    </row>
    <row r="531" spans="1:24" ht="15">
      <c r="A531" s="1" t="b">
        <v>1</v>
      </c>
      <c r="B531" s="1"/>
      <c r="C531" s="1"/>
      <c r="D531" s="1"/>
      <c r="E531" s="1" t="str">
        <f t="shared" si="2"/>
        <v>Spielvideo</v>
      </c>
      <c r="F531" s="38" t="s">
        <v>2767</v>
      </c>
      <c r="G531" s="45" t="s">
        <v>2768</v>
      </c>
      <c r="H531" s="40" t="s">
        <v>1737</v>
      </c>
      <c r="I531" s="33" t="s">
        <v>5960</v>
      </c>
      <c r="J531" s="53"/>
      <c r="K531" s="41" t="s">
        <v>97</v>
      </c>
      <c r="L531" s="41" t="s">
        <v>98</v>
      </c>
      <c r="M531" s="47"/>
      <c r="N531" s="1" t="s">
        <v>18</v>
      </c>
      <c r="O531" s="33">
        <v>42953</v>
      </c>
      <c r="P531" s="1" t="s">
        <v>27</v>
      </c>
      <c r="Q531" s="1" t="s">
        <v>1737</v>
      </c>
      <c r="R531" s="1" t="s">
        <v>28</v>
      </c>
      <c r="S531" s="42" t="s">
        <v>264</v>
      </c>
      <c r="T531" s="53"/>
      <c r="U531" s="53"/>
      <c r="V531" s="46"/>
      <c r="W531" s="47"/>
      <c r="X531" s="48"/>
    </row>
    <row r="532" spans="1:24" ht="15">
      <c r="A532" s="1" t="b">
        <v>1</v>
      </c>
      <c r="B532" s="1"/>
      <c r="C532" s="1"/>
      <c r="D532" s="1"/>
      <c r="E532" s="1" t="str">
        <f t="shared" si="2"/>
        <v>Spielvideo</v>
      </c>
      <c r="F532" s="38" t="s">
        <v>2769</v>
      </c>
      <c r="G532" s="45" t="s">
        <v>2770</v>
      </c>
      <c r="H532" s="40" t="s">
        <v>1737</v>
      </c>
      <c r="I532" s="33" t="s">
        <v>5961</v>
      </c>
      <c r="J532" s="53"/>
      <c r="K532" s="41" t="s">
        <v>97</v>
      </c>
      <c r="L532" s="41" t="s">
        <v>98</v>
      </c>
      <c r="M532" s="47"/>
      <c r="N532" s="1" t="s">
        <v>18</v>
      </c>
      <c r="O532" s="33">
        <v>42953</v>
      </c>
      <c r="P532" s="1" t="s">
        <v>1737</v>
      </c>
      <c r="Q532" s="1" t="s">
        <v>161</v>
      </c>
      <c r="R532" s="1" t="s">
        <v>28</v>
      </c>
      <c r="S532" s="42" t="s">
        <v>2771</v>
      </c>
      <c r="T532" s="53"/>
      <c r="U532" s="53"/>
      <c r="V532" s="46"/>
      <c r="W532" s="47"/>
      <c r="X532" s="48"/>
    </row>
    <row r="533" spans="1:24" ht="15">
      <c r="A533" s="1" t="b">
        <v>1</v>
      </c>
      <c r="B533" s="1"/>
      <c r="C533" s="1"/>
      <c r="D533" s="1"/>
      <c r="E533" s="1" t="str">
        <f t="shared" si="2"/>
        <v>Spielvideo</v>
      </c>
      <c r="F533" s="38" t="s">
        <v>2772</v>
      </c>
      <c r="G533" s="45" t="s">
        <v>2773</v>
      </c>
      <c r="H533" s="40" t="s">
        <v>1737</v>
      </c>
      <c r="I533" s="33" t="s">
        <v>5962</v>
      </c>
      <c r="J533" s="53"/>
      <c r="K533" s="41" t="s">
        <v>97</v>
      </c>
      <c r="L533" s="41" t="s">
        <v>98</v>
      </c>
      <c r="M533" s="47"/>
      <c r="N533" s="1" t="s">
        <v>18</v>
      </c>
      <c r="O533" s="33">
        <v>42953</v>
      </c>
      <c r="P533" s="1" t="s">
        <v>88</v>
      </c>
      <c r="Q533" s="1" t="s">
        <v>49</v>
      </c>
      <c r="R533" s="1" t="s">
        <v>28</v>
      </c>
      <c r="S533" s="42" t="s">
        <v>851</v>
      </c>
      <c r="T533" s="53"/>
      <c r="U533" s="53"/>
      <c r="V533" s="46"/>
      <c r="W533" s="47"/>
      <c r="X533" s="48"/>
    </row>
    <row r="534" spans="1:24" ht="15">
      <c r="A534" s="1" t="b">
        <v>1</v>
      </c>
      <c r="B534" s="1"/>
      <c r="C534" s="1"/>
      <c r="D534" s="1"/>
      <c r="E534" s="1" t="str">
        <f t="shared" si="2"/>
        <v>Spielvideo</v>
      </c>
      <c r="F534" s="38" t="s">
        <v>2774</v>
      </c>
      <c r="G534" s="45" t="s">
        <v>2775</v>
      </c>
      <c r="H534" s="40" t="s">
        <v>1737</v>
      </c>
      <c r="I534" s="33" t="s">
        <v>5963</v>
      </c>
      <c r="J534" s="53"/>
      <c r="K534" s="41" t="s">
        <v>5964</v>
      </c>
      <c r="L534" s="41" t="s">
        <v>83</v>
      </c>
      <c r="M534" s="47"/>
      <c r="N534" s="1" t="s">
        <v>18</v>
      </c>
      <c r="O534" s="33">
        <v>42946</v>
      </c>
      <c r="P534" s="1" t="s">
        <v>88</v>
      </c>
      <c r="Q534" s="1" t="s">
        <v>92</v>
      </c>
      <c r="R534" s="1" t="s">
        <v>28</v>
      </c>
      <c r="S534" s="42" t="s">
        <v>294</v>
      </c>
      <c r="T534" s="53"/>
      <c r="U534" s="53"/>
      <c r="V534" s="46"/>
      <c r="W534" s="47"/>
      <c r="X534" s="48"/>
    </row>
    <row r="535" spans="1:24" ht="15">
      <c r="A535" s="1" t="b">
        <v>1</v>
      </c>
      <c r="B535" s="1"/>
      <c r="C535" s="1"/>
      <c r="D535" s="1"/>
      <c r="E535" s="1" t="str">
        <f t="shared" si="2"/>
        <v>Spielvideo</v>
      </c>
      <c r="F535" s="38" t="s">
        <v>2776</v>
      </c>
      <c r="G535" s="45" t="s">
        <v>2777</v>
      </c>
      <c r="H535" s="40" t="s">
        <v>1737</v>
      </c>
      <c r="I535" s="33" t="s">
        <v>5965</v>
      </c>
      <c r="J535" s="53"/>
      <c r="K535" s="41" t="s">
        <v>5964</v>
      </c>
      <c r="L535" s="41" t="s">
        <v>83</v>
      </c>
      <c r="M535" s="47"/>
      <c r="N535" s="1" t="s">
        <v>18</v>
      </c>
      <c r="O535" s="33">
        <v>42946</v>
      </c>
      <c r="P535" s="1" t="s">
        <v>85</v>
      </c>
      <c r="Q535" s="1" t="s">
        <v>88</v>
      </c>
      <c r="R535" s="1" t="s">
        <v>28</v>
      </c>
      <c r="S535" s="42" t="s">
        <v>1602</v>
      </c>
      <c r="T535" s="53"/>
      <c r="U535" s="53"/>
      <c r="V535" s="46"/>
      <c r="W535" s="47"/>
      <c r="X535" s="48"/>
    </row>
    <row r="536" spans="1:24" ht="15">
      <c r="A536" s="1" t="b">
        <v>1</v>
      </c>
      <c r="B536" s="1"/>
      <c r="C536" s="1"/>
      <c r="D536" s="1"/>
      <c r="E536" s="1" t="str">
        <f t="shared" si="2"/>
        <v>Spielvideo</v>
      </c>
      <c r="F536" s="38" t="s">
        <v>2778</v>
      </c>
      <c r="G536" s="45" t="s">
        <v>2779</v>
      </c>
      <c r="H536" s="40" t="s">
        <v>1737</v>
      </c>
      <c r="I536" s="33" t="s">
        <v>5966</v>
      </c>
      <c r="J536" s="53"/>
      <c r="K536" s="41" t="s">
        <v>2780</v>
      </c>
      <c r="L536" s="41" t="s">
        <v>452</v>
      </c>
      <c r="M536" s="47"/>
      <c r="N536" s="1" t="s">
        <v>18</v>
      </c>
      <c r="O536" s="33">
        <v>42932</v>
      </c>
      <c r="P536" s="1" t="s">
        <v>161</v>
      </c>
      <c r="Q536" s="1" t="s">
        <v>1737</v>
      </c>
      <c r="R536" s="1" t="s">
        <v>28</v>
      </c>
      <c r="S536" s="42" t="s">
        <v>355</v>
      </c>
      <c r="T536" s="53"/>
      <c r="U536" s="53"/>
      <c r="V536" s="46"/>
      <c r="W536" s="47"/>
      <c r="X536" s="48"/>
    </row>
    <row r="537" spans="1:24" ht="15">
      <c r="A537" s="1" t="b">
        <v>1</v>
      </c>
      <c r="B537" s="1"/>
      <c r="C537" s="1"/>
      <c r="D537" s="1"/>
      <c r="E537" s="1" t="str">
        <f t="shared" si="2"/>
        <v>Spielvideo</v>
      </c>
      <c r="F537" s="38" t="s">
        <v>2782</v>
      </c>
      <c r="G537" s="45" t="s">
        <v>2783</v>
      </c>
      <c r="H537" s="40" t="s">
        <v>1737</v>
      </c>
      <c r="I537" s="33" t="s">
        <v>5967</v>
      </c>
      <c r="J537" s="53"/>
      <c r="K537" s="41" t="s">
        <v>2780</v>
      </c>
      <c r="L537" s="41" t="s">
        <v>452</v>
      </c>
      <c r="M537" s="47"/>
      <c r="N537" s="1" t="s">
        <v>18</v>
      </c>
      <c r="O537" s="33">
        <v>42932</v>
      </c>
      <c r="P537" s="1" t="s">
        <v>88</v>
      </c>
      <c r="Q537" s="1" t="s">
        <v>1405</v>
      </c>
      <c r="R537" s="1" t="s">
        <v>28</v>
      </c>
      <c r="S537" s="42" t="s">
        <v>232</v>
      </c>
      <c r="T537" s="53"/>
      <c r="U537" s="53"/>
      <c r="V537" s="46"/>
      <c r="W537" s="47"/>
      <c r="X537" s="48"/>
    </row>
    <row r="538" spans="1:24" ht="15">
      <c r="A538" s="1" t="b">
        <v>1</v>
      </c>
      <c r="B538" s="1"/>
      <c r="C538" s="1"/>
      <c r="D538" s="1"/>
      <c r="E538" s="1" t="str">
        <f t="shared" si="2"/>
        <v>Spielvideo</v>
      </c>
      <c r="F538" s="38" t="s">
        <v>2784</v>
      </c>
      <c r="G538" s="45" t="s">
        <v>2785</v>
      </c>
      <c r="H538" s="40" t="s">
        <v>1737</v>
      </c>
      <c r="I538" s="33" t="s">
        <v>5968</v>
      </c>
      <c r="J538" s="53"/>
      <c r="K538" s="41" t="s">
        <v>2780</v>
      </c>
      <c r="L538" s="41" t="s">
        <v>452</v>
      </c>
      <c r="M538" s="47"/>
      <c r="N538" s="1" t="s">
        <v>18</v>
      </c>
      <c r="O538" s="33">
        <v>42932</v>
      </c>
      <c r="P538" s="1" t="s">
        <v>1737</v>
      </c>
      <c r="Q538" s="1" t="s">
        <v>2786</v>
      </c>
      <c r="R538" s="1" t="s">
        <v>28</v>
      </c>
      <c r="S538" s="42" t="s">
        <v>2787</v>
      </c>
      <c r="T538" s="53"/>
      <c r="U538" s="53"/>
      <c r="V538" s="46"/>
      <c r="W538" s="47"/>
      <c r="X538" s="48"/>
    </row>
    <row r="539" spans="1:24" ht="15">
      <c r="A539" s="1" t="b">
        <v>1</v>
      </c>
      <c r="B539" s="1"/>
      <c r="C539" s="1"/>
      <c r="D539" s="1"/>
      <c r="E539" s="1" t="str">
        <f t="shared" si="2"/>
        <v>Spielvideo</v>
      </c>
      <c r="F539" s="38" t="s">
        <v>2788</v>
      </c>
      <c r="G539" s="45" t="s">
        <v>2789</v>
      </c>
      <c r="H539" s="40" t="s">
        <v>1737</v>
      </c>
      <c r="I539" s="33" t="s">
        <v>5968</v>
      </c>
      <c r="J539" s="53"/>
      <c r="K539" s="41" t="s">
        <v>2780</v>
      </c>
      <c r="L539" s="41" t="s">
        <v>452</v>
      </c>
      <c r="M539" s="47"/>
      <c r="N539" s="1" t="s">
        <v>18</v>
      </c>
      <c r="O539" s="33">
        <v>42932</v>
      </c>
      <c r="P539" s="1" t="s">
        <v>85</v>
      </c>
      <c r="Q539" s="1" t="s">
        <v>424</v>
      </c>
      <c r="R539" s="1" t="s">
        <v>28</v>
      </c>
      <c r="S539" s="42" t="s">
        <v>124</v>
      </c>
      <c r="T539" s="53"/>
      <c r="U539" s="53"/>
      <c r="V539" s="46"/>
      <c r="W539" s="47"/>
      <c r="X539" s="48"/>
    </row>
    <row r="540" spans="1:24" ht="15">
      <c r="A540" s="1" t="b">
        <v>1</v>
      </c>
      <c r="B540" s="1"/>
      <c r="C540" s="1"/>
      <c r="D540" s="1"/>
      <c r="E540" s="1" t="str">
        <f t="shared" si="2"/>
        <v>Spielvideo</v>
      </c>
      <c r="F540" s="38" t="s">
        <v>2790</v>
      </c>
      <c r="G540" s="45" t="s">
        <v>2791</v>
      </c>
      <c r="H540" s="40" t="s">
        <v>1737</v>
      </c>
      <c r="I540" s="33" t="s">
        <v>5969</v>
      </c>
      <c r="J540" s="53"/>
      <c r="K540" s="41" t="s">
        <v>2780</v>
      </c>
      <c r="L540" s="41" t="s">
        <v>452</v>
      </c>
      <c r="M540" s="47"/>
      <c r="N540" s="1" t="s">
        <v>18</v>
      </c>
      <c r="O540" s="33">
        <v>42932</v>
      </c>
      <c r="P540" s="1" t="s">
        <v>88</v>
      </c>
      <c r="Q540" s="1" t="s">
        <v>1259</v>
      </c>
      <c r="R540" s="1" t="s">
        <v>28</v>
      </c>
      <c r="S540" s="42" t="s">
        <v>213</v>
      </c>
      <c r="T540" s="53"/>
      <c r="U540" s="53"/>
      <c r="V540" s="46"/>
      <c r="W540" s="47"/>
      <c r="X540" s="48"/>
    </row>
    <row r="541" spans="1:24" ht="15">
      <c r="A541" s="1" t="b">
        <v>1</v>
      </c>
      <c r="B541" s="1"/>
      <c r="C541" s="1"/>
      <c r="D541" s="1"/>
      <c r="E541" s="1" t="str">
        <f t="shared" si="2"/>
        <v>Spielvideo</v>
      </c>
      <c r="F541" s="38" t="s">
        <v>2792</v>
      </c>
      <c r="G541" s="45" t="s">
        <v>2793</v>
      </c>
      <c r="H541" s="40" t="s">
        <v>1737</v>
      </c>
      <c r="I541" s="33" t="s">
        <v>5970</v>
      </c>
      <c r="J541" s="53"/>
      <c r="K541" s="41" t="s">
        <v>2780</v>
      </c>
      <c r="L541" s="41" t="s">
        <v>452</v>
      </c>
      <c r="M541" s="47"/>
      <c r="N541" s="1" t="s">
        <v>18</v>
      </c>
      <c r="O541" s="33">
        <v>42932</v>
      </c>
      <c r="P541" s="1" t="s">
        <v>88</v>
      </c>
      <c r="Q541" s="1" t="s">
        <v>85</v>
      </c>
      <c r="R541" s="1" t="s">
        <v>28</v>
      </c>
      <c r="S541" s="42" t="s">
        <v>294</v>
      </c>
      <c r="T541" s="53"/>
      <c r="U541" s="53"/>
      <c r="V541" s="46"/>
      <c r="W541" s="47"/>
      <c r="X541" s="48"/>
    </row>
    <row r="542" spans="1:24" ht="15">
      <c r="A542" s="1" t="b">
        <v>1</v>
      </c>
      <c r="B542" s="1"/>
      <c r="C542" s="1"/>
      <c r="D542" s="1"/>
      <c r="E542" s="1" t="str">
        <f t="shared" si="2"/>
        <v>Spielvideo</v>
      </c>
      <c r="F542" s="38" t="s">
        <v>2794</v>
      </c>
      <c r="G542" s="45" t="s">
        <v>2795</v>
      </c>
      <c r="H542" s="40" t="s">
        <v>1737</v>
      </c>
      <c r="I542" s="33" t="s">
        <v>5971</v>
      </c>
      <c r="J542" s="53"/>
      <c r="K542" s="41" t="s">
        <v>2796</v>
      </c>
      <c r="L542" s="41" t="s">
        <v>2190</v>
      </c>
      <c r="M542" s="47"/>
      <c r="N542" s="1" t="s">
        <v>18</v>
      </c>
      <c r="O542" s="33">
        <v>42911</v>
      </c>
      <c r="P542" s="1" t="s">
        <v>88</v>
      </c>
      <c r="Q542" s="1" t="s">
        <v>5871</v>
      </c>
      <c r="R542" s="1" t="s">
        <v>28</v>
      </c>
      <c r="S542" s="42" t="s">
        <v>492</v>
      </c>
      <c r="T542" s="53"/>
      <c r="U542" s="53"/>
      <c r="V542" s="46"/>
      <c r="W542" s="47"/>
      <c r="X542" s="48"/>
    </row>
    <row r="543" spans="1:24" ht="15">
      <c r="A543" s="1" t="b">
        <v>1</v>
      </c>
      <c r="B543" s="1"/>
      <c r="C543" s="1"/>
      <c r="D543" s="1"/>
      <c r="E543" s="1" t="str">
        <f t="shared" si="2"/>
        <v>Spielvideo</v>
      </c>
      <c r="F543" s="38" t="s">
        <v>2798</v>
      </c>
      <c r="G543" s="45" t="s">
        <v>2799</v>
      </c>
      <c r="H543" s="40" t="s">
        <v>1737</v>
      </c>
      <c r="I543" s="33" t="s">
        <v>5972</v>
      </c>
      <c r="J543" s="53"/>
      <c r="K543" s="41" t="s">
        <v>2800</v>
      </c>
      <c r="L543" s="41" t="s">
        <v>954</v>
      </c>
      <c r="M543" s="47"/>
      <c r="N543" s="1" t="s">
        <v>18</v>
      </c>
      <c r="O543" s="33">
        <v>42869</v>
      </c>
      <c r="P543" s="1" t="s">
        <v>88</v>
      </c>
      <c r="Q543" s="1" t="s">
        <v>27</v>
      </c>
      <c r="R543" s="1" t="s">
        <v>28</v>
      </c>
      <c r="S543" s="42" t="s">
        <v>122</v>
      </c>
      <c r="T543" s="53"/>
      <c r="U543" s="53"/>
      <c r="V543" s="46"/>
      <c r="W543" s="47"/>
      <c r="X543" s="48"/>
    </row>
    <row r="544" spans="1:24" ht="15">
      <c r="A544" s="1" t="b">
        <v>1</v>
      </c>
      <c r="B544" s="1"/>
      <c r="C544" s="1"/>
      <c r="D544" s="1"/>
      <c r="E544" s="1" t="str">
        <f t="shared" si="2"/>
        <v>Spielvideo</v>
      </c>
      <c r="F544" s="38" t="s">
        <v>2802</v>
      </c>
      <c r="G544" s="45" t="s">
        <v>2803</v>
      </c>
      <c r="H544" s="40" t="s">
        <v>1737</v>
      </c>
      <c r="I544" s="33" t="s">
        <v>5973</v>
      </c>
      <c r="J544" s="53"/>
      <c r="K544" s="41" t="s">
        <v>2800</v>
      </c>
      <c r="L544" s="41" t="s">
        <v>954</v>
      </c>
      <c r="M544" s="47"/>
      <c r="N544" s="1" t="s">
        <v>18</v>
      </c>
      <c r="O544" s="33">
        <v>42869</v>
      </c>
      <c r="P544" s="1" t="s">
        <v>490</v>
      </c>
      <c r="Q544" s="1" t="s">
        <v>1737</v>
      </c>
      <c r="R544" s="1" t="s">
        <v>28</v>
      </c>
      <c r="S544" s="42" t="s">
        <v>317</v>
      </c>
      <c r="T544" s="53"/>
      <c r="U544" s="53"/>
      <c r="V544" s="46"/>
      <c r="W544" s="47"/>
      <c r="X544" s="48"/>
    </row>
    <row r="545" spans="1:24" ht="15">
      <c r="A545" s="1" t="b">
        <v>1</v>
      </c>
      <c r="B545" s="1"/>
      <c r="C545" s="1"/>
      <c r="D545" s="1"/>
      <c r="E545" s="1" t="str">
        <f t="shared" si="2"/>
        <v>Spielvideo</v>
      </c>
      <c r="F545" s="38" t="s">
        <v>2804</v>
      </c>
      <c r="G545" s="45" t="s">
        <v>2805</v>
      </c>
      <c r="H545" s="40" t="s">
        <v>1737</v>
      </c>
      <c r="I545" s="33" t="s">
        <v>5974</v>
      </c>
      <c r="J545" s="53"/>
      <c r="K545" s="41" t="s">
        <v>2800</v>
      </c>
      <c r="L545" s="41" t="s">
        <v>954</v>
      </c>
      <c r="M545" s="47"/>
      <c r="N545" s="1" t="s">
        <v>18</v>
      </c>
      <c r="O545" s="33">
        <v>42869</v>
      </c>
      <c r="P545" s="1" t="s">
        <v>490</v>
      </c>
      <c r="Q545" s="1" t="s">
        <v>88</v>
      </c>
      <c r="R545" s="1" t="s">
        <v>28</v>
      </c>
      <c r="S545" s="42" t="s">
        <v>108</v>
      </c>
      <c r="T545" s="53"/>
      <c r="U545" s="53"/>
      <c r="V545" s="46"/>
      <c r="W545" s="47"/>
      <c r="X545" s="48"/>
    </row>
    <row r="546" spans="1:24" ht="15">
      <c r="A546" s="1" t="b">
        <v>1</v>
      </c>
      <c r="B546" s="1"/>
      <c r="C546" s="1"/>
      <c r="D546" s="1"/>
      <c r="E546" s="1" t="str">
        <f t="shared" si="2"/>
        <v>Spielvideo</v>
      </c>
      <c r="F546" s="38" t="s">
        <v>2806</v>
      </c>
      <c r="G546" s="45" t="s">
        <v>2807</v>
      </c>
      <c r="H546" s="40" t="s">
        <v>1737</v>
      </c>
      <c r="I546" s="33" t="s">
        <v>5975</v>
      </c>
      <c r="J546" s="53"/>
      <c r="K546" s="41" t="s">
        <v>2800</v>
      </c>
      <c r="L546" s="41" t="s">
        <v>954</v>
      </c>
      <c r="M546" s="47"/>
      <c r="N546" s="1" t="s">
        <v>18</v>
      </c>
      <c r="O546" s="33">
        <v>42869</v>
      </c>
      <c r="P546" s="1" t="s">
        <v>1737</v>
      </c>
      <c r="Q546" s="1" t="s">
        <v>27</v>
      </c>
      <c r="R546" s="1" t="s">
        <v>28</v>
      </c>
      <c r="S546" s="42" t="s">
        <v>362</v>
      </c>
      <c r="T546" s="53"/>
      <c r="U546" s="53"/>
      <c r="V546" s="46"/>
      <c r="W546" s="47"/>
      <c r="X546" s="48"/>
    </row>
    <row r="547" spans="1:24" ht="15">
      <c r="A547" s="1" t="b">
        <v>1</v>
      </c>
      <c r="B547" s="1"/>
      <c r="C547" s="1"/>
      <c r="D547" s="1"/>
      <c r="E547" s="1" t="str">
        <f t="shared" si="2"/>
        <v>Spielvideo</v>
      </c>
      <c r="F547" s="38" t="s">
        <v>2808</v>
      </c>
      <c r="G547" s="45" t="s">
        <v>2809</v>
      </c>
      <c r="H547" s="40" t="s">
        <v>1737</v>
      </c>
      <c r="I547" s="33" t="s">
        <v>5976</v>
      </c>
      <c r="J547" s="53"/>
      <c r="K547" s="41" t="s">
        <v>2800</v>
      </c>
      <c r="L547" s="41" t="s">
        <v>954</v>
      </c>
      <c r="M547" s="47"/>
      <c r="N547" s="1" t="s">
        <v>18</v>
      </c>
      <c r="O547" s="33">
        <v>42869</v>
      </c>
      <c r="P547" s="1" t="s">
        <v>1737</v>
      </c>
      <c r="Q547" s="1" t="s">
        <v>88</v>
      </c>
      <c r="R547" s="1" t="s">
        <v>28</v>
      </c>
      <c r="S547" s="42" t="s">
        <v>34</v>
      </c>
      <c r="T547" s="53"/>
      <c r="U547" s="53"/>
      <c r="V547" s="46"/>
      <c r="W547" s="47"/>
      <c r="X547" s="48"/>
    </row>
    <row r="548" spans="1:24" ht="15">
      <c r="A548" s="1" t="b">
        <v>1</v>
      </c>
      <c r="B548" s="1"/>
      <c r="C548" s="1"/>
      <c r="D548" s="1"/>
      <c r="E548" s="1" t="str">
        <f t="shared" si="2"/>
        <v>Spielvideo</v>
      </c>
      <c r="F548" s="38" t="s">
        <v>2810</v>
      </c>
      <c r="G548" s="45" t="s">
        <v>2811</v>
      </c>
      <c r="H548" s="40" t="s">
        <v>1737</v>
      </c>
      <c r="I548" s="33" t="s">
        <v>5977</v>
      </c>
      <c r="J548" s="53" t="s">
        <v>1499</v>
      </c>
      <c r="K548" s="41" t="s">
        <v>5978</v>
      </c>
      <c r="L548" s="41" t="s">
        <v>148</v>
      </c>
      <c r="M548" s="47"/>
      <c r="N548" s="1" t="s">
        <v>18</v>
      </c>
      <c r="O548" s="33">
        <v>42617</v>
      </c>
      <c r="P548" s="1"/>
      <c r="Q548" s="1"/>
      <c r="R548" s="1"/>
      <c r="S548" s="42"/>
      <c r="T548" s="53"/>
      <c r="U548" s="53"/>
      <c r="V548" s="46"/>
      <c r="W548" s="47"/>
      <c r="X548" s="48"/>
    </row>
    <row r="549" spans="1:24" ht="15">
      <c r="A549" s="1" t="b">
        <v>1</v>
      </c>
      <c r="B549" s="1"/>
      <c r="C549" s="1"/>
      <c r="D549" s="1"/>
      <c r="E549" s="1" t="str">
        <f t="shared" si="2"/>
        <v>Spielvideo</v>
      </c>
      <c r="F549" s="38" t="s">
        <v>2813</v>
      </c>
      <c r="G549" s="45" t="s">
        <v>2814</v>
      </c>
      <c r="H549" s="40" t="s">
        <v>1737</v>
      </c>
      <c r="I549" s="33" t="s">
        <v>5979</v>
      </c>
      <c r="J549" s="53"/>
      <c r="K549" s="41" t="s">
        <v>5978</v>
      </c>
      <c r="L549" s="41" t="s">
        <v>148</v>
      </c>
      <c r="M549" s="47"/>
      <c r="N549" s="1" t="s">
        <v>18</v>
      </c>
      <c r="O549" s="33">
        <v>42617</v>
      </c>
      <c r="P549" s="1" t="s">
        <v>2758</v>
      </c>
      <c r="Q549" s="1" t="s">
        <v>85</v>
      </c>
      <c r="R549" s="1" t="s">
        <v>28</v>
      </c>
      <c r="S549" s="42" t="s">
        <v>175</v>
      </c>
      <c r="T549" s="53"/>
      <c r="U549" s="53"/>
      <c r="V549" s="46"/>
      <c r="W549" s="47"/>
      <c r="X549" s="48"/>
    </row>
    <row r="550" spans="1:24" ht="15">
      <c r="A550" s="1" t="b">
        <v>1</v>
      </c>
      <c r="B550" s="1"/>
      <c r="C550" s="1"/>
      <c r="D550" s="1"/>
      <c r="E550" s="1" t="str">
        <f t="shared" si="2"/>
        <v>Spielvideo</v>
      </c>
      <c r="F550" s="38" t="s">
        <v>2815</v>
      </c>
      <c r="G550" s="45" t="s">
        <v>2816</v>
      </c>
      <c r="H550" s="40" t="s">
        <v>1737</v>
      </c>
      <c r="I550" s="33" t="s">
        <v>5980</v>
      </c>
      <c r="J550" s="53"/>
      <c r="K550" s="41" t="s">
        <v>5978</v>
      </c>
      <c r="L550" s="41" t="s">
        <v>148</v>
      </c>
      <c r="M550" s="47"/>
      <c r="N550" s="1" t="s">
        <v>18</v>
      </c>
      <c r="O550" s="33">
        <v>42617</v>
      </c>
      <c r="P550" s="1" t="s">
        <v>92</v>
      </c>
      <c r="Q550" s="1" t="s">
        <v>502</v>
      </c>
      <c r="R550" s="1" t="s">
        <v>28</v>
      </c>
      <c r="S550" s="42" t="s">
        <v>218</v>
      </c>
      <c r="T550" s="53"/>
      <c r="U550" s="53"/>
      <c r="V550" s="46"/>
      <c r="W550" s="47"/>
      <c r="X550" s="48"/>
    </row>
    <row r="551" spans="1:24" ht="15">
      <c r="A551" s="1" t="b">
        <v>1</v>
      </c>
      <c r="B551" s="1"/>
      <c r="C551" s="1"/>
      <c r="D551" s="1"/>
      <c r="E551" s="1" t="str">
        <f t="shared" si="2"/>
        <v>Spielvideo</v>
      </c>
      <c r="F551" s="38" t="s">
        <v>2817</v>
      </c>
      <c r="G551" s="45" t="s">
        <v>2818</v>
      </c>
      <c r="H551" s="40" t="s">
        <v>1737</v>
      </c>
      <c r="I551" s="33" t="s">
        <v>5981</v>
      </c>
      <c r="J551" s="53"/>
      <c r="K551" s="41" t="s">
        <v>5978</v>
      </c>
      <c r="L551" s="41" t="s">
        <v>148</v>
      </c>
      <c r="M551" s="47"/>
      <c r="N551" s="1" t="s">
        <v>18</v>
      </c>
      <c r="O551" s="33">
        <v>42617</v>
      </c>
      <c r="P551" s="1" t="s">
        <v>88</v>
      </c>
      <c r="Q551" s="1" t="s">
        <v>418</v>
      </c>
      <c r="R551" s="1" t="s">
        <v>28</v>
      </c>
      <c r="S551" s="42" t="s">
        <v>851</v>
      </c>
      <c r="T551" s="53"/>
      <c r="U551" s="53"/>
      <c r="V551" s="46"/>
      <c r="W551" s="47"/>
      <c r="X551" s="48"/>
    </row>
    <row r="552" spans="1:24" ht="15">
      <c r="A552" s="1" t="b">
        <v>1</v>
      </c>
      <c r="B552" s="1"/>
      <c r="C552" s="1"/>
      <c r="D552" s="1"/>
      <c r="E552" s="1" t="str">
        <f t="shared" si="2"/>
        <v>Spielvideo</v>
      </c>
      <c r="F552" s="38" t="s">
        <v>2819</v>
      </c>
      <c r="G552" s="45" t="s">
        <v>2820</v>
      </c>
      <c r="H552" s="40" t="s">
        <v>1737</v>
      </c>
      <c r="I552" s="33" t="s">
        <v>5982</v>
      </c>
      <c r="J552" s="53"/>
      <c r="K552" s="41" t="s">
        <v>5978</v>
      </c>
      <c r="L552" s="41" t="s">
        <v>148</v>
      </c>
      <c r="M552" s="47"/>
      <c r="N552" s="1" t="s">
        <v>18</v>
      </c>
      <c r="O552" s="33">
        <v>42617</v>
      </c>
      <c r="P552" s="1" t="s">
        <v>88</v>
      </c>
      <c r="Q552" s="1" t="s">
        <v>161</v>
      </c>
      <c r="R552" s="1" t="s">
        <v>28</v>
      </c>
      <c r="S552" s="42" t="s">
        <v>106</v>
      </c>
      <c r="T552" s="53"/>
      <c r="U552" s="53"/>
      <c r="V552" s="46"/>
      <c r="W552" s="47"/>
      <c r="X552" s="48"/>
    </row>
    <row r="553" spans="1:24" ht="15">
      <c r="A553" s="1" t="b">
        <v>1</v>
      </c>
      <c r="B553" s="1"/>
      <c r="C553" s="1"/>
      <c r="D553" s="1"/>
      <c r="E553" s="1" t="str">
        <f t="shared" si="2"/>
        <v>Spielvideo</v>
      </c>
      <c r="F553" s="38" t="s">
        <v>2821</v>
      </c>
      <c r="G553" s="45" t="s">
        <v>2822</v>
      </c>
      <c r="H553" s="40" t="s">
        <v>1737</v>
      </c>
      <c r="I553" s="33" t="s">
        <v>5983</v>
      </c>
      <c r="J553" s="53"/>
      <c r="K553" s="41" t="s">
        <v>5978</v>
      </c>
      <c r="L553" s="41" t="s">
        <v>148</v>
      </c>
      <c r="M553" s="47"/>
      <c r="N553" s="1" t="s">
        <v>18</v>
      </c>
      <c r="O553" s="33">
        <v>42617</v>
      </c>
      <c r="P553" s="1" t="s">
        <v>88</v>
      </c>
      <c r="Q553" s="1" t="s">
        <v>92</v>
      </c>
      <c r="R553" s="1" t="s">
        <v>28</v>
      </c>
      <c r="S553" s="42" t="s">
        <v>1510</v>
      </c>
      <c r="T553" s="53"/>
      <c r="U553" s="53"/>
      <c r="V553" s="46"/>
      <c r="W553" s="47"/>
      <c r="X553" s="48"/>
    </row>
    <row r="554" spans="1:24" ht="15">
      <c r="A554" s="1" t="b">
        <v>1</v>
      </c>
      <c r="B554" s="1"/>
      <c r="C554" s="1"/>
      <c r="D554" s="1"/>
      <c r="E554" s="1" t="str">
        <f t="shared" si="2"/>
        <v>Spielvideo</v>
      </c>
      <c r="F554" s="38" t="s">
        <v>2823</v>
      </c>
      <c r="G554" s="45" t="s">
        <v>2824</v>
      </c>
      <c r="H554" s="40" t="s">
        <v>1737</v>
      </c>
      <c r="I554" s="33" t="s">
        <v>5984</v>
      </c>
      <c r="J554" s="53"/>
      <c r="K554" s="41" t="s">
        <v>5978</v>
      </c>
      <c r="L554" s="41" t="s">
        <v>148</v>
      </c>
      <c r="M554" s="47"/>
      <c r="N554" s="1" t="s">
        <v>18</v>
      </c>
      <c r="O554" s="33">
        <v>42617</v>
      </c>
      <c r="P554" s="1" t="s">
        <v>2825</v>
      </c>
      <c r="Q554" s="1" t="s">
        <v>157</v>
      </c>
      <c r="R554" s="1" t="s">
        <v>28</v>
      </c>
      <c r="S554" s="42" t="s">
        <v>294</v>
      </c>
      <c r="T554" s="53"/>
      <c r="U554" s="53"/>
      <c r="V554" s="46"/>
      <c r="W554" s="47"/>
      <c r="X554" s="48"/>
    </row>
    <row r="555" spans="1:24" ht="15">
      <c r="A555" s="1" t="b">
        <v>1</v>
      </c>
      <c r="B555" s="1"/>
      <c r="C555" s="1"/>
      <c r="D555" s="1"/>
      <c r="E555" s="1" t="str">
        <f t="shared" si="2"/>
        <v>Spielvideo</v>
      </c>
      <c r="F555" s="38" t="s">
        <v>2826</v>
      </c>
      <c r="G555" s="45" t="s">
        <v>2827</v>
      </c>
      <c r="H555" s="40" t="s">
        <v>1737</v>
      </c>
      <c r="I555" s="33" t="s">
        <v>5985</v>
      </c>
      <c r="J555" s="53"/>
      <c r="K555" s="41" t="s">
        <v>5978</v>
      </c>
      <c r="L555" s="41" t="s">
        <v>148</v>
      </c>
      <c r="M555" s="47"/>
      <c r="N555" s="1" t="s">
        <v>18</v>
      </c>
      <c r="O555" s="33">
        <v>42617</v>
      </c>
      <c r="P555" s="1" t="s">
        <v>2758</v>
      </c>
      <c r="Q555" s="1" t="s">
        <v>88</v>
      </c>
      <c r="R555" s="1" t="s">
        <v>28</v>
      </c>
      <c r="S555" s="42" t="s">
        <v>110</v>
      </c>
      <c r="T555" s="53"/>
      <c r="U555" s="53"/>
      <c r="V555" s="46"/>
      <c r="W555" s="47"/>
      <c r="X555" s="48"/>
    </row>
    <row r="556" spans="1:24" ht="15">
      <c r="A556" s="1" t="b">
        <v>1</v>
      </c>
      <c r="B556" s="1"/>
      <c r="C556" s="1"/>
      <c r="D556" s="1"/>
      <c r="E556" s="1" t="str">
        <f t="shared" si="2"/>
        <v>Spielvideo</v>
      </c>
      <c r="F556" s="38" t="s">
        <v>2828</v>
      </c>
      <c r="G556" s="45" t="s">
        <v>2829</v>
      </c>
      <c r="H556" s="40" t="s">
        <v>1737</v>
      </c>
      <c r="I556" s="33" t="s">
        <v>5986</v>
      </c>
      <c r="J556" s="53"/>
      <c r="K556" s="41" t="s">
        <v>5978</v>
      </c>
      <c r="L556" s="41" t="s">
        <v>148</v>
      </c>
      <c r="M556" s="47"/>
      <c r="N556" s="1" t="s">
        <v>18</v>
      </c>
      <c r="O556" s="33">
        <v>42617</v>
      </c>
      <c r="P556" s="1" t="s">
        <v>2758</v>
      </c>
      <c r="Q556" s="1" t="s">
        <v>1397</v>
      </c>
      <c r="R556" s="1" t="s">
        <v>28</v>
      </c>
      <c r="S556" s="42" t="s">
        <v>95</v>
      </c>
      <c r="T556" s="53"/>
      <c r="U556" s="53"/>
      <c r="V556" s="46"/>
      <c r="W556" s="47"/>
      <c r="X556" s="48"/>
    </row>
    <row r="557" spans="1:24" ht="15">
      <c r="A557" s="1" t="b">
        <v>1</v>
      </c>
      <c r="B557" s="1"/>
      <c r="C557" s="1"/>
      <c r="D557" s="1"/>
      <c r="E557" s="1" t="str">
        <f t="shared" si="2"/>
        <v>Spielvideo</v>
      </c>
      <c r="F557" s="38" t="s">
        <v>2830</v>
      </c>
      <c r="G557" s="45" t="s">
        <v>2831</v>
      </c>
      <c r="H557" s="40" t="s">
        <v>1737</v>
      </c>
      <c r="I557" s="33" t="s">
        <v>5987</v>
      </c>
      <c r="J557" s="53"/>
      <c r="K557" s="41" t="s">
        <v>2832</v>
      </c>
      <c r="L557" s="41" t="s">
        <v>310</v>
      </c>
      <c r="M557" s="47"/>
      <c r="N557" s="1" t="s">
        <v>18</v>
      </c>
      <c r="O557" s="33">
        <v>42574</v>
      </c>
      <c r="P557" s="1" t="s">
        <v>92</v>
      </c>
      <c r="Q557" s="1" t="s">
        <v>418</v>
      </c>
      <c r="R557" s="1" t="s">
        <v>28</v>
      </c>
      <c r="S557" s="42" t="s">
        <v>29</v>
      </c>
      <c r="T557" s="53"/>
      <c r="U557" s="53"/>
      <c r="V557" s="46"/>
      <c r="W557" s="47"/>
      <c r="X557" s="48"/>
    </row>
    <row r="558" spans="1:24" ht="15">
      <c r="A558" s="1" t="b">
        <v>1</v>
      </c>
      <c r="B558" s="1"/>
      <c r="C558" s="1"/>
      <c r="D558" s="1"/>
      <c r="E558" s="1" t="str">
        <f t="shared" si="2"/>
        <v>Spielvideo</v>
      </c>
      <c r="F558" s="38" t="s">
        <v>2834</v>
      </c>
      <c r="G558" s="45" t="s">
        <v>2835</v>
      </c>
      <c r="H558" s="40" t="s">
        <v>1737</v>
      </c>
      <c r="I558" s="33" t="s">
        <v>5988</v>
      </c>
      <c r="J558" s="53"/>
      <c r="K558" s="41" t="s">
        <v>2832</v>
      </c>
      <c r="L558" s="41" t="s">
        <v>310</v>
      </c>
      <c r="M558" s="47"/>
      <c r="N558" s="1" t="s">
        <v>18</v>
      </c>
      <c r="O558" s="33">
        <v>42574</v>
      </c>
      <c r="P558" s="1" t="s">
        <v>1332</v>
      </c>
      <c r="Q558" s="1" t="s">
        <v>1737</v>
      </c>
      <c r="R558" s="1" t="s">
        <v>28</v>
      </c>
      <c r="S558" s="42" t="s">
        <v>168</v>
      </c>
      <c r="T558" s="53"/>
      <c r="U558" s="53"/>
      <c r="V558" s="46"/>
      <c r="W558" s="47"/>
      <c r="X558" s="48"/>
    </row>
    <row r="559" spans="1:24" ht="15">
      <c r="A559" s="1" t="b">
        <v>1</v>
      </c>
      <c r="B559" s="1"/>
      <c r="C559" s="1"/>
      <c r="D559" s="1"/>
      <c r="E559" s="1" t="str">
        <f t="shared" si="2"/>
        <v>Spielvideo</v>
      </c>
      <c r="F559" s="38" t="s">
        <v>2836</v>
      </c>
      <c r="G559" s="45" t="s">
        <v>2837</v>
      </c>
      <c r="H559" s="40" t="s">
        <v>1737</v>
      </c>
      <c r="I559" s="33" t="s">
        <v>5989</v>
      </c>
      <c r="J559" s="53"/>
      <c r="K559" s="41" t="s">
        <v>2832</v>
      </c>
      <c r="L559" s="41" t="s">
        <v>310</v>
      </c>
      <c r="M559" s="47"/>
      <c r="N559" s="1" t="s">
        <v>18</v>
      </c>
      <c r="O559" s="33">
        <v>42575</v>
      </c>
      <c r="P559" s="1" t="s">
        <v>88</v>
      </c>
      <c r="Q559" s="1" t="s">
        <v>92</v>
      </c>
      <c r="R559" s="1" t="s">
        <v>28</v>
      </c>
      <c r="S559" s="42" t="s">
        <v>726</v>
      </c>
      <c r="T559" s="53"/>
      <c r="U559" s="53"/>
      <c r="V559" s="46"/>
      <c r="W559" s="47"/>
      <c r="X559" s="48"/>
    </row>
    <row r="560" spans="1:24" ht="15">
      <c r="A560" s="1" t="b">
        <v>1</v>
      </c>
      <c r="B560" s="1"/>
      <c r="C560" s="1"/>
      <c r="D560" s="1"/>
      <c r="E560" s="1" t="str">
        <f t="shared" si="2"/>
        <v>Spielvideo</v>
      </c>
      <c r="F560" s="38" t="s">
        <v>2838</v>
      </c>
      <c r="G560" s="45" t="s">
        <v>2839</v>
      </c>
      <c r="H560" s="40" t="s">
        <v>1737</v>
      </c>
      <c r="I560" s="33" t="s">
        <v>5990</v>
      </c>
      <c r="J560" s="53"/>
      <c r="K560" s="41" t="s">
        <v>2832</v>
      </c>
      <c r="L560" s="41" t="s">
        <v>310</v>
      </c>
      <c r="M560" s="47"/>
      <c r="N560" s="1" t="s">
        <v>18</v>
      </c>
      <c r="O560" s="33">
        <v>42575</v>
      </c>
      <c r="P560" s="1" t="s">
        <v>85</v>
      </c>
      <c r="Q560" s="1" t="s">
        <v>92</v>
      </c>
      <c r="R560" s="1" t="s">
        <v>28</v>
      </c>
      <c r="S560" s="42" t="s">
        <v>128</v>
      </c>
      <c r="T560" s="53"/>
      <c r="U560" s="53"/>
      <c r="V560" s="46"/>
      <c r="W560" s="47"/>
      <c r="X560" s="48"/>
    </row>
    <row r="561" spans="1:24" ht="15">
      <c r="A561" s="1" t="b">
        <v>1</v>
      </c>
      <c r="B561" s="1"/>
      <c r="C561" s="1"/>
      <c r="D561" s="1"/>
      <c r="E561" s="1" t="str">
        <f t="shared" si="2"/>
        <v>Spielvideo</v>
      </c>
      <c r="F561" s="38" t="s">
        <v>2840</v>
      </c>
      <c r="G561" s="45" t="s">
        <v>2841</v>
      </c>
      <c r="H561" s="40" t="s">
        <v>1737</v>
      </c>
      <c r="I561" s="33" t="s">
        <v>5991</v>
      </c>
      <c r="J561" s="53"/>
      <c r="K561" s="41" t="s">
        <v>2842</v>
      </c>
      <c r="L561" s="41" t="s">
        <v>452</v>
      </c>
      <c r="M561" s="47"/>
      <c r="N561" s="1" t="s">
        <v>18</v>
      </c>
      <c r="O561" s="33">
        <v>42561</v>
      </c>
      <c r="P561" s="1" t="s">
        <v>1737</v>
      </c>
      <c r="Q561" s="1" t="s">
        <v>5774</v>
      </c>
      <c r="R561" s="1" t="s">
        <v>28</v>
      </c>
      <c r="S561" s="42" t="s">
        <v>213</v>
      </c>
      <c r="T561" s="53"/>
      <c r="U561" s="53"/>
      <c r="V561" s="46"/>
      <c r="W561" s="47"/>
      <c r="X561" s="48"/>
    </row>
    <row r="562" spans="1:24" ht="15">
      <c r="A562" s="1" t="b">
        <v>1</v>
      </c>
      <c r="B562" s="1"/>
      <c r="C562" s="1"/>
      <c r="D562" s="1"/>
      <c r="E562" s="1" t="str">
        <f t="shared" si="2"/>
        <v>Spielvideo</v>
      </c>
      <c r="F562" s="38" t="s">
        <v>2844</v>
      </c>
      <c r="G562" s="45" t="s">
        <v>2845</v>
      </c>
      <c r="H562" s="40" t="s">
        <v>1737</v>
      </c>
      <c r="I562" s="33" t="s">
        <v>5992</v>
      </c>
      <c r="J562" s="53"/>
      <c r="K562" s="41" t="s">
        <v>2842</v>
      </c>
      <c r="L562" s="41" t="s">
        <v>452</v>
      </c>
      <c r="M562" s="47"/>
      <c r="N562" s="1" t="s">
        <v>18</v>
      </c>
      <c r="O562" s="33">
        <v>42561</v>
      </c>
      <c r="P562" s="1" t="s">
        <v>88</v>
      </c>
      <c r="Q562" s="1" t="s">
        <v>157</v>
      </c>
      <c r="R562" s="1" t="s">
        <v>28</v>
      </c>
      <c r="S562" s="42" t="s">
        <v>898</v>
      </c>
      <c r="T562" s="53"/>
      <c r="U562" s="53"/>
      <c r="V562" s="46"/>
      <c r="W562" s="47"/>
      <c r="X562" s="48"/>
    </row>
    <row r="563" spans="1:24" ht="15">
      <c r="A563" s="1" t="b">
        <v>1</v>
      </c>
      <c r="B563" s="1"/>
      <c r="C563" s="1"/>
      <c r="D563" s="1"/>
      <c r="E563" s="1" t="str">
        <f t="shared" si="2"/>
        <v>Spielvideo</v>
      </c>
      <c r="F563" s="38" t="s">
        <v>2846</v>
      </c>
      <c r="G563" s="45" t="s">
        <v>2847</v>
      </c>
      <c r="H563" s="40" t="s">
        <v>1737</v>
      </c>
      <c r="I563" s="33" t="s">
        <v>5993</v>
      </c>
      <c r="J563" s="53" t="s">
        <v>2848</v>
      </c>
      <c r="K563" s="41" t="s">
        <v>2842</v>
      </c>
      <c r="L563" s="41" t="s">
        <v>452</v>
      </c>
      <c r="M563" s="47"/>
      <c r="N563" s="1" t="s">
        <v>18</v>
      </c>
      <c r="O563" s="33">
        <v>42561</v>
      </c>
      <c r="P563" s="1"/>
      <c r="Q563" s="1"/>
      <c r="R563" s="1"/>
      <c r="S563" s="42"/>
      <c r="T563" s="53"/>
      <c r="U563" s="53"/>
      <c r="V563" s="46"/>
      <c r="W563" s="47"/>
      <c r="X563" s="48"/>
    </row>
    <row r="564" spans="1:24" ht="15">
      <c r="A564" s="1" t="b">
        <v>1</v>
      </c>
      <c r="B564" s="1"/>
      <c r="C564" s="1"/>
      <c r="D564" s="1"/>
      <c r="E564" s="1" t="str">
        <f t="shared" si="2"/>
        <v>Spielvideo</v>
      </c>
      <c r="F564" s="38" t="s">
        <v>2849</v>
      </c>
      <c r="G564" s="45" t="s">
        <v>2850</v>
      </c>
      <c r="H564" s="40" t="s">
        <v>1737</v>
      </c>
      <c r="I564" s="33" t="s">
        <v>5994</v>
      </c>
      <c r="J564" s="53"/>
      <c r="K564" s="41" t="s">
        <v>2842</v>
      </c>
      <c r="L564" s="41" t="s">
        <v>452</v>
      </c>
      <c r="M564" s="47"/>
      <c r="N564" s="1" t="s">
        <v>18</v>
      </c>
      <c r="O564" s="33">
        <v>42561</v>
      </c>
      <c r="P564" s="1" t="s">
        <v>1614</v>
      </c>
      <c r="Q564" s="1" t="s">
        <v>88</v>
      </c>
      <c r="R564" s="1" t="s">
        <v>28</v>
      </c>
      <c r="S564" s="42" t="s">
        <v>242</v>
      </c>
      <c r="T564" s="53"/>
      <c r="U564" s="53"/>
      <c r="V564" s="46"/>
      <c r="W564" s="47"/>
      <c r="X564" s="48"/>
    </row>
    <row r="565" spans="1:24" ht="15">
      <c r="A565" s="1" t="b">
        <v>1</v>
      </c>
      <c r="B565" s="1"/>
      <c r="C565" s="1"/>
      <c r="D565" s="1"/>
      <c r="E565" s="1" t="str">
        <f t="shared" si="2"/>
        <v>Spielvideo</v>
      </c>
      <c r="F565" s="38" t="s">
        <v>2851</v>
      </c>
      <c r="G565" s="45" t="s">
        <v>2852</v>
      </c>
      <c r="H565" s="40" t="s">
        <v>1737</v>
      </c>
      <c r="I565" s="33" t="s">
        <v>5995</v>
      </c>
      <c r="J565" s="53"/>
      <c r="K565" s="41" t="s">
        <v>2842</v>
      </c>
      <c r="L565" s="41" t="s">
        <v>452</v>
      </c>
      <c r="M565" s="47"/>
      <c r="N565" s="1" t="s">
        <v>18</v>
      </c>
      <c r="O565" s="33">
        <v>42561</v>
      </c>
      <c r="P565" s="1" t="s">
        <v>1737</v>
      </c>
      <c r="Q565" s="1" t="s">
        <v>20</v>
      </c>
      <c r="R565" s="1" t="s">
        <v>28</v>
      </c>
      <c r="S565" s="42" t="s">
        <v>218</v>
      </c>
      <c r="T565" s="53"/>
      <c r="U565" s="53"/>
      <c r="V565" s="46"/>
      <c r="W565" s="47"/>
      <c r="X565" s="48"/>
    </row>
    <row r="566" spans="1:24" ht="15">
      <c r="A566" s="1" t="b">
        <v>1</v>
      </c>
      <c r="B566" s="1"/>
      <c r="C566" s="1"/>
      <c r="D566" s="1"/>
      <c r="E566" s="1" t="str">
        <f t="shared" si="2"/>
        <v>Spielvideo</v>
      </c>
      <c r="F566" s="38" t="s">
        <v>2853</v>
      </c>
      <c r="G566" s="45" t="s">
        <v>2854</v>
      </c>
      <c r="H566" s="40" t="s">
        <v>1737</v>
      </c>
      <c r="I566" s="33" t="s">
        <v>5996</v>
      </c>
      <c r="J566" s="53"/>
      <c r="K566" s="41" t="s">
        <v>2842</v>
      </c>
      <c r="L566" s="41" t="s">
        <v>452</v>
      </c>
      <c r="M566" s="47"/>
      <c r="N566" s="1" t="s">
        <v>18</v>
      </c>
      <c r="O566" s="33">
        <v>42561</v>
      </c>
      <c r="P566" s="1" t="s">
        <v>85</v>
      </c>
      <c r="Q566" s="1" t="s">
        <v>88</v>
      </c>
      <c r="R566" s="1" t="s">
        <v>28</v>
      </c>
      <c r="S566" s="42" t="s">
        <v>168</v>
      </c>
      <c r="T566" s="53"/>
      <c r="U566" s="53"/>
      <c r="V566" s="46"/>
      <c r="W566" s="47"/>
      <c r="X566" s="48"/>
    </row>
    <row r="567" spans="1:24" ht="15">
      <c r="A567" s="1" t="b">
        <v>1</v>
      </c>
      <c r="B567" s="1"/>
      <c r="C567" s="1"/>
      <c r="D567" s="1"/>
      <c r="E567" s="1" t="str">
        <f t="shared" si="2"/>
        <v>Spielvideo</v>
      </c>
      <c r="F567" s="38" t="s">
        <v>2855</v>
      </c>
      <c r="G567" s="45" t="s">
        <v>2856</v>
      </c>
      <c r="H567" s="40" t="s">
        <v>1737</v>
      </c>
      <c r="I567" s="33" t="s">
        <v>5997</v>
      </c>
      <c r="J567" s="53"/>
      <c r="K567" s="41" t="s">
        <v>2842</v>
      </c>
      <c r="L567" s="41" t="s">
        <v>452</v>
      </c>
      <c r="M567" s="47"/>
      <c r="N567" s="1" t="s">
        <v>18</v>
      </c>
      <c r="O567" s="33">
        <v>42561</v>
      </c>
      <c r="P567" s="1" t="s">
        <v>85</v>
      </c>
      <c r="Q567" s="1" t="s">
        <v>161</v>
      </c>
      <c r="R567" s="1" t="s">
        <v>28</v>
      </c>
      <c r="S567" s="42" t="s">
        <v>2298</v>
      </c>
      <c r="T567" s="53"/>
      <c r="U567" s="53"/>
      <c r="V567" s="46"/>
      <c r="W567" s="47"/>
      <c r="X567" s="48"/>
    </row>
    <row r="568" spans="1:24" ht="15">
      <c r="A568" s="1" t="b">
        <v>1</v>
      </c>
      <c r="B568" s="1"/>
      <c r="C568" s="1"/>
      <c r="D568" s="1"/>
      <c r="E568" s="1" t="str">
        <f t="shared" si="2"/>
        <v>Spielvideo</v>
      </c>
      <c r="F568" s="38" t="s">
        <v>2857</v>
      </c>
      <c r="G568" s="45" t="s">
        <v>2858</v>
      </c>
      <c r="H568" s="40" t="s">
        <v>1737</v>
      </c>
      <c r="I568" s="33" t="s">
        <v>5998</v>
      </c>
      <c r="J568" s="53"/>
      <c r="K568" s="41" t="s">
        <v>2859</v>
      </c>
      <c r="L568" s="41" t="s">
        <v>16</v>
      </c>
      <c r="M568" s="47"/>
      <c r="N568" s="1" t="s">
        <v>18</v>
      </c>
      <c r="O568" s="33">
        <v>42547</v>
      </c>
      <c r="P568" s="1" t="s">
        <v>1737</v>
      </c>
      <c r="Q568" s="1" t="s">
        <v>161</v>
      </c>
      <c r="R568" s="1" t="s">
        <v>45</v>
      </c>
      <c r="S568" s="42" t="s">
        <v>2861</v>
      </c>
      <c r="T568" s="53"/>
      <c r="U568" s="53"/>
      <c r="V568" s="46"/>
      <c r="W568" s="47"/>
      <c r="X568" s="48"/>
    </row>
    <row r="569" spans="1:24" ht="15">
      <c r="A569" s="1" t="b">
        <v>1</v>
      </c>
      <c r="B569" s="1"/>
      <c r="C569" s="1"/>
      <c r="D569" s="1"/>
      <c r="E569" s="1" t="str">
        <f t="shared" si="2"/>
        <v>Spielvideo</v>
      </c>
      <c r="F569" s="38" t="s">
        <v>2862</v>
      </c>
      <c r="G569" s="45" t="s">
        <v>2863</v>
      </c>
      <c r="H569" s="40" t="s">
        <v>1737</v>
      </c>
      <c r="I569" s="33" t="s">
        <v>5999</v>
      </c>
      <c r="J569" s="53"/>
      <c r="K569" s="41" t="s">
        <v>2859</v>
      </c>
      <c r="L569" s="41" t="s">
        <v>16</v>
      </c>
      <c r="M569" s="47"/>
      <c r="N569" s="1" t="s">
        <v>18</v>
      </c>
      <c r="O569" s="33">
        <v>42547</v>
      </c>
      <c r="P569" s="1" t="s">
        <v>88</v>
      </c>
      <c r="Q569" s="1" t="s">
        <v>424</v>
      </c>
      <c r="R569" s="1" t="s">
        <v>45</v>
      </c>
      <c r="S569" s="42" t="s">
        <v>2864</v>
      </c>
      <c r="T569" s="53"/>
      <c r="U569" s="53"/>
      <c r="V569" s="46"/>
      <c r="W569" s="47"/>
      <c r="X569" s="48"/>
    </row>
    <row r="570" spans="1:24" ht="15">
      <c r="A570" s="1" t="b">
        <v>1</v>
      </c>
      <c r="B570" s="1"/>
      <c r="C570" s="1"/>
      <c r="D570" s="1"/>
      <c r="E570" s="1" t="str">
        <f t="shared" si="2"/>
        <v>Spielvideo</v>
      </c>
      <c r="F570" s="38" t="s">
        <v>2865</v>
      </c>
      <c r="G570" s="45" t="s">
        <v>2866</v>
      </c>
      <c r="H570" s="40" t="s">
        <v>1737</v>
      </c>
      <c r="I570" s="33" t="s">
        <v>6000</v>
      </c>
      <c r="J570" s="53"/>
      <c r="K570" s="41" t="s">
        <v>2859</v>
      </c>
      <c r="L570" s="41" t="s">
        <v>16</v>
      </c>
      <c r="M570" s="47"/>
      <c r="N570" s="1" t="s">
        <v>18</v>
      </c>
      <c r="O570" s="33">
        <v>42547</v>
      </c>
      <c r="P570" s="1" t="s">
        <v>1737</v>
      </c>
      <c r="Q570" s="1" t="s">
        <v>180</v>
      </c>
      <c r="R570" s="1" t="s">
        <v>45</v>
      </c>
      <c r="S570" s="42" t="s">
        <v>2213</v>
      </c>
      <c r="T570" s="53"/>
      <c r="U570" s="53"/>
      <c r="V570" s="46"/>
      <c r="W570" s="47"/>
      <c r="X570" s="48"/>
    </row>
    <row r="571" spans="1:24" ht="15">
      <c r="A571" s="1" t="b">
        <v>1</v>
      </c>
      <c r="B571" s="1"/>
      <c r="C571" s="1"/>
      <c r="D571" s="1"/>
      <c r="E571" s="1" t="str">
        <f t="shared" si="2"/>
        <v>Spielvideo</v>
      </c>
      <c r="F571" s="38" t="s">
        <v>2867</v>
      </c>
      <c r="G571" s="45" t="s">
        <v>2868</v>
      </c>
      <c r="H571" s="40" t="s">
        <v>1737</v>
      </c>
      <c r="I571" s="33" t="s">
        <v>6001</v>
      </c>
      <c r="J571" s="53"/>
      <c r="K571" s="41" t="s">
        <v>2859</v>
      </c>
      <c r="L571" s="41" t="s">
        <v>16</v>
      </c>
      <c r="M571" s="47"/>
      <c r="N571" s="1" t="s">
        <v>18</v>
      </c>
      <c r="O571" s="33">
        <v>42547</v>
      </c>
      <c r="P571" s="1" t="s">
        <v>88</v>
      </c>
      <c r="Q571" s="1" t="s">
        <v>2748</v>
      </c>
      <c r="R571" s="1" t="s">
        <v>45</v>
      </c>
      <c r="S571" s="42" t="s">
        <v>419</v>
      </c>
      <c r="T571" s="53"/>
      <c r="U571" s="53"/>
      <c r="V571" s="46"/>
      <c r="W571" s="47"/>
      <c r="X571" s="48"/>
    </row>
    <row r="572" spans="1:24" ht="15">
      <c r="A572" s="1" t="b">
        <v>1</v>
      </c>
      <c r="B572" s="1"/>
      <c r="C572" s="1"/>
      <c r="D572" s="1"/>
      <c r="E572" s="1" t="str">
        <f t="shared" si="2"/>
        <v>Spielvideo</v>
      </c>
      <c r="F572" s="38" t="s">
        <v>2869</v>
      </c>
      <c r="G572" s="45" t="s">
        <v>2870</v>
      </c>
      <c r="H572" s="40" t="s">
        <v>1737</v>
      </c>
      <c r="I572" s="33" t="s">
        <v>6002</v>
      </c>
      <c r="J572" s="53"/>
      <c r="K572" s="41" t="s">
        <v>2859</v>
      </c>
      <c r="L572" s="41" t="s">
        <v>16</v>
      </c>
      <c r="M572" s="47"/>
      <c r="N572" s="1" t="s">
        <v>18</v>
      </c>
      <c r="O572" s="33">
        <v>42547</v>
      </c>
      <c r="P572" s="1" t="s">
        <v>2748</v>
      </c>
      <c r="Q572" s="1" t="s">
        <v>1737</v>
      </c>
      <c r="R572" s="1" t="s">
        <v>45</v>
      </c>
      <c r="S572" s="42" t="s">
        <v>2871</v>
      </c>
      <c r="T572" s="53"/>
      <c r="U572" s="53"/>
      <c r="V572" s="46"/>
      <c r="W572" s="47"/>
      <c r="X572" s="48"/>
    </row>
    <row r="573" spans="1:24" ht="15">
      <c r="A573" s="1" t="b">
        <v>1</v>
      </c>
      <c r="B573" s="1"/>
      <c r="C573" s="1"/>
      <c r="D573" s="1"/>
      <c r="E573" s="1" t="str">
        <f t="shared" si="2"/>
        <v>Spielvideo</v>
      </c>
      <c r="F573" s="38" t="s">
        <v>2872</v>
      </c>
      <c r="G573" s="45" t="s">
        <v>2873</v>
      </c>
      <c r="H573" s="40" t="s">
        <v>1737</v>
      </c>
      <c r="I573" s="33" t="s">
        <v>6003</v>
      </c>
      <c r="J573" s="53"/>
      <c r="K573" s="41" t="s">
        <v>6004</v>
      </c>
      <c r="L573" s="41" t="s">
        <v>1923</v>
      </c>
      <c r="M573" s="47"/>
      <c r="N573" s="1" t="s">
        <v>18</v>
      </c>
      <c r="O573" s="33">
        <v>42533</v>
      </c>
      <c r="P573" s="1" t="s">
        <v>88</v>
      </c>
      <c r="Q573" s="1" t="s">
        <v>1614</v>
      </c>
      <c r="R573" s="1" t="s">
        <v>45</v>
      </c>
      <c r="S573" s="42" t="s">
        <v>435</v>
      </c>
      <c r="T573" s="53"/>
      <c r="U573" s="53"/>
      <c r="V573" s="46"/>
      <c r="W573" s="47"/>
      <c r="X573" s="48"/>
    </row>
    <row r="574" spans="1:24" ht="15">
      <c r="A574" s="1" t="b">
        <v>1</v>
      </c>
      <c r="B574" s="1"/>
      <c r="C574" s="1"/>
      <c r="D574" s="1"/>
      <c r="E574" s="1" t="str">
        <f t="shared" si="2"/>
        <v>Spielvideo</v>
      </c>
      <c r="F574" s="38" t="s">
        <v>2874</v>
      </c>
      <c r="G574" s="45" t="s">
        <v>2875</v>
      </c>
      <c r="H574" s="40" t="s">
        <v>1737</v>
      </c>
      <c r="I574" s="33" t="s">
        <v>6005</v>
      </c>
      <c r="J574" s="53"/>
      <c r="K574" s="41" t="s">
        <v>1922</v>
      </c>
      <c r="L574" s="41" t="s">
        <v>1923</v>
      </c>
      <c r="M574" s="47"/>
      <c r="N574" s="1" t="s">
        <v>18</v>
      </c>
      <c r="O574" s="33">
        <v>42533</v>
      </c>
      <c r="P574" s="1" t="s">
        <v>88</v>
      </c>
      <c r="Q574" s="1" t="s">
        <v>418</v>
      </c>
      <c r="R574" s="1" t="s">
        <v>45</v>
      </c>
      <c r="S574" s="42" t="s">
        <v>201</v>
      </c>
      <c r="T574" s="53"/>
      <c r="U574" s="53"/>
      <c r="V574" s="46"/>
      <c r="W574" s="47"/>
      <c r="X574" s="48"/>
    </row>
    <row r="575" spans="1:24" ht="15">
      <c r="A575" s="1" t="b">
        <v>1</v>
      </c>
      <c r="B575" s="1"/>
      <c r="C575" s="1"/>
      <c r="D575" s="1"/>
      <c r="E575" s="1" t="str">
        <f t="shared" si="2"/>
        <v>Spielvideo</v>
      </c>
      <c r="F575" s="38" t="s">
        <v>2876</v>
      </c>
      <c r="G575" s="45" t="s">
        <v>2877</v>
      </c>
      <c r="H575" s="40" t="s">
        <v>1737</v>
      </c>
      <c r="I575" s="33" t="s">
        <v>6006</v>
      </c>
      <c r="J575" s="53"/>
      <c r="K575" s="41" t="s">
        <v>2878</v>
      </c>
      <c r="L575" s="41" t="s">
        <v>98</v>
      </c>
      <c r="M575" s="47"/>
      <c r="N575" s="1" t="s">
        <v>18</v>
      </c>
      <c r="O575" s="33">
        <v>42526</v>
      </c>
      <c r="P575" s="1" t="s">
        <v>161</v>
      </c>
      <c r="Q575" s="1" t="s">
        <v>5774</v>
      </c>
      <c r="R575" s="1" t="s">
        <v>28</v>
      </c>
      <c r="S575" s="42" t="s">
        <v>362</v>
      </c>
      <c r="T575" s="53"/>
      <c r="U575" s="53"/>
      <c r="V575" s="46"/>
      <c r="W575" s="47"/>
      <c r="X575" s="48"/>
    </row>
    <row r="576" spans="1:24" ht="15">
      <c r="A576" s="1" t="b">
        <v>1</v>
      </c>
      <c r="B576" s="1"/>
      <c r="C576" s="1"/>
      <c r="D576" s="1"/>
      <c r="E576" s="1" t="str">
        <f t="shared" si="2"/>
        <v>Spielvideo</v>
      </c>
      <c r="F576" s="38" t="s">
        <v>2879</v>
      </c>
      <c r="G576" s="45" t="s">
        <v>2880</v>
      </c>
      <c r="H576" s="40" t="s">
        <v>1737</v>
      </c>
      <c r="I576" s="33" t="s">
        <v>6007</v>
      </c>
      <c r="J576" s="53"/>
      <c r="K576" s="41" t="s">
        <v>2878</v>
      </c>
      <c r="L576" s="41" t="s">
        <v>98</v>
      </c>
      <c r="M576" s="47"/>
      <c r="N576" s="1" t="s">
        <v>18</v>
      </c>
      <c r="O576" s="33">
        <v>42526</v>
      </c>
      <c r="P576" s="1" t="s">
        <v>1737</v>
      </c>
      <c r="Q576" s="1" t="s">
        <v>49</v>
      </c>
      <c r="R576" s="1" t="s">
        <v>28</v>
      </c>
      <c r="S576" s="42" t="s">
        <v>185</v>
      </c>
      <c r="T576" s="53"/>
      <c r="U576" s="53"/>
      <c r="V576" s="46"/>
      <c r="W576" s="47"/>
      <c r="X576" s="48"/>
    </row>
    <row r="577" spans="1:24" ht="15">
      <c r="A577" s="1" t="b">
        <v>1</v>
      </c>
      <c r="B577" s="1"/>
      <c r="C577" s="1"/>
      <c r="D577" s="1"/>
      <c r="E577" s="1" t="str">
        <f t="shared" si="2"/>
        <v>Spielvideo</v>
      </c>
      <c r="F577" s="38" t="s">
        <v>2881</v>
      </c>
      <c r="G577" s="45" t="s">
        <v>2882</v>
      </c>
      <c r="H577" s="40" t="s">
        <v>1737</v>
      </c>
      <c r="I577" s="33" t="s">
        <v>6008</v>
      </c>
      <c r="J577" s="53"/>
      <c r="K577" s="41" t="s">
        <v>2878</v>
      </c>
      <c r="L577" s="41" t="s">
        <v>98</v>
      </c>
      <c r="M577" s="47"/>
      <c r="N577" s="1" t="s">
        <v>18</v>
      </c>
      <c r="O577" s="33">
        <v>42526</v>
      </c>
      <c r="P577" s="1" t="s">
        <v>88</v>
      </c>
      <c r="Q577" s="1" t="s">
        <v>1737</v>
      </c>
      <c r="R577" s="1" t="s">
        <v>28</v>
      </c>
      <c r="S577" s="42" t="s">
        <v>239</v>
      </c>
      <c r="T577" s="53"/>
      <c r="U577" s="53"/>
      <c r="V577" s="46"/>
      <c r="W577" s="47"/>
      <c r="X577" s="48"/>
    </row>
    <row r="578" spans="1:24" ht="15">
      <c r="A578" s="1" t="b">
        <v>1</v>
      </c>
      <c r="B578" s="1"/>
      <c r="C578" s="1"/>
      <c r="D578" s="1"/>
      <c r="E578" s="1" t="str">
        <f t="shared" si="2"/>
        <v>Spielvideo</v>
      </c>
      <c r="F578" s="38" t="s">
        <v>2883</v>
      </c>
      <c r="G578" s="45" t="s">
        <v>2884</v>
      </c>
      <c r="H578" s="40" t="s">
        <v>1737</v>
      </c>
      <c r="I578" s="33" t="s">
        <v>6009</v>
      </c>
      <c r="J578" s="53"/>
      <c r="K578" s="41" t="s">
        <v>2878</v>
      </c>
      <c r="L578" s="41" t="s">
        <v>98</v>
      </c>
      <c r="M578" s="47"/>
      <c r="N578" s="1" t="s">
        <v>18</v>
      </c>
      <c r="O578" s="33">
        <v>42526</v>
      </c>
      <c r="P578" s="1" t="s">
        <v>88</v>
      </c>
      <c r="Q578" s="1" t="s">
        <v>157</v>
      </c>
      <c r="R578" s="1" t="s">
        <v>28</v>
      </c>
      <c r="S578" s="42" t="s">
        <v>2885</v>
      </c>
      <c r="T578" s="53"/>
      <c r="U578" s="53"/>
      <c r="V578" s="46"/>
      <c r="W578" s="47"/>
      <c r="X578" s="48"/>
    </row>
    <row r="579" spans="1:24" ht="15">
      <c r="A579" s="1" t="b">
        <v>1</v>
      </c>
      <c r="B579" s="1"/>
      <c r="C579" s="1"/>
      <c r="D579" s="1"/>
      <c r="E579" s="1" t="str">
        <f t="shared" si="2"/>
        <v>Spielvideo</v>
      </c>
      <c r="F579" s="38" t="s">
        <v>2886</v>
      </c>
      <c r="G579" s="45" t="s">
        <v>2887</v>
      </c>
      <c r="H579" s="40" t="s">
        <v>1737</v>
      </c>
      <c r="I579" s="33">
        <v>42216</v>
      </c>
      <c r="J579" s="53"/>
      <c r="K579" s="41" t="s">
        <v>309</v>
      </c>
      <c r="L579" s="41" t="s">
        <v>310</v>
      </c>
      <c r="M579" s="47"/>
      <c r="N579" s="1" t="s">
        <v>18</v>
      </c>
      <c r="O579" s="33">
        <v>42210</v>
      </c>
      <c r="P579" s="1" t="s">
        <v>1737</v>
      </c>
      <c r="Q579" s="1" t="s">
        <v>94</v>
      </c>
      <c r="R579" s="1" t="s">
        <v>28</v>
      </c>
      <c r="S579" s="42" t="s">
        <v>106</v>
      </c>
      <c r="T579" s="53"/>
      <c r="U579" s="53"/>
      <c r="V579" s="46"/>
      <c r="W579" s="47"/>
      <c r="X579" s="48"/>
    </row>
    <row r="580" spans="1:24" ht="15">
      <c r="A580" s="1" t="b">
        <v>1</v>
      </c>
      <c r="B580" s="1"/>
      <c r="C580" s="1"/>
      <c r="D580" s="1"/>
      <c r="E580" s="1" t="str">
        <f t="shared" si="2"/>
        <v>Spielvideo</v>
      </c>
      <c r="F580" s="38" t="s">
        <v>2888</v>
      </c>
      <c r="G580" s="45" t="s">
        <v>2889</v>
      </c>
      <c r="H580" s="40" t="s">
        <v>1737</v>
      </c>
      <c r="I580" s="33">
        <v>42215</v>
      </c>
      <c r="J580" s="53"/>
      <c r="K580" s="41" t="s">
        <v>309</v>
      </c>
      <c r="L580" s="41" t="s">
        <v>310</v>
      </c>
      <c r="M580" s="47"/>
      <c r="N580" s="1" t="s">
        <v>18</v>
      </c>
      <c r="O580" s="33">
        <v>42210</v>
      </c>
      <c r="P580" s="1" t="s">
        <v>92</v>
      </c>
      <c r="Q580" s="1" t="s">
        <v>94</v>
      </c>
      <c r="R580" s="1" t="s">
        <v>28</v>
      </c>
      <c r="S580" s="42" t="s">
        <v>2787</v>
      </c>
      <c r="T580" s="53"/>
      <c r="U580" s="53"/>
      <c r="V580" s="46"/>
      <c r="W580" s="47"/>
      <c r="X580" s="48"/>
    </row>
    <row r="581" spans="1:24" ht="15">
      <c r="A581" s="1" t="b">
        <v>1</v>
      </c>
      <c r="B581" s="1"/>
      <c r="C581" s="1"/>
      <c r="D581" s="1"/>
      <c r="E581" s="1" t="str">
        <f t="shared" si="2"/>
        <v>Spielvideo</v>
      </c>
      <c r="F581" s="38" t="s">
        <v>2890</v>
      </c>
      <c r="G581" s="45" t="s">
        <v>2891</v>
      </c>
      <c r="H581" s="40" t="s">
        <v>1737</v>
      </c>
      <c r="I581" s="33">
        <v>42215</v>
      </c>
      <c r="J581" s="53"/>
      <c r="K581" s="41" t="s">
        <v>309</v>
      </c>
      <c r="L581" s="41" t="s">
        <v>310</v>
      </c>
      <c r="M581" s="47"/>
      <c r="N581" s="1" t="s">
        <v>18</v>
      </c>
      <c r="O581" s="33">
        <v>42210</v>
      </c>
      <c r="P581" s="1" t="s">
        <v>1737</v>
      </c>
      <c r="Q581" s="1" t="s">
        <v>79</v>
      </c>
      <c r="R581" s="1" t="s">
        <v>28</v>
      </c>
      <c r="S581" s="42" t="s">
        <v>242</v>
      </c>
      <c r="T581" s="53"/>
      <c r="U581" s="53"/>
      <c r="V581" s="46"/>
      <c r="W581" s="47"/>
      <c r="X581" s="48"/>
    </row>
    <row r="582" spans="1:24" ht="15">
      <c r="A582" s="1" t="b">
        <v>1</v>
      </c>
      <c r="B582" s="1"/>
      <c r="C582" s="1"/>
      <c r="D582" s="1"/>
      <c r="E582" s="1" t="str">
        <f t="shared" si="2"/>
        <v>Spielvideo</v>
      </c>
      <c r="F582" s="38" t="s">
        <v>2892</v>
      </c>
      <c r="G582" s="45" t="s">
        <v>2893</v>
      </c>
      <c r="H582" s="40" t="s">
        <v>1737</v>
      </c>
      <c r="I582" s="33">
        <v>42214</v>
      </c>
      <c r="J582" s="53"/>
      <c r="K582" s="41" t="s">
        <v>309</v>
      </c>
      <c r="L582" s="41" t="s">
        <v>310</v>
      </c>
      <c r="M582" s="47"/>
      <c r="N582" s="1" t="s">
        <v>18</v>
      </c>
      <c r="O582" s="33">
        <v>42210</v>
      </c>
      <c r="P582" s="1" t="s">
        <v>92</v>
      </c>
      <c r="Q582" s="1" t="s">
        <v>105</v>
      </c>
      <c r="R582" s="1" t="s">
        <v>28</v>
      </c>
      <c r="S582" s="42" t="s">
        <v>175</v>
      </c>
      <c r="T582" s="53"/>
      <c r="U582" s="53"/>
      <c r="V582" s="46"/>
      <c r="W582" s="47"/>
      <c r="X582" s="48"/>
    </row>
    <row r="583" spans="1:24" ht="15">
      <c r="A583" s="1" t="b">
        <v>1</v>
      </c>
      <c r="B583" s="1"/>
      <c r="C583" s="1"/>
      <c r="D583" s="1"/>
      <c r="E583" s="1" t="str">
        <f t="shared" si="2"/>
        <v>Spielvideo</v>
      </c>
      <c r="F583" s="38" t="s">
        <v>2894</v>
      </c>
      <c r="G583" s="45" t="s">
        <v>2895</v>
      </c>
      <c r="H583" s="40" t="s">
        <v>1737</v>
      </c>
      <c r="I583" s="33">
        <v>42213</v>
      </c>
      <c r="J583" s="53" t="s">
        <v>2896</v>
      </c>
      <c r="K583" s="41" t="s">
        <v>309</v>
      </c>
      <c r="L583" s="41" t="s">
        <v>310</v>
      </c>
      <c r="M583" s="47"/>
      <c r="N583" s="1" t="s">
        <v>18</v>
      </c>
      <c r="O583" s="33">
        <v>42210</v>
      </c>
      <c r="P583" s="1"/>
      <c r="Q583" s="1"/>
      <c r="R583" s="1"/>
      <c r="S583" s="42"/>
      <c r="T583" s="53"/>
      <c r="U583" s="53"/>
      <c r="V583" s="46"/>
      <c r="W583" s="47"/>
      <c r="X583" s="48"/>
    </row>
    <row r="584" spans="1:24" ht="15">
      <c r="A584" s="1" t="b">
        <v>1</v>
      </c>
      <c r="B584" s="1"/>
      <c r="C584" s="1"/>
      <c r="D584" s="1"/>
      <c r="E584" s="1" t="str">
        <f t="shared" si="2"/>
        <v>Spielvideo</v>
      </c>
      <c r="F584" s="38" t="s">
        <v>2897</v>
      </c>
      <c r="G584" s="45" t="s">
        <v>2898</v>
      </c>
      <c r="H584" s="40" t="s">
        <v>1737</v>
      </c>
      <c r="I584" s="33" t="s">
        <v>6010</v>
      </c>
      <c r="J584" s="53"/>
      <c r="K584" s="41" t="s">
        <v>6011</v>
      </c>
      <c r="L584" s="41" t="s">
        <v>1156</v>
      </c>
      <c r="M584" s="47"/>
      <c r="N584" s="1" t="s">
        <v>18</v>
      </c>
      <c r="O584" s="33">
        <v>42358</v>
      </c>
      <c r="P584" s="1" t="s">
        <v>956</v>
      </c>
      <c r="Q584" s="1" t="s">
        <v>1152</v>
      </c>
      <c r="R584" s="1" t="s">
        <v>28</v>
      </c>
      <c r="S584" s="42" t="s">
        <v>726</v>
      </c>
      <c r="T584" s="53"/>
      <c r="U584" s="53"/>
      <c r="V584" s="46"/>
      <c r="W584" s="47"/>
      <c r="X584" s="48"/>
    </row>
    <row r="585" spans="1:24" ht="15">
      <c r="A585" s="1" t="b">
        <v>1</v>
      </c>
      <c r="B585" s="1"/>
      <c r="C585" s="1"/>
      <c r="D585" s="1"/>
      <c r="E585" s="1" t="str">
        <f t="shared" si="2"/>
        <v>Spielvideo</v>
      </c>
      <c r="F585" s="38" t="s">
        <v>2900</v>
      </c>
      <c r="G585" s="45" t="s">
        <v>2901</v>
      </c>
      <c r="H585" s="40" t="s">
        <v>1737</v>
      </c>
      <c r="I585" s="33" t="s">
        <v>6012</v>
      </c>
      <c r="J585" s="53"/>
      <c r="K585" s="41" t="s">
        <v>6011</v>
      </c>
      <c r="L585" s="41" t="s">
        <v>1156</v>
      </c>
      <c r="M585" s="47"/>
      <c r="N585" s="1" t="s">
        <v>18</v>
      </c>
      <c r="O585" s="33">
        <v>42358</v>
      </c>
      <c r="P585" s="1" t="s">
        <v>438</v>
      </c>
      <c r="Q585" s="1" t="s">
        <v>1504</v>
      </c>
      <c r="R585" s="1" t="s">
        <v>28</v>
      </c>
      <c r="S585" s="42" t="s">
        <v>466</v>
      </c>
      <c r="T585" s="53"/>
      <c r="U585" s="53"/>
      <c r="V585" s="46"/>
      <c r="W585" s="47"/>
      <c r="X585" s="48"/>
    </row>
    <row r="586" spans="1:24" ht="15">
      <c r="A586" s="1" t="b">
        <v>1</v>
      </c>
      <c r="B586" s="1"/>
      <c r="C586" s="1"/>
      <c r="D586" s="1"/>
      <c r="E586" s="1" t="str">
        <f t="shared" si="2"/>
        <v>Spielvideo</v>
      </c>
      <c r="F586" s="38" t="s">
        <v>2902</v>
      </c>
      <c r="G586" s="45" t="s">
        <v>2903</v>
      </c>
      <c r="H586" s="40" t="s">
        <v>1737</v>
      </c>
      <c r="I586" s="33">
        <v>42373</v>
      </c>
      <c r="J586" s="53"/>
      <c r="K586" s="41" t="s">
        <v>6011</v>
      </c>
      <c r="L586" s="41" t="s">
        <v>1156</v>
      </c>
      <c r="M586" s="47"/>
      <c r="N586" s="1" t="s">
        <v>18</v>
      </c>
      <c r="O586" s="33">
        <v>42358</v>
      </c>
      <c r="P586" s="1" t="s">
        <v>1504</v>
      </c>
      <c r="Q586" s="1" t="s">
        <v>1614</v>
      </c>
      <c r="R586" s="1" t="s">
        <v>28</v>
      </c>
      <c r="S586" s="42" t="s">
        <v>207</v>
      </c>
      <c r="T586" s="53"/>
      <c r="U586" s="53"/>
      <c r="V586" s="46"/>
      <c r="W586" s="47"/>
      <c r="X586" s="48"/>
    </row>
    <row r="587" spans="1:24" ht="15">
      <c r="A587" s="1" t="b">
        <v>1</v>
      </c>
      <c r="B587" s="1"/>
      <c r="C587" s="1"/>
      <c r="D587" s="1"/>
      <c r="E587" s="1" t="str">
        <f t="shared" si="2"/>
        <v>Spielvideo</v>
      </c>
      <c r="F587" s="38" t="s">
        <v>2904</v>
      </c>
      <c r="G587" s="45" t="s">
        <v>2905</v>
      </c>
      <c r="H587" s="40" t="s">
        <v>1737</v>
      </c>
      <c r="I587" s="33" t="s">
        <v>6013</v>
      </c>
      <c r="J587" s="53"/>
      <c r="K587" s="41" t="s">
        <v>6011</v>
      </c>
      <c r="L587" s="41" t="s">
        <v>1156</v>
      </c>
      <c r="M587" s="47"/>
      <c r="N587" s="1" t="s">
        <v>18</v>
      </c>
      <c r="O587" s="33">
        <v>42358</v>
      </c>
      <c r="P587" s="1" t="s">
        <v>956</v>
      </c>
      <c r="Q587" s="1" t="s">
        <v>1614</v>
      </c>
      <c r="R587" s="1" t="s">
        <v>28</v>
      </c>
      <c r="S587" s="42" t="s">
        <v>108</v>
      </c>
      <c r="T587" s="53"/>
      <c r="U587" s="53"/>
      <c r="V587" s="46"/>
      <c r="W587" s="47"/>
      <c r="X587" s="48"/>
    </row>
    <row r="588" spans="1:24" ht="15">
      <c r="A588" s="1" t="b">
        <v>1</v>
      </c>
      <c r="B588" s="1"/>
      <c r="C588" s="1"/>
      <c r="D588" s="1"/>
      <c r="E588" s="1" t="str">
        <f t="shared" si="2"/>
        <v>Spielvideo</v>
      </c>
      <c r="F588" s="38" t="s">
        <v>2906</v>
      </c>
      <c r="G588" s="45" t="s">
        <v>2907</v>
      </c>
      <c r="H588" s="40" t="s">
        <v>1737</v>
      </c>
      <c r="I588" s="33" t="s">
        <v>6014</v>
      </c>
      <c r="J588" s="53"/>
      <c r="K588" s="41" t="s">
        <v>6011</v>
      </c>
      <c r="L588" s="41" t="s">
        <v>1156</v>
      </c>
      <c r="M588" s="47"/>
      <c r="N588" s="1" t="s">
        <v>18</v>
      </c>
      <c r="O588" s="33">
        <v>42358</v>
      </c>
      <c r="P588" s="1" t="s">
        <v>1504</v>
      </c>
      <c r="Q588" s="1" t="s">
        <v>2908</v>
      </c>
      <c r="R588" s="1" t="s">
        <v>28</v>
      </c>
      <c r="S588" s="42" t="s">
        <v>2787</v>
      </c>
      <c r="T588" s="53"/>
      <c r="U588" s="53"/>
      <c r="V588" s="46"/>
      <c r="W588" s="47"/>
      <c r="X588" s="48"/>
    </row>
    <row r="589" spans="1:24" ht="15">
      <c r="A589" s="1" t="b">
        <v>1</v>
      </c>
      <c r="B589" s="1"/>
      <c r="C589" s="1"/>
      <c r="D589" s="1"/>
      <c r="E589" s="1" t="str">
        <f t="shared" si="2"/>
        <v>Spielvideo</v>
      </c>
      <c r="F589" s="38" t="s">
        <v>2909</v>
      </c>
      <c r="G589" s="45" t="s">
        <v>2910</v>
      </c>
      <c r="H589" s="40" t="s">
        <v>1737</v>
      </c>
      <c r="I589" s="33" t="s">
        <v>6015</v>
      </c>
      <c r="J589" s="53"/>
      <c r="K589" s="41" t="s">
        <v>6011</v>
      </c>
      <c r="L589" s="41" t="s">
        <v>1156</v>
      </c>
      <c r="M589" s="47"/>
      <c r="N589" s="1" t="s">
        <v>18</v>
      </c>
      <c r="O589" s="33">
        <v>42358</v>
      </c>
      <c r="P589" s="1" t="s">
        <v>956</v>
      </c>
      <c r="Q589" s="1" t="s">
        <v>2908</v>
      </c>
      <c r="R589" s="1" t="s">
        <v>28</v>
      </c>
      <c r="S589" s="42" t="s">
        <v>2911</v>
      </c>
      <c r="T589" s="53"/>
      <c r="U589" s="53"/>
      <c r="V589" s="46"/>
      <c r="W589" s="47"/>
      <c r="X589" s="48"/>
    </row>
    <row r="590" spans="1:24" ht="15">
      <c r="A590" s="1" t="b">
        <v>1</v>
      </c>
      <c r="B590" s="1"/>
      <c r="C590" s="1"/>
      <c r="D590" s="1"/>
      <c r="E590" s="1" t="str">
        <f t="shared" si="2"/>
        <v>Spielvideo</v>
      </c>
      <c r="F590" s="38" t="s">
        <v>2912</v>
      </c>
      <c r="G590" s="45" t="s">
        <v>2913</v>
      </c>
      <c r="H590" s="40" t="s">
        <v>1737</v>
      </c>
      <c r="I590" s="33" t="s">
        <v>6016</v>
      </c>
      <c r="J590" s="53"/>
      <c r="K590" s="41" t="s">
        <v>6011</v>
      </c>
      <c r="L590" s="41" t="s">
        <v>1156</v>
      </c>
      <c r="M590" s="47"/>
      <c r="N590" s="1" t="s">
        <v>18</v>
      </c>
      <c r="O590" s="33">
        <v>42358</v>
      </c>
      <c r="P590" s="1" t="s">
        <v>956</v>
      </c>
      <c r="Q590" s="1" t="s">
        <v>438</v>
      </c>
      <c r="R590" s="1" t="s">
        <v>28</v>
      </c>
      <c r="S590" s="42" t="s">
        <v>1635</v>
      </c>
      <c r="T590" s="53"/>
      <c r="U590" s="53"/>
      <c r="V590" s="46"/>
      <c r="W590" s="47"/>
      <c r="X590" s="48"/>
    </row>
    <row r="591" spans="1:24" ht="15">
      <c r="A591" s="1" t="b">
        <v>1</v>
      </c>
      <c r="B591" s="1"/>
      <c r="C591" s="1"/>
      <c r="D591" s="1"/>
      <c r="E591" s="1" t="str">
        <f t="shared" si="2"/>
        <v>Spielvideo</v>
      </c>
      <c r="F591" s="38" t="s">
        <v>2914</v>
      </c>
      <c r="G591" s="45" t="s">
        <v>2915</v>
      </c>
      <c r="H591" s="40" t="s">
        <v>1737</v>
      </c>
      <c r="I591" s="33" t="s">
        <v>6017</v>
      </c>
      <c r="J591" s="53"/>
      <c r="K591" s="41" t="s">
        <v>6011</v>
      </c>
      <c r="L591" s="41" t="s">
        <v>1156</v>
      </c>
      <c r="M591" s="47"/>
      <c r="N591" s="1" t="s">
        <v>18</v>
      </c>
      <c r="O591" s="33">
        <v>42358</v>
      </c>
      <c r="P591" s="1" t="s">
        <v>956</v>
      </c>
      <c r="Q591" s="1" t="s">
        <v>1504</v>
      </c>
      <c r="R591" s="1" t="s">
        <v>28</v>
      </c>
      <c r="S591" s="42" t="s">
        <v>218</v>
      </c>
      <c r="T591" s="53"/>
      <c r="U591" s="53"/>
      <c r="V591" s="46"/>
      <c r="W591" s="47"/>
      <c r="X591" s="48"/>
    </row>
    <row r="592" spans="1:24" ht="15">
      <c r="A592" s="1" t="b">
        <v>1</v>
      </c>
      <c r="B592" s="1"/>
      <c r="C592" s="1"/>
      <c r="D592" s="1"/>
      <c r="E592" s="1" t="str">
        <f t="shared" si="2"/>
        <v>Spielvideo</v>
      </c>
      <c r="F592" s="38" t="s">
        <v>2916</v>
      </c>
      <c r="G592" s="45" t="s">
        <v>2917</v>
      </c>
      <c r="H592" s="40" t="s">
        <v>1737</v>
      </c>
      <c r="I592" s="33">
        <v>41914</v>
      </c>
      <c r="J592" s="53"/>
      <c r="K592" s="41" t="s">
        <v>6018</v>
      </c>
      <c r="L592" s="41" t="s">
        <v>164</v>
      </c>
      <c r="M592" s="47"/>
      <c r="N592" s="1" t="s">
        <v>18</v>
      </c>
      <c r="O592" s="33">
        <v>41895</v>
      </c>
      <c r="P592" s="1" t="s">
        <v>1737</v>
      </c>
      <c r="Q592" s="1" t="s">
        <v>490</v>
      </c>
      <c r="R592" s="1" t="s">
        <v>28</v>
      </c>
      <c r="S592" s="42" t="s">
        <v>213</v>
      </c>
      <c r="T592" s="53"/>
      <c r="U592" s="53"/>
      <c r="V592" s="46"/>
      <c r="W592" s="47"/>
      <c r="X592" s="48"/>
    </row>
    <row r="593" spans="1:24" ht="15">
      <c r="A593" s="1" t="b">
        <v>1</v>
      </c>
      <c r="B593" s="1"/>
      <c r="C593" s="1"/>
      <c r="D593" s="1"/>
      <c r="E593" s="1" t="str">
        <f t="shared" si="2"/>
        <v>Spielvideo</v>
      </c>
      <c r="F593" s="38" t="s">
        <v>2918</v>
      </c>
      <c r="G593" s="45" t="s">
        <v>2919</v>
      </c>
      <c r="H593" s="40" t="s">
        <v>1737</v>
      </c>
      <c r="I593" s="33">
        <v>42293</v>
      </c>
      <c r="J593" s="53"/>
      <c r="K593" s="41" t="s">
        <v>6019</v>
      </c>
      <c r="L593" s="41" t="s">
        <v>204</v>
      </c>
      <c r="M593" s="47"/>
      <c r="N593" s="1" t="s">
        <v>18</v>
      </c>
      <c r="O593" s="33">
        <v>42245</v>
      </c>
      <c r="P593" s="1" t="s">
        <v>1737</v>
      </c>
      <c r="Q593" s="1" t="s">
        <v>2920</v>
      </c>
      <c r="R593" s="1" t="s">
        <v>28</v>
      </c>
      <c r="S593" s="42" t="s">
        <v>103</v>
      </c>
      <c r="T593" s="53"/>
      <c r="U593" s="53"/>
      <c r="V593" s="46"/>
      <c r="W593" s="47"/>
      <c r="X593" s="48"/>
    </row>
    <row r="594" spans="1:24" ht="15">
      <c r="A594" s="1" t="b">
        <v>1</v>
      </c>
      <c r="B594" s="1"/>
      <c r="C594" s="1"/>
      <c r="D594" s="1"/>
      <c r="E594" s="1" t="str">
        <f t="shared" si="2"/>
        <v>Spielvideo</v>
      </c>
      <c r="F594" s="38" t="s">
        <v>2921</v>
      </c>
      <c r="G594" s="45" t="s">
        <v>2922</v>
      </c>
      <c r="H594" s="40" t="s">
        <v>1737</v>
      </c>
      <c r="I594" s="33">
        <v>42265</v>
      </c>
      <c r="J594" s="53"/>
      <c r="K594" s="41" t="s">
        <v>6019</v>
      </c>
      <c r="L594" s="41" t="s">
        <v>204</v>
      </c>
      <c r="M594" s="47"/>
      <c r="N594" s="1" t="s">
        <v>18</v>
      </c>
      <c r="O594" s="33">
        <v>42245</v>
      </c>
      <c r="P594" s="1" t="s">
        <v>425</v>
      </c>
      <c r="Q594" s="1" t="s">
        <v>2786</v>
      </c>
      <c r="R594" s="1" t="s">
        <v>28</v>
      </c>
      <c r="S594" s="42" t="s">
        <v>34</v>
      </c>
      <c r="T594" s="53"/>
      <c r="U594" s="53"/>
      <c r="V594" s="46"/>
      <c r="W594" s="47"/>
      <c r="X594" s="48"/>
    </row>
    <row r="595" spans="1:24" ht="15">
      <c r="A595" s="1" t="b">
        <v>1</v>
      </c>
      <c r="B595" s="1"/>
      <c r="C595" s="1"/>
      <c r="D595" s="1"/>
      <c r="E595" s="1" t="str">
        <f t="shared" si="2"/>
        <v>Spielvideo</v>
      </c>
      <c r="F595" s="38" t="s">
        <v>2923</v>
      </c>
      <c r="G595" s="45" t="s">
        <v>2924</v>
      </c>
      <c r="H595" s="40" t="s">
        <v>1737</v>
      </c>
      <c r="I595" s="33">
        <v>42265</v>
      </c>
      <c r="J595" s="53"/>
      <c r="K595" s="41" t="s">
        <v>6019</v>
      </c>
      <c r="L595" s="41" t="s">
        <v>204</v>
      </c>
      <c r="M595" s="47"/>
      <c r="N595" s="1" t="s">
        <v>18</v>
      </c>
      <c r="O595" s="33">
        <v>42246</v>
      </c>
      <c r="P595" s="1" t="s">
        <v>33</v>
      </c>
      <c r="Q595" s="1" t="s">
        <v>1737</v>
      </c>
      <c r="R595" s="1" t="s">
        <v>28</v>
      </c>
      <c r="S595" s="42" t="s">
        <v>108</v>
      </c>
      <c r="T595" s="53"/>
      <c r="U595" s="53"/>
      <c r="V595" s="46"/>
      <c r="W595" s="47"/>
      <c r="X595" s="48"/>
    </row>
    <row r="596" spans="1:24" ht="15">
      <c r="A596" s="1" t="b">
        <v>1</v>
      </c>
      <c r="B596" s="1"/>
      <c r="C596" s="1"/>
      <c r="D596" s="1"/>
      <c r="E596" s="1" t="str">
        <f t="shared" si="2"/>
        <v>Spielvideo</v>
      </c>
      <c r="F596" s="38" t="s">
        <v>2925</v>
      </c>
      <c r="G596" s="45" t="s">
        <v>2926</v>
      </c>
      <c r="H596" s="40" t="s">
        <v>1737</v>
      </c>
      <c r="I596" s="33">
        <v>42258</v>
      </c>
      <c r="J596" s="53"/>
      <c r="K596" s="41" t="s">
        <v>6019</v>
      </c>
      <c r="L596" s="41" t="s">
        <v>204</v>
      </c>
      <c r="M596" s="47"/>
      <c r="N596" s="1" t="s">
        <v>18</v>
      </c>
      <c r="O596" s="33">
        <v>42246</v>
      </c>
      <c r="P596" s="1" t="s">
        <v>2758</v>
      </c>
      <c r="Q596" s="1" t="s">
        <v>1737</v>
      </c>
      <c r="R596" s="1" t="s">
        <v>28</v>
      </c>
      <c r="S596" s="42" t="s">
        <v>128</v>
      </c>
      <c r="T596" s="53"/>
      <c r="U596" s="53"/>
      <c r="V596" s="46"/>
      <c r="W596" s="47"/>
      <c r="X596" s="48"/>
    </row>
    <row r="597" spans="1:24" ht="15">
      <c r="A597" s="1" t="b">
        <v>1</v>
      </c>
      <c r="B597" s="1"/>
      <c r="C597" s="1"/>
      <c r="D597" s="1"/>
      <c r="E597" s="1" t="str">
        <f t="shared" si="2"/>
        <v>Spielvideo</v>
      </c>
      <c r="F597" s="38" t="s">
        <v>2927</v>
      </c>
      <c r="G597" s="45" t="s">
        <v>2928</v>
      </c>
      <c r="H597" s="40" t="s">
        <v>1737</v>
      </c>
      <c r="I597" s="33">
        <v>42257</v>
      </c>
      <c r="J597" s="53"/>
      <c r="K597" s="41" t="s">
        <v>6019</v>
      </c>
      <c r="L597" s="41" t="s">
        <v>204</v>
      </c>
      <c r="M597" s="47"/>
      <c r="N597" s="1" t="s">
        <v>18</v>
      </c>
      <c r="O597" s="33">
        <v>42245</v>
      </c>
      <c r="P597" s="1" t="s">
        <v>1737</v>
      </c>
      <c r="Q597" s="1" t="s">
        <v>73</v>
      </c>
      <c r="R597" s="1" t="s">
        <v>28</v>
      </c>
      <c r="S597" s="42" t="s">
        <v>362</v>
      </c>
      <c r="T597" s="53"/>
      <c r="U597" s="53"/>
      <c r="V597" s="46"/>
      <c r="W597" s="47"/>
      <c r="X597" s="48"/>
    </row>
    <row r="598" spans="1:24" ht="15">
      <c r="A598" s="1" t="b">
        <v>1</v>
      </c>
      <c r="B598" s="1"/>
      <c r="C598" s="1"/>
      <c r="D598" s="1"/>
      <c r="E598" s="1" t="str">
        <f t="shared" si="2"/>
        <v>Spielvideo</v>
      </c>
      <c r="F598" s="38" t="s">
        <v>2929</v>
      </c>
      <c r="G598" s="45" t="s">
        <v>2930</v>
      </c>
      <c r="H598" s="40" t="s">
        <v>1737</v>
      </c>
      <c r="I598" s="33">
        <v>42252</v>
      </c>
      <c r="J598" s="53"/>
      <c r="K598" s="41" t="s">
        <v>6019</v>
      </c>
      <c r="L598" s="41" t="s">
        <v>204</v>
      </c>
      <c r="M598" s="47"/>
      <c r="N598" s="1" t="s">
        <v>18</v>
      </c>
      <c r="O598" s="33">
        <v>42246</v>
      </c>
      <c r="P598" s="1" t="s">
        <v>434</v>
      </c>
      <c r="Q598" s="1" t="s">
        <v>2786</v>
      </c>
      <c r="R598" s="1" t="s">
        <v>28</v>
      </c>
      <c r="S598" s="42" t="s">
        <v>218</v>
      </c>
      <c r="T598" s="53"/>
      <c r="U598" s="53"/>
      <c r="V598" s="46"/>
      <c r="W598" s="47"/>
      <c r="X598" s="48"/>
    </row>
    <row r="599" spans="1:24" ht="15">
      <c r="A599" s="1" t="b">
        <v>1</v>
      </c>
      <c r="B599" s="1"/>
      <c r="C599" s="1"/>
      <c r="D599" s="1"/>
      <c r="E599" s="1" t="str">
        <f t="shared" si="2"/>
        <v>Spielvideo</v>
      </c>
      <c r="F599" s="38" t="s">
        <v>2931</v>
      </c>
      <c r="G599" s="45" t="s">
        <v>2932</v>
      </c>
      <c r="H599" s="40" t="s">
        <v>1737</v>
      </c>
      <c r="I599" s="33">
        <v>42250</v>
      </c>
      <c r="J599" s="53"/>
      <c r="K599" s="41" t="s">
        <v>6019</v>
      </c>
      <c r="L599" s="41" t="s">
        <v>204</v>
      </c>
      <c r="M599" s="47"/>
      <c r="N599" s="1" t="s">
        <v>18</v>
      </c>
      <c r="O599" s="33">
        <v>42246</v>
      </c>
      <c r="P599" s="1" t="s">
        <v>678</v>
      </c>
      <c r="Q599" s="1" t="s">
        <v>1737</v>
      </c>
      <c r="R599" s="1" t="s">
        <v>28</v>
      </c>
      <c r="S599" s="42" t="s">
        <v>34</v>
      </c>
      <c r="T599" s="53"/>
      <c r="U599" s="53"/>
      <c r="V599" s="46"/>
      <c r="W599" s="47"/>
      <c r="X599" s="48"/>
    </row>
    <row r="600" spans="1:24" ht="15">
      <c r="A600" s="1" t="b">
        <v>1</v>
      </c>
      <c r="B600" s="1"/>
      <c r="C600" s="1"/>
      <c r="D600" s="1"/>
      <c r="E600" s="1" t="str">
        <f t="shared" si="2"/>
        <v>Spielvideo</v>
      </c>
      <c r="F600" s="38" t="s">
        <v>2933</v>
      </c>
      <c r="G600" s="45" t="s">
        <v>2934</v>
      </c>
      <c r="H600" s="40" t="s">
        <v>1737</v>
      </c>
      <c r="I600" s="33">
        <v>42249</v>
      </c>
      <c r="J600" s="53"/>
      <c r="K600" s="41" t="s">
        <v>6019</v>
      </c>
      <c r="L600" s="41" t="s">
        <v>204</v>
      </c>
      <c r="M600" s="47"/>
      <c r="N600" s="1" t="s">
        <v>18</v>
      </c>
      <c r="O600" s="33">
        <v>42245</v>
      </c>
      <c r="P600" s="1" t="s">
        <v>2786</v>
      </c>
      <c r="Q600" s="1" t="s">
        <v>2935</v>
      </c>
      <c r="R600" s="1" t="s">
        <v>28</v>
      </c>
      <c r="S600" s="42" t="s">
        <v>365</v>
      </c>
      <c r="T600" s="53"/>
      <c r="U600" s="53"/>
      <c r="V600" s="46"/>
      <c r="W600" s="47"/>
      <c r="X600" s="48"/>
    </row>
    <row r="601" spans="1:24" ht="15">
      <c r="A601" s="1" t="b">
        <v>1</v>
      </c>
      <c r="B601" s="1"/>
      <c r="C601" s="1"/>
      <c r="D601" s="1"/>
      <c r="E601" s="1" t="str">
        <f t="shared" si="2"/>
        <v>Spielvideo</v>
      </c>
      <c r="F601" s="38" t="s">
        <v>2936</v>
      </c>
      <c r="G601" s="45" t="s">
        <v>2937</v>
      </c>
      <c r="H601" s="40" t="s">
        <v>1737</v>
      </c>
      <c r="I601" s="33">
        <v>42249</v>
      </c>
      <c r="J601" s="53"/>
      <c r="K601" s="41" t="s">
        <v>6019</v>
      </c>
      <c r="L601" s="41" t="s">
        <v>204</v>
      </c>
      <c r="M601" s="47"/>
      <c r="N601" s="1" t="s">
        <v>18</v>
      </c>
      <c r="O601" s="33">
        <v>42246</v>
      </c>
      <c r="P601" s="1" t="s">
        <v>1737</v>
      </c>
      <c r="Q601" s="1" t="s">
        <v>490</v>
      </c>
      <c r="R601" s="1" t="s">
        <v>28</v>
      </c>
      <c r="S601" s="42" t="s">
        <v>466</v>
      </c>
      <c r="T601" s="53"/>
      <c r="U601" s="53"/>
      <c r="V601" s="46"/>
      <c r="W601" s="47"/>
      <c r="X601" s="48"/>
    </row>
    <row r="602" spans="1:24" ht="15">
      <c r="A602" s="1" t="b">
        <v>1</v>
      </c>
      <c r="B602" s="1"/>
      <c r="C602" s="1"/>
      <c r="D602" s="1"/>
      <c r="E602" s="1" t="str">
        <f t="shared" si="2"/>
        <v>Spielvideo</v>
      </c>
      <c r="F602" s="38" t="s">
        <v>2938</v>
      </c>
      <c r="G602" s="45" t="s">
        <v>2939</v>
      </c>
      <c r="H602" s="40" t="s">
        <v>1737</v>
      </c>
      <c r="I602" s="33">
        <v>42248</v>
      </c>
      <c r="J602" s="53"/>
      <c r="K602" s="41" t="s">
        <v>6019</v>
      </c>
      <c r="L602" s="41" t="s">
        <v>204</v>
      </c>
      <c r="M602" s="47"/>
      <c r="N602" s="1" t="s">
        <v>18</v>
      </c>
      <c r="O602" s="33">
        <v>42246</v>
      </c>
      <c r="P602" s="1" t="s">
        <v>2758</v>
      </c>
      <c r="Q602" s="1" t="s">
        <v>2825</v>
      </c>
      <c r="R602" s="1" t="s">
        <v>28</v>
      </c>
      <c r="S602" s="42" t="s">
        <v>618</v>
      </c>
      <c r="T602" s="53"/>
      <c r="U602" s="53"/>
      <c r="V602" s="46"/>
      <c r="W602" s="47"/>
      <c r="X602" s="48"/>
    </row>
    <row r="603" spans="1:24" ht="15">
      <c r="A603" s="1" t="b">
        <v>1</v>
      </c>
      <c r="B603" s="1"/>
      <c r="C603" s="1"/>
      <c r="D603" s="1"/>
      <c r="E603" s="1" t="str">
        <f t="shared" si="2"/>
        <v>Spielvideo</v>
      </c>
      <c r="F603" s="38" t="s">
        <v>2940</v>
      </c>
      <c r="G603" s="45" t="s">
        <v>2941</v>
      </c>
      <c r="H603" s="40" t="s">
        <v>1737</v>
      </c>
      <c r="I603" s="33">
        <v>42221</v>
      </c>
      <c r="J603" s="53"/>
      <c r="K603" s="41" t="s">
        <v>2942</v>
      </c>
      <c r="L603" s="41" t="s">
        <v>452</v>
      </c>
      <c r="M603" s="47"/>
      <c r="N603" s="1" t="s">
        <v>18</v>
      </c>
      <c r="O603" s="33">
        <v>42217</v>
      </c>
      <c r="P603" s="1" t="s">
        <v>85</v>
      </c>
      <c r="Q603" s="1" t="s">
        <v>2786</v>
      </c>
      <c r="R603" s="1" t="s">
        <v>28</v>
      </c>
      <c r="S603" s="42" t="s">
        <v>1851</v>
      </c>
      <c r="T603" s="53"/>
      <c r="U603" s="53"/>
      <c r="V603" s="46"/>
      <c r="W603" s="47"/>
      <c r="X603" s="48"/>
    </row>
    <row r="604" spans="1:24" ht="15">
      <c r="A604" s="1" t="b">
        <v>1</v>
      </c>
      <c r="B604" s="1"/>
      <c r="C604" s="1"/>
      <c r="D604" s="1"/>
      <c r="E604" s="1" t="str">
        <f t="shared" si="2"/>
        <v>Spielvideo</v>
      </c>
      <c r="F604" s="38" t="s">
        <v>2944</v>
      </c>
      <c r="G604" s="45" t="s">
        <v>2945</v>
      </c>
      <c r="H604" s="40" t="s">
        <v>1737</v>
      </c>
      <c r="I604" s="33">
        <v>42221</v>
      </c>
      <c r="J604" s="53"/>
      <c r="K604" s="41" t="s">
        <v>2942</v>
      </c>
      <c r="L604" s="41" t="s">
        <v>452</v>
      </c>
      <c r="M604" s="47"/>
      <c r="N604" s="1" t="s">
        <v>18</v>
      </c>
      <c r="O604" s="33">
        <v>42218</v>
      </c>
      <c r="P604" s="1" t="s">
        <v>1737</v>
      </c>
      <c r="Q604" s="1" t="s">
        <v>194</v>
      </c>
      <c r="R604" s="1" t="s">
        <v>28</v>
      </c>
      <c r="S604" s="42" t="s">
        <v>381</v>
      </c>
      <c r="T604" s="53"/>
      <c r="U604" s="53"/>
      <c r="V604" s="46"/>
      <c r="W604" s="47"/>
      <c r="X604" s="48"/>
    </row>
    <row r="605" spans="1:24" ht="15">
      <c r="A605" s="1" t="b">
        <v>1</v>
      </c>
      <c r="B605" s="1"/>
      <c r="C605" s="1"/>
      <c r="D605" s="1"/>
      <c r="E605" s="1" t="str">
        <f t="shared" si="2"/>
        <v>Spielvideo</v>
      </c>
      <c r="F605" s="38" t="s">
        <v>2946</v>
      </c>
      <c r="G605" s="45" t="s">
        <v>2947</v>
      </c>
      <c r="H605" s="40" t="s">
        <v>1737</v>
      </c>
      <c r="I605" s="33">
        <v>42221</v>
      </c>
      <c r="J605" s="53"/>
      <c r="K605" s="41" t="s">
        <v>2942</v>
      </c>
      <c r="L605" s="41" t="s">
        <v>452</v>
      </c>
      <c r="M605" s="47"/>
      <c r="N605" s="1" t="s">
        <v>18</v>
      </c>
      <c r="O605" s="33">
        <v>42217</v>
      </c>
      <c r="P605" s="1" t="s">
        <v>1737</v>
      </c>
      <c r="Q605" s="1" t="s">
        <v>194</v>
      </c>
      <c r="R605" s="1" t="s">
        <v>28</v>
      </c>
      <c r="S605" s="42" t="s">
        <v>168</v>
      </c>
      <c r="T605" s="53"/>
      <c r="U605" s="53"/>
      <c r="V605" s="46"/>
      <c r="W605" s="47"/>
      <c r="X605" s="48"/>
    </row>
    <row r="606" spans="1:24" ht="15">
      <c r="A606" s="1" t="b">
        <v>1</v>
      </c>
      <c r="B606" s="1"/>
      <c r="C606" s="1"/>
      <c r="D606" s="1"/>
      <c r="E606" s="1" t="str">
        <f t="shared" si="2"/>
        <v>Spielvideo</v>
      </c>
      <c r="F606" s="38" t="s">
        <v>2948</v>
      </c>
      <c r="G606" s="45" t="s">
        <v>2949</v>
      </c>
      <c r="H606" s="40" t="s">
        <v>1737</v>
      </c>
      <c r="I606" s="33">
        <v>42220</v>
      </c>
      <c r="J606" s="53"/>
      <c r="K606" s="41" t="s">
        <v>2942</v>
      </c>
      <c r="L606" s="41" t="s">
        <v>452</v>
      </c>
      <c r="M606" s="47"/>
      <c r="N606" s="1" t="s">
        <v>18</v>
      </c>
      <c r="O606" s="33">
        <v>42218</v>
      </c>
      <c r="P606" s="1" t="s">
        <v>194</v>
      </c>
      <c r="Q606" s="1" t="s">
        <v>161</v>
      </c>
      <c r="R606" s="1" t="s">
        <v>28</v>
      </c>
      <c r="S606" s="42" t="s">
        <v>2298</v>
      </c>
      <c r="T606" s="53"/>
      <c r="U606" s="53"/>
      <c r="V606" s="46"/>
      <c r="W606" s="47"/>
      <c r="X606" s="48"/>
    </row>
    <row r="607" spans="1:24" ht="15">
      <c r="A607" s="1" t="b">
        <v>1</v>
      </c>
      <c r="B607" s="1"/>
      <c r="C607" s="1"/>
      <c r="D607" s="1"/>
      <c r="E607" s="1" t="str">
        <f t="shared" si="2"/>
        <v>Spielvideo</v>
      </c>
      <c r="F607" s="38" t="s">
        <v>2950</v>
      </c>
      <c r="G607" s="45" t="s">
        <v>2951</v>
      </c>
      <c r="H607" s="40" t="s">
        <v>1737</v>
      </c>
      <c r="I607" s="33">
        <v>42220</v>
      </c>
      <c r="J607" s="53"/>
      <c r="K607" s="41" t="s">
        <v>2942</v>
      </c>
      <c r="L607" s="41" t="s">
        <v>452</v>
      </c>
      <c r="M607" s="47"/>
      <c r="N607" s="1" t="s">
        <v>18</v>
      </c>
      <c r="O607" s="33">
        <v>42217</v>
      </c>
      <c r="P607" s="1" t="s">
        <v>1737</v>
      </c>
      <c r="Q607" s="1" t="s">
        <v>200</v>
      </c>
      <c r="R607" s="1" t="s">
        <v>28</v>
      </c>
      <c r="S607" s="42" t="s">
        <v>34</v>
      </c>
      <c r="T607" s="53"/>
      <c r="U607" s="53"/>
      <c r="V607" s="46"/>
      <c r="W607" s="47"/>
      <c r="X607" s="48"/>
    </row>
    <row r="608" spans="1:24" ht="15">
      <c r="A608" s="1" t="b">
        <v>1</v>
      </c>
      <c r="B608" s="1"/>
      <c r="C608" s="1"/>
      <c r="D608" s="1"/>
      <c r="E608" s="1" t="str">
        <f t="shared" si="2"/>
        <v>Spielvideo</v>
      </c>
      <c r="F608" s="38" t="s">
        <v>2952</v>
      </c>
      <c r="G608" s="45" t="s">
        <v>2953</v>
      </c>
      <c r="H608" s="40" t="s">
        <v>1737</v>
      </c>
      <c r="I608" s="33">
        <v>42220</v>
      </c>
      <c r="J608" s="53"/>
      <c r="K608" s="41" t="s">
        <v>2942</v>
      </c>
      <c r="L608" s="41" t="s">
        <v>452</v>
      </c>
      <c r="M608" s="47"/>
      <c r="N608" s="1" t="s">
        <v>18</v>
      </c>
      <c r="O608" s="33">
        <v>42218</v>
      </c>
      <c r="P608" s="1" t="s">
        <v>85</v>
      </c>
      <c r="Q608" s="1" t="s">
        <v>1737</v>
      </c>
      <c r="R608" s="1" t="s">
        <v>28</v>
      </c>
      <c r="S608" s="42" t="s">
        <v>250</v>
      </c>
      <c r="T608" s="53"/>
      <c r="U608" s="53"/>
      <c r="V608" s="46"/>
      <c r="W608" s="47"/>
      <c r="X608" s="48"/>
    </row>
    <row r="609" spans="1:24" ht="15">
      <c r="A609" s="1" t="b">
        <v>1</v>
      </c>
      <c r="B609" s="1"/>
      <c r="C609" s="1"/>
      <c r="D609" s="1"/>
      <c r="E609" s="1" t="str">
        <f t="shared" si="2"/>
        <v>Spielvideo</v>
      </c>
      <c r="F609" s="38" t="s">
        <v>2954</v>
      </c>
      <c r="G609" s="45" t="s">
        <v>2955</v>
      </c>
      <c r="H609" s="40" t="s">
        <v>1737</v>
      </c>
      <c r="I609" s="33">
        <v>42181</v>
      </c>
      <c r="J609" s="53"/>
      <c r="K609" s="41" t="s">
        <v>2956</v>
      </c>
      <c r="L609" s="41" t="s">
        <v>16</v>
      </c>
      <c r="M609" s="47"/>
      <c r="N609" s="1" t="s">
        <v>18</v>
      </c>
      <c r="O609" s="33">
        <v>42168</v>
      </c>
      <c r="P609" s="1" t="s">
        <v>194</v>
      </c>
      <c r="Q609" s="1" t="s">
        <v>1737</v>
      </c>
      <c r="R609" s="1" t="s">
        <v>28</v>
      </c>
      <c r="S609" s="42" t="s">
        <v>466</v>
      </c>
      <c r="T609" s="53"/>
      <c r="U609" s="53"/>
      <c r="V609" s="46"/>
      <c r="W609" s="47"/>
      <c r="X609" s="48"/>
    </row>
    <row r="610" spans="1:24" ht="15">
      <c r="A610" s="1" t="b">
        <v>1</v>
      </c>
      <c r="B610" s="1"/>
      <c r="C610" s="1"/>
      <c r="D610" s="1"/>
      <c r="E610" s="1" t="str">
        <f t="shared" si="2"/>
        <v>Spielvideo</v>
      </c>
      <c r="F610" s="38" t="s">
        <v>2958</v>
      </c>
      <c r="G610" s="45" t="s">
        <v>2959</v>
      </c>
      <c r="H610" s="40" t="s">
        <v>1737</v>
      </c>
      <c r="I610" s="33">
        <v>42176</v>
      </c>
      <c r="J610" s="53" t="s">
        <v>2896</v>
      </c>
      <c r="K610" s="41" t="s">
        <v>2956</v>
      </c>
      <c r="L610" s="41" t="s">
        <v>16</v>
      </c>
      <c r="M610" s="47"/>
      <c r="N610" s="1" t="s">
        <v>18</v>
      </c>
      <c r="O610" s="33">
        <v>42168</v>
      </c>
      <c r="P610" s="1"/>
      <c r="Q610" s="1"/>
      <c r="R610" s="1"/>
      <c r="S610" s="42"/>
      <c r="T610" s="53"/>
      <c r="U610" s="53"/>
      <c r="V610" s="46"/>
      <c r="W610" s="47"/>
      <c r="X610" s="48"/>
    </row>
    <row r="611" spans="1:24" ht="15">
      <c r="A611" s="1" t="b">
        <v>1</v>
      </c>
      <c r="B611" s="1"/>
      <c r="C611" s="1"/>
      <c r="D611" s="1"/>
      <c r="E611" s="1" t="str">
        <f t="shared" si="2"/>
        <v>Spielvideo</v>
      </c>
      <c r="F611" s="38" t="s">
        <v>2960</v>
      </c>
      <c r="G611" s="45" t="s">
        <v>2961</v>
      </c>
      <c r="H611" s="40" t="s">
        <v>1737</v>
      </c>
      <c r="I611" s="33">
        <v>42197</v>
      </c>
      <c r="J611" s="53"/>
      <c r="K611" s="41" t="s">
        <v>6020</v>
      </c>
      <c r="L611" s="41" t="s">
        <v>190</v>
      </c>
      <c r="M611" s="47"/>
      <c r="N611" s="1" t="s">
        <v>18</v>
      </c>
      <c r="O611" s="33">
        <v>42175</v>
      </c>
      <c r="P611" s="1" t="s">
        <v>1737</v>
      </c>
      <c r="Q611" s="1" t="s">
        <v>678</v>
      </c>
      <c r="R611" s="1" t="s">
        <v>45</v>
      </c>
      <c r="S611" s="42" t="s">
        <v>2964</v>
      </c>
      <c r="T611" s="53"/>
      <c r="U611" s="53"/>
      <c r="V611" s="46"/>
      <c r="W611" s="47"/>
      <c r="X611" s="48"/>
    </row>
    <row r="612" spans="1:24" ht="15">
      <c r="A612" s="1" t="b">
        <v>1</v>
      </c>
      <c r="B612" s="1"/>
      <c r="C612" s="1"/>
      <c r="D612" s="1"/>
      <c r="E612" s="1" t="str">
        <f t="shared" si="2"/>
        <v>Spielvideo</v>
      </c>
      <c r="F612" s="38" t="s">
        <v>2965</v>
      </c>
      <c r="G612" s="45" t="s">
        <v>2966</v>
      </c>
      <c r="H612" s="40" t="s">
        <v>1737</v>
      </c>
      <c r="I612" s="33">
        <v>42191</v>
      </c>
      <c r="J612" s="53"/>
      <c r="K612" s="41" t="s">
        <v>6020</v>
      </c>
      <c r="L612" s="41" t="s">
        <v>190</v>
      </c>
      <c r="M612" s="47"/>
      <c r="N612" s="1" t="s">
        <v>18</v>
      </c>
      <c r="O612" s="33">
        <v>42175</v>
      </c>
      <c r="P612" s="1" t="s">
        <v>1737</v>
      </c>
      <c r="Q612" s="1" t="s">
        <v>79</v>
      </c>
      <c r="R612" s="1" t="s">
        <v>45</v>
      </c>
      <c r="S612" s="42" t="s">
        <v>2967</v>
      </c>
      <c r="T612" s="53"/>
      <c r="U612" s="53"/>
      <c r="V612" s="46"/>
      <c r="W612" s="47"/>
      <c r="X612" s="48"/>
    </row>
    <row r="613" spans="1:24" ht="15">
      <c r="A613" s="1" t="b">
        <v>1</v>
      </c>
      <c r="B613" s="1"/>
      <c r="C613" s="1"/>
      <c r="D613" s="1"/>
      <c r="E613" s="1" t="str">
        <f t="shared" si="2"/>
        <v>Spielvideo</v>
      </c>
      <c r="F613" s="38" t="s">
        <v>2968</v>
      </c>
      <c r="G613" s="45" t="s">
        <v>2969</v>
      </c>
      <c r="H613" s="40" t="s">
        <v>1737</v>
      </c>
      <c r="I613" s="33">
        <v>42185</v>
      </c>
      <c r="J613" s="53"/>
      <c r="K613" s="41" t="s">
        <v>6020</v>
      </c>
      <c r="L613" s="41" t="s">
        <v>190</v>
      </c>
      <c r="M613" s="47"/>
      <c r="N613" s="1" t="s">
        <v>18</v>
      </c>
      <c r="O613" s="33">
        <v>42175</v>
      </c>
      <c r="P613" s="1" t="s">
        <v>1737</v>
      </c>
      <c r="Q613" s="1" t="s">
        <v>5774</v>
      </c>
      <c r="R613" s="1" t="s">
        <v>28</v>
      </c>
      <c r="S613" s="42" t="s">
        <v>466</v>
      </c>
      <c r="T613" s="53"/>
      <c r="U613" s="53"/>
      <c r="V613" s="46"/>
      <c r="W613" s="47"/>
      <c r="X613" s="48"/>
    </row>
    <row r="614" spans="1:24" ht="15">
      <c r="A614" s="1" t="b">
        <v>1</v>
      </c>
      <c r="B614" s="1"/>
      <c r="C614" s="1"/>
      <c r="D614" s="1"/>
      <c r="E614" s="1" t="str">
        <f t="shared" si="2"/>
        <v>Spielvideo</v>
      </c>
      <c r="F614" s="38" t="s">
        <v>2970</v>
      </c>
      <c r="G614" s="45" t="s">
        <v>2971</v>
      </c>
      <c r="H614" s="40" t="s">
        <v>1737</v>
      </c>
      <c r="I614" s="33">
        <v>42184</v>
      </c>
      <c r="J614" s="53" t="s">
        <v>2972</v>
      </c>
      <c r="K614" s="41" t="s">
        <v>6020</v>
      </c>
      <c r="L614" s="41" t="s">
        <v>190</v>
      </c>
      <c r="M614" s="47"/>
      <c r="N614" s="1" t="s">
        <v>18</v>
      </c>
      <c r="O614" s="33">
        <v>42175</v>
      </c>
      <c r="P614" s="1" t="s">
        <v>1737</v>
      </c>
      <c r="Q614" s="1" t="s">
        <v>2935</v>
      </c>
      <c r="R614" s="1" t="s">
        <v>28</v>
      </c>
      <c r="S614" s="42" t="s">
        <v>693</v>
      </c>
      <c r="T614" s="53"/>
      <c r="U614" s="53"/>
      <c r="V614" s="46"/>
      <c r="W614" s="47"/>
      <c r="X614" s="48"/>
    </row>
    <row r="615" spans="1:24" ht="15">
      <c r="A615" s="1" t="b">
        <v>1</v>
      </c>
      <c r="B615" s="1"/>
      <c r="C615" s="1"/>
      <c r="D615" s="1"/>
      <c r="E615" s="1" t="str">
        <f t="shared" si="2"/>
        <v>Spielvideo</v>
      </c>
      <c r="F615" s="38" t="s">
        <v>2973</v>
      </c>
      <c r="G615" s="45" t="s">
        <v>2974</v>
      </c>
      <c r="H615" s="40" t="s">
        <v>1737</v>
      </c>
      <c r="I615" s="33" t="s">
        <v>6021</v>
      </c>
      <c r="J615" s="53"/>
      <c r="K615" s="41" t="s">
        <v>6022</v>
      </c>
      <c r="L615" s="41" t="s">
        <v>1156</v>
      </c>
      <c r="M615" s="47"/>
      <c r="N615" s="1" t="s">
        <v>18</v>
      </c>
      <c r="O615" s="33">
        <v>42379</v>
      </c>
      <c r="P615" s="1" t="s">
        <v>956</v>
      </c>
      <c r="Q615" s="1" t="s">
        <v>1504</v>
      </c>
      <c r="R615" s="1" t="s">
        <v>28</v>
      </c>
      <c r="S615" s="42" t="s">
        <v>362</v>
      </c>
      <c r="T615" s="53"/>
      <c r="U615" s="53"/>
      <c r="V615" s="46"/>
      <c r="W615" s="47"/>
      <c r="X615" s="48"/>
    </row>
    <row r="616" spans="1:24" ht="15">
      <c r="A616" s="1" t="b">
        <v>1</v>
      </c>
      <c r="B616" s="1"/>
      <c r="C616" s="1"/>
      <c r="D616" s="1"/>
      <c r="E616" s="1" t="str">
        <f t="shared" si="2"/>
        <v>Spielvideo</v>
      </c>
      <c r="F616" s="38" t="s">
        <v>2976</v>
      </c>
      <c r="G616" s="45" t="s">
        <v>2977</v>
      </c>
      <c r="H616" s="40" t="s">
        <v>1737</v>
      </c>
      <c r="I616" s="33" t="s">
        <v>6021</v>
      </c>
      <c r="J616" s="53"/>
      <c r="K616" s="41" t="s">
        <v>6022</v>
      </c>
      <c r="L616" s="41" t="s">
        <v>1156</v>
      </c>
      <c r="M616" s="47"/>
      <c r="N616" s="1" t="s">
        <v>18</v>
      </c>
      <c r="O616" s="33">
        <v>42379</v>
      </c>
      <c r="P616" s="1" t="s">
        <v>956</v>
      </c>
      <c r="Q616" s="1" t="s">
        <v>1737</v>
      </c>
      <c r="R616" s="1" t="s">
        <v>28</v>
      </c>
      <c r="S616" s="42" t="s">
        <v>2978</v>
      </c>
      <c r="T616" s="53"/>
      <c r="U616" s="53"/>
      <c r="V616" s="46"/>
      <c r="W616" s="47"/>
      <c r="X616" s="48"/>
    </row>
    <row r="617" spans="1:24" ht="15">
      <c r="A617" s="1" t="b">
        <v>1</v>
      </c>
      <c r="B617" s="1"/>
      <c r="C617" s="1"/>
      <c r="D617" s="1"/>
      <c r="E617" s="1" t="str">
        <f t="shared" si="2"/>
        <v>Spielvideo</v>
      </c>
      <c r="F617" s="38" t="s">
        <v>2979</v>
      </c>
      <c r="G617" s="45" t="s">
        <v>2980</v>
      </c>
      <c r="H617" s="40" t="s">
        <v>1737</v>
      </c>
      <c r="I617" s="33" t="s">
        <v>6021</v>
      </c>
      <c r="J617" s="53"/>
      <c r="K617" s="41" t="s">
        <v>6022</v>
      </c>
      <c r="L617" s="41" t="s">
        <v>1156</v>
      </c>
      <c r="M617" s="47"/>
      <c r="N617" s="1" t="s">
        <v>18</v>
      </c>
      <c r="O617" s="33">
        <v>42379</v>
      </c>
      <c r="P617" s="1" t="s">
        <v>5799</v>
      </c>
      <c r="Q617" s="1" t="s">
        <v>1737</v>
      </c>
      <c r="R617" s="1" t="s">
        <v>28</v>
      </c>
      <c r="S617" s="42" t="s">
        <v>168</v>
      </c>
      <c r="T617" s="53"/>
      <c r="U617" s="53"/>
      <c r="V617" s="46"/>
      <c r="W617" s="47"/>
      <c r="X617" s="48"/>
    </row>
    <row r="618" spans="1:24" ht="15">
      <c r="A618" s="1" t="b">
        <v>1</v>
      </c>
      <c r="B618" s="1"/>
      <c r="C618" s="1"/>
      <c r="D618" s="1"/>
      <c r="E618" s="1" t="str">
        <f t="shared" si="2"/>
        <v>Spielvideo</v>
      </c>
      <c r="F618" s="38" t="s">
        <v>2981</v>
      </c>
      <c r="G618" s="45" t="s">
        <v>2982</v>
      </c>
      <c r="H618" s="40" t="s">
        <v>1737</v>
      </c>
      <c r="I618" s="33" t="s">
        <v>6023</v>
      </c>
      <c r="J618" s="53"/>
      <c r="K618" s="41" t="s">
        <v>6022</v>
      </c>
      <c r="L618" s="41" t="s">
        <v>1156</v>
      </c>
      <c r="M618" s="47"/>
      <c r="N618" s="1" t="s">
        <v>18</v>
      </c>
      <c r="O618" s="33">
        <v>42379</v>
      </c>
      <c r="P618" s="1" t="s">
        <v>956</v>
      </c>
      <c r="Q618" s="1" t="s">
        <v>1502</v>
      </c>
      <c r="R618" s="1" t="s">
        <v>28</v>
      </c>
      <c r="S618" s="42" t="s">
        <v>232</v>
      </c>
      <c r="T618" s="53"/>
      <c r="U618" s="53"/>
      <c r="V618" s="46"/>
      <c r="W618" s="47"/>
      <c r="X618" s="48"/>
    </row>
    <row r="619" spans="1:24" ht="15">
      <c r="A619" s="1" t="b">
        <v>1</v>
      </c>
      <c r="B619" s="1"/>
      <c r="C619" s="1"/>
      <c r="D619" s="1"/>
      <c r="E619" s="1" t="str">
        <f t="shared" si="2"/>
        <v>Spielvideo</v>
      </c>
      <c r="F619" s="38" t="s">
        <v>2983</v>
      </c>
      <c r="G619" s="45" t="s">
        <v>2984</v>
      </c>
      <c r="H619" s="40" t="s">
        <v>1737</v>
      </c>
      <c r="I619" s="33" t="s">
        <v>6023</v>
      </c>
      <c r="J619" s="53"/>
      <c r="K619" s="41" t="s">
        <v>6022</v>
      </c>
      <c r="L619" s="41" t="s">
        <v>1156</v>
      </c>
      <c r="M619" s="47"/>
      <c r="N619" s="1" t="s">
        <v>18</v>
      </c>
      <c r="O619" s="33">
        <v>42379</v>
      </c>
      <c r="P619" s="1" t="s">
        <v>956</v>
      </c>
      <c r="Q619" s="1" t="s">
        <v>1504</v>
      </c>
      <c r="R619" s="1" t="s">
        <v>28</v>
      </c>
      <c r="S619" s="42" t="s">
        <v>218</v>
      </c>
      <c r="T619" s="53"/>
      <c r="U619" s="53"/>
      <c r="V619" s="46"/>
      <c r="W619" s="47"/>
      <c r="X619" s="48"/>
    </row>
    <row r="620" spans="1:24" ht="15">
      <c r="A620" s="1" t="b">
        <v>1</v>
      </c>
      <c r="B620" s="1"/>
      <c r="C620" s="1"/>
      <c r="D620" s="1"/>
      <c r="E620" s="1" t="str">
        <f t="shared" si="2"/>
        <v>Spielvideo</v>
      </c>
      <c r="F620" s="38" t="s">
        <v>2985</v>
      </c>
      <c r="G620" s="45" t="s">
        <v>2986</v>
      </c>
      <c r="H620" s="40" t="s">
        <v>1737</v>
      </c>
      <c r="I620" s="33">
        <v>42030</v>
      </c>
      <c r="J620" s="53"/>
      <c r="K620" s="41" t="s">
        <v>6024</v>
      </c>
      <c r="L620" s="41" t="s">
        <v>16</v>
      </c>
      <c r="M620" s="47"/>
      <c r="N620" s="1" t="s">
        <v>18</v>
      </c>
      <c r="O620" s="33"/>
      <c r="P620" s="1" t="s">
        <v>2007</v>
      </c>
      <c r="Q620" s="1" t="s">
        <v>2786</v>
      </c>
      <c r="R620" s="1" t="s">
        <v>28</v>
      </c>
      <c r="S620" s="42" t="s">
        <v>175</v>
      </c>
      <c r="T620" s="53"/>
      <c r="U620" s="53"/>
      <c r="V620" s="46"/>
      <c r="W620" s="47"/>
      <c r="X620" s="48"/>
    </row>
    <row r="621" spans="1:24" ht="15">
      <c r="A621" s="1" t="b">
        <v>1</v>
      </c>
      <c r="B621" s="1"/>
      <c r="C621" s="1"/>
      <c r="D621" s="1"/>
      <c r="E621" s="1" t="str">
        <f t="shared" si="2"/>
        <v>Spielvideo</v>
      </c>
      <c r="F621" s="38" t="s">
        <v>2987</v>
      </c>
      <c r="G621" s="45" t="s">
        <v>2988</v>
      </c>
      <c r="H621" s="40" t="s">
        <v>1737</v>
      </c>
      <c r="I621" s="33">
        <v>41997</v>
      </c>
      <c r="J621" s="53"/>
      <c r="K621" s="41" t="s">
        <v>6024</v>
      </c>
      <c r="L621" s="41" t="s">
        <v>16</v>
      </c>
      <c r="M621" s="47"/>
      <c r="N621" s="1" t="s">
        <v>18</v>
      </c>
      <c r="O621" s="33"/>
      <c r="P621" s="1" t="s">
        <v>1737</v>
      </c>
      <c r="Q621" s="1" t="s">
        <v>438</v>
      </c>
      <c r="R621" s="1" t="s">
        <v>28</v>
      </c>
      <c r="S621" s="42" t="s">
        <v>122</v>
      </c>
      <c r="T621" s="53"/>
      <c r="U621" s="53"/>
      <c r="V621" s="46"/>
      <c r="W621" s="47"/>
      <c r="X621" s="48"/>
    </row>
    <row r="622" spans="1:24" ht="15">
      <c r="A622" s="1" t="b">
        <v>1</v>
      </c>
      <c r="B622" s="1"/>
      <c r="C622" s="1"/>
      <c r="D622" s="1"/>
      <c r="E622" s="1" t="str">
        <f t="shared" si="2"/>
        <v>Spielvideo</v>
      </c>
      <c r="F622" s="38" t="s">
        <v>2989</v>
      </c>
      <c r="G622" s="45" t="s">
        <v>2990</v>
      </c>
      <c r="H622" s="40" t="s">
        <v>1737</v>
      </c>
      <c r="I622" s="33">
        <v>41989</v>
      </c>
      <c r="J622" s="53"/>
      <c r="K622" s="41" t="s">
        <v>6024</v>
      </c>
      <c r="L622" s="41" t="s">
        <v>16</v>
      </c>
      <c r="M622" s="47"/>
      <c r="N622" s="1" t="s">
        <v>18</v>
      </c>
      <c r="O622" s="33"/>
      <c r="P622" s="1" t="s">
        <v>1737</v>
      </c>
      <c r="Q622" s="1" t="s">
        <v>425</v>
      </c>
      <c r="R622" s="1" t="s">
        <v>28</v>
      </c>
      <c r="S622" s="42" t="s">
        <v>2771</v>
      </c>
      <c r="T622" s="53"/>
      <c r="U622" s="53"/>
      <c r="V622" s="46"/>
      <c r="W622" s="47"/>
      <c r="X622" s="48"/>
    </row>
    <row r="623" spans="1:24" ht="15">
      <c r="A623" s="1" t="b">
        <v>1</v>
      </c>
      <c r="B623" s="1"/>
      <c r="C623" s="1"/>
      <c r="D623" s="1"/>
      <c r="E623" s="1" t="str">
        <f t="shared" si="2"/>
        <v>Spielvideo</v>
      </c>
      <c r="F623" s="38" t="s">
        <v>2991</v>
      </c>
      <c r="G623" s="45" t="s">
        <v>2992</v>
      </c>
      <c r="H623" s="40" t="s">
        <v>1737</v>
      </c>
      <c r="I623" s="33">
        <v>41985</v>
      </c>
      <c r="J623" s="53"/>
      <c r="K623" s="41" t="s">
        <v>6024</v>
      </c>
      <c r="L623" s="41" t="s">
        <v>16</v>
      </c>
      <c r="M623" s="47"/>
      <c r="N623" s="1" t="s">
        <v>18</v>
      </c>
      <c r="O623" s="33"/>
      <c r="P623" s="1" t="s">
        <v>1737</v>
      </c>
      <c r="Q623" s="1" t="s">
        <v>194</v>
      </c>
      <c r="R623" s="1" t="s">
        <v>28</v>
      </c>
      <c r="S623" s="42" t="s">
        <v>1510</v>
      </c>
      <c r="T623" s="53"/>
      <c r="U623" s="53"/>
      <c r="V623" s="46"/>
      <c r="W623" s="47"/>
      <c r="X623" s="48"/>
    </row>
    <row r="624" spans="1:24" ht="15">
      <c r="A624" s="1" t="b">
        <v>1</v>
      </c>
      <c r="B624" s="1"/>
      <c r="C624" s="1"/>
      <c r="D624" s="1"/>
      <c r="E624" s="1" t="str">
        <f t="shared" si="2"/>
        <v>Spielvideo</v>
      </c>
      <c r="F624" s="38" t="s">
        <v>2993</v>
      </c>
      <c r="G624" s="45" t="s">
        <v>2994</v>
      </c>
      <c r="H624" s="40" t="s">
        <v>1737</v>
      </c>
      <c r="I624" s="33">
        <v>42089</v>
      </c>
      <c r="J624" s="53"/>
      <c r="K624" s="41" t="s">
        <v>6025</v>
      </c>
      <c r="L624" s="41" t="s">
        <v>1923</v>
      </c>
      <c r="M624" s="47"/>
      <c r="N624" s="1" t="s">
        <v>18</v>
      </c>
      <c r="O624" s="33"/>
      <c r="P624" s="1" t="s">
        <v>1737</v>
      </c>
      <c r="Q624" s="1" t="s">
        <v>2995</v>
      </c>
      <c r="R624" s="1" t="s">
        <v>28</v>
      </c>
      <c r="S624" s="42" t="s">
        <v>122</v>
      </c>
      <c r="T624" s="53"/>
      <c r="U624" s="53"/>
      <c r="V624" s="46"/>
      <c r="W624" s="47"/>
      <c r="X624" s="48"/>
    </row>
    <row r="625" spans="1:24" ht="15">
      <c r="A625" s="1" t="b">
        <v>1</v>
      </c>
      <c r="B625" s="1"/>
      <c r="C625" s="1"/>
      <c r="D625" s="1"/>
      <c r="E625" s="1" t="str">
        <f t="shared" si="2"/>
        <v>Spielvideo</v>
      </c>
      <c r="F625" s="38" t="s">
        <v>2996</v>
      </c>
      <c r="G625" s="45" t="s">
        <v>2997</v>
      </c>
      <c r="H625" s="40" t="s">
        <v>1737</v>
      </c>
      <c r="I625" s="33">
        <v>42075</v>
      </c>
      <c r="J625" s="53"/>
      <c r="K625" s="41" t="s">
        <v>6025</v>
      </c>
      <c r="L625" s="41" t="s">
        <v>1923</v>
      </c>
      <c r="M625" s="47"/>
      <c r="N625" s="1" t="s">
        <v>18</v>
      </c>
      <c r="O625" s="33"/>
      <c r="P625" s="1" t="s">
        <v>194</v>
      </c>
      <c r="Q625" s="1" t="s">
        <v>2995</v>
      </c>
      <c r="R625" s="1" t="s">
        <v>28</v>
      </c>
      <c r="S625" s="42" t="s">
        <v>122</v>
      </c>
      <c r="T625" s="53"/>
      <c r="U625" s="53"/>
      <c r="V625" s="46"/>
      <c r="W625" s="47"/>
      <c r="X625" s="48"/>
    </row>
    <row r="626" spans="1:24" ht="15">
      <c r="A626" s="1" t="b">
        <v>1</v>
      </c>
      <c r="B626" s="1"/>
      <c r="C626" s="1"/>
      <c r="D626" s="1"/>
      <c r="E626" s="1" t="str">
        <f t="shared" si="2"/>
        <v>Spielvideo</v>
      </c>
      <c r="F626" s="38" t="s">
        <v>2998</v>
      </c>
      <c r="G626" s="45" t="s">
        <v>2999</v>
      </c>
      <c r="H626" s="40" t="s">
        <v>1737</v>
      </c>
      <c r="I626" s="33">
        <v>42075</v>
      </c>
      <c r="J626" s="53"/>
      <c r="K626" s="41" t="s">
        <v>6025</v>
      </c>
      <c r="L626" s="41" t="s">
        <v>1923</v>
      </c>
      <c r="M626" s="47"/>
      <c r="N626" s="1" t="s">
        <v>18</v>
      </c>
      <c r="O626" s="33"/>
      <c r="P626" s="1" t="s">
        <v>1737</v>
      </c>
      <c r="Q626" s="1" t="s">
        <v>1505</v>
      </c>
      <c r="R626" s="1" t="s">
        <v>28</v>
      </c>
      <c r="S626" s="42" t="s">
        <v>119</v>
      </c>
      <c r="T626" s="53"/>
      <c r="U626" s="53"/>
      <c r="V626" s="46"/>
      <c r="W626" s="47"/>
      <c r="X626" s="48"/>
    </row>
    <row r="627" spans="1:24" ht="15">
      <c r="A627" s="1" t="b">
        <v>1</v>
      </c>
      <c r="B627" s="1"/>
      <c r="C627" s="1"/>
      <c r="D627" s="1"/>
      <c r="E627" s="1" t="str">
        <f t="shared" si="2"/>
        <v>Spielvideo</v>
      </c>
      <c r="F627" s="38" t="s">
        <v>3000</v>
      </c>
      <c r="G627" s="45" t="s">
        <v>3001</v>
      </c>
      <c r="H627" s="40" t="s">
        <v>1737</v>
      </c>
      <c r="I627" s="33">
        <v>42073</v>
      </c>
      <c r="J627" s="53"/>
      <c r="K627" s="41" t="s">
        <v>6025</v>
      </c>
      <c r="L627" s="41" t="s">
        <v>1923</v>
      </c>
      <c r="M627" s="47"/>
      <c r="N627" s="1" t="s">
        <v>18</v>
      </c>
      <c r="O627" s="33"/>
      <c r="P627" s="1" t="s">
        <v>1737</v>
      </c>
      <c r="Q627" s="1" t="s">
        <v>161</v>
      </c>
      <c r="R627" s="1" t="s">
        <v>28</v>
      </c>
      <c r="S627" s="42" t="s">
        <v>181</v>
      </c>
      <c r="T627" s="53"/>
      <c r="U627" s="53"/>
      <c r="V627" s="46"/>
      <c r="W627" s="47"/>
      <c r="X627" s="48"/>
    </row>
    <row r="628" spans="1:24" ht="15">
      <c r="A628" s="1" t="b">
        <v>1</v>
      </c>
      <c r="B628" s="1"/>
      <c r="C628" s="1"/>
      <c r="D628" s="1"/>
      <c r="E628" s="1" t="str">
        <f t="shared" si="2"/>
        <v>Spielvideo</v>
      </c>
      <c r="F628" s="38" t="s">
        <v>3002</v>
      </c>
      <c r="G628" s="45" t="s">
        <v>3003</v>
      </c>
      <c r="H628" s="40" t="s">
        <v>1737</v>
      </c>
      <c r="I628" s="33">
        <v>42029</v>
      </c>
      <c r="J628" s="53"/>
      <c r="K628" s="41" t="s">
        <v>6026</v>
      </c>
      <c r="L628" s="41" t="s">
        <v>452</v>
      </c>
      <c r="M628" s="47"/>
      <c r="N628" s="1" t="s">
        <v>18</v>
      </c>
      <c r="O628" s="33"/>
      <c r="P628" s="1" t="s">
        <v>1737</v>
      </c>
      <c r="Q628" s="1" t="s">
        <v>194</v>
      </c>
      <c r="R628" s="1" t="s">
        <v>28</v>
      </c>
      <c r="S628" s="42" t="s">
        <v>110</v>
      </c>
      <c r="T628" s="53"/>
      <c r="U628" s="53"/>
      <c r="V628" s="46"/>
      <c r="W628" s="47"/>
      <c r="X628" s="48"/>
    </row>
    <row r="629" spans="1:24" ht="15">
      <c r="A629" s="1" t="b">
        <v>1</v>
      </c>
      <c r="B629" s="1"/>
      <c r="C629" s="1"/>
      <c r="D629" s="1"/>
      <c r="E629" s="1" t="str">
        <f t="shared" si="2"/>
        <v>Spielvideo</v>
      </c>
      <c r="F629" s="38" t="s">
        <v>3004</v>
      </c>
      <c r="G629" s="39" t="s">
        <v>3005</v>
      </c>
      <c r="H629" s="40" t="s">
        <v>3006</v>
      </c>
      <c r="I629" s="33">
        <v>41002</v>
      </c>
      <c r="J629" s="53" t="s">
        <v>858</v>
      </c>
      <c r="K629" s="30" t="s">
        <v>5807</v>
      </c>
      <c r="L629" s="41" t="s">
        <v>593</v>
      </c>
      <c r="M629" s="1"/>
      <c r="N629" s="1" t="s">
        <v>18</v>
      </c>
      <c r="O629" s="33">
        <v>41659</v>
      </c>
      <c r="P629" s="1" t="s">
        <v>85</v>
      </c>
      <c r="Q629" s="1" t="s">
        <v>79</v>
      </c>
      <c r="R629" s="1"/>
      <c r="S629" s="42"/>
      <c r="T629" s="53"/>
      <c r="U629" s="53"/>
      <c r="V629" s="43"/>
      <c r="W629" s="1"/>
      <c r="X629" s="44"/>
    </row>
    <row r="630" spans="1:24" ht="15">
      <c r="A630" s="1" t="b">
        <v>1</v>
      </c>
      <c r="B630" s="1"/>
      <c r="C630" s="1"/>
      <c r="D630" s="1"/>
      <c r="E630" s="1" t="str">
        <f t="shared" si="2"/>
        <v>Spielvideo</v>
      </c>
      <c r="F630" s="49" t="s">
        <v>3012</v>
      </c>
      <c r="G630" s="39" t="s">
        <v>3013</v>
      </c>
      <c r="H630" s="40" t="s">
        <v>3014</v>
      </c>
      <c r="I630" s="33">
        <v>43233</v>
      </c>
      <c r="J630" s="53"/>
      <c r="K630" s="41" t="s">
        <v>6027</v>
      </c>
      <c r="L630" s="41" t="s">
        <v>204</v>
      </c>
      <c r="M630" s="39" t="s">
        <v>1204</v>
      </c>
      <c r="N630" s="1" t="s">
        <v>18</v>
      </c>
      <c r="O630" s="33">
        <v>43225</v>
      </c>
      <c r="P630" s="1" t="s">
        <v>210</v>
      </c>
      <c r="Q630" s="1" t="s">
        <v>85</v>
      </c>
      <c r="R630" s="1" t="s">
        <v>45</v>
      </c>
      <c r="S630" s="42" t="s">
        <v>3015</v>
      </c>
      <c r="T630" s="53"/>
      <c r="U630" s="53"/>
      <c r="V630" s="43"/>
      <c r="W630" s="1"/>
      <c r="X630" s="44"/>
    </row>
    <row r="631" spans="1:24" ht="15">
      <c r="A631" s="1" t="b">
        <v>1</v>
      </c>
      <c r="B631" s="1"/>
      <c r="C631" s="1"/>
      <c r="D631" s="1"/>
      <c r="E631" s="1" t="str">
        <f t="shared" si="2"/>
        <v>Spielvideo</v>
      </c>
      <c r="F631" s="38" t="s">
        <v>3016</v>
      </c>
      <c r="G631" s="39" t="s">
        <v>3017</v>
      </c>
      <c r="H631" s="40" t="s">
        <v>3014</v>
      </c>
      <c r="I631" s="33">
        <v>43950</v>
      </c>
      <c r="J631" s="53" t="s">
        <v>3018</v>
      </c>
      <c r="K631" s="41" t="s">
        <v>5909</v>
      </c>
      <c r="L631" s="41" t="s">
        <v>190</v>
      </c>
      <c r="M631" s="39" t="s">
        <v>1525</v>
      </c>
      <c r="N631" s="1" t="s">
        <v>18</v>
      </c>
      <c r="O631" s="33">
        <v>43701</v>
      </c>
      <c r="P631" s="1" t="s">
        <v>210</v>
      </c>
      <c r="Q631" s="1" t="s">
        <v>85</v>
      </c>
      <c r="R631" s="1" t="s">
        <v>45</v>
      </c>
      <c r="S631" s="42" t="s">
        <v>3019</v>
      </c>
      <c r="T631" s="53"/>
      <c r="U631" s="53"/>
      <c r="V631" s="43"/>
      <c r="W631" s="1"/>
      <c r="X631" s="44"/>
    </row>
    <row r="632" spans="1:24" ht="15">
      <c r="A632" s="1" t="b">
        <v>1</v>
      </c>
      <c r="B632" s="1"/>
      <c r="C632" s="1"/>
      <c r="D632" s="1"/>
      <c r="E632" s="1" t="str">
        <f t="shared" si="2"/>
        <v>Spielvideo</v>
      </c>
      <c r="F632" s="38" t="s">
        <v>3020</v>
      </c>
      <c r="G632" s="39" t="s">
        <v>3021</v>
      </c>
      <c r="H632" s="40" t="s">
        <v>3014</v>
      </c>
      <c r="I632" s="33">
        <v>43950</v>
      </c>
      <c r="J632" s="53"/>
      <c r="K632" s="41" t="s">
        <v>5909</v>
      </c>
      <c r="L632" s="41" t="s">
        <v>190</v>
      </c>
      <c r="M632" s="39" t="s">
        <v>1525</v>
      </c>
      <c r="N632" s="1" t="s">
        <v>18</v>
      </c>
      <c r="O632" s="33">
        <v>43701</v>
      </c>
      <c r="P632" s="1" t="s">
        <v>210</v>
      </c>
      <c r="Q632" s="1" t="s">
        <v>88</v>
      </c>
      <c r="R632" s="1" t="s">
        <v>45</v>
      </c>
      <c r="S632" s="42" t="s">
        <v>3022</v>
      </c>
      <c r="T632" s="53"/>
      <c r="U632" s="53"/>
      <c r="V632" s="43"/>
      <c r="W632" s="1"/>
      <c r="X632" s="44"/>
    </row>
    <row r="633" spans="1:24" ht="15">
      <c r="A633" s="1" t="b">
        <v>1</v>
      </c>
      <c r="B633" s="3"/>
      <c r="C633" s="3"/>
      <c r="D633" s="3"/>
      <c r="E633" s="3" t="s">
        <v>5761</v>
      </c>
      <c r="F633" s="3" t="s">
        <v>0</v>
      </c>
      <c r="G633" s="3" t="s">
        <v>1</v>
      </c>
      <c r="H633" s="3" t="s">
        <v>2</v>
      </c>
      <c r="I633" s="4" t="s">
        <v>5762</v>
      </c>
      <c r="J633" s="3" t="s">
        <v>5763</v>
      </c>
      <c r="K633" s="3" t="s">
        <v>5765</v>
      </c>
      <c r="L633" s="3" t="s">
        <v>5764</v>
      </c>
      <c r="M633" s="1"/>
      <c r="N633" s="1"/>
      <c r="O633" s="1"/>
      <c r="P633" s="1"/>
      <c r="Q633" s="53"/>
      <c r="R633" s="53"/>
      <c r="V633" s="80" t="s">
        <v>5771</v>
      </c>
      <c r="W633" s="3" t="s">
        <v>5772</v>
      </c>
      <c r="X633" s="81" t="s">
        <v>5773</v>
      </c>
    </row>
    <row r="634" spans="1:24" ht="15">
      <c r="A634" s="1" t="b">
        <v>1</v>
      </c>
      <c r="B634" s="1"/>
      <c r="C634" s="1"/>
      <c r="D634" s="1"/>
      <c r="E634" s="1" t="s">
        <v>6028</v>
      </c>
      <c r="F634" s="1" t="s">
        <v>3230</v>
      </c>
      <c r="G634" s="82" t="s">
        <v>3231</v>
      </c>
      <c r="H634" s="82" t="s">
        <v>3225</v>
      </c>
      <c r="I634" s="33">
        <v>44044</v>
      </c>
      <c r="J634" s="1"/>
      <c r="K634" s="1"/>
      <c r="L634" s="1"/>
      <c r="M634" s="1"/>
      <c r="N634" s="1"/>
      <c r="O634" s="1"/>
      <c r="P634" s="1"/>
      <c r="Q634" s="53"/>
      <c r="R634" s="53"/>
      <c r="V634" s="43" t="s">
        <v>3232</v>
      </c>
      <c r="W634" s="1"/>
      <c r="X634" s="44"/>
    </row>
    <row r="635" spans="1:24" ht="15">
      <c r="A635" s="1" t="b">
        <v>1</v>
      </c>
      <c r="B635" s="1"/>
      <c r="C635" s="1"/>
      <c r="D635" s="1"/>
      <c r="E635" s="1" t="s">
        <v>6028</v>
      </c>
      <c r="F635" s="1" t="s">
        <v>3233</v>
      </c>
      <c r="G635" s="82" t="s">
        <v>3234</v>
      </c>
      <c r="H635" s="82" t="s">
        <v>3225</v>
      </c>
      <c r="I635" s="33">
        <v>43448</v>
      </c>
      <c r="J635" s="1"/>
      <c r="K635" s="1"/>
      <c r="L635" s="1"/>
      <c r="M635" s="1"/>
      <c r="N635" s="1"/>
      <c r="O635" s="1"/>
      <c r="P635" s="1"/>
      <c r="Q635" s="53"/>
      <c r="R635" s="53"/>
      <c r="V635" s="43" t="s">
        <v>3235</v>
      </c>
      <c r="W635" s="1"/>
      <c r="X635" s="44"/>
    </row>
    <row r="636" spans="1:24" ht="15">
      <c r="A636" s="1" t="b">
        <v>1</v>
      </c>
      <c r="B636" s="1"/>
      <c r="C636" s="1"/>
      <c r="D636" s="1"/>
      <c r="E636" s="1" t="s">
        <v>6028</v>
      </c>
      <c r="F636" s="1" t="s">
        <v>3236</v>
      </c>
      <c r="G636" s="82" t="s">
        <v>3237</v>
      </c>
      <c r="H636" s="82" t="s">
        <v>3225</v>
      </c>
      <c r="I636" s="33">
        <v>43533</v>
      </c>
      <c r="J636" s="1" t="s">
        <v>3238</v>
      </c>
      <c r="K636" s="1"/>
      <c r="L636" s="1"/>
      <c r="M636" s="1"/>
      <c r="N636" s="1"/>
      <c r="O636" s="1"/>
      <c r="P636" s="1"/>
      <c r="Q636" s="53"/>
      <c r="R636" s="53"/>
      <c r="V636" s="43" t="s">
        <v>3239</v>
      </c>
      <c r="W636" s="1"/>
      <c r="X636" s="44"/>
    </row>
    <row r="637" spans="1:24" ht="15">
      <c r="A637" s="1" t="b">
        <v>1</v>
      </c>
      <c r="B637" s="1"/>
      <c r="C637" s="1"/>
      <c r="D637" s="1"/>
      <c r="E637" s="1" t="s">
        <v>6028</v>
      </c>
      <c r="F637" s="1" t="s">
        <v>550</v>
      </c>
      <c r="G637" s="83" t="s">
        <v>551</v>
      </c>
      <c r="H637" s="1" t="s">
        <v>552</v>
      </c>
      <c r="I637" s="33">
        <v>42845</v>
      </c>
      <c r="J637" s="1" t="s">
        <v>553</v>
      </c>
      <c r="K637" s="1"/>
      <c r="L637" s="1"/>
      <c r="M637" s="1"/>
      <c r="N637" s="1"/>
      <c r="O637" s="1"/>
      <c r="P637" s="1"/>
      <c r="Q637" s="53"/>
      <c r="R637" s="53"/>
      <c r="V637" s="43" t="s">
        <v>554</v>
      </c>
      <c r="W637" s="1"/>
      <c r="X637" s="44"/>
    </row>
    <row r="638" spans="1:24" ht="15">
      <c r="A638" s="1" t="b">
        <v>1</v>
      </c>
      <c r="B638" s="1"/>
      <c r="C638" s="1"/>
      <c r="D638" s="1"/>
      <c r="E638" s="1" t="s">
        <v>6028</v>
      </c>
      <c r="F638" s="1" t="s">
        <v>1749</v>
      </c>
      <c r="G638" s="83" t="s">
        <v>1750</v>
      </c>
      <c r="H638" s="1" t="s">
        <v>1720</v>
      </c>
      <c r="I638" s="33">
        <v>42295</v>
      </c>
      <c r="J638" s="1" t="s">
        <v>1751</v>
      </c>
      <c r="K638" s="1"/>
      <c r="L638" s="1"/>
      <c r="M638" s="1"/>
      <c r="N638" s="1"/>
      <c r="O638" s="1"/>
      <c r="P638" s="1"/>
      <c r="Q638" s="53"/>
      <c r="R638" s="53"/>
      <c r="V638" s="43" t="s">
        <v>1752</v>
      </c>
      <c r="W638" s="1"/>
      <c r="X638" s="44"/>
    </row>
    <row r="639" spans="1:24" ht="15">
      <c r="A639" s="1" t="b">
        <v>1</v>
      </c>
      <c r="B639" s="1"/>
      <c r="C639" s="1"/>
      <c r="D639" s="1"/>
      <c r="E639" s="1" t="s">
        <v>6029</v>
      </c>
      <c r="F639" s="1" t="s">
        <v>3204</v>
      </c>
      <c r="G639" s="82" t="s">
        <v>3205</v>
      </c>
      <c r="H639" s="1" t="s">
        <v>3206</v>
      </c>
      <c r="I639" s="33">
        <v>40753</v>
      </c>
      <c r="J639" s="1"/>
      <c r="K639" s="1" t="s">
        <v>204</v>
      </c>
      <c r="L639" s="1"/>
      <c r="M639" s="1"/>
      <c r="N639" s="1"/>
      <c r="O639" s="1"/>
      <c r="P639" s="1"/>
      <c r="Q639" s="53"/>
      <c r="R639" s="53"/>
      <c r="V639" s="43"/>
      <c r="W639" s="1"/>
      <c r="X639" s="44"/>
    </row>
    <row r="640" spans="1:24" ht="15">
      <c r="A640" s="1" t="b">
        <v>1</v>
      </c>
      <c r="B640" s="1"/>
      <c r="C640" s="1"/>
      <c r="D640" s="1"/>
      <c r="E640" s="1" t="s">
        <v>6029</v>
      </c>
      <c r="F640" s="1" t="s">
        <v>1753</v>
      </c>
      <c r="G640" s="83" t="s">
        <v>1754</v>
      </c>
      <c r="H640" s="1" t="s">
        <v>1720</v>
      </c>
      <c r="I640" s="33">
        <v>41096</v>
      </c>
      <c r="J640" s="1" t="s">
        <v>1186</v>
      </c>
      <c r="K640" s="1" t="s">
        <v>16</v>
      </c>
      <c r="L640" s="1" t="s">
        <v>1755</v>
      </c>
      <c r="M640" s="1"/>
      <c r="N640" s="1"/>
      <c r="O640" s="1"/>
      <c r="P640" s="1"/>
      <c r="Q640" s="53"/>
      <c r="R640" s="53"/>
      <c r="V640" s="43"/>
      <c r="W640" s="1"/>
      <c r="X640" s="44"/>
    </row>
    <row r="641" spans="1:24" ht="15">
      <c r="A641" s="1" t="b">
        <v>1</v>
      </c>
      <c r="B641" s="1"/>
      <c r="C641" s="1"/>
      <c r="D641" s="1"/>
      <c r="E641" s="1" t="s">
        <v>6029</v>
      </c>
      <c r="F641" s="1" t="s">
        <v>1756</v>
      </c>
      <c r="G641" s="83" t="s">
        <v>1757</v>
      </c>
      <c r="H641" s="1" t="s">
        <v>1720</v>
      </c>
      <c r="I641" s="33">
        <v>41164</v>
      </c>
      <c r="J641" s="1" t="s">
        <v>1758</v>
      </c>
      <c r="K641" s="1" t="s">
        <v>16</v>
      </c>
      <c r="L641" s="1" t="s">
        <v>1755</v>
      </c>
      <c r="M641" s="1"/>
      <c r="N641" s="1"/>
      <c r="O641" s="1"/>
      <c r="P641" s="1"/>
      <c r="Q641" s="53"/>
      <c r="R641" s="53"/>
      <c r="V641" s="43"/>
      <c r="W641" s="1"/>
      <c r="X641" s="44"/>
    </row>
    <row r="642" spans="1:24" ht="15">
      <c r="A642" s="1" t="b">
        <v>1</v>
      </c>
      <c r="B642" s="1"/>
      <c r="C642" s="1"/>
      <c r="D642" s="1"/>
      <c r="E642" s="1" t="s">
        <v>6029</v>
      </c>
      <c r="F642" s="1" t="s">
        <v>559</v>
      </c>
      <c r="G642" s="83" t="s">
        <v>560</v>
      </c>
      <c r="H642" s="1" t="s">
        <v>561</v>
      </c>
      <c r="I642" s="33">
        <v>41463</v>
      </c>
      <c r="J642" s="1"/>
      <c r="K642" s="1" t="s">
        <v>562</v>
      </c>
      <c r="L642" s="1"/>
      <c r="M642" s="1"/>
      <c r="N642" s="1"/>
      <c r="O642" s="1"/>
      <c r="P642" s="1"/>
      <c r="Q642" s="53"/>
      <c r="R642" s="53"/>
      <c r="V642" s="43"/>
      <c r="W642" s="1"/>
      <c r="X642" s="44"/>
    </row>
    <row r="643" spans="1:24" ht="15">
      <c r="A643" s="1" t="b">
        <v>1</v>
      </c>
      <c r="B643" s="1"/>
      <c r="C643" s="1"/>
      <c r="D643" s="1"/>
      <c r="E643" s="1" t="s">
        <v>6029</v>
      </c>
      <c r="F643" s="1" t="s">
        <v>3288</v>
      </c>
      <c r="G643" s="83" t="s">
        <v>3289</v>
      </c>
      <c r="H643" s="1" t="s">
        <v>3290</v>
      </c>
      <c r="I643" s="33">
        <v>41528</v>
      </c>
      <c r="J643" s="1"/>
      <c r="K643" s="1" t="s">
        <v>452</v>
      </c>
      <c r="L643" s="1"/>
      <c r="M643" s="1"/>
      <c r="N643" s="1"/>
      <c r="O643" s="1"/>
      <c r="P643" s="1"/>
      <c r="Q643" s="53"/>
      <c r="R643" s="53"/>
      <c r="V643" s="43"/>
      <c r="W643" s="1"/>
      <c r="X643" s="44"/>
    </row>
    <row r="644" spans="1:24" ht="15">
      <c r="A644" s="1" t="b">
        <v>1</v>
      </c>
      <c r="B644" s="1"/>
      <c r="C644" s="1"/>
      <c r="D644" s="1"/>
      <c r="E644" s="1" t="s">
        <v>6029</v>
      </c>
      <c r="F644" s="1" t="s">
        <v>1759</v>
      </c>
      <c r="G644" s="83" t="s">
        <v>1760</v>
      </c>
      <c r="H644" s="1" t="s">
        <v>1720</v>
      </c>
      <c r="I644" s="33">
        <v>41670</v>
      </c>
      <c r="J644" s="1" t="s">
        <v>1761</v>
      </c>
      <c r="K644" s="1" t="s">
        <v>16</v>
      </c>
      <c r="L644" s="1"/>
      <c r="M644" s="1"/>
      <c r="N644" s="1"/>
      <c r="O644" s="1"/>
      <c r="P644" s="1"/>
      <c r="Q644" s="53"/>
      <c r="R644" s="53"/>
      <c r="V644" s="43"/>
      <c r="W644" s="1"/>
      <c r="X644" s="44"/>
    </row>
    <row r="645" spans="1:24" ht="15">
      <c r="A645" s="1" t="b">
        <v>1</v>
      </c>
      <c r="B645" s="1"/>
      <c r="C645" s="1"/>
      <c r="D645" s="1"/>
      <c r="E645" s="1" t="s">
        <v>6029</v>
      </c>
      <c r="F645" s="1" t="s">
        <v>1762</v>
      </c>
      <c r="G645" s="83" t="s">
        <v>1763</v>
      </c>
      <c r="H645" s="1" t="s">
        <v>1720</v>
      </c>
      <c r="I645" s="33">
        <v>42050</v>
      </c>
      <c r="J645" s="1" t="s">
        <v>1764</v>
      </c>
      <c r="K645" s="1" t="s">
        <v>16</v>
      </c>
      <c r="L645" s="1"/>
      <c r="M645" s="1"/>
      <c r="N645" s="1"/>
      <c r="O645" s="1"/>
      <c r="P645" s="1"/>
      <c r="Q645" s="53"/>
      <c r="R645" s="53"/>
      <c r="V645" s="43"/>
      <c r="W645" s="1"/>
      <c r="X645" s="44"/>
    </row>
    <row r="646" spans="1:24" ht="15">
      <c r="A646" s="1" t="b">
        <v>1</v>
      </c>
      <c r="B646" s="1"/>
      <c r="C646" s="1"/>
      <c r="D646" s="1"/>
      <c r="E646" s="1" t="s">
        <v>6029</v>
      </c>
      <c r="F646" s="1" t="s">
        <v>1765</v>
      </c>
      <c r="G646" s="83" t="s">
        <v>1766</v>
      </c>
      <c r="H646" s="1" t="s">
        <v>1720</v>
      </c>
      <c r="I646" s="33">
        <v>42069</v>
      </c>
      <c r="J646" s="1" t="s">
        <v>1767</v>
      </c>
      <c r="K646" s="1" t="s">
        <v>16</v>
      </c>
      <c r="L646" s="1"/>
      <c r="M646" s="1"/>
      <c r="N646" s="1"/>
      <c r="O646" s="1"/>
      <c r="P646" s="1"/>
      <c r="Q646" s="53"/>
      <c r="R646" s="53"/>
      <c r="V646" s="43"/>
      <c r="W646" s="1"/>
      <c r="X646" s="44"/>
    </row>
    <row r="647" spans="1:24" ht="15">
      <c r="A647" s="1" t="b">
        <v>1</v>
      </c>
      <c r="B647" s="1"/>
      <c r="C647" s="1"/>
      <c r="D647" s="1"/>
      <c r="E647" s="1" t="s">
        <v>6029</v>
      </c>
      <c r="F647" s="1" t="s">
        <v>555</v>
      </c>
      <c r="G647" s="83" t="s">
        <v>556</v>
      </c>
      <c r="H647" s="1" t="s">
        <v>557</v>
      </c>
      <c r="I647" s="33">
        <v>42618</v>
      </c>
      <c r="J647" s="1"/>
      <c r="K647" s="1" t="s">
        <v>148</v>
      </c>
      <c r="L647" s="1" t="s">
        <v>5978</v>
      </c>
      <c r="M647" s="1"/>
      <c r="N647" s="1"/>
      <c r="O647" s="1"/>
      <c r="P647" s="1"/>
      <c r="Q647" s="53"/>
      <c r="R647" s="53"/>
      <c r="V647" s="43"/>
      <c r="W647" s="1"/>
      <c r="X647" s="44"/>
    </row>
    <row r="648" spans="1:24" ht="15">
      <c r="A648" s="1" t="b">
        <v>1</v>
      </c>
      <c r="B648" s="1"/>
      <c r="C648" s="1"/>
      <c r="D648" s="1"/>
      <c r="E648" s="1" t="s">
        <v>6029</v>
      </c>
      <c r="F648" s="1" t="s">
        <v>1768</v>
      </c>
      <c r="G648" s="83" t="s">
        <v>1769</v>
      </c>
      <c r="H648" s="1" t="s">
        <v>1720</v>
      </c>
      <c r="I648" s="33">
        <v>42883</v>
      </c>
      <c r="J648" s="84" t="s">
        <v>6030</v>
      </c>
      <c r="K648" s="1" t="s">
        <v>623</v>
      </c>
      <c r="L648" s="1"/>
      <c r="M648" s="1"/>
      <c r="N648" s="1"/>
      <c r="O648" s="1"/>
      <c r="P648" s="1"/>
      <c r="Q648" s="53"/>
      <c r="R648" s="53"/>
      <c r="V648" s="43"/>
      <c r="W648" s="1"/>
      <c r="X648" s="44"/>
    </row>
    <row r="649" spans="1:24" ht="15">
      <c r="A649" s="1" t="b">
        <v>1</v>
      </c>
      <c r="B649" s="1"/>
      <c r="C649" s="1"/>
      <c r="D649" s="1"/>
      <c r="E649" s="1" t="s">
        <v>6029</v>
      </c>
      <c r="F649" s="1" t="s">
        <v>3207</v>
      </c>
      <c r="G649" s="83" t="s">
        <v>3208</v>
      </c>
      <c r="H649" s="1" t="s">
        <v>3209</v>
      </c>
      <c r="I649" s="33">
        <v>42891</v>
      </c>
      <c r="J649" s="1" t="s">
        <v>3210</v>
      </c>
      <c r="K649" s="1" t="s">
        <v>204</v>
      </c>
      <c r="L649" s="1"/>
      <c r="M649" s="1"/>
      <c r="N649" s="1"/>
      <c r="O649" s="1"/>
      <c r="P649" s="1"/>
      <c r="Q649" s="53"/>
      <c r="R649" s="53"/>
      <c r="V649" s="43"/>
      <c r="W649" s="1"/>
      <c r="X649" s="44"/>
    </row>
    <row r="650" spans="1:24" ht="15">
      <c r="A650" s="1" t="b">
        <v>1</v>
      </c>
      <c r="B650" s="1"/>
      <c r="C650" s="1"/>
      <c r="D650" s="1"/>
      <c r="E650" s="1" t="s">
        <v>6029</v>
      </c>
      <c r="F650" s="1" t="s">
        <v>1966</v>
      </c>
      <c r="G650" s="83" t="s">
        <v>1967</v>
      </c>
      <c r="H650" s="1" t="s">
        <v>1968</v>
      </c>
      <c r="I650" s="33">
        <v>42915</v>
      </c>
      <c r="J650" s="1"/>
      <c r="K650" s="1" t="s">
        <v>524</v>
      </c>
      <c r="L650" s="1" t="s">
        <v>1969</v>
      </c>
      <c r="M650" s="1"/>
      <c r="N650" s="1"/>
      <c r="O650" s="1"/>
      <c r="P650" s="1"/>
      <c r="Q650" s="53"/>
      <c r="R650" s="53"/>
      <c r="V650" s="43"/>
      <c r="W650" s="1"/>
      <c r="X650" s="44"/>
    </row>
    <row r="651" spans="1:24" ht="15">
      <c r="A651" s="1" t="b">
        <v>1</v>
      </c>
      <c r="B651" s="1"/>
      <c r="C651" s="1"/>
      <c r="D651" s="1"/>
      <c r="E651" s="1" t="s">
        <v>6029</v>
      </c>
      <c r="F651" s="1" t="s">
        <v>1182</v>
      </c>
      <c r="G651" s="83" t="s">
        <v>1183</v>
      </c>
      <c r="H651" s="1" t="s">
        <v>952</v>
      </c>
      <c r="I651" s="33">
        <v>43003</v>
      </c>
      <c r="J651" s="1"/>
      <c r="K651" s="1" t="s">
        <v>954</v>
      </c>
      <c r="L651" s="1"/>
      <c r="M651" s="1"/>
      <c r="N651" s="1"/>
      <c r="O651" s="1"/>
      <c r="P651" s="1"/>
      <c r="Q651" s="53"/>
      <c r="R651" s="53"/>
      <c r="V651" s="43"/>
      <c r="W651" s="1"/>
      <c r="X651" s="44"/>
    </row>
    <row r="652" spans="1:24" ht="15">
      <c r="A652" s="1" t="b">
        <v>1</v>
      </c>
      <c r="B652" s="1"/>
      <c r="C652" s="1"/>
      <c r="D652" s="1"/>
      <c r="E652" s="1" t="s">
        <v>6029</v>
      </c>
      <c r="F652" s="1" t="s">
        <v>594</v>
      </c>
      <c r="G652" s="83" t="s">
        <v>595</v>
      </c>
      <c r="H652" s="1" t="s">
        <v>596</v>
      </c>
      <c r="I652" s="33">
        <v>43009</v>
      </c>
      <c r="J652" s="1"/>
      <c r="K652" s="1" t="s">
        <v>597</v>
      </c>
      <c r="L652" s="1"/>
      <c r="M652" s="1"/>
      <c r="N652" s="1"/>
      <c r="O652" s="1"/>
      <c r="P652" s="1"/>
      <c r="Q652" s="53"/>
      <c r="R652" s="53"/>
      <c r="V652" s="43"/>
      <c r="W652" s="1"/>
      <c r="X652" s="44"/>
    </row>
    <row r="653" spans="1:24" ht="15">
      <c r="A653" s="1" t="b">
        <v>1</v>
      </c>
      <c r="B653" s="1"/>
      <c r="C653" s="1"/>
      <c r="D653" s="1"/>
      <c r="E653" s="1" t="s">
        <v>6029</v>
      </c>
      <c r="F653" s="1" t="s">
        <v>1184</v>
      </c>
      <c r="G653" s="83" t="s">
        <v>1185</v>
      </c>
      <c r="H653" s="1" t="s">
        <v>952</v>
      </c>
      <c r="I653" s="33">
        <v>43023</v>
      </c>
      <c r="J653" s="1" t="s">
        <v>1186</v>
      </c>
      <c r="K653" s="1" t="s">
        <v>954</v>
      </c>
      <c r="L653" s="1"/>
      <c r="M653" s="1"/>
      <c r="N653" s="1"/>
      <c r="O653" s="1"/>
      <c r="P653" s="1"/>
      <c r="Q653" s="53"/>
      <c r="R653" s="53"/>
      <c r="V653" s="43"/>
      <c r="W653" s="1"/>
      <c r="X653" s="44"/>
    </row>
    <row r="654" spans="1:24" ht="15">
      <c r="A654" s="1" t="b">
        <v>1</v>
      </c>
      <c r="B654" s="1"/>
      <c r="C654" s="1"/>
      <c r="D654" s="1"/>
      <c r="E654" s="1" t="s">
        <v>6029</v>
      </c>
      <c r="F654" s="1" t="s">
        <v>1187</v>
      </c>
      <c r="G654" s="83" t="s">
        <v>1188</v>
      </c>
      <c r="H654" s="1" t="s">
        <v>952</v>
      </c>
      <c r="I654" s="33">
        <v>43055</v>
      </c>
      <c r="J654" s="1" t="s">
        <v>1186</v>
      </c>
      <c r="K654" s="1" t="s">
        <v>954</v>
      </c>
      <c r="L654" s="1"/>
      <c r="M654" s="1"/>
      <c r="N654" s="1"/>
      <c r="O654" s="1"/>
      <c r="P654" s="1"/>
      <c r="Q654" s="53"/>
      <c r="R654" s="53"/>
      <c r="V654" s="43"/>
      <c r="W654" s="1"/>
      <c r="X654" s="44"/>
    </row>
    <row r="655" spans="1:24" ht="15">
      <c r="A655" s="1" t="b">
        <v>1</v>
      </c>
      <c r="B655" s="1"/>
      <c r="C655" s="1"/>
      <c r="D655" s="1"/>
      <c r="E655" s="1" t="s">
        <v>6029</v>
      </c>
      <c r="F655" s="1" t="s">
        <v>905</v>
      </c>
      <c r="G655" s="83" t="s">
        <v>906</v>
      </c>
      <c r="H655" s="1" t="s">
        <v>907</v>
      </c>
      <c r="I655" s="33">
        <v>43126</v>
      </c>
      <c r="J655" s="1" t="s">
        <v>908</v>
      </c>
      <c r="K655" s="1" t="s">
        <v>18</v>
      </c>
      <c r="L655" s="1"/>
      <c r="M655" s="1"/>
      <c r="N655" s="1"/>
      <c r="O655" s="1"/>
      <c r="P655" s="1"/>
      <c r="Q655" s="53"/>
      <c r="R655" s="53"/>
      <c r="V655" s="43"/>
      <c r="W655" s="1"/>
      <c r="X655" s="44"/>
    </row>
    <row r="656" spans="1:24" ht="15">
      <c r="A656" s="1" t="b">
        <v>1</v>
      </c>
      <c r="B656" s="1"/>
      <c r="C656" s="1"/>
      <c r="D656" s="1"/>
      <c r="E656" s="1" t="s">
        <v>6029</v>
      </c>
      <c r="F656" s="1" t="s">
        <v>8</v>
      </c>
      <c r="G656" s="83" t="s">
        <v>9</v>
      </c>
      <c r="H656" s="1" t="s">
        <v>10</v>
      </c>
      <c r="I656" s="33">
        <v>43170</v>
      </c>
      <c r="J656" s="1"/>
      <c r="K656" s="1" t="s">
        <v>11</v>
      </c>
      <c r="L656" s="1"/>
      <c r="M656" s="1"/>
      <c r="N656" s="1"/>
      <c r="O656" s="1"/>
      <c r="P656" s="1"/>
      <c r="Q656" s="53"/>
      <c r="R656" s="53"/>
      <c r="V656" s="43"/>
      <c r="W656" s="1"/>
      <c r="X656" s="44"/>
    </row>
    <row r="657" spans="1:24" ht="15">
      <c r="A657" s="1" t="b">
        <v>1</v>
      </c>
      <c r="B657" s="1"/>
      <c r="C657" s="1"/>
      <c r="D657" s="1"/>
      <c r="E657" s="1" t="s">
        <v>6029</v>
      </c>
      <c r="F657" s="1" t="s">
        <v>902</v>
      </c>
      <c r="G657" s="83" t="s">
        <v>903</v>
      </c>
      <c r="H657" s="1" t="s">
        <v>904</v>
      </c>
      <c r="I657" s="33">
        <v>43468</v>
      </c>
      <c r="J657" s="1"/>
      <c r="K657" s="1" t="s">
        <v>407</v>
      </c>
      <c r="L657" s="1"/>
      <c r="M657" s="1"/>
      <c r="N657" s="1"/>
      <c r="O657" s="1"/>
      <c r="P657" s="1"/>
      <c r="Q657" s="53"/>
      <c r="R657" s="53"/>
      <c r="V657" s="43"/>
      <c r="W657" s="1"/>
      <c r="X657" s="44"/>
    </row>
    <row r="658" spans="1:24" ht="15">
      <c r="A658" s="1" t="b">
        <v>1</v>
      </c>
      <c r="B658" s="1"/>
      <c r="C658" s="1"/>
      <c r="D658" s="1"/>
      <c r="E658" s="1" t="s">
        <v>6029</v>
      </c>
      <c r="F658" s="1" t="s">
        <v>2177</v>
      </c>
      <c r="G658" s="83" t="s">
        <v>2178</v>
      </c>
      <c r="H658" s="1" t="s">
        <v>2179</v>
      </c>
      <c r="I658" s="33">
        <v>43614</v>
      </c>
      <c r="J658" s="1" t="s">
        <v>2180</v>
      </c>
      <c r="K658" s="1" t="s">
        <v>2181</v>
      </c>
      <c r="L658" s="1"/>
      <c r="M658" s="1"/>
      <c r="N658" s="1"/>
      <c r="O658" s="1"/>
      <c r="P658" s="1"/>
      <c r="Q658" s="53"/>
      <c r="R658" s="53"/>
      <c r="V658" s="43"/>
      <c r="W658" s="1"/>
      <c r="X658" s="44"/>
    </row>
    <row r="659" spans="1:24" ht="15">
      <c r="A659" s="1" t="b">
        <v>1</v>
      </c>
      <c r="B659" s="1"/>
      <c r="C659" s="1"/>
      <c r="D659" s="1"/>
      <c r="E659" s="1" t="s">
        <v>6029</v>
      </c>
      <c r="F659" s="1" t="s">
        <v>1955</v>
      </c>
      <c r="G659" s="83" t="s">
        <v>1956</v>
      </c>
      <c r="H659" s="1" t="s">
        <v>1957</v>
      </c>
      <c r="I659" s="33">
        <v>43756</v>
      </c>
      <c r="J659" s="1"/>
      <c r="K659" s="85" t="s">
        <v>1364</v>
      </c>
      <c r="L659" s="1"/>
      <c r="M659" s="1"/>
      <c r="N659" s="1"/>
      <c r="O659" s="1"/>
      <c r="P659" s="1"/>
      <c r="Q659" s="53"/>
      <c r="R659" s="53"/>
      <c r="V659" s="43"/>
      <c r="W659" s="1"/>
      <c r="X659" s="44"/>
    </row>
    <row r="660" spans="1:24" ht="15">
      <c r="A660" s="1" t="b">
        <v>1</v>
      </c>
      <c r="B660" s="1"/>
      <c r="C660" s="1"/>
      <c r="D660" s="1"/>
      <c r="E660" s="1" t="s">
        <v>6029</v>
      </c>
      <c r="F660" s="1" t="s">
        <v>1489</v>
      </c>
      <c r="G660" s="83" t="s">
        <v>1490</v>
      </c>
      <c r="H660" s="1" t="s">
        <v>70</v>
      </c>
      <c r="I660" s="68" t="s">
        <v>1491</v>
      </c>
      <c r="J660" s="1"/>
      <c r="K660" s="1" t="s">
        <v>1486</v>
      </c>
      <c r="L660" s="1"/>
      <c r="M660" s="1"/>
      <c r="N660" s="1"/>
      <c r="O660" s="1"/>
      <c r="P660" s="1"/>
      <c r="Q660" s="53"/>
      <c r="R660" s="53"/>
      <c r="V660" s="43"/>
      <c r="W660" s="1"/>
      <c r="X660" s="44"/>
    </row>
    <row r="661" spans="1:24" ht="15">
      <c r="A661" s="1" t="b">
        <v>1</v>
      </c>
      <c r="B661" s="1"/>
      <c r="C661" s="1"/>
      <c r="D661" s="1"/>
      <c r="E661" s="1" t="s">
        <v>6029</v>
      </c>
      <c r="F661" s="1" t="s">
        <v>1492</v>
      </c>
      <c r="G661" s="83" t="s">
        <v>1493</v>
      </c>
      <c r="H661" s="1" t="s">
        <v>70</v>
      </c>
      <c r="I661" s="33" t="s">
        <v>6031</v>
      </c>
      <c r="J661" s="1"/>
      <c r="K661" s="1" t="s">
        <v>1486</v>
      </c>
      <c r="L661" s="1"/>
      <c r="M661" s="1"/>
      <c r="N661" s="1"/>
      <c r="O661" s="1"/>
      <c r="P661" s="1"/>
      <c r="Q661" s="53"/>
      <c r="R661" s="53"/>
      <c r="V661" s="43"/>
      <c r="W661" s="1"/>
      <c r="X661" s="44"/>
    </row>
    <row r="662" spans="1:24" ht="15">
      <c r="A662" s="1" t="b">
        <v>1</v>
      </c>
      <c r="B662" s="1"/>
      <c r="C662" s="1"/>
      <c r="D662" s="1"/>
      <c r="E662" s="1" t="s">
        <v>6032</v>
      </c>
      <c r="F662" s="1" t="s">
        <v>1943</v>
      </c>
      <c r="G662" s="83" t="s">
        <v>1944</v>
      </c>
      <c r="H662" s="82" t="s">
        <v>1945</v>
      </c>
      <c r="I662" s="33">
        <v>42225</v>
      </c>
      <c r="J662" s="1" t="s">
        <v>1946</v>
      </c>
      <c r="K662" s="1"/>
      <c r="L662" s="1"/>
      <c r="M662" s="1"/>
      <c r="N662" s="1"/>
      <c r="O662" s="1"/>
      <c r="P662" s="1"/>
      <c r="Q662" s="53"/>
      <c r="R662" s="53"/>
      <c r="V662" s="43"/>
      <c r="W662" s="1"/>
      <c r="X662" s="44"/>
    </row>
    <row r="663" spans="1:24" ht="15">
      <c r="A663" s="1" t="b">
        <v>1</v>
      </c>
      <c r="B663" s="1"/>
      <c r="C663" s="1"/>
      <c r="D663" s="1"/>
      <c r="E663" s="1" t="s">
        <v>6032</v>
      </c>
      <c r="F663" s="1" t="s">
        <v>1558</v>
      </c>
      <c r="G663" s="83" t="s">
        <v>1559</v>
      </c>
      <c r="H663" s="82" t="s">
        <v>1515</v>
      </c>
      <c r="I663" s="33">
        <v>43825</v>
      </c>
      <c r="J663" s="1" t="s">
        <v>1560</v>
      </c>
      <c r="K663" s="1"/>
      <c r="L663" s="1"/>
      <c r="M663" s="1"/>
      <c r="N663" s="1"/>
      <c r="O663" s="1"/>
      <c r="P663" s="1"/>
      <c r="Q663" s="53"/>
      <c r="R663" s="53"/>
      <c r="V663" s="43"/>
      <c r="W663" s="1"/>
      <c r="X663" s="44"/>
    </row>
    <row r="664" spans="1:24" ht="15">
      <c r="A664" s="1" t="b">
        <v>1</v>
      </c>
      <c r="B664" s="1"/>
      <c r="C664" s="1"/>
      <c r="D664" s="1"/>
      <c r="E664" s="1" t="s">
        <v>6032</v>
      </c>
      <c r="F664" s="1" t="s">
        <v>1561</v>
      </c>
      <c r="G664" s="83" t="s">
        <v>1562</v>
      </c>
      <c r="H664" s="82" t="s">
        <v>1515</v>
      </c>
      <c r="I664" s="33">
        <v>43872</v>
      </c>
      <c r="J664" s="1"/>
      <c r="K664" s="1"/>
      <c r="L664" s="1"/>
      <c r="M664" s="1"/>
      <c r="N664" s="1"/>
      <c r="O664" s="1"/>
      <c r="P664" s="1"/>
      <c r="Q664" s="53"/>
      <c r="R664" s="53"/>
      <c r="V664" s="43"/>
      <c r="W664" s="1"/>
      <c r="X664" s="44"/>
    </row>
    <row r="665" spans="1:24" ht="15">
      <c r="A665" s="1" t="b">
        <v>1</v>
      </c>
      <c r="B665" s="1"/>
      <c r="C665" s="1"/>
      <c r="D665" s="1"/>
      <c r="E665" s="1" t="s">
        <v>6032</v>
      </c>
      <c r="F665" s="1" t="s">
        <v>1563</v>
      </c>
      <c r="G665" s="83" t="s">
        <v>1564</v>
      </c>
      <c r="H665" s="82" t="s">
        <v>1515</v>
      </c>
      <c r="I665" s="33">
        <v>43912</v>
      </c>
      <c r="J665" s="1"/>
      <c r="K665" s="1"/>
      <c r="L665" s="1"/>
      <c r="M665" s="1"/>
      <c r="N665" s="1"/>
      <c r="O665" s="1"/>
      <c r="P665" s="1"/>
      <c r="Q665" s="53"/>
      <c r="R665" s="53"/>
      <c r="V665" s="43"/>
      <c r="W665" s="1"/>
      <c r="X665" s="44"/>
    </row>
    <row r="666" spans="1:24" ht="15">
      <c r="A666" s="1" t="b">
        <v>1</v>
      </c>
      <c r="B666" s="1"/>
      <c r="C666" s="1"/>
      <c r="D666" s="1"/>
      <c r="E666" s="1" t="s">
        <v>6032</v>
      </c>
      <c r="F666" s="1" t="s">
        <v>3240</v>
      </c>
      <c r="G666" s="82" t="s">
        <v>3241</v>
      </c>
      <c r="H666" s="86" t="s">
        <v>3225</v>
      </c>
      <c r="I666" s="33">
        <v>43872</v>
      </c>
      <c r="J666" s="1" t="s">
        <v>3242</v>
      </c>
      <c r="K666" s="1"/>
      <c r="L666" s="1"/>
      <c r="M666" s="1"/>
      <c r="N666" s="1"/>
      <c r="O666" s="1"/>
      <c r="P666" s="1"/>
      <c r="Q666" s="53"/>
      <c r="R666" s="53"/>
      <c r="V666" s="43"/>
      <c r="W666" s="1"/>
      <c r="X666" s="44"/>
    </row>
    <row r="667" spans="1:24" ht="15">
      <c r="A667" s="1" t="b">
        <v>1</v>
      </c>
      <c r="B667" s="1"/>
      <c r="C667" s="1"/>
      <c r="D667" s="1"/>
      <c r="E667" s="1" t="s">
        <v>6032</v>
      </c>
      <c r="F667" s="1" t="s">
        <v>3243</v>
      </c>
      <c r="G667" s="82" t="s">
        <v>3244</v>
      </c>
      <c r="H667" s="86" t="s">
        <v>3225</v>
      </c>
      <c r="I667" s="33">
        <v>43844</v>
      </c>
      <c r="J667" s="1" t="s">
        <v>3245</v>
      </c>
      <c r="K667" s="1"/>
      <c r="L667" s="1"/>
      <c r="M667" s="1"/>
      <c r="N667" s="1"/>
      <c r="O667" s="1"/>
      <c r="P667" s="1"/>
      <c r="Q667" s="53"/>
      <c r="R667" s="53"/>
      <c r="V667" s="43"/>
      <c r="W667" s="1"/>
      <c r="X667" s="44"/>
    </row>
    <row r="668" spans="1:24" ht="15">
      <c r="A668" s="1" t="b">
        <v>1</v>
      </c>
      <c r="B668" s="1"/>
      <c r="C668" s="1"/>
      <c r="D668" s="1"/>
      <c r="E668" s="1" t="s">
        <v>6032</v>
      </c>
      <c r="F668" s="1" t="s">
        <v>1947</v>
      </c>
      <c r="G668" s="82" t="s">
        <v>1948</v>
      </c>
      <c r="H668" s="1" t="s">
        <v>1945</v>
      </c>
      <c r="I668" s="33">
        <v>2014</v>
      </c>
      <c r="J668" s="1" t="s">
        <v>1949</v>
      </c>
      <c r="K668" s="1"/>
      <c r="L668" s="1"/>
      <c r="M668" s="1"/>
      <c r="N668" s="1"/>
      <c r="O668" s="1"/>
      <c r="P668" s="1"/>
      <c r="Q668" s="53"/>
      <c r="R668" s="53"/>
      <c r="V668" s="43"/>
      <c r="W668" s="1"/>
      <c r="X668" s="44"/>
    </row>
    <row r="669" spans="1:24" ht="15">
      <c r="A669" s="1" t="b">
        <v>1</v>
      </c>
      <c r="B669" s="1"/>
      <c r="C669" s="1"/>
      <c r="D669" s="1"/>
      <c r="E669" s="1" t="s">
        <v>6032</v>
      </c>
      <c r="F669" s="1" t="s">
        <v>1950</v>
      </c>
      <c r="G669" s="82" t="s">
        <v>1951</v>
      </c>
      <c r="H669" s="1" t="s">
        <v>1945</v>
      </c>
      <c r="I669" s="33">
        <v>2012</v>
      </c>
      <c r="J669" s="1"/>
      <c r="K669" s="1"/>
      <c r="L669" s="1"/>
      <c r="M669" s="1"/>
      <c r="N669" s="1"/>
      <c r="O669" s="1"/>
      <c r="P669" s="1"/>
      <c r="Q669" s="53"/>
      <c r="R669" s="53"/>
      <c r="V669" s="43"/>
      <c r="W669" s="1"/>
      <c r="X669" s="44"/>
    </row>
    <row r="670" spans="1:24" ht="15">
      <c r="A670" s="1" t="b">
        <v>1</v>
      </c>
      <c r="B670" s="1"/>
      <c r="C670" s="1"/>
      <c r="D670" s="1"/>
      <c r="E670" s="1" t="s">
        <v>6032</v>
      </c>
      <c r="F670" s="1" t="s">
        <v>1770</v>
      </c>
      <c r="G670" s="83" t="s">
        <v>1771</v>
      </c>
      <c r="H670" s="1" t="s">
        <v>1720</v>
      </c>
      <c r="I670" s="33">
        <v>41629</v>
      </c>
      <c r="J670" s="1" t="s">
        <v>1772</v>
      </c>
      <c r="K670" s="1"/>
      <c r="L670" s="1"/>
      <c r="M670" s="1"/>
      <c r="N670" s="1"/>
      <c r="O670" s="1"/>
      <c r="P670" s="1"/>
      <c r="Q670" s="53"/>
      <c r="R670" s="53"/>
      <c r="V670" s="43"/>
      <c r="W670" s="1"/>
      <c r="X670" s="44"/>
    </row>
    <row r="671" spans="1:24" ht="15">
      <c r="A671" s="1" t="b">
        <v>1</v>
      </c>
      <c r="B671" s="1"/>
      <c r="C671" s="1"/>
      <c r="D671" s="1"/>
      <c r="E671" s="1" t="s">
        <v>6032</v>
      </c>
      <c r="F671" s="1" t="s">
        <v>3246</v>
      </c>
      <c r="G671" s="83" t="s">
        <v>3247</v>
      </c>
      <c r="H671" s="86" t="s">
        <v>3225</v>
      </c>
      <c r="I671" s="68" t="s">
        <v>6033</v>
      </c>
      <c r="J671" s="1" t="s">
        <v>3248</v>
      </c>
      <c r="K671" s="1"/>
      <c r="L671" s="1"/>
      <c r="M671" s="1"/>
      <c r="N671" s="1"/>
      <c r="O671" s="1"/>
      <c r="P671" s="1"/>
      <c r="Q671" s="53"/>
      <c r="R671" s="53"/>
      <c r="V671" s="43"/>
      <c r="W671" s="1"/>
      <c r="X671" s="44"/>
    </row>
    <row r="672" spans="1:24" ht="15">
      <c r="A672" s="1" t="b">
        <v>1</v>
      </c>
      <c r="B672" s="1"/>
      <c r="C672" s="1"/>
      <c r="D672" s="1"/>
      <c r="E672" s="1" t="s">
        <v>6032</v>
      </c>
      <c r="F672" s="1" t="s">
        <v>1891</v>
      </c>
      <c r="G672" s="83" t="s">
        <v>1892</v>
      </c>
      <c r="H672" s="1" t="s">
        <v>1831</v>
      </c>
      <c r="I672" s="33">
        <v>40005</v>
      </c>
      <c r="J672" s="1" t="s">
        <v>1893</v>
      </c>
      <c r="K672" s="1"/>
      <c r="L672" s="1"/>
      <c r="M672" s="1"/>
      <c r="N672" s="1"/>
      <c r="O672" s="1"/>
      <c r="P672" s="1"/>
      <c r="Q672" s="53"/>
      <c r="R672" s="53"/>
      <c r="V672" s="43"/>
      <c r="W672" s="1"/>
      <c r="X672" s="44"/>
    </row>
    <row r="673" spans="1:24" ht="15">
      <c r="A673" s="1" t="b">
        <v>1</v>
      </c>
      <c r="B673" s="1"/>
      <c r="C673" s="1"/>
      <c r="D673" s="1"/>
      <c r="E673" s="1" t="s">
        <v>6034</v>
      </c>
      <c r="F673" s="1" t="s">
        <v>3249</v>
      </c>
      <c r="G673" s="82" t="s">
        <v>3250</v>
      </c>
      <c r="H673" s="82" t="s">
        <v>3225</v>
      </c>
      <c r="I673" s="33">
        <v>43843</v>
      </c>
      <c r="J673" s="1"/>
      <c r="K673" s="1"/>
      <c r="L673" s="1"/>
      <c r="M673" s="1"/>
      <c r="N673" s="1"/>
      <c r="O673" s="1"/>
      <c r="P673" s="1"/>
      <c r="Q673" s="53"/>
      <c r="R673" s="53"/>
      <c r="V673" s="43"/>
      <c r="W673" s="1" t="s">
        <v>6035</v>
      </c>
      <c r="X673" s="44"/>
    </row>
    <row r="674" spans="1:24" ht="15">
      <c r="A674" s="1" t="b">
        <v>1</v>
      </c>
      <c r="B674" s="1"/>
      <c r="C674" s="1"/>
      <c r="D674" s="1"/>
      <c r="E674" s="1" t="s">
        <v>6034</v>
      </c>
      <c r="F674" s="1" t="s">
        <v>3251</v>
      </c>
      <c r="G674" s="82" t="s">
        <v>3252</v>
      </c>
      <c r="H674" s="82" t="s">
        <v>3225</v>
      </c>
      <c r="I674" s="33">
        <v>43812</v>
      </c>
      <c r="J674" s="1"/>
      <c r="K674" s="1"/>
      <c r="L674" s="1"/>
      <c r="M674" s="1"/>
      <c r="N674" s="1"/>
      <c r="O674" s="1"/>
      <c r="P674" s="1"/>
      <c r="Q674" s="53"/>
      <c r="R674" s="53"/>
      <c r="V674" s="43"/>
      <c r="W674" s="1" t="s">
        <v>6036</v>
      </c>
      <c r="X674" s="44"/>
    </row>
    <row r="675" spans="1:24" ht="15">
      <c r="A675" s="1" t="b">
        <v>1</v>
      </c>
      <c r="B675" s="1"/>
      <c r="C675" s="1"/>
      <c r="D675" s="1"/>
      <c r="E675" s="1" t="s">
        <v>6034</v>
      </c>
      <c r="F675" s="1" t="s">
        <v>3253</v>
      </c>
      <c r="G675" s="82" t="s">
        <v>3254</v>
      </c>
      <c r="H675" s="82" t="s">
        <v>3225</v>
      </c>
      <c r="I675" s="33">
        <v>43957</v>
      </c>
      <c r="J675" s="1" t="s">
        <v>3255</v>
      </c>
      <c r="K675" s="1"/>
      <c r="L675" s="1"/>
      <c r="M675" s="1"/>
      <c r="N675" s="1"/>
      <c r="O675" s="1"/>
      <c r="P675" s="1"/>
      <c r="Q675" s="53"/>
      <c r="R675" s="53"/>
      <c r="V675" s="43"/>
      <c r="W675" s="1" t="s">
        <v>6037</v>
      </c>
      <c r="X675" s="44"/>
    </row>
    <row r="676" spans="1:24" ht="15">
      <c r="A676" s="1" t="b">
        <v>1</v>
      </c>
      <c r="B676" s="1"/>
      <c r="C676" s="1"/>
      <c r="D676" s="1"/>
      <c r="E676" s="1" t="s">
        <v>6034</v>
      </c>
      <c r="F676" s="1" t="s">
        <v>3256</v>
      </c>
      <c r="G676" s="82" t="s">
        <v>3257</v>
      </c>
      <c r="H676" s="82" t="s">
        <v>3225</v>
      </c>
      <c r="I676" s="33">
        <v>44034</v>
      </c>
      <c r="J676" s="1"/>
      <c r="K676" s="1"/>
      <c r="L676" s="1"/>
      <c r="M676" s="1"/>
      <c r="N676" s="1"/>
      <c r="O676" s="1"/>
      <c r="P676" s="1"/>
      <c r="Q676" s="53"/>
      <c r="R676" s="53"/>
      <c r="V676" s="43"/>
      <c r="W676" s="1" t="s">
        <v>6038</v>
      </c>
      <c r="X676" s="44"/>
    </row>
    <row r="677" spans="1:24" ht="15">
      <c r="A677" s="1" t="b">
        <v>1</v>
      </c>
      <c r="B677" s="1"/>
      <c r="C677" s="1"/>
      <c r="D677" s="1"/>
      <c r="E677" s="1" t="s">
        <v>6034</v>
      </c>
      <c r="F677" s="1" t="s">
        <v>2383</v>
      </c>
      <c r="G677" s="83" t="s">
        <v>2384</v>
      </c>
      <c r="H677" s="1" t="s">
        <v>1259</v>
      </c>
      <c r="I677" s="33">
        <v>43710</v>
      </c>
      <c r="J677" s="1"/>
      <c r="K677" s="1"/>
      <c r="L677" s="1"/>
      <c r="M677" s="1"/>
      <c r="N677" s="1"/>
      <c r="O677" s="1"/>
      <c r="P677" s="1"/>
      <c r="Q677" s="53"/>
      <c r="R677" s="53"/>
      <c r="V677" s="43"/>
      <c r="W677" s="1" t="s">
        <v>6039</v>
      </c>
      <c r="X677" s="44"/>
    </row>
    <row r="678" spans="1:24" ht="15">
      <c r="A678" s="1" t="b">
        <v>1</v>
      </c>
      <c r="B678" s="1"/>
      <c r="C678" s="1"/>
      <c r="D678" s="1"/>
      <c r="E678" s="1" t="s">
        <v>6034</v>
      </c>
      <c r="F678" s="1" t="s">
        <v>2372</v>
      </c>
      <c r="G678" s="83" t="s">
        <v>2373</v>
      </c>
      <c r="H678" s="1" t="s">
        <v>1259</v>
      </c>
      <c r="I678" s="33">
        <v>43769</v>
      </c>
      <c r="J678" s="1"/>
      <c r="K678" s="1"/>
      <c r="L678" s="1"/>
      <c r="M678" s="1"/>
      <c r="N678" s="1"/>
      <c r="O678" s="1"/>
      <c r="P678" s="1"/>
      <c r="Q678" s="53"/>
      <c r="R678" s="53"/>
      <c r="V678" s="43"/>
      <c r="W678" s="1" t="s">
        <v>6040</v>
      </c>
      <c r="X678" s="44"/>
    </row>
    <row r="679" spans="1:24" ht="15">
      <c r="A679" s="1" t="b">
        <v>1</v>
      </c>
      <c r="B679" s="1"/>
      <c r="C679" s="1"/>
      <c r="D679" s="1"/>
      <c r="E679" s="1" t="s">
        <v>6034</v>
      </c>
      <c r="F679" s="1" t="s">
        <v>2278</v>
      </c>
      <c r="G679" s="83" t="s">
        <v>2279</v>
      </c>
      <c r="H679" s="1" t="s">
        <v>1259</v>
      </c>
      <c r="I679" s="33">
        <v>43950</v>
      </c>
      <c r="J679" s="1" t="s">
        <v>917</v>
      </c>
      <c r="K679" s="1"/>
      <c r="L679" s="1"/>
      <c r="M679" s="1"/>
      <c r="N679" s="1"/>
      <c r="O679" s="1"/>
      <c r="P679" s="1"/>
      <c r="Q679" s="53"/>
      <c r="R679" s="53"/>
      <c r="V679" s="43"/>
      <c r="W679" s="1" t="s">
        <v>6041</v>
      </c>
      <c r="X679" s="44"/>
    </row>
    <row r="680" spans="1:24" ht="15">
      <c r="A680" s="1" t="b">
        <v>1</v>
      </c>
      <c r="B680" s="1"/>
      <c r="C680" s="1"/>
      <c r="D680" s="1"/>
      <c r="E680" s="1" t="s">
        <v>6034</v>
      </c>
      <c r="F680" s="1" t="s">
        <v>2267</v>
      </c>
      <c r="G680" s="83" t="s">
        <v>2268</v>
      </c>
      <c r="H680" s="1" t="s">
        <v>1259</v>
      </c>
      <c r="I680" s="33">
        <v>44045</v>
      </c>
      <c r="J680" s="1" t="s">
        <v>915</v>
      </c>
      <c r="K680" s="1"/>
      <c r="L680" s="1"/>
      <c r="M680" s="1"/>
      <c r="N680" s="1"/>
      <c r="O680" s="1"/>
      <c r="P680" s="1"/>
      <c r="Q680" s="53"/>
      <c r="R680" s="53"/>
      <c r="V680" s="43"/>
      <c r="W680" s="1" t="s">
        <v>6041</v>
      </c>
      <c r="X680" s="44"/>
    </row>
    <row r="681" spans="1:24" ht="15">
      <c r="A681" s="1" t="b">
        <v>1</v>
      </c>
      <c r="B681" s="1"/>
      <c r="C681" s="1"/>
      <c r="D681" s="1"/>
      <c r="E681" s="1" t="s">
        <v>6034</v>
      </c>
      <c r="F681" s="1" t="s">
        <v>3258</v>
      </c>
      <c r="G681" s="82" t="s">
        <v>3259</v>
      </c>
      <c r="H681" s="82" t="s">
        <v>3225</v>
      </c>
      <c r="I681" s="33">
        <v>43906</v>
      </c>
      <c r="J681" s="1"/>
      <c r="K681" s="1"/>
      <c r="L681" s="1"/>
      <c r="M681" s="1"/>
      <c r="N681" s="1"/>
      <c r="O681" s="1"/>
      <c r="P681" s="1"/>
      <c r="Q681" s="53"/>
      <c r="R681" s="53"/>
      <c r="V681" s="43"/>
      <c r="W681" s="1" t="s">
        <v>6042</v>
      </c>
      <c r="X681" s="44"/>
    </row>
    <row r="682" spans="1:24" ht="15">
      <c r="A682" s="1" t="b">
        <v>1</v>
      </c>
      <c r="B682" s="1"/>
      <c r="C682" s="1"/>
      <c r="D682" s="1"/>
      <c r="E682" s="1" t="s">
        <v>6034</v>
      </c>
      <c r="F682" s="1" t="s">
        <v>3260</v>
      </c>
      <c r="G682" s="82" t="s">
        <v>3261</v>
      </c>
      <c r="H682" s="82" t="s">
        <v>3225</v>
      </c>
      <c r="I682" s="33">
        <v>43910</v>
      </c>
      <c r="J682" s="1"/>
      <c r="K682" s="1"/>
      <c r="L682" s="1"/>
      <c r="M682" s="1"/>
      <c r="N682" s="1"/>
      <c r="O682" s="1"/>
      <c r="P682" s="1"/>
      <c r="Q682" s="53"/>
      <c r="R682" s="53"/>
      <c r="V682" s="43"/>
      <c r="W682" s="1" t="s">
        <v>6042</v>
      </c>
      <c r="X682" s="44"/>
    </row>
    <row r="683" spans="1:24" ht="15">
      <c r="A683" s="1" t="b">
        <v>1</v>
      </c>
      <c r="B683" s="1"/>
      <c r="C683" s="1"/>
      <c r="D683" s="1"/>
      <c r="E683" s="1" t="s">
        <v>6034</v>
      </c>
      <c r="F683" s="1" t="s">
        <v>3262</v>
      </c>
      <c r="G683" s="82" t="s">
        <v>3263</v>
      </c>
      <c r="H683" s="82" t="s">
        <v>3225</v>
      </c>
      <c r="I683" s="33">
        <v>43996</v>
      </c>
      <c r="J683" s="1"/>
      <c r="K683" s="1"/>
      <c r="L683" s="1"/>
      <c r="M683" s="1"/>
      <c r="N683" s="1"/>
      <c r="O683" s="1"/>
      <c r="P683" s="1"/>
      <c r="Q683" s="53"/>
      <c r="R683" s="53"/>
      <c r="V683" s="43"/>
      <c r="W683" s="1" t="s">
        <v>6043</v>
      </c>
      <c r="X683" s="44"/>
    </row>
    <row r="684" spans="1:24" ht="15">
      <c r="A684" s="1" t="b">
        <v>1</v>
      </c>
      <c r="B684" s="1"/>
      <c r="C684" s="1"/>
      <c r="D684" s="1"/>
      <c r="E684" s="1" t="s">
        <v>6034</v>
      </c>
      <c r="F684" s="1" t="s">
        <v>3265</v>
      </c>
      <c r="G684" s="82" t="s">
        <v>3266</v>
      </c>
      <c r="H684" s="82" t="s">
        <v>3225</v>
      </c>
      <c r="I684" s="33">
        <v>43672</v>
      </c>
      <c r="J684" s="1"/>
      <c r="K684" s="1"/>
      <c r="L684" s="1"/>
      <c r="M684" s="1"/>
      <c r="N684" s="1"/>
      <c r="O684" s="1"/>
      <c r="P684" s="1"/>
      <c r="Q684" s="53"/>
      <c r="R684" s="53"/>
      <c r="V684" s="43"/>
      <c r="W684" s="1" t="s">
        <v>6044</v>
      </c>
      <c r="X684" s="44"/>
    </row>
    <row r="685" spans="1:24" ht="15">
      <c r="A685" s="1" t="b">
        <v>1</v>
      </c>
      <c r="B685" s="1"/>
      <c r="C685" s="1"/>
      <c r="D685" s="1"/>
      <c r="E685" s="1" t="s">
        <v>6034</v>
      </c>
      <c r="F685" s="1" t="s">
        <v>3267</v>
      </c>
      <c r="G685" s="82" t="s">
        <v>3268</v>
      </c>
      <c r="H685" s="82" t="s">
        <v>3225</v>
      </c>
      <c r="I685" s="33">
        <v>43434</v>
      </c>
      <c r="J685" s="1"/>
      <c r="K685" s="1"/>
      <c r="L685" s="1"/>
      <c r="M685" s="1"/>
      <c r="N685" s="1"/>
      <c r="O685" s="1"/>
      <c r="P685" s="1"/>
      <c r="Q685" s="53"/>
      <c r="R685" s="53"/>
      <c r="V685" s="43"/>
      <c r="W685" s="1" t="s">
        <v>6045</v>
      </c>
      <c r="X685" s="44"/>
    </row>
    <row r="686" spans="1:24" ht="15">
      <c r="A686" s="1" t="b">
        <v>1</v>
      </c>
      <c r="B686" s="1"/>
      <c r="C686" s="1"/>
      <c r="D686" s="1"/>
      <c r="E686" s="1" t="s">
        <v>6034</v>
      </c>
      <c r="F686" s="1" t="s">
        <v>3269</v>
      </c>
      <c r="G686" s="82" t="s">
        <v>3270</v>
      </c>
      <c r="H686" s="82" t="s">
        <v>3225</v>
      </c>
      <c r="I686" s="33">
        <v>43514</v>
      </c>
      <c r="J686" s="1"/>
      <c r="K686" s="1"/>
      <c r="L686" s="1"/>
      <c r="M686" s="1"/>
      <c r="N686" s="1"/>
      <c r="O686" s="1"/>
      <c r="P686" s="1"/>
      <c r="Q686" s="53"/>
      <c r="R686" s="53"/>
      <c r="V686" s="43"/>
      <c r="W686" s="1" t="s">
        <v>6046</v>
      </c>
      <c r="X686" s="44"/>
    </row>
    <row r="687" spans="1:24" ht="15">
      <c r="A687" s="1" t="b">
        <v>1</v>
      </c>
      <c r="B687" s="1"/>
      <c r="C687" s="1"/>
      <c r="D687" s="1"/>
      <c r="E687" s="1" t="s">
        <v>6034</v>
      </c>
      <c r="F687" s="82" t="s">
        <v>6047</v>
      </c>
      <c r="G687" s="82" t="s">
        <v>3271</v>
      </c>
      <c r="H687" s="82" t="s">
        <v>3225</v>
      </c>
      <c r="I687" s="33">
        <v>43490</v>
      </c>
      <c r="J687" s="1"/>
      <c r="K687" s="1"/>
      <c r="L687" s="1"/>
      <c r="M687" s="1"/>
      <c r="N687" s="1"/>
      <c r="O687" s="1"/>
      <c r="P687" s="1"/>
      <c r="Q687" s="53"/>
      <c r="R687" s="53"/>
      <c r="V687" s="43"/>
      <c r="W687" s="1" t="s">
        <v>6048</v>
      </c>
      <c r="X687" s="44"/>
    </row>
    <row r="688" spans="1:24" ht="15">
      <c r="A688" s="1" t="b">
        <v>1</v>
      </c>
      <c r="B688" s="1"/>
      <c r="C688" s="1"/>
      <c r="D688" s="1"/>
      <c r="E688" s="1" t="s">
        <v>6034</v>
      </c>
      <c r="F688" s="1" t="s">
        <v>3007</v>
      </c>
      <c r="G688" s="82" t="s">
        <v>3008</v>
      </c>
      <c r="H688" s="82" t="s">
        <v>3009</v>
      </c>
      <c r="I688" s="33">
        <v>42186</v>
      </c>
      <c r="J688" s="1" t="s">
        <v>3010</v>
      </c>
      <c r="K688" s="1"/>
      <c r="L688" s="1"/>
      <c r="M688" s="1"/>
      <c r="N688" s="1"/>
      <c r="O688" s="1"/>
      <c r="P688" s="1"/>
      <c r="Q688" s="53"/>
      <c r="R688" s="53"/>
      <c r="V688" s="43"/>
      <c r="W688" s="1" t="s">
        <v>6049</v>
      </c>
      <c r="X688" s="44"/>
    </row>
    <row r="689" spans="1:24" ht="15">
      <c r="A689" s="1" t="b">
        <v>1</v>
      </c>
      <c r="B689" s="1"/>
      <c r="C689" s="1"/>
      <c r="D689" s="1"/>
      <c r="E689" s="1" t="s">
        <v>6034</v>
      </c>
      <c r="F689" s="1" t="s">
        <v>563</v>
      </c>
      <c r="G689" s="82" t="s">
        <v>564</v>
      </c>
      <c r="H689" s="82" t="s">
        <v>565</v>
      </c>
      <c r="I689" s="33">
        <v>41430</v>
      </c>
      <c r="J689" s="1" t="s">
        <v>566</v>
      </c>
      <c r="K689" s="1"/>
      <c r="L689" s="1"/>
      <c r="M689" s="1"/>
      <c r="N689" s="1"/>
      <c r="O689" s="1"/>
      <c r="P689" s="1"/>
      <c r="Q689" s="53"/>
      <c r="R689" s="53"/>
      <c r="V689" s="43"/>
      <c r="W689" s="1" t="s">
        <v>6050</v>
      </c>
      <c r="X689" s="44"/>
    </row>
    <row r="690" spans="1:24" ht="15">
      <c r="A690" s="1" t="b">
        <v>1</v>
      </c>
      <c r="B690" s="1"/>
      <c r="C690" s="1"/>
      <c r="D690" s="1"/>
      <c r="E690" s="1" t="s">
        <v>6034</v>
      </c>
      <c r="F690" s="1" t="s">
        <v>3272</v>
      </c>
      <c r="G690" s="82" t="s">
        <v>3273</v>
      </c>
      <c r="H690" s="82" t="s">
        <v>3225</v>
      </c>
      <c r="I690" s="33">
        <v>43938</v>
      </c>
      <c r="J690" s="1" t="s">
        <v>3255</v>
      </c>
      <c r="K690" s="1"/>
      <c r="L690" s="1"/>
      <c r="M690" s="1"/>
      <c r="N690" s="1"/>
      <c r="O690" s="1"/>
      <c r="P690" s="1"/>
      <c r="Q690" s="53"/>
      <c r="R690" s="53"/>
      <c r="V690" s="43"/>
      <c r="W690" s="1" t="s">
        <v>6051</v>
      </c>
      <c r="X690" s="44"/>
    </row>
    <row r="691" spans="1:24" ht="15">
      <c r="A691" s="1" t="b">
        <v>1</v>
      </c>
      <c r="B691" s="1"/>
      <c r="C691" s="1"/>
      <c r="D691" s="1"/>
      <c r="E691" s="1" t="s">
        <v>6034</v>
      </c>
      <c r="F691" s="1" t="s">
        <v>3274</v>
      </c>
      <c r="G691" s="82" t="s">
        <v>3275</v>
      </c>
      <c r="H691" s="82" t="s">
        <v>3225</v>
      </c>
      <c r="I691" s="33">
        <v>43862</v>
      </c>
      <c r="J691" s="84" t="s">
        <v>6052</v>
      </c>
      <c r="K691" s="1"/>
      <c r="L691" s="1"/>
      <c r="M691" s="1"/>
      <c r="N691" s="1"/>
      <c r="O691" s="1"/>
      <c r="P691" s="1"/>
      <c r="Q691" s="53"/>
      <c r="R691" s="53"/>
      <c r="V691" s="43"/>
      <c r="W691" s="1" t="s">
        <v>6053</v>
      </c>
      <c r="X691" s="44"/>
    </row>
    <row r="692" spans="1:24" ht="15">
      <c r="A692" s="1" t="b">
        <v>1</v>
      </c>
      <c r="B692" s="1"/>
      <c r="C692" s="1"/>
      <c r="D692" s="1"/>
      <c r="E692" s="1" t="s">
        <v>6034</v>
      </c>
      <c r="F692" s="1" t="s">
        <v>3276</v>
      </c>
      <c r="G692" s="82" t="s">
        <v>3277</v>
      </c>
      <c r="H692" s="82" t="s">
        <v>3225</v>
      </c>
      <c r="I692" s="33">
        <v>43483</v>
      </c>
      <c r="J692" s="1"/>
      <c r="K692" s="1"/>
      <c r="L692" s="1"/>
      <c r="M692" s="1"/>
      <c r="N692" s="1"/>
      <c r="O692" s="1"/>
      <c r="P692" s="1"/>
      <c r="Q692" s="53"/>
      <c r="R692" s="53"/>
      <c r="V692" s="43"/>
      <c r="W692" s="1" t="s">
        <v>6054</v>
      </c>
      <c r="X692" s="44"/>
    </row>
    <row r="693" spans="1:24" ht="15">
      <c r="A693" s="1" t="b">
        <v>1</v>
      </c>
      <c r="B693" s="1"/>
      <c r="C693" s="1"/>
      <c r="D693" s="1"/>
      <c r="E693" s="1" t="s">
        <v>6034</v>
      </c>
      <c r="F693" s="1" t="s">
        <v>1565</v>
      </c>
      <c r="G693" s="82" t="s">
        <v>1566</v>
      </c>
      <c r="H693" s="1" t="s">
        <v>577</v>
      </c>
      <c r="I693" s="33" t="s">
        <v>6055</v>
      </c>
      <c r="J693" s="1"/>
      <c r="K693" s="1"/>
      <c r="L693" s="1"/>
      <c r="M693" s="1"/>
      <c r="N693" s="1"/>
      <c r="O693" s="1"/>
      <c r="P693" s="1"/>
      <c r="Q693" s="53"/>
      <c r="R693" s="53"/>
      <c r="V693" s="43"/>
      <c r="W693" s="1" t="s">
        <v>6056</v>
      </c>
      <c r="X693" s="44"/>
    </row>
    <row r="694" spans="1:24" ht="15">
      <c r="A694" s="1" t="b">
        <v>1</v>
      </c>
      <c r="B694" s="1"/>
      <c r="C694" s="1"/>
      <c r="D694" s="1"/>
      <c r="E694" s="1" t="s">
        <v>6034</v>
      </c>
      <c r="F694" s="1" t="s">
        <v>3278</v>
      </c>
      <c r="G694" s="82" t="s">
        <v>3279</v>
      </c>
      <c r="H694" s="82" t="s">
        <v>3225</v>
      </c>
      <c r="I694" s="33" t="s">
        <v>6057</v>
      </c>
      <c r="J694" s="1" t="s">
        <v>3280</v>
      </c>
      <c r="K694" s="1"/>
      <c r="L694" s="1"/>
      <c r="M694" s="1"/>
      <c r="N694" s="1"/>
      <c r="O694" s="1"/>
      <c r="P694" s="1"/>
      <c r="Q694" s="53"/>
      <c r="R694" s="53"/>
      <c r="V694" s="43"/>
      <c r="W694" s="1" t="s">
        <v>6058</v>
      </c>
      <c r="X694" s="44"/>
    </row>
    <row r="695" spans="1:24" ht="15">
      <c r="A695" s="1" t="b">
        <v>1</v>
      </c>
      <c r="B695" s="1"/>
      <c r="C695" s="1"/>
      <c r="D695" s="1"/>
      <c r="E695" s="1" t="s">
        <v>6034</v>
      </c>
      <c r="F695" s="1" t="s">
        <v>3281</v>
      </c>
      <c r="G695" s="82" t="s">
        <v>3282</v>
      </c>
      <c r="H695" s="82" t="s">
        <v>3225</v>
      </c>
      <c r="I695" s="33" t="s">
        <v>6059</v>
      </c>
      <c r="J695" s="1" t="s">
        <v>3283</v>
      </c>
      <c r="K695" s="1"/>
      <c r="L695" s="1"/>
      <c r="M695" s="1"/>
      <c r="N695" s="1"/>
      <c r="O695" s="1"/>
      <c r="P695" s="1"/>
      <c r="Q695" s="53"/>
      <c r="R695" s="53"/>
      <c r="V695" s="43"/>
      <c r="W695" s="1" t="s">
        <v>6060</v>
      </c>
      <c r="X695" s="44"/>
    </row>
    <row r="696" spans="1:24" ht="15">
      <c r="A696" s="1" t="b">
        <v>1</v>
      </c>
      <c r="B696" s="1"/>
      <c r="C696" s="1"/>
      <c r="D696" s="1"/>
      <c r="E696" s="1" t="s">
        <v>6034</v>
      </c>
      <c r="F696" s="1" t="s">
        <v>3284</v>
      </c>
      <c r="G696" s="82" t="s">
        <v>3268</v>
      </c>
      <c r="H696" s="82" t="s">
        <v>3225</v>
      </c>
      <c r="I696" s="33" t="s">
        <v>6061</v>
      </c>
      <c r="J696" s="1" t="s">
        <v>3285</v>
      </c>
      <c r="K696" s="1"/>
      <c r="L696" s="1"/>
      <c r="M696" s="1"/>
      <c r="N696" s="1"/>
      <c r="O696" s="1"/>
      <c r="P696" s="1"/>
      <c r="Q696" s="53"/>
      <c r="R696" s="53"/>
      <c r="V696" s="43"/>
      <c r="W696" s="1" t="s">
        <v>6062</v>
      </c>
      <c r="X696" s="44"/>
    </row>
    <row r="697" spans="1:24" ht="15">
      <c r="A697" s="1" t="b">
        <v>1</v>
      </c>
      <c r="B697" s="1"/>
      <c r="C697" s="1"/>
      <c r="D697" s="1"/>
      <c r="E697" s="1" t="s">
        <v>6034</v>
      </c>
      <c r="F697" s="1" t="s">
        <v>3286</v>
      </c>
      <c r="G697" s="83" t="s">
        <v>3270</v>
      </c>
      <c r="H697" s="82" t="s">
        <v>3225</v>
      </c>
      <c r="I697" s="33" t="s">
        <v>6063</v>
      </c>
      <c r="J697" s="1" t="s">
        <v>3287</v>
      </c>
      <c r="K697" s="1"/>
      <c r="L697" s="1"/>
      <c r="M697" s="1"/>
      <c r="N697" s="1"/>
      <c r="O697" s="1"/>
      <c r="P697" s="1"/>
      <c r="Q697" s="53"/>
      <c r="R697" s="53"/>
      <c r="V697" s="43"/>
      <c r="W697" s="1" t="s">
        <v>6064</v>
      </c>
      <c r="X697" s="44"/>
    </row>
    <row r="698" spans="1:24" ht="15">
      <c r="A698" s="1" t="b">
        <v>1</v>
      </c>
      <c r="B698" s="1"/>
      <c r="C698" s="1"/>
      <c r="D698" s="1"/>
      <c r="E698" s="1" t="s">
        <v>6034</v>
      </c>
      <c r="F698" s="1" t="s">
        <v>1494</v>
      </c>
      <c r="G698" s="83" t="s">
        <v>1495</v>
      </c>
      <c r="H698" s="1" t="s">
        <v>70</v>
      </c>
      <c r="I698" s="33" t="s">
        <v>6065</v>
      </c>
      <c r="J698" s="1"/>
      <c r="K698" s="1"/>
      <c r="L698" s="1"/>
      <c r="M698" s="1"/>
      <c r="N698" s="1"/>
      <c r="O698" s="1"/>
      <c r="P698" s="1"/>
      <c r="Q698" s="53"/>
      <c r="R698" s="53"/>
      <c r="V698" s="43"/>
      <c r="W698" s="1" t="s">
        <v>6066</v>
      </c>
      <c r="X698" s="44"/>
    </row>
    <row r="699" spans="1:24" ht="15">
      <c r="A699" s="1" t="b">
        <v>1</v>
      </c>
      <c r="B699" s="1"/>
      <c r="C699" s="1"/>
      <c r="D699" s="1"/>
      <c r="E699" s="1" t="s">
        <v>6034</v>
      </c>
      <c r="F699" s="1" t="s">
        <v>1496</v>
      </c>
      <c r="G699" s="83" t="s">
        <v>1487</v>
      </c>
      <c r="H699" s="1" t="s">
        <v>70</v>
      </c>
      <c r="I699" s="33" t="s">
        <v>6067</v>
      </c>
      <c r="J699" s="1"/>
      <c r="K699" s="1"/>
      <c r="L699" s="1"/>
      <c r="M699" s="1"/>
      <c r="N699" s="1"/>
      <c r="O699" s="1"/>
      <c r="P699" s="1"/>
      <c r="Q699" s="53"/>
      <c r="R699" s="53"/>
      <c r="V699" s="43"/>
      <c r="W699" s="1" t="s">
        <v>6068</v>
      </c>
      <c r="X699" s="44"/>
    </row>
    <row r="700" spans="1:24" ht="15">
      <c r="A700" s="1" t="b">
        <v>1</v>
      </c>
      <c r="B700" s="1"/>
      <c r="C700" s="1"/>
      <c r="D700" s="1"/>
      <c r="E700" s="1" t="s">
        <v>2462</v>
      </c>
      <c r="F700" s="1" t="s">
        <v>2463</v>
      </c>
      <c r="G700" s="82" t="s">
        <v>2464</v>
      </c>
      <c r="H700" s="1" t="s">
        <v>1259</v>
      </c>
      <c r="I700" s="68">
        <v>43559</v>
      </c>
      <c r="J700" s="1" t="s">
        <v>2465</v>
      </c>
      <c r="K700" s="1"/>
      <c r="L700" s="1"/>
      <c r="M700" s="1"/>
      <c r="N700" s="1"/>
      <c r="O700" s="1"/>
      <c r="P700" s="1"/>
      <c r="Q700" s="53"/>
      <c r="R700" s="53"/>
      <c r="V700" s="43"/>
      <c r="W700" s="1"/>
      <c r="X700" s="44"/>
    </row>
    <row r="701" spans="1:24" ht="15">
      <c r="A701" s="1" t="b">
        <v>1</v>
      </c>
      <c r="B701" s="1"/>
      <c r="C701" s="1"/>
      <c r="D701" s="1"/>
      <c r="E701" s="1" t="s">
        <v>2462</v>
      </c>
      <c r="F701" s="1" t="s">
        <v>3211</v>
      </c>
      <c r="G701" s="83" t="s">
        <v>3212</v>
      </c>
      <c r="H701" s="1" t="s">
        <v>3213</v>
      </c>
      <c r="I701" s="68" t="s">
        <v>6069</v>
      </c>
      <c r="J701" s="1" t="s">
        <v>3214</v>
      </c>
      <c r="K701" s="1"/>
      <c r="L701" s="1"/>
      <c r="M701" s="1"/>
      <c r="N701" s="1"/>
      <c r="O701" s="1"/>
      <c r="P701" s="1"/>
      <c r="Q701" s="53"/>
      <c r="R701" s="53"/>
      <c r="V701" s="43"/>
      <c r="W701" s="1"/>
      <c r="X701" s="44"/>
    </row>
    <row r="702" spans="1:24" ht="15">
      <c r="A702" s="1" t="b">
        <v>1</v>
      </c>
      <c r="B702" s="1"/>
      <c r="C702" s="1"/>
      <c r="D702" s="1"/>
      <c r="E702" s="1" t="s">
        <v>2462</v>
      </c>
      <c r="F702" s="1" t="s">
        <v>3215</v>
      </c>
      <c r="G702" s="83" t="s">
        <v>3216</v>
      </c>
      <c r="H702" s="1" t="s">
        <v>3213</v>
      </c>
      <c r="I702" s="68" t="s">
        <v>6070</v>
      </c>
      <c r="J702" s="1" t="s">
        <v>3217</v>
      </c>
      <c r="K702" s="1"/>
      <c r="L702" s="1"/>
      <c r="M702" s="1"/>
      <c r="N702" s="1"/>
      <c r="O702" s="1"/>
      <c r="P702" s="1"/>
      <c r="Q702" s="53"/>
      <c r="R702" s="53"/>
      <c r="V702" s="43"/>
      <c r="W702" s="1"/>
      <c r="X702" s="44"/>
    </row>
    <row r="703" spans="1:24" ht="15">
      <c r="A703" s="1" t="b">
        <v>1</v>
      </c>
      <c r="B703" s="1"/>
      <c r="C703" s="1"/>
      <c r="D703" s="1"/>
      <c r="E703" s="1" t="s">
        <v>2462</v>
      </c>
      <c r="F703" s="1" t="s">
        <v>3218</v>
      </c>
      <c r="G703" s="83" t="s">
        <v>3219</v>
      </c>
      <c r="H703" s="1" t="s">
        <v>3213</v>
      </c>
      <c r="I703" s="68" t="s">
        <v>6071</v>
      </c>
      <c r="J703" s="1" t="s">
        <v>3220</v>
      </c>
      <c r="K703" s="1"/>
      <c r="L703" s="1"/>
      <c r="M703" s="1"/>
      <c r="N703" s="1"/>
      <c r="O703" s="1"/>
      <c r="P703" s="1"/>
      <c r="Q703" s="53"/>
      <c r="R703" s="53"/>
      <c r="V703" s="43"/>
      <c r="W703" s="1"/>
      <c r="X703" s="44"/>
    </row>
    <row r="704" spans="1:24" ht="15">
      <c r="A704" s="1" t="b">
        <v>1</v>
      </c>
      <c r="B704" s="1"/>
      <c r="C704" s="1"/>
      <c r="D704" s="1"/>
      <c r="E704" s="1" t="s">
        <v>2462</v>
      </c>
      <c r="F704" s="1" t="s">
        <v>3221</v>
      </c>
      <c r="G704" s="83" t="s">
        <v>3222</v>
      </c>
      <c r="H704" s="1" t="s">
        <v>3213</v>
      </c>
      <c r="I704" s="68" t="s">
        <v>6072</v>
      </c>
      <c r="J704" s="1" t="s">
        <v>3223</v>
      </c>
      <c r="K704" s="1"/>
      <c r="L704" s="1"/>
      <c r="M704" s="1"/>
      <c r="N704" s="1"/>
      <c r="O704" s="1"/>
      <c r="P704" s="1"/>
      <c r="Q704" s="53"/>
      <c r="R704" s="53"/>
      <c r="V704" s="43"/>
      <c r="W704" s="1"/>
      <c r="X704" s="44"/>
    </row>
    <row r="705" spans="1:24" ht="15">
      <c r="A705" s="1" t="b">
        <v>1</v>
      </c>
      <c r="B705" s="1"/>
      <c r="C705" s="1"/>
      <c r="D705" s="1"/>
      <c r="E705" s="1" t="s">
        <v>3026</v>
      </c>
      <c r="F705" s="1" t="s">
        <v>3023</v>
      </c>
      <c r="G705" s="83" t="s">
        <v>3024</v>
      </c>
      <c r="H705" s="1" t="s">
        <v>3025</v>
      </c>
      <c r="I705" s="33">
        <v>43974</v>
      </c>
      <c r="J705" s="1"/>
      <c r="K705" s="1"/>
      <c r="L705" s="1"/>
      <c r="M705" s="1"/>
      <c r="N705" s="1"/>
      <c r="O705" s="1"/>
      <c r="P705" s="1"/>
      <c r="Q705" s="53"/>
      <c r="R705" s="53"/>
      <c r="V705" s="43"/>
      <c r="W705" s="1"/>
      <c r="X705" s="44" t="s">
        <v>3019</v>
      </c>
    </row>
    <row r="706" spans="1:24" ht="15">
      <c r="A706" s="1" t="b">
        <v>1</v>
      </c>
      <c r="B706" s="1"/>
      <c r="C706" s="1"/>
      <c r="D706" s="1"/>
      <c r="E706" s="1" t="s">
        <v>3026</v>
      </c>
      <c r="F706" s="1" t="s">
        <v>3027</v>
      </c>
      <c r="G706" s="83" t="s">
        <v>3028</v>
      </c>
      <c r="H706" s="1" t="s">
        <v>3025</v>
      </c>
      <c r="I706" s="33">
        <v>43975</v>
      </c>
      <c r="J706" s="1"/>
      <c r="K706" s="1"/>
      <c r="L706" s="1"/>
      <c r="M706" s="1"/>
      <c r="N706" s="1"/>
      <c r="O706" s="1"/>
      <c r="P706" s="1"/>
      <c r="Q706" s="53"/>
      <c r="R706" s="53"/>
      <c r="V706" s="43"/>
      <c r="W706" s="1"/>
      <c r="X706" s="44" t="s">
        <v>3019</v>
      </c>
    </row>
    <row r="707" spans="1:24" ht="15">
      <c r="A707" s="1" t="b">
        <v>1</v>
      </c>
      <c r="B707" s="1"/>
      <c r="C707" s="1"/>
      <c r="D707" s="1"/>
      <c r="E707" s="1" t="s">
        <v>3026</v>
      </c>
      <c r="F707" s="1" t="s">
        <v>3029</v>
      </c>
      <c r="G707" s="83" t="s">
        <v>3030</v>
      </c>
      <c r="H707" s="1" t="s">
        <v>3025</v>
      </c>
      <c r="I707" s="33">
        <v>43977</v>
      </c>
      <c r="J707" s="1"/>
      <c r="K707" s="1"/>
      <c r="L707" s="1"/>
      <c r="M707" s="1"/>
      <c r="N707" s="1"/>
      <c r="O707" s="1"/>
      <c r="P707" s="1"/>
      <c r="Q707" s="53"/>
      <c r="R707" s="53"/>
      <c r="V707" s="43"/>
      <c r="W707" s="1"/>
      <c r="X707" s="44" t="s">
        <v>3019</v>
      </c>
    </row>
    <row r="708" spans="1:24" ht="15">
      <c r="A708" s="1" t="b">
        <v>1</v>
      </c>
      <c r="B708" s="1"/>
      <c r="C708" s="1"/>
      <c r="D708" s="1"/>
      <c r="E708" s="1" t="s">
        <v>3026</v>
      </c>
      <c r="F708" s="1" t="s">
        <v>3031</v>
      </c>
      <c r="G708" s="83" t="s">
        <v>3032</v>
      </c>
      <c r="H708" s="1" t="s">
        <v>3025</v>
      </c>
      <c r="I708" s="33">
        <v>43981</v>
      </c>
      <c r="J708" s="1"/>
      <c r="K708" s="1"/>
      <c r="L708" s="1"/>
      <c r="M708" s="1"/>
      <c r="N708" s="1"/>
      <c r="O708" s="1"/>
      <c r="P708" s="1"/>
      <c r="Q708" s="53"/>
      <c r="R708" s="53"/>
      <c r="V708" s="43"/>
      <c r="W708" s="1"/>
      <c r="X708" s="44" t="s">
        <v>3019</v>
      </c>
    </row>
    <row r="709" spans="1:24" ht="15">
      <c r="A709" s="1" t="b">
        <v>1</v>
      </c>
      <c r="B709" s="1"/>
      <c r="C709" s="1"/>
      <c r="D709" s="1"/>
      <c r="E709" s="1" t="s">
        <v>3026</v>
      </c>
      <c r="F709" s="1" t="s">
        <v>3033</v>
      </c>
      <c r="G709" s="83" t="s">
        <v>3034</v>
      </c>
      <c r="H709" s="1" t="s">
        <v>3025</v>
      </c>
      <c r="I709" s="33">
        <v>43987</v>
      </c>
      <c r="J709" s="1"/>
      <c r="K709" s="1"/>
      <c r="L709" s="1"/>
      <c r="M709" s="1"/>
      <c r="N709" s="1"/>
      <c r="O709" s="1"/>
      <c r="P709" s="1"/>
      <c r="Q709" s="53"/>
      <c r="R709" s="53"/>
      <c r="V709" s="43"/>
      <c r="W709" s="1"/>
      <c r="X709" s="44" t="s">
        <v>6073</v>
      </c>
    </row>
    <row r="710" spans="1:24" ht="15">
      <c r="A710" s="1" t="b">
        <v>1</v>
      </c>
      <c r="B710" s="1"/>
      <c r="C710" s="1"/>
      <c r="D710" s="1"/>
      <c r="E710" s="1" t="s">
        <v>3026</v>
      </c>
      <c r="F710" s="1" t="s">
        <v>3035</v>
      </c>
      <c r="G710" s="83" t="s">
        <v>3036</v>
      </c>
      <c r="H710" s="1" t="s">
        <v>3025</v>
      </c>
      <c r="I710" s="33">
        <v>43993</v>
      </c>
      <c r="J710" s="1"/>
      <c r="K710" s="1"/>
      <c r="L710" s="1"/>
      <c r="M710" s="1"/>
      <c r="N710" s="1"/>
      <c r="O710" s="1"/>
      <c r="P710" s="1"/>
      <c r="Q710" s="53"/>
      <c r="R710" s="53"/>
      <c r="V710" s="43"/>
      <c r="W710" s="1"/>
      <c r="X710" s="44" t="s">
        <v>6074</v>
      </c>
    </row>
    <row r="711" spans="1:24" ht="15">
      <c r="A711" s="1" t="b">
        <v>1</v>
      </c>
      <c r="B711" s="1"/>
      <c r="C711" s="1"/>
      <c r="D711" s="1"/>
      <c r="E711" s="1" t="s">
        <v>3026</v>
      </c>
      <c r="F711" s="1" t="s">
        <v>3037</v>
      </c>
      <c r="G711" s="83" t="s">
        <v>3038</v>
      </c>
      <c r="H711" s="1" t="s">
        <v>3025</v>
      </c>
      <c r="I711" s="33">
        <v>44002</v>
      </c>
      <c r="J711" s="1"/>
      <c r="K711" s="1"/>
      <c r="L711" s="1"/>
      <c r="M711" s="1"/>
      <c r="N711" s="1"/>
      <c r="O711" s="1"/>
      <c r="P711" s="1"/>
      <c r="Q711" s="53"/>
      <c r="R711" s="53"/>
      <c r="V711" s="43"/>
      <c r="W711" s="1"/>
      <c r="X711" s="44" t="s">
        <v>6075</v>
      </c>
    </row>
    <row r="712" spans="1:24" ht="15">
      <c r="A712" s="1" t="b">
        <v>1</v>
      </c>
      <c r="B712" s="1"/>
      <c r="C712" s="1"/>
      <c r="D712" s="1"/>
      <c r="E712" s="1" t="s">
        <v>3026</v>
      </c>
      <c r="F712" s="1" t="s">
        <v>3039</v>
      </c>
      <c r="G712" s="83" t="s">
        <v>3040</v>
      </c>
      <c r="H712" s="1" t="s">
        <v>3025</v>
      </c>
      <c r="I712" s="33">
        <v>44017</v>
      </c>
      <c r="J712" s="1"/>
      <c r="K712" s="1"/>
      <c r="L712" s="1"/>
      <c r="M712" s="1"/>
      <c r="N712" s="1"/>
      <c r="O712" s="1"/>
      <c r="P712" s="1"/>
      <c r="Q712" s="53"/>
      <c r="R712" s="53"/>
      <c r="V712" s="43"/>
      <c r="W712" s="1"/>
      <c r="X712" s="44" t="s">
        <v>6076</v>
      </c>
    </row>
    <row r="713" spans="1:24" ht="15">
      <c r="A713" s="1" t="b">
        <v>1</v>
      </c>
      <c r="B713" s="1"/>
      <c r="C713" s="1"/>
      <c r="D713" s="1"/>
      <c r="E713" s="1" t="s">
        <v>3026</v>
      </c>
      <c r="F713" s="1" t="s">
        <v>3041</v>
      </c>
      <c r="G713" s="83" t="s">
        <v>3042</v>
      </c>
      <c r="H713" s="1" t="s">
        <v>3025</v>
      </c>
      <c r="I713" s="33">
        <v>44023</v>
      </c>
      <c r="J713" s="1"/>
      <c r="K713" s="1"/>
      <c r="L713" s="1"/>
      <c r="M713" s="1"/>
      <c r="N713" s="1"/>
      <c r="O713" s="1"/>
      <c r="P713" s="1"/>
      <c r="Q713" s="53"/>
      <c r="R713" s="53"/>
      <c r="V713" s="43"/>
      <c r="W713" s="1"/>
      <c r="X713" s="44" t="s">
        <v>6077</v>
      </c>
    </row>
    <row r="714" spans="1:24" ht="15">
      <c r="A714" s="1" t="b">
        <v>1</v>
      </c>
      <c r="B714" s="1"/>
      <c r="C714" s="1"/>
      <c r="D714" s="1"/>
      <c r="E714" s="1" t="s">
        <v>3026</v>
      </c>
      <c r="F714" s="1" t="s">
        <v>3043</v>
      </c>
      <c r="G714" s="83" t="s">
        <v>3044</v>
      </c>
      <c r="H714" s="1" t="s">
        <v>3025</v>
      </c>
      <c r="I714" s="33">
        <v>44075</v>
      </c>
      <c r="J714" s="1"/>
      <c r="K714" s="1"/>
      <c r="L714" s="1"/>
      <c r="M714" s="1"/>
      <c r="N714" s="1"/>
      <c r="O714" s="1"/>
      <c r="P714" s="1"/>
      <c r="Q714" s="53"/>
      <c r="R714" s="53"/>
      <c r="V714" s="43"/>
      <c r="W714" s="1"/>
      <c r="X714" s="44" t="s">
        <v>6078</v>
      </c>
    </row>
    <row r="715" spans="1:24" ht="15">
      <c r="A715" s="1" t="b">
        <v>1</v>
      </c>
      <c r="B715" s="1"/>
      <c r="C715" s="1"/>
      <c r="D715" s="1"/>
      <c r="E715" s="1" t="s">
        <v>3026</v>
      </c>
      <c r="F715" s="1" t="s">
        <v>3045</v>
      </c>
      <c r="G715" s="83" t="s">
        <v>3046</v>
      </c>
      <c r="H715" s="1" t="s">
        <v>3025</v>
      </c>
      <c r="I715" s="33">
        <v>44092</v>
      </c>
      <c r="J715" s="1"/>
      <c r="K715" s="1"/>
      <c r="L715" s="1"/>
      <c r="M715" s="1"/>
      <c r="N715" s="1"/>
      <c r="O715" s="1"/>
      <c r="P715" s="1"/>
      <c r="Q715" s="53"/>
      <c r="R715" s="53"/>
      <c r="V715" s="43"/>
      <c r="W715" s="1"/>
      <c r="X715" s="44" t="s">
        <v>6079</v>
      </c>
    </row>
    <row r="716" spans="1:24" ht="15">
      <c r="A716" s="1" t="b">
        <v>1</v>
      </c>
      <c r="B716" s="1"/>
      <c r="C716" s="1"/>
      <c r="D716" s="1"/>
      <c r="E716" s="1" t="s">
        <v>3026</v>
      </c>
      <c r="F716" s="1" t="s">
        <v>3047</v>
      </c>
      <c r="G716" s="83" t="s">
        <v>3046</v>
      </c>
      <c r="H716" s="1" t="s">
        <v>3025</v>
      </c>
      <c r="I716" s="33">
        <v>44101</v>
      </c>
      <c r="J716" s="1"/>
      <c r="K716" s="1"/>
      <c r="L716" s="1"/>
      <c r="M716" s="1"/>
      <c r="N716" s="1"/>
      <c r="O716" s="1"/>
      <c r="P716" s="1"/>
      <c r="Q716" s="53"/>
      <c r="R716" s="53"/>
      <c r="V716" s="43"/>
      <c r="W716" s="1"/>
      <c r="X716" s="44" t="s">
        <v>6080</v>
      </c>
    </row>
    <row r="717" spans="1:24" ht="15">
      <c r="A717" s="1" t="b">
        <v>1</v>
      </c>
      <c r="B717" s="1"/>
      <c r="C717" s="1"/>
      <c r="D717" s="1"/>
      <c r="E717" s="1" t="s">
        <v>3026</v>
      </c>
      <c r="F717" s="1" t="s">
        <v>3048</v>
      </c>
      <c r="G717" s="83" t="s">
        <v>3049</v>
      </c>
      <c r="H717" s="1" t="s">
        <v>3025</v>
      </c>
      <c r="I717" s="33">
        <v>44115</v>
      </c>
      <c r="J717" s="1"/>
      <c r="K717" s="1"/>
      <c r="L717" s="1"/>
      <c r="M717" s="1"/>
      <c r="N717" s="1"/>
      <c r="O717" s="1"/>
      <c r="P717" s="1"/>
      <c r="Q717" s="53"/>
      <c r="R717" s="53"/>
      <c r="V717" s="43"/>
      <c r="W717" s="1"/>
      <c r="X717" s="44" t="s">
        <v>6081</v>
      </c>
    </row>
    <row r="718" spans="1:24" ht="15">
      <c r="A718" s="1" t="b">
        <v>1</v>
      </c>
      <c r="B718" s="1"/>
      <c r="C718" s="1"/>
      <c r="D718" s="1"/>
      <c r="E718" s="1" t="s">
        <v>909</v>
      </c>
      <c r="F718" s="87" t="s">
        <v>910</v>
      </c>
      <c r="G718" s="83" t="s">
        <v>911</v>
      </c>
      <c r="H718" s="1" t="s">
        <v>912</v>
      </c>
      <c r="I718" s="33">
        <v>43592</v>
      </c>
      <c r="J718" s="1"/>
      <c r="K718" s="1"/>
      <c r="L718" s="1"/>
      <c r="M718" s="1"/>
      <c r="N718" s="1"/>
      <c r="O718" s="1"/>
      <c r="P718" s="1"/>
      <c r="Q718" s="53"/>
      <c r="R718" s="53"/>
      <c r="V718" s="43"/>
      <c r="W718" s="1" t="s">
        <v>6082</v>
      </c>
      <c r="X718" s="44" t="s">
        <v>6083</v>
      </c>
    </row>
    <row r="719" spans="1:24" ht="15">
      <c r="A719" s="1" t="b">
        <v>1</v>
      </c>
      <c r="B719" s="1"/>
      <c r="C719" s="1"/>
      <c r="D719" s="1"/>
      <c r="E719" s="1" t="s">
        <v>909</v>
      </c>
      <c r="F719" s="1" t="s">
        <v>1952</v>
      </c>
      <c r="G719" s="83" t="s">
        <v>1953</v>
      </c>
      <c r="H719" s="1" t="s">
        <v>1954</v>
      </c>
      <c r="I719" s="33">
        <v>44107</v>
      </c>
      <c r="J719" s="1"/>
      <c r="K719" s="1"/>
      <c r="L719" s="1"/>
      <c r="M719" s="1"/>
      <c r="N719" s="1"/>
      <c r="O719" s="1"/>
      <c r="P719" s="1"/>
      <c r="Q719" s="53"/>
      <c r="R719" s="53"/>
      <c r="V719" s="43"/>
      <c r="W719" s="1" t="s">
        <v>6084</v>
      </c>
      <c r="X719" s="44" t="s">
        <v>6085</v>
      </c>
    </row>
    <row r="720" spans="1:24" ht="15">
      <c r="A720" s="1" t="b">
        <v>1</v>
      </c>
      <c r="B720" s="1"/>
      <c r="C720" s="1"/>
      <c r="D720" s="1"/>
      <c r="E720" s="1" t="s">
        <v>909</v>
      </c>
      <c r="F720" s="1" t="s">
        <v>1958</v>
      </c>
      <c r="G720" s="83" t="s">
        <v>1959</v>
      </c>
      <c r="H720" s="1" t="s">
        <v>1960</v>
      </c>
      <c r="I720" s="33">
        <v>44111</v>
      </c>
      <c r="J720" s="1"/>
      <c r="K720" s="1"/>
      <c r="L720" s="1"/>
      <c r="M720" s="1"/>
      <c r="N720" s="1"/>
      <c r="O720" s="1"/>
      <c r="P720" s="1"/>
      <c r="Q720" s="53"/>
      <c r="R720" s="53"/>
      <c r="V720" s="43"/>
      <c r="W720" s="1" t="s">
        <v>6084</v>
      </c>
      <c r="X720" s="44" t="s">
        <v>6086</v>
      </c>
    </row>
    <row r="721" spans="1:24" ht="15">
      <c r="A721" s="1" t="b">
        <v>1</v>
      </c>
      <c r="B721" s="1"/>
      <c r="C721" s="1"/>
      <c r="D721" s="1"/>
      <c r="E721" s="1" t="s">
        <v>909</v>
      </c>
      <c r="F721" s="1" t="s">
        <v>2368</v>
      </c>
      <c r="G721" s="83" t="s">
        <v>2369</v>
      </c>
      <c r="H721" s="1" t="s">
        <v>1259</v>
      </c>
      <c r="I721" s="33">
        <v>43777</v>
      </c>
      <c r="J721" s="1" t="s">
        <v>917</v>
      </c>
      <c r="K721" s="1"/>
      <c r="L721" s="1"/>
      <c r="M721" s="1"/>
      <c r="N721" s="1"/>
      <c r="O721" s="1"/>
      <c r="P721" s="1"/>
      <c r="Q721" s="53"/>
      <c r="R721" s="53"/>
      <c r="V721" s="43"/>
      <c r="W721" s="1" t="s">
        <v>6087</v>
      </c>
      <c r="X721" s="44" t="s">
        <v>6088</v>
      </c>
    </row>
    <row r="722" spans="1:24" ht="15">
      <c r="A722" s="1" t="b">
        <v>1</v>
      </c>
      <c r="B722" s="1"/>
      <c r="C722" s="1"/>
      <c r="D722" s="1"/>
      <c r="E722" s="1" t="s">
        <v>909</v>
      </c>
      <c r="F722" s="1" t="s">
        <v>2366</v>
      </c>
      <c r="G722" s="83" t="s">
        <v>2367</v>
      </c>
      <c r="H722" s="1" t="s">
        <v>1259</v>
      </c>
      <c r="I722" s="33">
        <v>43787</v>
      </c>
      <c r="J722" s="1" t="s">
        <v>915</v>
      </c>
      <c r="K722" s="1"/>
      <c r="L722" s="1"/>
      <c r="M722" s="1"/>
      <c r="N722" s="1"/>
      <c r="O722" s="1"/>
      <c r="P722" s="1"/>
      <c r="Q722" s="53"/>
      <c r="R722" s="53"/>
      <c r="V722" s="43"/>
      <c r="W722" s="1" t="s">
        <v>6087</v>
      </c>
      <c r="X722" s="44" t="s">
        <v>6088</v>
      </c>
    </row>
    <row r="723" spans="1:24" ht="15">
      <c r="A723" s="1" t="b">
        <v>1</v>
      </c>
      <c r="B723" s="1"/>
      <c r="C723" s="1"/>
      <c r="D723" s="1"/>
      <c r="E723" s="1" t="s">
        <v>909</v>
      </c>
      <c r="F723" s="1" t="s">
        <v>2349</v>
      </c>
      <c r="G723" s="83" t="s">
        <v>2350</v>
      </c>
      <c r="H723" s="1" t="s">
        <v>1259</v>
      </c>
      <c r="I723" s="33">
        <v>43805</v>
      </c>
      <c r="J723" s="1" t="s">
        <v>1843</v>
      </c>
      <c r="K723" s="1"/>
      <c r="L723" s="1"/>
      <c r="M723" s="1"/>
      <c r="N723" s="1"/>
      <c r="O723" s="1"/>
      <c r="P723" s="1"/>
      <c r="Q723" s="53"/>
      <c r="R723" s="53"/>
      <c r="V723" s="43"/>
      <c r="W723" s="1" t="s">
        <v>6087</v>
      </c>
      <c r="X723" s="44" t="s">
        <v>6088</v>
      </c>
    </row>
    <row r="724" spans="1:24" ht="15">
      <c r="A724" s="1" t="b">
        <v>1</v>
      </c>
      <c r="B724" s="1"/>
      <c r="C724" s="1"/>
      <c r="D724" s="1"/>
      <c r="E724" s="1" t="s">
        <v>909</v>
      </c>
      <c r="F724" s="1" t="s">
        <v>2492</v>
      </c>
      <c r="G724" s="83" t="s">
        <v>2493</v>
      </c>
      <c r="H724" s="1" t="s">
        <v>1259</v>
      </c>
      <c r="I724" s="33">
        <v>43479</v>
      </c>
      <c r="J724" s="1" t="s">
        <v>2494</v>
      </c>
      <c r="K724" s="1"/>
      <c r="L724" s="1"/>
      <c r="M724" s="1"/>
      <c r="N724" s="1"/>
      <c r="O724" s="1"/>
      <c r="P724" s="1"/>
      <c r="Q724" s="53"/>
      <c r="R724" s="53"/>
      <c r="V724" s="43"/>
      <c r="W724" s="1" t="s">
        <v>6087</v>
      </c>
      <c r="X724" s="44" t="s">
        <v>6088</v>
      </c>
    </row>
    <row r="725" spans="1:24" ht="15">
      <c r="A725" s="1" t="b">
        <v>1</v>
      </c>
      <c r="B725" s="1"/>
      <c r="C725" s="1"/>
      <c r="D725" s="1"/>
      <c r="E725" s="1" t="s">
        <v>909</v>
      </c>
      <c r="F725" s="1" t="s">
        <v>2490</v>
      </c>
      <c r="G725" s="83" t="s">
        <v>2491</v>
      </c>
      <c r="H725" s="1" t="s">
        <v>1259</v>
      </c>
      <c r="I725" s="33">
        <v>43487</v>
      </c>
      <c r="J725" s="1"/>
      <c r="K725" s="1"/>
      <c r="L725" s="1"/>
      <c r="M725" s="1"/>
      <c r="N725" s="1"/>
      <c r="O725" s="1"/>
      <c r="P725" s="1"/>
      <c r="Q725" s="53"/>
      <c r="R725" s="53"/>
      <c r="V725" s="43"/>
      <c r="W725" s="1" t="s">
        <v>6089</v>
      </c>
      <c r="X725" s="44" t="s">
        <v>6090</v>
      </c>
    </row>
    <row r="726" spans="1:24" ht="15">
      <c r="A726" s="1" t="b">
        <v>1</v>
      </c>
      <c r="B726" s="1"/>
      <c r="C726" s="1"/>
      <c r="D726" s="1"/>
      <c r="E726" s="1" t="s">
        <v>909</v>
      </c>
      <c r="F726" s="1" t="s">
        <v>2284</v>
      </c>
      <c r="G726" s="83" t="s">
        <v>2285</v>
      </c>
      <c r="H726" s="1" t="s">
        <v>1259</v>
      </c>
      <c r="I726" s="33">
        <v>43898</v>
      </c>
      <c r="J726" s="1"/>
      <c r="K726" s="1"/>
      <c r="L726" s="1"/>
      <c r="M726" s="1"/>
      <c r="N726" s="1"/>
      <c r="O726" s="1"/>
      <c r="P726" s="1"/>
      <c r="Q726" s="53"/>
      <c r="R726" s="53"/>
      <c r="V726" s="43"/>
      <c r="W726" s="1" t="s">
        <v>6091</v>
      </c>
      <c r="X726" s="44" t="s">
        <v>6092</v>
      </c>
    </row>
    <row r="727" spans="1:24" ht="15">
      <c r="A727" s="1" t="b">
        <v>1</v>
      </c>
      <c r="B727" s="1"/>
      <c r="C727" s="1"/>
      <c r="D727" s="1"/>
      <c r="E727" s="1" t="s">
        <v>909</v>
      </c>
      <c r="F727" s="1" t="s">
        <v>2214</v>
      </c>
      <c r="G727" s="83" t="s">
        <v>2215</v>
      </c>
      <c r="H727" s="1" t="s">
        <v>1259</v>
      </c>
      <c r="I727" s="33">
        <v>44117</v>
      </c>
      <c r="J727" s="1"/>
      <c r="K727" s="1"/>
      <c r="L727" s="1"/>
      <c r="M727" s="1"/>
      <c r="N727" s="1"/>
      <c r="O727" s="1"/>
      <c r="P727" s="1"/>
      <c r="Q727" s="53"/>
      <c r="R727" s="53"/>
      <c r="V727" s="43"/>
      <c r="W727" s="1" t="s">
        <v>6093</v>
      </c>
      <c r="X727" s="44" t="s">
        <v>6094</v>
      </c>
    </row>
    <row r="728" spans="1:24" ht="15">
      <c r="A728" s="1" t="b">
        <v>1</v>
      </c>
      <c r="B728" s="1"/>
      <c r="C728" s="1"/>
      <c r="D728" s="1"/>
      <c r="E728" s="1" t="s">
        <v>6095</v>
      </c>
      <c r="F728" s="88" t="s">
        <v>2385</v>
      </c>
      <c r="G728" s="83" t="s">
        <v>2386</v>
      </c>
      <c r="H728" s="1" t="s">
        <v>1259</v>
      </c>
      <c r="I728" s="89">
        <v>43709</v>
      </c>
      <c r="J728" s="41" t="s">
        <v>2387</v>
      </c>
      <c r="K728" s="1"/>
      <c r="L728" s="34"/>
      <c r="M728" s="1"/>
      <c r="N728" s="1"/>
      <c r="O728" s="1"/>
      <c r="P728" s="1"/>
      <c r="Q728" s="53"/>
      <c r="R728" s="53"/>
      <c r="V728" s="43"/>
      <c r="W728" s="34"/>
      <c r="X728" s="44"/>
    </row>
    <row r="729" spans="1:24" ht="15">
      <c r="A729" s="1" t="b">
        <v>1</v>
      </c>
      <c r="B729" s="1"/>
      <c r="C729" s="1"/>
      <c r="D729" s="1"/>
      <c r="E729" s="1" t="s">
        <v>6095</v>
      </c>
      <c r="F729" s="88" t="s">
        <v>2275</v>
      </c>
      <c r="G729" s="83" t="s">
        <v>2276</v>
      </c>
      <c r="H729" s="1" t="s">
        <v>1259</v>
      </c>
      <c r="I729" s="89">
        <v>43982</v>
      </c>
      <c r="J729" s="41" t="s">
        <v>2277</v>
      </c>
      <c r="K729" s="1"/>
      <c r="L729" s="34"/>
      <c r="M729" s="1"/>
      <c r="N729" s="1"/>
      <c r="O729" s="1"/>
      <c r="P729" s="1"/>
      <c r="Q729" s="53"/>
      <c r="R729" s="53"/>
      <c r="V729" s="43"/>
      <c r="W729" s="34"/>
      <c r="X729" s="44"/>
    </row>
    <row r="730" spans="1:24" ht="15">
      <c r="A730" s="1" t="b">
        <v>1</v>
      </c>
      <c r="B730" s="1"/>
      <c r="C730" s="1"/>
      <c r="D730" s="1"/>
      <c r="E730" s="1" t="s">
        <v>6095</v>
      </c>
      <c r="F730" s="88" t="s">
        <v>2272</v>
      </c>
      <c r="G730" s="83" t="s">
        <v>2273</v>
      </c>
      <c r="H730" s="1" t="s">
        <v>1259</v>
      </c>
      <c r="I730" s="89">
        <v>44041</v>
      </c>
      <c r="J730" s="41" t="s">
        <v>2274</v>
      </c>
      <c r="K730" s="1"/>
      <c r="L730" s="34"/>
      <c r="M730" s="1"/>
      <c r="N730" s="1"/>
      <c r="O730" s="1"/>
      <c r="P730" s="1"/>
      <c r="Q730" s="53"/>
      <c r="R730" s="53"/>
      <c r="V730" s="43"/>
      <c r="W730" s="34"/>
      <c r="X730" s="44"/>
    </row>
    <row r="731" spans="1:24" ht="15">
      <c r="A731" s="1" t="b">
        <v>1</v>
      </c>
      <c r="B731" s="1"/>
      <c r="C731" s="1"/>
      <c r="D731" s="1"/>
      <c r="E731" s="1" t="s">
        <v>6095</v>
      </c>
      <c r="F731" s="88" t="s">
        <v>2269</v>
      </c>
      <c r="G731" s="83" t="s">
        <v>2270</v>
      </c>
      <c r="H731" s="1" t="s">
        <v>1259</v>
      </c>
      <c r="I731" s="89">
        <v>44045</v>
      </c>
      <c r="J731" s="41" t="s">
        <v>2271</v>
      </c>
      <c r="K731" s="1"/>
      <c r="L731" s="34"/>
      <c r="M731" s="1"/>
      <c r="N731" s="1"/>
      <c r="O731" s="1"/>
      <c r="P731" s="1"/>
      <c r="Q731" s="53"/>
      <c r="R731" s="53"/>
      <c r="V731" s="43"/>
      <c r="W731" s="34"/>
      <c r="X731" s="44"/>
    </row>
    <row r="732" spans="1:24" ht="15">
      <c r="A732" s="1" t="b">
        <v>1</v>
      </c>
      <c r="B732" s="1"/>
      <c r="C732" s="1"/>
      <c r="D732" s="1"/>
      <c r="E732" s="1" t="s">
        <v>6095</v>
      </c>
      <c r="F732" s="88" t="s">
        <v>1190</v>
      </c>
      <c r="G732" s="83" t="s">
        <v>1191</v>
      </c>
      <c r="H732" s="1" t="s">
        <v>952</v>
      </c>
      <c r="I732" s="89">
        <v>44016</v>
      </c>
      <c r="J732" s="41" t="s">
        <v>1192</v>
      </c>
      <c r="K732" s="1"/>
      <c r="L732" s="34"/>
      <c r="M732" s="1"/>
      <c r="N732" s="1"/>
      <c r="O732" s="1"/>
      <c r="P732" s="1"/>
      <c r="Q732" s="53"/>
      <c r="R732" s="53"/>
      <c r="V732" s="43"/>
      <c r="W732" s="34"/>
      <c r="X732" s="44"/>
    </row>
    <row r="733" spans="1:24" ht="15">
      <c r="A733" s="1" t="b">
        <v>1</v>
      </c>
      <c r="B733" s="1"/>
      <c r="C733" s="1"/>
      <c r="D733" s="1"/>
      <c r="E733" s="1" t="s">
        <v>6095</v>
      </c>
      <c r="F733" s="88" t="s">
        <v>1193</v>
      </c>
      <c r="G733" s="83" t="s">
        <v>1194</v>
      </c>
      <c r="H733" s="1" t="s">
        <v>952</v>
      </c>
      <c r="I733" s="89">
        <v>42704</v>
      </c>
      <c r="J733" s="41" t="s">
        <v>1192</v>
      </c>
      <c r="K733" s="1"/>
      <c r="L733" s="34"/>
      <c r="M733" s="1"/>
      <c r="N733" s="1"/>
      <c r="O733" s="1"/>
      <c r="P733" s="1"/>
      <c r="Q733" s="53"/>
      <c r="R733" s="53"/>
      <c r="V733" s="43"/>
      <c r="W733" s="34"/>
      <c r="X733" s="44"/>
    </row>
    <row r="734" spans="1:24" ht="15">
      <c r="A734" s="1" t="b">
        <v>1</v>
      </c>
      <c r="B734" s="1"/>
      <c r="C734" s="1"/>
      <c r="D734" s="1"/>
      <c r="E734" s="1" t="s">
        <v>6095</v>
      </c>
      <c r="F734" s="88" t="s">
        <v>1773</v>
      </c>
      <c r="G734" s="83" t="s">
        <v>1774</v>
      </c>
      <c r="H734" s="1" t="s">
        <v>1720</v>
      </c>
      <c r="I734" s="89">
        <v>41640</v>
      </c>
      <c r="J734" s="41" t="s">
        <v>1775</v>
      </c>
      <c r="K734" s="1"/>
      <c r="L734" s="34"/>
      <c r="M734" s="1"/>
      <c r="N734" s="1"/>
      <c r="O734" s="1"/>
      <c r="P734" s="1"/>
      <c r="Q734" s="53"/>
      <c r="R734" s="53"/>
      <c r="V734" s="43"/>
      <c r="W734" s="34"/>
      <c r="X734" s="44"/>
    </row>
    <row r="735" spans="1:24" ht="15">
      <c r="A735" s="1" t="b">
        <v>0</v>
      </c>
      <c r="B735" s="1"/>
      <c r="C735" s="1"/>
      <c r="D735" s="1"/>
      <c r="E735" s="1"/>
      <c r="F735" s="49"/>
      <c r="G735" s="90"/>
      <c r="H735" s="51"/>
      <c r="I735" s="61"/>
      <c r="J735" s="53"/>
      <c r="K735" s="53"/>
      <c r="L735" s="91"/>
      <c r="M735" s="1"/>
      <c r="N735" s="1"/>
      <c r="O735" s="1"/>
      <c r="P735" s="1"/>
      <c r="Q735" s="53"/>
      <c r="R735" s="53"/>
      <c r="V735" s="56"/>
      <c r="W735" s="91"/>
      <c r="X735" s="57"/>
    </row>
    <row r="736" spans="1:24" ht="15">
      <c r="A736" s="1" t="b">
        <v>0</v>
      </c>
      <c r="B736" s="1"/>
      <c r="C736" s="1"/>
      <c r="D736" s="1"/>
      <c r="E736" s="1"/>
      <c r="F736" s="1"/>
      <c r="G736" s="1"/>
      <c r="H736" s="1"/>
      <c r="I736" s="33"/>
      <c r="J736" s="53"/>
      <c r="K736" s="1"/>
      <c r="L736" s="1"/>
      <c r="M736" s="1"/>
      <c r="N736" s="1"/>
      <c r="O736" s="1"/>
      <c r="P736" s="1"/>
      <c r="Q736" s="53"/>
      <c r="R736" s="53"/>
      <c r="V736" s="43"/>
      <c r="W736" s="1"/>
      <c r="X736" s="92"/>
    </row>
    <row r="737" spans="1:24" ht="15">
      <c r="A737" s="1" t="b">
        <v>0</v>
      </c>
      <c r="B737" s="1"/>
      <c r="C737" s="1"/>
      <c r="D737" s="1"/>
      <c r="E737" s="1"/>
      <c r="F737" s="1"/>
      <c r="G737" s="1"/>
      <c r="H737" s="1"/>
      <c r="I737" s="33"/>
      <c r="J737" s="53"/>
      <c r="K737" s="1"/>
      <c r="L737" s="1"/>
      <c r="M737" s="1"/>
      <c r="N737" s="1"/>
      <c r="O737" s="1"/>
      <c r="P737" s="1"/>
      <c r="Q737" s="53"/>
      <c r="R737" s="53"/>
      <c r="V737" s="43"/>
      <c r="W737" s="1"/>
      <c r="X737" s="92"/>
    </row>
    <row r="738" spans="1:24" ht="15">
      <c r="A738" s="1" t="b">
        <v>0</v>
      </c>
      <c r="B738" s="1"/>
      <c r="C738" s="1"/>
      <c r="D738" s="1"/>
      <c r="E738" s="1"/>
      <c r="F738" s="1"/>
      <c r="G738" s="1"/>
      <c r="H738" s="1"/>
      <c r="I738" s="33"/>
      <c r="J738" s="53"/>
      <c r="K738" s="1"/>
      <c r="L738" s="1"/>
      <c r="M738" s="1"/>
      <c r="N738" s="1"/>
      <c r="O738" s="1"/>
      <c r="P738" s="1"/>
      <c r="Q738" s="53"/>
      <c r="R738" s="53"/>
      <c r="V738" s="43"/>
      <c r="W738" s="1"/>
      <c r="X738" s="92"/>
    </row>
    <row r="739" spans="1:24" ht="15">
      <c r="A739" s="1" t="b">
        <v>0</v>
      </c>
      <c r="B739" s="1"/>
      <c r="C739" s="1"/>
      <c r="D739" s="1"/>
      <c r="E739" s="1"/>
      <c r="F739" s="1"/>
      <c r="G739" s="1"/>
      <c r="H739" s="1"/>
      <c r="I739" s="33"/>
      <c r="J739" s="53"/>
      <c r="K739" s="1"/>
      <c r="L739" s="1"/>
      <c r="M739" s="1"/>
      <c r="N739" s="1"/>
      <c r="O739" s="1"/>
      <c r="P739" s="1"/>
      <c r="Q739" s="53"/>
      <c r="R739" s="53"/>
      <c r="V739" s="43"/>
      <c r="W739" s="1"/>
      <c r="X739" s="92"/>
    </row>
    <row r="740" spans="1:24" ht="15">
      <c r="A740" s="1" t="b">
        <v>0</v>
      </c>
      <c r="B740" s="1"/>
      <c r="C740" s="1"/>
      <c r="D740" s="1"/>
      <c r="E740" s="1"/>
      <c r="F740" s="1"/>
      <c r="G740" s="1"/>
      <c r="H740" s="1"/>
      <c r="I740" s="33"/>
      <c r="J740" s="53"/>
      <c r="K740" s="1"/>
      <c r="L740" s="1"/>
      <c r="M740" s="1"/>
      <c r="N740" s="1"/>
      <c r="O740" s="1"/>
      <c r="P740" s="1"/>
      <c r="Q740" s="53"/>
      <c r="R740" s="53"/>
      <c r="V740" s="43"/>
      <c r="W740" s="1"/>
      <c r="X740" s="92"/>
    </row>
    <row r="741" spans="1:24" ht="15">
      <c r="A741" s="1" t="b">
        <v>0</v>
      </c>
      <c r="B741" s="1"/>
      <c r="C741" s="1"/>
      <c r="D741" s="1"/>
      <c r="E741" s="1"/>
      <c r="F741" s="1"/>
      <c r="G741" s="1"/>
      <c r="H741" s="1"/>
      <c r="I741" s="33"/>
      <c r="J741" s="53"/>
      <c r="K741" s="1"/>
      <c r="L741" s="1"/>
      <c r="M741" s="1"/>
      <c r="N741" s="1"/>
      <c r="O741" s="1"/>
      <c r="P741" s="1"/>
      <c r="Q741" s="53"/>
      <c r="R741" s="53"/>
      <c r="V741" s="43"/>
      <c r="W741" s="1"/>
      <c r="X741" s="92"/>
    </row>
    <row r="742" spans="1:24" ht="15">
      <c r="A742" s="1" t="b">
        <v>0</v>
      </c>
      <c r="B742" s="1"/>
      <c r="C742" s="1"/>
      <c r="D742" s="1"/>
      <c r="E742" s="1"/>
      <c r="F742" s="1"/>
      <c r="G742" s="1"/>
      <c r="H742" s="1"/>
      <c r="I742" s="33"/>
      <c r="J742" s="53"/>
      <c r="K742" s="1"/>
      <c r="L742" s="1"/>
      <c r="M742" s="1"/>
      <c r="N742" s="1"/>
      <c r="O742" s="1"/>
      <c r="P742" s="1"/>
      <c r="Q742" s="53"/>
      <c r="R742" s="53"/>
      <c r="V742" s="43"/>
      <c r="W742" s="1"/>
      <c r="X742" s="92"/>
    </row>
    <row r="743" spans="1:24" ht="15">
      <c r="A743" s="1" t="b">
        <v>0</v>
      </c>
      <c r="B743" s="1"/>
      <c r="C743" s="1"/>
      <c r="D743" s="1"/>
      <c r="E743" s="1"/>
      <c r="F743" s="1"/>
      <c r="G743" s="1"/>
      <c r="H743" s="1"/>
      <c r="I743" s="33"/>
      <c r="J743" s="53"/>
      <c r="K743" s="1"/>
      <c r="L743" s="1"/>
      <c r="M743" s="1"/>
      <c r="N743" s="1"/>
      <c r="O743" s="1"/>
      <c r="P743" s="1"/>
      <c r="Q743" s="53"/>
      <c r="R743" s="53"/>
      <c r="V743" s="43"/>
      <c r="W743" s="1"/>
      <c r="X743" s="92"/>
    </row>
    <row r="744" spans="1:24" ht="15">
      <c r="A744" s="1" t="b">
        <v>0</v>
      </c>
      <c r="B744" s="1"/>
      <c r="C744" s="1"/>
      <c r="D744" s="1"/>
      <c r="E744" s="1"/>
      <c r="F744" s="1"/>
      <c r="G744" s="1"/>
      <c r="H744" s="1"/>
      <c r="I744" s="33"/>
      <c r="J744" s="53"/>
      <c r="K744" s="1"/>
      <c r="L744" s="1"/>
      <c r="M744" s="1"/>
      <c r="N744" s="1"/>
      <c r="O744" s="1"/>
      <c r="P744" s="1"/>
      <c r="Q744" s="53"/>
      <c r="R744" s="53"/>
      <c r="V744" s="43"/>
      <c r="W744" s="1"/>
      <c r="X744" s="92"/>
    </row>
    <row r="745" spans="1:24" ht="15">
      <c r="A745" s="1" t="b">
        <v>0</v>
      </c>
      <c r="B745" s="1"/>
      <c r="C745" s="1"/>
      <c r="D745" s="1"/>
      <c r="E745" s="1"/>
      <c r="F745" s="1"/>
      <c r="G745" s="1"/>
      <c r="H745" s="1"/>
      <c r="I745" s="33"/>
      <c r="J745" s="53"/>
      <c r="K745" s="1"/>
      <c r="L745" s="1"/>
      <c r="M745" s="1"/>
      <c r="N745" s="1"/>
      <c r="O745" s="1"/>
      <c r="P745" s="1"/>
      <c r="Q745" s="53"/>
      <c r="R745" s="53"/>
      <c r="V745" s="43"/>
      <c r="W745" s="1"/>
      <c r="X745" s="92"/>
    </row>
    <row r="746" spans="1:24" ht="15">
      <c r="A746" s="1" t="b">
        <v>0</v>
      </c>
      <c r="B746" s="1"/>
      <c r="C746" s="1"/>
      <c r="D746" s="1"/>
      <c r="E746" s="1"/>
      <c r="F746" s="1"/>
      <c r="G746" s="1"/>
      <c r="H746" s="1"/>
      <c r="I746" s="33"/>
      <c r="J746" s="53"/>
      <c r="K746" s="1"/>
      <c r="L746" s="1"/>
      <c r="M746" s="1"/>
      <c r="N746" s="1"/>
      <c r="O746" s="1"/>
      <c r="P746" s="1"/>
      <c r="Q746" s="53"/>
      <c r="R746" s="53"/>
      <c r="V746" s="43"/>
      <c r="W746" s="1"/>
      <c r="X746" s="92"/>
    </row>
    <row r="747" spans="1:24" ht="15">
      <c r="A747" s="1" t="b">
        <v>0</v>
      </c>
      <c r="B747" s="1"/>
      <c r="C747" s="1"/>
      <c r="D747" s="1"/>
      <c r="E747" s="1"/>
      <c r="F747" s="1"/>
      <c r="G747" s="1"/>
      <c r="H747" s="1"/>
      <c r="I747" s="33"/>
      <c r="J747" s="53"/>
      <c r="K747" s="1"/>
      <c r="L747" s="1"/>
      <c r="M747" s="1"/>
      <c r="N747" s="1"/>
      <c r="O747" s="1"/>
      <c r="P747" s="1"/>
      <c r="Q747" s="53"/>
      <c r="R747" s="53"/>
      <c r="V747" s="43"/>
      <c r="W747" s="1"/>
      <c r="X747" s="92"/>
    </row>
    <row r="748" spans="1:24" ht="15">
      <c r="A748" s="1" t="b">
        <v>0</v>
      </c>
      <c r="B748" s="1"/>
      <c r="C748" s="1"/>
      <c r="D748" s="1"/>
      <c r="E748" s="1"/>
      <c r="F748" s="1"/>
      <c r="G748" s="1"/>
      <c r="H748" s="1"/>
      <c r="I748" s="33"/>
      <c r="J748" s="53"/>
      <c r="K748" s="1"/>
      <c r="L748" s="1"/>
      <c r="M748" s="1"/>
      <c r="N748" s="1"/>
      <c r="O748" s="1"/>
      <c r="P748" s="1"/>
      <c r="Q748" s="53"/>
      <c r="R748" s="53"/>
      <c r="V748" s="43"/>
      <c r="W748" s="1"/>
      <c r="X748" s="92"/>
    </row>
    <row r="749" spans="1:24" ht="15">
      <c r="A749" s="1" t="b">
        <v>0</v>
      </c>
      <c r="B749" s="1"/>
      <c r="C749" s="1"/>
      <c r="D749" s="1"/>
      <c r="E749" s="1"/>
      <c r="F749" s="1"/>
      <c r="G749" s="1"/>
      <c r="H749" s="1"/>
      <c r="I749" s="33"/>
      <c r="J749" s="53"/>
      <c r="K749" s="1"/>
      <c r="L749" s="1"/>
      <c r="M749" s="1"/>
      <c r="N749" s="1"/>
      <c r="O749" s="1"/>
      <c r="P749" s="1"/>
      <c r="Q749" s="53"/>
      <c r="R749" s="53"/>
      <c r="V749" s="43"/>
      <c r="W749" s="1"/>
      <c r="X749" s="92"/>
    </row>
    <row r="750" spans="1:24" ht="15">
      <c r="A750" s="1" t="b">
        <v>0</v>
      </c>
      <c r="B750" s="1"/>
      <c r="C750" s="1"/>
      <c r="D750" s="1"/>
      <c r="E750" s="1"/>
      <c r="F750" s="1"/>
      <c r="G750" s="1"/>
      <c r="H750" s="1"/>
      <c r="I750" s="33"/>
      <c r="J750" s="53"/>
      <c r="K750" s="1"/>
      <c r="L750" s="1"/>
      <c r="M750" s="1"/>
      <c r="N750" s="1"/>
      <c r="O750" s="1"/>
      <c r="P750" s="1"/>
      <c r="Q750" s="53"/>
      <c r="R750" s="53"/>
      <c r="V750" s="43"/>
      <c r="W750" s="1"/>
      <c r="X750" s="92"/>
    </row>
    <row r="751" spans="1:24" ht="15">
      <c r="A751" s="1" t="b">
        <v>0</v>
      </c>
      <c r="B751" s="1"/>
      <c r="C751" s="1"/>
      <c r="D751" s="1"/>
      <c r="E751" s="1"/>
      <c r="F751" s="1"/>
      <c r="G751" s="1"/>
      <c r="H751" s="1"/>
      <c r="I751" s="33"/>
      <c r="J751" s="53"/>
      <c r="K751" s="1"/>
      <c r="L751" s="1"/>
      <c r="M751" s="1"/>
      <c r="N751" s="1"/>
      <c r="O751" s="1"/>
      <c r="P751" s="1"/>
      <c r="Q751" s="53"/>
      <c r="R751" s="53"/>
      <c r="V751" s="43"/>
      <c r="W751" s="1"/>
      <c r="X751" s="92"/>
    </row>
    <row r="752" spans="1:24" ht="15">
      <c r="A752" s="1" t="b">
        <v>0</v>
      </c>
      <c r="B752" s="1"/>
      <c r="C752" s="1"/>
      <c r="D752" s="1"/>
      <c r="E752" s="1"/>
      <c r="F752" s="1"/>
      <c r="G752" s="1"/>
      <c r="H752" s="1"/>
      <c r="I752" s="33"/>
      <c r="J752" s="53"/>
      <c r="K752" s="1"/>
      <c r="L752" s="1"/>
      <c r="M752" s="1"/>
      <c r="N752" s="1"/>
      <c r="O752" s="1"/>
      <c r="P752" s="1"/>
      <c r="Q752" s="53"/>
      <c r="R752" s="53"/>
      <c r="V752" s="43"/>
      <c r="W752" s="1"/>
      <c r="X752" s="92"/>
    </row>
    <row r="753" spans="1:24" ht="15">
      <c r="A753" s="1" t="b">
        <v>0</v>
      </c>
      <c r="B753" s="1"/>
      <c r="C753" s="1"/>
      <c r="D753" s="1"/>
      <c r="E753" s="1"/>
      <c r="F753" s="1"/>
      <c r="G753" s="1"/>
      <c r="H753" s="1"/>
      <c r="I753" s="33"/>
      <c r="J753" s="53"/>
      <c r="K753" s="1"/>
      <c r="L753" s="1"/>
      <c r="M753" s="1"/>
      <c r="N753" s="1"/>
      <c r="O753" s="1"/>
      <c r="P753" s="1"/>
      <c r="Q753" s="53"/>
      <c r="R753" s="53"/>
      <c r="V753" s="43"/>
      <c r="W753" s="1"/>
      <c r="X753" s="92"/>
    </row>
    <row r="754" spans="1:24" ht="15">
      <c r="A754" s="1" t="b">
        <v>0</v>
      </c>
      <c r="B754" s="1"/>
      <c r="C754" s="1"/>
      <c r="D754" s="1"/>
      <c r="E754" s="1"/>
      <c r="F754" s="1"/>
      <c r="G754" s="1"/>
      <c r="H754" s="1"/>
      <c r="I754" s="33"/>
      <c r="J754" s="53"/>
      <c r="K754" s="1"/>
      <c r="L754" s="1"/>
      <c r="M754" s="1"/>
      <c r="N754" s="1"/>
      <c r="O754" s="1"/>
      <c r="P754" s="1"/>
      <c r="Q754" s="53"/>
      <c r="R754" s="53"/>
      <c r="V754" s="43"/>
      <c r="W754" s="1"/>
      <c r="X754" s="92"/>
    </row>
    <row r="755" spans="1:24" ht="15">
      <c r="A755" s="1" t="b">
        <v>0</v>
      </c>
      <c r="B755" s="1"/>
      <c r="C755" s="1"/>
      <c r="D755" s="1"/>
      <c r="E755" s="1"/>
      <c r="F755" s="1"/>
      <c r="G755" s="1"/>
      <c r="H755" s="1"/>
      <c r="I755" s="33"/>
      <c r="J755" s="53"/>
      <c r="K755" s="1"/>
      <c r="L755" s="1"/>
      <c r="M755" s="1"/>
      <c r="N755" s="1"/>
      <c r="O755" s="1"/>
      <c r="P755" s="1"/>
      <c r="Q755" s="53"/>
      <c r="R755" s="53"/>
      <c r="V755" s="43"/>
      <c r="W755" s="1"/>
      <c r="X755" s="92"/>
    </row>
    <row r="756" spans="1:24" ht="15">
      <c r="A756" s="1" t="b">
        <v>0</v>
      </c>
      <c r="B756" s="1"/>
      <c r="C756" s="1"/>
      <c r="D756" s="1"/>
      <c r="E756" s="1"/>
      <c r="F756" s="1"/>
      <c r="G756" s="1"/>
      <c r="H756" s="1"/>
      <c r="I756" s="33"/>
      <c r="J756" s="53"/>
      <c r="K756" s="1"/>
      <c r="L756" s="1"/>
      <c r="M756" s="1"/>
      <c r="N756" s="1"/>
      <c r="O756" s="1"/>
      <c r="P756" s="1"/>
      <c r="Q756" s="53"/>
      <c r="R756" s="53"/>
      <c r="V756" s="43"/>
      <c r="W756" s="1"/>
      <c r="X756" s="92"/>
    </row>
    <row r="757" spans="1:24" ht="15">
      <c r="A757" s="1" t="b">
        <v>0</v>
      </c>
      <c r="B757" s="1"/>
      <c r="C757" s="1"/>
      <c r="D757" s="1"/>
      <c r="E757" s="1"/>
      <c r="F757" s="1"/>
      <c r="G757" s="1"/>
      <c r="H757" s="1"/>
      <c r="I757" s="33"/>
      <c r="J757" s="53"/>
      <c r="K757" s="1"/>
      <c r="L757" s="1"/>
      <c r="M757" s="1"/>
      <c r="N757" s="1"/>
      <c r="O757" s="1"/>
      <c r="P757" s="1"/>
      <c r="Q757" s="53"/>
      <c r="R757" s="53"/>
      <c r="V757" s="43"/>
      <c r="W757" s="1"/>
      <c r="X757" s="92"/>
    </row>
    <row r="758" spans="1:24" ht="15">
      <c r="A758" s="1" t="b">
        <v>0</v>
      </c>
      <c r="B758" s="1"/>
      <c r="C758" s="1"/>
      <c r="D758" s="1"/>
      <c r="E758" s="1"/>
      <c r="F758" s="1"/>
      <c r="G758" s="1"/>
      <c r="H758" s="1"/>
      <c r="I758" s="33"/>
      <c r="J758" s="53"/>
      <c r="K758" s="1"/>
      <c r="L758" s="1"/>
      <c r="M758" s="1"/>
      <c r="N758" s="1"/>
      <c r="O758" s="1"/>
      <c r="P758" s="1"/>
      <c r="Q758" s="53"/>
      <c r="R758" s="53"/>
      <c r="V758" s="43"/>
      <c r="W758" s="1"/>
      <c r="X758" s="92"/>
    </row>
    <row r="759" spans="1:24" ht="15">
      <c r="A759" s="1" t="b">
        <v>0</v>
      </c>
      <c r="B759" s="1"/>
      <c r="C759" s="1"/>
      <c r="D759" s="1"/>
      <c r="E759" s="1"/>
      <c r="F759" s="1"/>
      <c r="G759" s="1"/>
      <c r="H759" s="1"/>
      <c r="I759" s="33"/>
      <c r="J759" s="53"/>
      <c r="K759" s="1"/>
      <c r="L759" s="1"/>
      <c r="M759" s="1"/>
      <c r="N759" s="1"/>
      <c r="O759" s="1"/>
      <c r="P759" s="1"/>
      <c r="Q759" s="53"/>
      <c r="R759" s="53"/>
      <c r="V759" s="43"/>
      <c r="W759" s="1"/>
      <c r="X759" s="92"/>
    </row>
    <row r="760" spans="1:24" ht="15">
      <c r="A760" s="1" t="b">
        <v>0</v>
      </c>
      <c r="B760" s="1"/>
      <c r="C760" s="1"/>
      <c r="D760" s="1"/>
      <c r="E760" s="1"/>
      <c r="F760" s="1"/>
      <c r="G760" s="1"/>
      <c r="H760" s="1"/>
      <c r="I760" s="33"/>
      <c r="J760" s="53"/>
      <c r="K760" s="1"/>
      <c r="L760" s="1"/>
      <c r="M760" s="1"/>
      <c r="N760" s="1"/>
      <c r="O760" s="1"/>
      <c r="P760" s="1"/>
      <c r="Q760" s="53"/>
      <c r="R760" s="53"/>
      <c r="V760" s="43"/>
      <c r="W760" s="1"/>
      <c r="X760" s="92"/>
    </row>
    <row r="761" spans="1:24" ht="15">
      <c r="A761" s="1" t="b">
        <v>0</v>
      </c>
      <c r="B761" s="1"/>
      <c r="C761" s="1"/>
      <c r="D761" s="1"/>
      <c r="E761" s="1"/>
      <c r="F761" s="1"/>
      <c r="G761" s="1"/>
      <c r="H761" s="1"/>
      <c r="I761" s="33"/>
      <c r="J761" s="53"/>
      <c r="K761" s="1"/>
      <c r="L761" s="1"/>
      <c r="M761" s="1"/>
      <c r="N761" s="1"/>
      <c r="O761" s="1"/>
      <c r="P761" s="1"/>
      <c r="Q761" s="53"/>
      <c r="R761" s="53"/>
      <c r="V761" s="43"/>
      <c r="W761" s="1"/>
      <c r="X761" s="92"/>
    </row>
    <row r="762" spans="1:24" ht="15">
      <c r="A762" s="1" t="b">
        <v>0</v>
      </c>
      <c r="B762" s="1"/>
      <c r="C762" s="1"/>
      <c r="D762" s="1"/>
      <c r="E762" s="1"/>
      <c r="F762" s="1"/>
      <c r="G762" s="1"/>
      <c r="H762" s="1"/>
      <c r="I762" s="33"/>
      <c r="J762" s="53"/>
      <c r="K762" s="1"/>
      <c r="L762" s="1"/>
      <c r="M762" s="1"/>
      <c r="N762" s="1"/>
      <c r="O762" s="1"/>
      <c r="P762" s="1"/>
      <c r="Q762" s="53"/>
      <c r="R762" s="53"/>
      <c r="V762" s="43"/>
      <c r="W762" s="1"/>
      <c r="X762" s="92"/>
    </row>
    <row r="763" spans="1:24" ht="15">
      <c r="A763" s="1" t="b">
        <v>0</v>
      </c>
      <c r="B763" s="1"/>
      <c r="C763" s="1"/>
      <c r="D763" s="1"/>
      <c r="E763" s="1"/>
      <c r="F763" s="1"/>
      <c r="G763" s="1"/>
      <c r="H763" s="1"/>
      <c r="I763" s="33"/>
      <c r="J763" s="53"/>
      <c r="K763" s="1"/>
      <c r="L763" s="1"/>
      <c r="M763" s="1"/>
      <c r="N763" s="1"/>
      <c r="O763" s="1"/>
      <c r="P763" s="1"/>
      <c r="Q763" s="53"/>
      <c r="R763" s="53"/>
      <c r="V763" s="43"/>
      <c r="W763" s="1"/>
      <c r="X763" s="92"/>
    </row>
    <row r="764" spans="1:24" ht="15">
      <c r="A764" s="1" t="b">
        <v>0</v>
      </c>
      <c r="B764" s="1"/>
      <c r="C764" s="1"/>
      <c r="D764" s="1"/>
      <c r="E764" s="1"/>
      <c r="F764" s="1"/>
      <c r="G764" s="1"/>
      <c r="H764" s="1"/>
      <c r="I764" s="33"/>
      <c r="J764" s="53"/>
      <c r="K764" s="1"/>
      <c r="L764" s="1"/>
      <c r="M764" s="1"/>
      <c r="N764" s="1"/>
      <c r="O764" s="1"/>
      <c r="P764" s="1"/>
      <c r="Q764" s="53"/>
      <c r="R764" s="53"/>
      <c r="V764" s="43"/>
      <c r="W764" s="1"/>
      <c r="X764" s="92"/>
    </row>
    <row r="765" spans="1:24" ht="15">
      <c r="A765" s="1" t="b">
        <v>0</v>
      </c>
      <c r="B765" s="1"/>
      <c r="C765" s="1"/>
      <c r="D765" s="1"/>
      <c r="E765" s="1"/>
      <c r="F765" s="1"/>
      <c r="G765" s="1"/>
      <c r="H765" s="1"/>
      <c r="I765" s="33"/>
      <c r="J765" s="53"/>
      <c r="K765" s="1"/>
      <c r="L765" s="1"/>
      <c r="M765" s="1"/>
      <c r="N765" s="1"/>
      <c r="O765" s="1"/>
      <c r="P765" s="1"/>
      <c r="Q765" s="53"/>
      <c r="R765" s="53"/>
      <c r="V765" s="43"/>
      <c r="W765" s="1"/>
      <c r="X765" s="92"/>
    </row>
    <row r="766" spans="1:24" ht="15">
      <c r="A766" s="1" t="b">
        <v>0</v>
      </c>
      <c r="B766" s="1"/>
      <c r="C766" s="1"/>
      <c r="D766" s="1"/>
      <c r="E766" s="1"/>
      <c r="F766" s="1"/>
      <c r="G766" s="1"/>
      <c r="H766" s="1"/>
      <c r="I766" s="33"/>
      <c r="J766" s="53"/>
      <c r="K766" s="1"/>
      <c r="L766" s="1"/>
      <c r="M766" s="1"/>
      <c r="N766" s="1"/>
      <c r="O766" s="1"/>
      <c r="P766" s="1"/>
      <c r="Q766" s="53"/>
      <c r="R766" s="53"/>
      <c r="V766" s="43"/>
      <c r="W766" s="1"/>
      <c r="X766" s="92"/>
    </row>
    <row r="767" spans="1:24" ht="15">
      <c r="A767" s="1" t="b">
        <v>0</v>
      </c>
      <c r="B767" s="1"/>
      <c r="C767" s="1"/>
      <c r="D767" s="1"/>
      <c r="E767" s="1"/>
      <c r="F767" s="1"/>
      <c r="G767" s="1"/>
      <c r="H767" s="1"/>
      <c r="I767" s="33"/>
      <c r="J767" s="53"/>
      <c r="K767" s="1"/>
      <c r="L767" s="1"/>
      <c r="M767" s="1"/>
      <c r="N767" s="1"/>
      <c r="O767" s="1"/>
      <c r="P767" s="1"/>
      <c r="Q767" s="53"/>
      <c r="R767" s="53"/>
      <c r="V767" s="43"/>
      <c r="W767" s="1"/>
      <c r="X767" s="92"/>
    </row>
    <row r="768" spans="1:24" ht="15">
      <c r="A768" s="1" t="b">
        <v>0</v>
      </c>
      <c r="B768" s="1"/>
      <c r="C768" s="1"/>
      <c r="D768" s="1"/>
      <c r="E768" s="1"/>
      <c r="F768" s="1"/>
      <c r="G768" s="1"/>
      <c r="H768" s="1"/>
      <c r="I768" s="33"/>
      <c r="J768" s="53"/>
      <c r="K768" s="1"/>
      <c r="L768" s="1"/>
      <c r="M768" s="1"/>
      <c r="N768" s="1"/>
      <c r="O768" s="1"/>
      <c r="P768" s="1"/>
      <c r="Q768" s="53"/>
      <c r="R768" s="53"/>
      <c r="V768" s="43"/>
      <c r="W768" s="1"/>
      <c r="X768" s="92"/>
    </row>
    <row r="769" spans="1:24" ht="15">
      <c r="A769" s="1" t="b">
        <v>0</v>
      </c>
      <c r="B769" s="1"/>
      <c r="C769" s="1"/>
      <c r="D769" s="1"/>
      <c r="E769" s="1"/>
      <c r="F769" s="1"/>
      <c r="G769" s="1"/>
      <c r="H769" s="1"/>
      <c r="I769" s="33"/>
      <c r="J769" s="53"/>
      <c r="K769" s="1"/>
      <c r="L769" s="1"/>
      <c r="M769" s="1"/>
      <c r="N769" s="1"/>
      <c r="O769" s="1"/>
      <c r="P769" s="1"/>
      <c r="Q769" s="53"/>
      <c r="R769" s="53"/>
      <c r="V769" s="43"/>
      <c r="W769" s="1"/>
      <c r="X769" s="92"/>
    </row>
    <row r="770" spans="1:24" ht="15">
      <c r="A770" s="1" t="b">
        <v>0</v>
      </c>
      <c r="B770" s="1"/>
      <c r="C770" s="1"/>
      <c r="D770" s="1"/>
      <c r="E770" s="1"/>
      <c r="F770" s="1"/>
      <c r="G770" s="1"/>
      <c r="H770" s="1"/>
      <c r="I770" s="33"/>
      <c r="J770" s="53"/>
      <c r="K770" s="1"/>
      <c r="L770" s="1"/>
      <c r="M770" s="1"/>
      <c r="N770" s="1"/>
      <c r="O770" s="1"/>
      <c r="P770" s="1"/>
      <c r="Q770" s="53"/>
      <c r="R770" s="53"/>
      <c r="V770" s="43"/>
      <c r="W770" s="1"/>
      <c r="X770" s="92"/>
    </row>
    <row r="771" spans="1:24" ht="15">
      <c r="A771" s="1" t="b">
        <v>0</v>
      </c>
      <c r="B771" s="1"/>
      <c r="C771" s="1"/>
      <c r="D771" s="1"/>
      <c r="E771" s="1"/>
      <c r="F771" s="1"/>
      <c r="G771" s="1"/>
      <c r="H771" s="1"/>
      <c r="I771" s="33"/>
      <c r="J771" s="53"/>
      <c r="K771" s="1"/>
      <c r="L771" s="1"/>
      <c r="M771" s="1"/>
      <c r="N771" s="1"/>
      <c r="O771" s="1"/>
      <c r="P771" s="1"/>
      <c r="Q771" s="53"/>
      <c r="R771" s="53"/>
      <c r="V771" s="43"/>
      <c r="W771" s="1"/>
      <c r="X771" s="92"/>
    </row>
    <row r="772" spans="1:24" ht="15">
      <c r="A772" s="1" t="b">
        <v>0</v>
      </c>
      <c r="B772" s="1"/>
      <c r="C772" s="1"/>
      <c r="D772" s="1"/>
      <c r="E772" s="1"/>
      <c r="F772" s="1"/>
      <c r="G772" s="1"/>
      <c r="H772" s="1"/>
      <c r="I772" s="33"/>
      <c r="J772" s="53"/>
      <c r="K772" s="1"/>
      <c r="L772" s="1"/>
      <c r="M772" s="1"/>
      <c r="N772" s="1"/>
      <c r="O772" s="1"/>
      <c r="P772" s="1"/>
      <c r="Q772" s="53"/>
      <c r="R772" s="53"/>
      <c r="V772" s="43"/>
      <c r="W772" s="1"/>
      <c r="X772" s="92"/>
    </row>
    <row r="773" spans="1:24" ht="15">
      <c r="A773" s="1" t="b">
        <v>0</v>
      </c>
      <c r="B773" s="1"/>
      <c r="C773" s="1"/>
      <c r="D773" s="1"/>
      <c r="E773" s="1"/>
      <c r="F773" s="1"/>
      <c r="G773" s="1"/>
      <c r="H773" s="1"/>
      <c r="I773" s="33"/>
      <c r="J773" s="53"/>
      <c r="K773" s="1"/>
      <c r="L773" s="1"/>
      <c r="M773" s="1"/>
      <c r="N773" s="1"/>
      <c r="O773" s="1"/>
      <c r="P773" s="1"/>
      <c r="Q773" s="53"/>
      <c r="R773" s="53"/>
      <c r="V773" s="43"/>
      <c r="W773" s="1"/>
      <c r="X773" s="92"/>
    </row>
    <row r="774" spans="1:24" ht="15">
      <c r="A774" s="1" t="b">
        <v>0</v>
      </c>
      <c r="B774" s="1"/>
      <c r="C774" s="1"/>
      <c r="D774" s="1"/>
      <c r="E774" s="1"/>
      <c r="F774" s="1"/>
      <c r="G774" s="1"/>
      <c r="H774" s="1"/>
      <c r="I774" s="33"/>
      <c r="J774" s="53"/>
      <c r="K774" s="1"/>
      <c r="L774" s="1"/>
      <c r="M774" s="1"/>
      <c r="N774" s="1"/>
      <c r="O774" s="1"/>
      <c r="P774" s="1"/>
      <c r="Q774" s="53"/>
      <c r="R774" s="53"/>
      <c r="V774" s="43"/>
      <c r="W774" s="1"/>
      <c r="X774" s="92"/>
    </row>
    <row r="775" spans="1:24" ht="15">
      <c r="A775" s="1" t="b">
        <v>0</v>
      </c>
      <c r="B775" s="1"/>
      <c r="C775" s="1"/>
      <c r="D775" s="1"/>
      <c r="E775" s="1"/>
      <c r="F775" s="1"/>
      <c r="G775" s="1"/>
      <c r="H775" s="1"/>
      <c r="I775" s="33"/>
      <c r="J775" s="53"/>
      <c r="K775" s="1"/>
      <c r="L775" s="1"/>
      <c r="M775" s="1"/>
      <c r="N775" s="1"/>
      <c r="O775" s="1"/>
      <c r="P775" s="1"/>
      <c r="Q775" s="53"/>
      <c r="R775" s="53"/>
      <c r="V775" s="43"/>
      <c r="W775" s="1"/>
      <c r="X775" s="92"/>
    </row>
    <row r="776" spans="1:24" ht="15">
      <c r="A776" s="1" t="b">
        <v>0</v>
      </c>
      <c r="B776" s="1"/>
      <c r="C776" s="1"/>
      <c r="D776" s="1"/>
      <c r="E776" s="1"/>
      <c r="F776" s="1"/>
      <c r="G776" s="1"/>
      <c r="H776" s="1"/>
      <c r="I776" s="33"/>
      <c r="J776" s="53"/>
      <c r="K776" s="1"/>
      <c r="L776" s="1"/>
      <c r="M776" s="1"/>
      <c r="N776" s="1"/>
      <c r="O776" s="1"/>
      <c r="P776" s="1"/>
      <c r="Q776" s="53"/>
      <c r="R776" s="53"/>
      <c r="V776" s="43"/>
      <c r="W776" s="1"/>
      <c r="X776" s="92"/>
    </row>
    <row r="777" spans="1:24" ht="15">
      <c r="A777" s="1" t="b">
        <v>0</v>
      </c>
      <c r="B777" s="1"/>
      <c r="C777" s="1"/>
      <c r="D777" s="1"/>
      <c r="E777" s="1"/>
      <c r="F777" s="1"/>
      <c r="G777" s="1"/>
      <c r="H777" s="1"/>
      <c r="I777" s="33"/>
      <c r="J777" s="53"/>
      <c r="K777" s="1"/>
      <c r="L777" s="1"/>
      <c r="M777" s="1"/>
      <c r="N777" s="1"/>
      <c r="O777" s="1"/>
      <c r="P777" s="1"/>
      <c r="Q777" s="53"/>
      <c r="R777" s="53"/>
      <c r="V777" s="43"/>
      <c r="W777" s="1"/>
      <c r="X777" s="92"/>
    </row>
    <row r="778" spans="1:24" ht="15">
      <c r="A778" s="1" t="b">
        <v>0</v>
      </c>
      <c r="B778" s="1"/>
      <c r="C778" s="1"/>
      <c r="D778" s="1"/>
      <c r="E778" s="1"/>
      <c r="F778" s="1"/>
      <c r="G778" s="1"/>
      <c r="H778" s="1"/>
      <c r="I778" s="33"/>
      <c r="J778" s="53"/>
      <c r="K778" s="1"/>
      <c r="L778" s="1"/>
      <c r="M778" s="1"/>
      <c r="N778" s="1"/>
      <c r="O778" s="1"/>
      <c r="P778" s="1"/>
      <c r="Q778" s="53"/>
      <c r="R778" s="53"/>
      <c r="V778" s="43"/>
      <c r="W778" s="1"/>
      <c r="X778" s="92"/>
    </row>
    <row r="779" spans="1:24" ht="15">
      <c r="A779" s="1" t="b">
        <v>0</v>
      </c>
      <c r="B779" s="1"/>
      <c r="C779" s="1"/>
      <c r="D779" s="1"/>
      <c r="E779" s="1"/>
      <c r="F779" s="1"/>
      <c r="G779" s="1"/>
      <c r="H779" s="1"/>
      <c r="I779" s="33"/>
      <c r="J779" s="53"/>
      <c r="K779" s="1"/>
      <c r="L779" s="1"/>
      <c r="M779" s="1"/>
      <c r="N779" s="1"/>
      <c r="O779" s="1"/>
      <c r="P779" s="1"/>
      <c r="Q779" s="53"/>
      <c r="R779" s="53"/>
      <c r="V779" s="43"/>
      <c r="W779" s="1"/>
      <c r="X779" s="92"/>
    </row>
    <row r="780" spans="1:24" ht="15">
      <c r="A780" s="1" t="b">
        <v>0</v>
      </c>
      <c r="B780" s="1"/>
      <c r="C780" s="1"/>
      <c r="D780" s="1"/>
      <c r="E780" s="1"/>
      <c r="F780" s="1"/>
      <c r="G780" s="1"/>
      <c r="H780" s="1"/>
      <c r="I780" s="33"/>
      <c r="J780" s="53"/>
      <c r="K780" s="1"/>
      <c r="L780" s="1"/>
      <c r="M780" s="1"/>
      <c r="N780" s="1"/>
      <c r="O780" s="1"/>
      <c r="P780" s="1"/>
      <c r="Q780" s="53"/>
      <c r="R780" s="53"/>
      <c r="V780" s="43"/>
      <c r="W780" s="1"/>
      <c r="X780" s="92"/>
    </row>
    <row r="781" spans="1:24" ht="15">
      <c r="A781" s="1" t="b">
        <v>0</v>
      </c>
      <c r="B781" s="1"/>
      <c r="C781" s="1"/>
      <c r="D781" s="1"/>
      <c r="E781" s="1"/>
      <c r="F781" s="1"/>
      <c r="G781" s="1"/>
      <c r="H781" s="1"/>
      <c r="I781" s="33"/>
      <c r="J781" s="53"/>
      <c r="K781" s="1"/>
      <c r="L781" s="1"/>
      <c r="M781" s="1"/>
      <c r="N781" s="1"/>
      <c r="O781" s="1"/>
      <c r="P781" s="1"/>
      <c r="Q781" s="53"/>
      <c r="R781" s="53"/>
      <c r="V781" s="43"/>
      <c r="W781" s="1"/>
      <c r="X781" s="92"/>
    </row>
    <row r="782" spans="1:24" ht="15">
      <c r="A782" s="1" t="b">
        <v>0</v>
      </c>
      <c r="B782" s="1"/>
      <c r="C782" s="1"/>
      <c r="D782" s="1"/>
      <c r="E782" s="1"/>
      <c r="F782" s="1"/>
      <c r="G782" s="1"/>
      <c r="H782" s="1"/>
      <c r="I782" s="33"/>
      <c r="J782" s="53"/>
      <c r="K782" s="1"/>
      <c r="L782" s="1"/>
      <c r="M782" s="1"/>
      <c r="N782" s="1"/>
      <c r="O782" s="1"/>
      <c r="P782" s="1"/>
      <c r="Q782" s="53"/>
      <c r="R782" s="53"/>
      <c r="V782" s="43"/>
      <c r="W782" s="1"/>
      <c r="X782" s="92"/>
    </row>
    <row r="783" spans="1:24" ht="15">
      <c r="A783" s="1" t="b">
        <v>0</v>
      </c>
      <c r="B783" s="1"/>
      <c r="C783" s="1"/>
      <c r="D783" s="1"/>
      <c r="E783" s="1"/>
      <c r="F783" s="1"/>
      <c r="G783" s="1"/>
      <c r="H783" s="1"/>
      <c r="I783" s="33"/>
      <c r="J783" s="53"/>
      <c r="K783" s="1"/>
      <c r="L783" s="1"/>
      <c r="M783" s="1"/>
      <c r="N783" s="1"/>
      <c r="O783" s="1"/>
      <c r="P783" s="1"/>
      <c r="Q783" s="53"/>
      <c r="R783" s="53"/>
      <c r="V783" s="43"/>
      <c r="W783" s="1"/>
      <c r="X783" s="92"/>
    </row>
    <row r="784" spans="1:24" ht="15">
      <c r="A784" s="1" t="b">
        <v>0</v>
      </c>
      <c r="B784" s="1"/>
      <c r="C784" s="1"/>
      <c r="D784" s="1"/>
      <c r="E784" s="1"/>
      <c r="F784" s="1"/>
      <c r="G784" s="1"/>
      <c r="H784" s="1"/>
      <c r="I784" s="33"/>
      <c r="J784" s="53"/>
      <c r="K784" s="1"/>
      <c r="L784" s="1"/>
      <c r="M784" s="1"/>
      <c r="N784" s="1"/>
      <c r="O784" s="1"/>
      <c r="P784" s="1"/>
      <c r="Q784" s="53"/>
      <c r="R784" s="53"/>
      <c r="V784" s="43"/>
      <c r="W784" s="1"/>
      <c r="X784" s="92"/>
    </row>
    <row r="785" spans="1:24" ht="15">
      <c r="A785" s="1" t="b">
        <v>0</v>
      </c>
      <c r="B785" s="1"/>
      <c r="C785" s="1"/>
      <c r="D785" s="1"/>
      <c r="E785" s="1"/>
      <c r="F785" s="1"/>
      <c r="G785" s="1"/>
      <c r="H785" s="1"/>
      <c r="I785" s="33"/>
      <c r="J785" s="53"/>
      <c r="K785" s="1"/>
      <c r="L785" s="1"/>
      <c r="M785" s="1"/>
      <c r="N785" s="1"/>
      <c r="O785" s="1"/>
      <c r="P785" s="1"/>
      <c r="Q785" s="53"/>
      <c r="R785" s="53"/>
      <c r="V785" s="43"/>
      <c r="W785" s="1"/>
      <c r="X785" s="92"/>
    </row>
    <row r="786" spans="1:24" ht="15">
      <c r="A786" s="1" t="b">
        <v>0</v>
      </c>
      <c r="B786" s="1"/>
      <c r="C786" s="1"/>
      <c r="D786" s="1"/>
      <c r="E786" s="1"/>
      <c r="F786" s="1"/>
      <c r="G786" s="1"/>
      <c r="H786" s="1"/>
      <c r="I786" s="33"/>
      <c r="J786" s="53"/>
      <c r="K786" s="1"/>
      <c r="L786" s="1"/>
      <c r="M786" s="1"/>
      <c r="N786" s="1"/>
      <c r="O786" s="1"/>
      <c r="P786" s="1"/>
      <c r="Q786" s="53"/>
      <c r="R786" s="53"/>
      <c r="V786" s="43"/>
      <c r="W786" s="1"/>
      <c r="X786" s="92"/>
    </row>
    <row r="787" spans="1:24" ht="15">
      <c r="A787" s="1" t="b">
        <v>0</v>
      </c>
      <c r="B787" s="1"/>
      <c r="C787" s="1"/>
      <c r="D787" s="1"/>
      <c r="E787" s="1"/>
      <c r="F787" s="1"/>
      <c r="G787" s="1"/>
      <c r="H787" s="1"/>
      <c r="I787" s="33"/>
      <c r="J787" s="53"/>
      <c r="K787" s="1"/>
      <c r="L787" s="1"/>
      <c r="M787" s="1"/>
      <c r="N787" s="1"/>
      <c r="O787" s="1"/>
      <c r="P787" s="1"/>
      <c r="Q787" s="53"/>
      <c r="R787" s="53"/>
      <c r="V787" s="43"/>
      <c r="W787" s="1"/>
      <c r="X787" s="92"/>
    </row>
    <row r="788" spans="1:24" ht="15">
      <c r="A788" s="1" t="b">
        <v>0</v>
      </c>
      <c r="B788" s="1"/>
      <c r="C788" s="1"/>
      <c r="D788" s="1"/>
      <c r="E788" s="1"/>
      <c r="F788" s="1"/>
      <c r="G788" s="1"/>
      <c r="H788" s="1"/>
      <c r="I788" s="33"/>
      <c r="J788" s="53"/>
      <c r="K788" s="1"/>
      <c r="L788" s="1"/>
      <c r="M788" s="1"/>
      <c r="N788" s="1"/>
      <c r="O788" s="1"/>
      <c r="P788" s="1"/>
      <c r="Q788" s="53"/>
      <c r="R788" s="53"/>
      <c r="V788" s="43"/>
      <c r="W788" s="1"/>
      <c r="X788" s="92"/>
    </row>
    <row r="789" spans="1:24" ht="15">
      <c r="A789" s="1" t="b">
        <v>0</v>
      </c>
      <c r="B789" s="1"/>
      <c r="C789" s="1"/>
      <c r="D789" s="1"/>
      <c r="E789" s="1"/>
      <c r="F789" s="1"/>
      <c r="G789" s="1"/>
      <c r="H789" s="1"/>
      <c r="I789" s="33"/>
      <c r="J789" s="53"/>
      <c r="K789" s="1"/>
      <c r="L789" s="1"/>
      <c r="M789" s="1"/>
      <c r="N789" s="1"/>
      <c r="O789" s="1"/>
      <c r="P789" s="1"/>
      <c r="Q789" s="53"/>
      <c r="R789" s="53"/>
      <c r="V789" s="43"/>
      <c r="W789" s="1"/>
      <c r="X789" s="92"/>
    </row>
    <row r="790" spans="1:24" ht="15">
      <c r="A790" s="1" t="b">
        <v>0</v>
      </c>
      <c r="B790" s="1"/>
      <c r="C790" s="1"/>
      <c r="D790" s="1"/>
      <c r="E790" s="1"/>
      <c r="F790" s="1"/>
      <c r="G790" s="1"/>
      <c r="H790" s="1"/>
      <c r="I790" s="33"/>
      <c r="J790" s="53"/>
      <c r="K790" s="1"/>
      <c r="L790" s="1"/>
      <c r="M790" s="1"/>
      <c r="N790" s="1"/>
      <c r="O790" s="1"/>
      <c r="P790" s="1"/>
      <c r="Q790" s="53"/>
      <c r="R790" s="53"/>
      <c r="V790" s="43"/>
      <c r="W790" s="1"/>
      <c r="X790" s="92"/>
    </row>
    <row r="791" spans="1:24" ht="15">
      <c r="A791" s="1" t="b">
        <v>0</v>
      </c>
      <c r="B791" s="1"/>
      <c r="C791" s="1"/>
      <c r="D791" s="1"/>
      <c r="E791" s="1"/>
      <c r="F791" s="1"/>
      <c r="G791" s="1"/>
      <c r="H791" s="1"/>
      <c r="I791" s="33"/>
      <c r="J791" s="53"/>
      <c r="K791" s="1"/>
      <c r="L791" s="1"/>
      <c r="M791" s="1"/>
      <c r="N791" s="1"/>
      <c r="O791" s="1"/>
      <c r="P791" s="1"/>
      <c r="Q791" s="53"/>
      <c r="R791" s="53"/>
      <c r="V791" s="43"/>
      <c r="W791" s="1"/>
      <c r="X791" s="92"/>
    </row>
    <row r="792" spans="1:24" ht="15">
      <c r="A792" s="1" t="b">
        <v>0</v>
      </c>
      <c r="B792" s="1"/>
      <c r="C792" s="1"/>
      <c r="D792" s="1"/>
      <c r="E792" s="1"/>
      <c r="F792" s="1"/>
      <c r="G792" s="1"/>
      <c r="H792" s="1"/>
      <c r="I792" s="33"/>
      <c r="J792" s="53"/>
      <c r="K792" s="1"/>
      <c r="L792" s="1"/>
      <c r="M792" s="1"/>
      <c r="N792" s="1"/>
      <c r="O792" s="1"/>
      <c r="P792" s="1"/>
      <c r="Q792" s="53"/>
      <c r="R792" s="53"/>
      <c r="V792" s="43"/>
      <c r="W792" s="1"/>
      <c r="X792" s="92"/>
    </row>
    <row r="793" spans="1:24" ht="15">
      <c r="A793" s="1" t="b">
        <v>0</v>
      </c>
      <c r="B793" s="1"/>
      <c r="C793" s="1"/>
      <c r="D793" s="1"/>
      <c r="E793" s="1"/>
      <c r="F793" s="1"/>
      <c r="G793" s="1"/>
      <c r="H793" s="1"/>
      <c r="I793" s="33"/>
      <c r="J793" s="53"/>
      <c r="K793" s="1"/>
      <c r="L793" s="1"/>
      <c r="M793" s="1"/>
      <c r="N793" s="1"/>
      <c r="O793" s="1"/>
      <c r="P793" s="1"/>
      <c r="Q793" s="53"/>
      <c r="R793" s="53"/>
      <c r="V793" s="43"/>
      <c r="W793" s="1"/>
      <c r="X793" s="92"/>
    </row>
    <row r="794" spans="1:24" ht="15">
      <c r="A794" s="1" t="b">
        <v>0</v>
      </c>
      <c r="B794" s="1"/>
      <c r="C794" s="1"/>
      <c r="D794" s="1"/>
      <c r="E794" s="1"/>
      <c r="F794" s="1"/>
      <c r="G794" s="1"/>
      <c r="H794" s="1"/>
      <c r="I794" s="33"/>
      <c r="J794" s="53"/>
      <c r="K794" s="1"/>
      <c r="L794" s="1"/>
      <c r="M794" s="1"/>
      <c r="N794" s="1"/>
      <c r="O794" s="1"/>
      <c r="P794" s="1"/>
      <c r="Q794" s="53"/>
      <c r="R794" s="53"/>
      <c r="V794" s="43"/>
      <c r="W794" s="1"/>
      <c r="X794" s="92"/>
    </row>
    <row r="795" spans="1:24" ht="15">
      <c r="A795" s="1" t="b">
        <v>0</v>
      </c>
      <c r="B795" s="1"/>
      <c r="C795" s="1"/>
      <c r="D795" s="1"/>
      <c r="E795" s="1"/>
      <c r="F795" s="1"/>
      <c r="G795" s="1"/>
      <c r="H795" s="1"/>
      <c r="I795" s="33"/>
      <c r="J795" s="53"/>
      <c r="K795" s="1"/>
      <c r="L795" s="1"/>
      <c r="M795" s="1"/>
      <c r="N795" s="1"/>
      <c r="O795" s="1"/>
      <c r="P795" s="1"/>
      <c r="Q795" s="53"/>
      <c r="R795" s="53"/>
      <c r="V795" s="43"/>
      <c r="W795" s="1"/>
      <c r="X795" s="92"/>
    </row>
    <row r="796" spans="1:24" ht="15">
      <c r="A796" s="1" t="b">
        <v>0</v>
      </c>
      <c r="B796" s="1"/>
      <c r="C796" s="1"/>
      <c r="D796" s="1"/>
      <c r="E796" s="1"/>
      <c r="F796" s="1"/>
      <c r="G796" s="1"/>
      <c r="H796" s="1"/>
      <c r="I796" s="33"/>
      <c r="J796" s="53"/>
      <c r="K796" s="1"/>
      <c r="L796" s="1"/>
      <c r="M796" s="1"/>
      <c r="N796" s="1"/>
      <c r="O796" s="1"/>
      <c r="P796" s="1"/>
      <c r="Q796" s="53"/>
      <c r="R796" s="53"/>
      <c r="V796" s="43"/>
      <c r="W796" s="1"/>
      <c r="X796" s="92"/>
    </row>
    <row r="797" spans="1:24" ht="15">
      <c r="A797" s="1" t="b">
        <v>0</v>
      </c>
      <c r="B797" s="1"/>
      <c r="C797" s="1"/>
      <c r="D797" s="1"/>
      <c r="E797" s="1"/>
      <c r="F797" s="1"/>
      <c r="G797" s="1"/>
      <c r="H797" s="1"/>
      <c r="I797" s="33"/>
      <c r="J797" s="53"/>
      <c r="K797" s="1"/>
      <c r="L797" s="1"/>
      <c r="M797" s="1"/>
      <c r="N797" s="1"/>
      <c r="O797" s="1"/>
      <c r="P797" s="1"/>
      <c r="Q797" s="53"/>
      <c r="R797" s="53"/>
      <c r="V797" s="43"/>
      <c r="W797" s="1"/>
      <c r="X797" s="92"/>
    </row>
    <row r="798" spans="1:24" ht="15">
      <c r="A798" s="1" t="b">
        <v>0</v>
      </c>
      <c r="B798" s="1"/>
      <c r="C798" s="1"/>
      <c r="D798" s="1"/>
      <c r="E798" s="1"/>
      <c r="F798" s="1"/>
      <c r="G798" s="1"/>
      <c r="H798" s="1"/>
      <c r="I798" s="33"/>
      <c r="J798" s="53"/>
      <c r="K798" s="1"/>
      <c r="L798" s="1"/>
      <c r="M798" s="1"/>
      <c r="N798" s="1"/>
      <c r="O798" s="1"/>
      <c r="P798" s="1"/>
      <c r="Q798" s="53"/>
      <c r="R798" s="53"/>
      <c r="V798" s="43"/>
      <c r="W798" s="1"/>
      <c r="X798" s="92"/>
    </row>
    <row r="799" spans="1:24" ht="15">
      <c r="A799" s="1" t="b">
        <v>0</v>
      </c>
      <c r="B799" s="1"/>
      <c r="C799" s="1"/>
      <c r="D799" s="1"/>
      <c r="E799" s="1"/>
      <c r="F799" s="1"/>
      <c r="G799" s="1"/>
      <c r="H799" s="1"/>
      <c r="I799" s="33"/>
      <c r="J799" s="53"/>
      <c r="K799" s="1"/>
      <c r="L799" s="1"/>
      <c r="M799" s="1"/>
      <c r="N799" s="1"/>
      <c r="O799" s="1"/>
      <c r="P799" s="1"/>
      <c r="Q799" s="53"/>
      <c r="R799" s="53"/>
      <c r="V799" s="43"/>
      <c r="W799" s="1"/>
      <c r="X799" s="92"/>
    </row>
    <row r="800" spans="1:24" ht="15">
      <c r="A800" s="1" t="b">
        <v>0</v>
      </c>
      <c r="B800" s="1"/>
      <c r="C800" s="1"/>
      <c r="D800" s="1"/>
      <c r="E800" s="1"/>
      <c r="F800" s="1"/>
      <c r="G800" s="1"/>
      <c r="H800" s="1"/>
      <c r="I800" s="33"/>
      <c r="J800" s="53"/>
      <c r="K800" s="1"/>
      <c r="L800" s="1"/>
      <c r="M800" s="1"/>
      <c r="N800" s="1"/>
      <c r="O800" s="1"/>
      <c r="P800" s="1"/>
      <c r="Q800" s="53"/>
      <c r="R800" s="53"/>
      <c r="V800" s="43"/>
      <c r="W800" s="1"/>
      <c r="X800" s="92"/>
    </row>
    <row r="801" spans="1:24" ht="15">
      <c r="A801" s="1" t="b">
        <v>0</v>
      </c>
      <c r="B801" s="1"/>
      <c r="C801" s="1"/>
      <c r="D801" s="1"/>
      <c r="E801" s="1"/>
      <c r="F801" s="1"/>
      <c r="G801" s="1"/>
      <c r="H801" s="1"/>
      <c r="I801" s="33"/>
      <c r="J801" s="53"/>
      <c r="K801" s="1"/>
      <c r="L801" s="1"/>
      <c r="M801" s="1"/>
      <c r="N801" s="1"/>
      <c r="O801" s="1"/>
      <c r="P801" s="1"/>
      <c r="Q801" s="53"/>
      <c r="R801" s="53"/>
      <c r="V801" s="43"/>
      <c r="W801" s="1"/>
      <c r="X801" s="92"/>
    </row>
    <row r="802" spans="1:24" ht="15">
      <c r="A802" s="1" t="b">
        <v>0</v>
      </c>
      <c r="B802" s="1"/>
      <c r="C802" s="1"/>
      <c r="D802" s="1"/>
      <c r="E802" s="1"/>
      <c r="F802" s="1"/>
      <c r="G802" s="1"/>
      <c r="H802" s="1"/>
      <c r="I802" s="33"/>
      <c r="J802" s="53"/>
      <c r="K802" s="1"/>
      <c r="L802" s="1"/>
      <c r="M802" s="1"/>
      <c r="N802" s="1"/>
      <c r="O802" s="1"/>
      <c r="P802" s="1"/>
      <c r="Q802" s="53"/>
      <c r="R802" s="53"/>
      <c r="V802" s="43"/>
      <c r="W802" s="1"/>
      <c r="X802" s="92"/>
    </row>
    <row r="803" spans="1:24" ht="15">
      <c r="A803" s="1" t="b">
        <v>0</v>
      </c>
      <c r="B803" s="1"/>
      <c r="C803" s="1"/>
      <c r="D803" s="1"/>
      <c r="E803" s="1"/>
      <c r="F803" s="1"/>
      <c r="G803" s="1"/>
      <c r="H803" s="1"/>
      <c r="I803" s="33"/>
      <c r="J803" s="53"/>
      <c r="K803" s="1"/>
      <c r="L803" s="1"/>
      <c r="M803" s="1"/>
      <c r="N803" s="1"/>
      <c r="O803" s="1"/>
      <c r="P803" s="1"/>
      <c r="Q803" s="53"/>
      <c r="R803" s="53"/>
      <c r="V803" s="43"/>
      <c r="W803" s="1"/>
      <c r="X803" s="92"/>
    </row>
    <row r="804" spans="1:24" ht="15">
      <c r="A804" s="1" t="b">
        <v>0</v>
      </c>
      <c r="B804" s="1"/>
      <c r="C804" s="1"/>
      <c r="D804" s="1"/>
      <c r="E804" s="1"/>
      <c r="F804" s="1"/>
      <c r="G804" s="1"/>
      <c r="H804" s="1"/>
      <c r="I804" s="33"/>
      <c r="J804" s="53"/>
      <c r="K804" s="1"/>
      <c r="L804" s="1"/>
      <c r="M804" s="1"/>
      <c r="N804" s="1"/>
      <c r="O804" s="1"/>
      <c r="P804" s="1"/>
      <c r="Q804" s="53"/>
      <c r="R804" s="53"/>
      <c r="V804" s="43"/>
      <c r="W804" s="1"/>
      <c r="X804" s="92"/>
    </row>
    <row r="805" spans="1:24" ht="15">
      <c r="A805" s="1" t="b">
        <v>0</v>
      </c>
      <c r="B805" s="1"/>
      <c r="C805" s="1"/>
      <c r="D805" s="1"/>
      <c r="E805" s="1"/>
      <c r="F805" s="1"/>
      <c r="G805" s="1"/>
      <c r="H805" s="1"/>
      <c r="I805" s="33"/>
      <c r="J805" s="53"/>
      <c r="K805" s="1"/>
      <c r="L805" s="1"/>
      <c r="M805" s="1"/>
      <c r="N805" s="1"/>
      <c r="O805" s="1"/>
      <c r="P805" s="1"/>
      <c r="Q805" s="53"/>
      <c r="R805" s="53"/>
      <c r="V805" s="43"/>
      <c r="W805" s="1"/>
      <c r="X805" s="92"/>
    </row>
    <row r="806" spans="1:24" ht="15">
      <c r="A806" s="1" t="b">
        <v>0</v>
      </c>
      <c r="B806" s="1"/>
      <c r="C806" s="1"/>
      <c r="D806" s="1"/>
      <c r="E806" s="1"/>
      <c r="F806" s="1"/>
      <c r="G806" s="1"/>
      <c r="H806" s="1"/>
      <c r="I806" s="33"/>
      <c r="J806" s="53"/>
      <c r="K806" s="1"/>
      <c r="L806" s="1"/>
      <c r="M806" s="1"/>
      <c r="N806" s="1"/>
      <c r="O806" s="1"/>
      <c r="P806" s="1"/>
      <c r="Q806" s="53"/>
      <c r="R806" s="53"/>
      <c r="V806" s="43"/>
      <c r="W806" s="1"/>
      <c r="X806" s="92"/>
    </row>
    <row r="807" spans="1:24" ht="15">
      <c r="A807" s="1" t="b">
        <v>0</v>
      </c>
      <c r="B807" s="1"/>
      <c r="C807" s="1"/>
      <c r="D807" s="1"/>
      <c r="E807" s="1"/>
      <c r="F807" s="1"/>
      <c r="G807" s="1"/>
      <c r="H807" s="1"/>
      <c r="I807" s="33"/>
      <c r="J807" s="53"/>
      <c r="K807" s="1"/>
      <c r="L807" s="1"/>
      <c r="M807" s="1"/>
      <c r="N807" s="1"/>
      <c r="O807" s="1"/>
      <c r="P807" s="1"/>
      <c r="Q807" s="53"/>
      <c r="R807" s="53"/>
      <c r="V807" s="43"/>
      <c r="W807" s="1"/>
      <c r="X807" s="92"/>
    </row>
    <row r="808" spans="1:24" ht="15">
      <c r="A808" s="1" t="b">
        <v>0</v>
      </c>
      <c r="B808" s="1"/>
      <c r="C808" s="1"/>
      <c r="D808" s="1"/>
      <c r="E808" s="1"/>
      <c r="F808" s="1"/>
      <c r="G808" s="1"/>
      <c r="H808" s="1"/>
      <c r="I808" s="33"/>
      <c r="J808" s="53"/>
      <c r="K808" s="1"/>
      <c r="L808" s="1"/>
      <c r="M808" s="1"/>
      <c r="N808" s="1"/>
      <c r="O808" s="1"/>
      <c r="P808" s="1"/>
      <c r="Q808" s="53"/>
      <c r="R808" s="53"/>
      <c r="V808" s="43"/>
      <c r="W808" s="1"/>
      <c r="X808" s="92"/>
    </row>
    <row r="809" spans="1:24" ht="15">
      <c r="A809" s="1" t="b">
        <v>0</v>
      </c>
      <c r="B809" s="1"/>
      <c r="C809" s="1"/>
      <c r="D809" s="1"/>
      <c r="E809" s="1"/>
      <c r="F809" s="1"/>
      <c r="G809" s="1"/>
      <c r="H809" s="1"/>
      <c r="I809" s="33"/>
      <c r="J809" s="53"/>
      <c r="K809" s="1"/>
      <c r="L809" s="1"/>
      <c r="M809" s="1"/>
      <c r="N809" s="1"/>
      <c r="O809" s="1"/>
      <c r="P809" s="1"/>
      <c r="Q809" s="53"/>
      <c r="R809" s="53"/>
      <c r="V809" s="43"/>
      <c r="W809" s="1"/>
      <c r="X809" s="92"/>
    </row>
    <row r="810" spans="1:24" ht="15">
      <c r="A810" s="1" t="b">
        <v>0</v>
      </c>
      <c r="B810" s="1"/>
      <c r="C810" s="1"/>
      <c r="D810" s="1"/>
      <c r="E810" s="1"/>
      <c r="F810" s="1"/>
      <c r="G810" s="1"/>
      <c r="H810" s="1"/>
      <c r="I810" s="33"/>
      <c r="J810" s="53"/>
      <c r="K810" s="1"/>
      <c r="L810" s="1"/>
      <c r="M810" s="1"/>
      <c r="N810" s="1"/>
      <c r="O810" s="1"/>
      <c r="P810" s="1"/>
      <c r="Q810" s="53"/>
      <c r="R810" s="53"/>
      <c r="V810" s="43"/>
      <c r="W810" s="1"/>
      <c r="X810" s="92"/>
    </row>
    <row r="811" spans="1:24" ht="15">
      <c r="A811" s="1" t="b">
        <v>0</v>
      </c>
      <c r="B811" s="1"/>
      <c r="C811" s="1"/>
      <c r="D811" s="1"/>
      <c r="E811" s="1"/>
      <c r="F811" s="1"/>
      <c r="G811" s="1"/>
      <c r="H811" s="1"/>
      <c r="I811" s="33"/>
      <c r="J811" s="53"/>
      <c r="K811" s="1"/>
      <c r="L811" s="1"/>
      <c r="M811" s="1"/>
      <c r="N811" s="1"/>
      <c r="O811" s="1"/>
      <c r="P811" s="1"/>
      <c r="Q811" s="53"/>
      <c r="R811" s="53"/>
      <c r="V811" s="43"/>
      <c r="W811" s="1"/>
      <c r="X811" s="92"/>
    </row>
    <row r="812" spans="1:24" ht="15">
      <c r="A812" s="1" t="b">
        <v>0</v>
      </c>
      <c r="B812" s="1"/>
      <c r="C812" s="1"/>
      <c r="D812" s="1"/>
      <c r="E812" s="1"/>
      <c r="F812" s="1"/>
      <c r="G812" s="1"/>
      <c r="H812" s="1"/>
      <c r="I812" s="33"/>
      <c r="J812" s="53"/>
      <c r="K812" s="1"/>
      <c r="L812" s="1"/>
      <c r="M812" s="1"/>
      <c r="N812" s="1"/>
      <c r="O812" s="1"/>
      <c r="P812" s="1"/>
      <c r="Q812" s="53"/>
      <c r="R812" s="53"/>
      <c r="V812" s="43"/>
      <c r="W812" s="1"/>
      <c r="X812" s="92"/>
    </row>
    <row r="813" spans="1:24" ht="15">
      <c r="A813" s="1" t="b">
        <v>0</v>
      </c>
      <c r="B813" s="1"/>
      <c r="C813" s="1"/>
      <c r="D813" s="1"/>
      <c r="E813" s="1"/>
      <c r="F813" s="1"/>
      <c r="G813" s="1"/>
      <c r="H813" s="1"/>
      <c r="I813" s="33"/>
      <c r="J813" s="53"/>
      <c r="K813" s="1"/>
      <c r="L813" s="1"/>
      <c r="M813" s="1"/>
      <c r="N813" s="1"/>
      <c r="O813" s="1"/>
      <c r="P813" s="1"/>
      <c r="Q813" s="53"/>
      <c r="R813" s="53"/>
      <c r="V813" s="43"/>
      <c r="W813" s="1"/>
      <c r="X813" s="92"/>
    </row>
    <row r="814" spans="1:24" ht="15">
      <c r="A814" s="1" t="b">
        <v>0</v>
      </c>
      <c r="B814" s="1"/>
      <c r="C814" s="1"/>
      <c r="D814" s="1"/>
      <c r="E814" s="1"/>
      <c r="F814" s="1"/>
      <c r="G814" s="1"/>
      <c r="H814" s="1"/>
      <c r="I814" s="33"/>
      <c r="J814" s="53"/>
      <c r="K814" s="1"/>
      <c r="L814" s="1"/>
      <c r="M814" s="1"/>
      <c r="N814" s="1"/>
      <c r="O814" s="1"/>
      <c r="P814" s="1"/>
      <c r="Q814" s="53"/>
      <c r="R814" s="53"/>
      <c r="V814" s="43"/>
      <c r="W814" s="1"/>
      <c r="X814" s="92"/>
    </row>
    <row r="815" spans="1:24" ht="15">
      <c r="A815" s="1" t="b">
        <v>0</v>
      </c>
      <c r="B815" s="1"/>
      <c r="C815" s="1"/>
      <c r="D815" s="1"/>
      <c r="E815" s="1"/>
      <c r="F815" s="1"/>
      <c r="G815" s="1"/>
      <c r="H815" s="1"/>
      <c r="I815" s="33"/>
      <c r="J815" s="53"/>
      <c r="K815" s="1"/>
      <c r="L815" s="1"/>
      <c r="M815" s="1"/>
      <c r="N815" s="1"/>
      <c r="O815" s="1"/>
      <c r="P815" s="1"/>
      <c r="Q815" s="53"/>
      <c r="R815" s="53"/>
      <c r="V815" s="43"/>
      <c r="W815" s="1"/>
      <c r="X815" s="92"/>
    </row>
    <row r="816" spans="1:24" ht="15">
      <c r="A816" s="1" t="b">
        <v>0</v>
      </c>
      <c r="B816" s="1"/>
      <c r="C816" s="1"/>
      <c r="D816" s="1"/>
      <c r="E816" s="1"/>
      <c r="F816" s="1"/>
      <c r="G816" s="1"/>
      <c r="H816" s="1"/>
      <c r="I816" s="33"/>
      <c r="J816" s="53"/>
      <c r="K816" s="1"/>
      <c r="L816" s="1"/>
      <c r="M816" s="1"/>
      <c r="N816" s="1"/>
      <c r="O816" s="1"/>
      <c r="P816" s="1"/>
      <c r="Q816" s="53"/>
      <c r="R816" s="53"/>
      <c r="V816" s="43"/>
      <c r="W816" s="1"/>
      <c r="X816" s="92"/>
    </row>
    <row r="817" spans="1:24" ht="15">
      <c r="A817" s="1" t="b">
        <v>0</v>
      </c>
      <c r="B817" s="1"/>
      <c r="C817" s="1"/>
      <c r="D817" s="1"/>
      <c r="E817" s="1"/>
      <c r="F817" s="1"/>
      <c r="G817" s="1"/>
      <c r="H817" s="1"/>
      <c r="I817" s="33"/>
      <c r="J817" s="53"/>
      <c r="K817" s="1"/>
      <c r="L817" s="1"/>
      <c r="M817" s="1"/>
      <c r="N817" s="1"/>
      <c r="O817" s="1"/>
      <c r="P817" s="1"/>
      <c r="Q817" s="53"/>
      <c r="R817" s="53"/>
      <c r="V817" s="43"/>
      <c r="W817" s="1"/>
      <c r="X817" s="92"/>
    </row>
    <row r="818" spans="1:24" ht="15">
      <c r="A818" s="1" t="b">
        <v>0</v>
      </c>
      <c r="B818" s="1"/>
      <c r="C818" s="1"/>
      <c r="D818" s="1"/>
      <c r="E818" s="1"/>
      <c r="F818" s="1"/>
      <c r="G818" s="1"/>
      <c r="H818" s="1"/>
      <c r="I818" s="33"/>
      <c r="J818" s="53"/>
      <c r="K818" s="1"/>
      <c r="L818" s="1"/>
      <c r="M818" s="1"/>
      <c r="N818" s="1"/>
      <c r="O818" s="1"/>
      <c r="P818" s="1"/>
      <c r="Q818" s="53"/>
      <c r="R818" s="53"/>
      <c r="V818" s="43"/>
      <c r="W818" s="1"/>
      <c r="X818" s="92"/>
    </row>
    <row r="819" spans="1:24" ht="15">
      <c r="A819" s="1" t="b">
        <v>0</v>
      </c>
      <c r="B819" s="1"/>
      <c r="C819" s="1"/>
      <c r="D819" s="1"/>
      <c r="E819" s="1"/>
      <c r="F819" s="1"/>
      <c r="G819" s="1"/>
      <c r="H819" s="1"/>
      <c r="I819" s="33"/>
      <c r="J819" s="53"/>
      <c r="K819" s="1"/>
      <c r="L819" s="1"/>
      <c r="M819" s="1"/>
      <c r="N819" s="1"/>
      <c r="O819" s="1"/>
      <c r="P819" s="1"/>
      <c r="Q819" s="53"/>
      <c r="R819" s="53"/>
      <c r="V819" s="43"/>
      <c r="W819" s="1"/>
      <c r="X819" s="92"/>
    </row>
    <row r="820" spans="1:24" ht="15">
      <c r="A820" s="1" t="b">
        <v>0</v>
      </c>
      <c r="B820" s="1"/>
      <c r="C820" s="1"/>
      <c r="D820" s="1"/>
      <c r="E820" s="1"/>
      <c r="F820" s="1"/>
      <c r="G820" s="1"/>
      <c r="H820" s="1"/>
      <c r="I820" s="33"/>
      <c r="J820" s="53"/>
      <c r="K820" s="1"/>
      <c r="L820" s="1"/>
      <c r="M820" s="1"/>
      <c r="N820" s="1"/>
      <c r="O820" s="1"/>
      <c r="P820" s="1"/>
      <c r="Q820" s="53"/>
      <c r="R820" s="53"/>
      <c r="V820" s="43"/>
      <c r="W820" s="1"/>
      <c r="X820" s="92"/>
    </row>
    <row r="821" spans="1:24" ht="15">
      <c r="A821" s="1" t="b">
        <v>0</v>
      </c>
      <c r="B821" s="1"/>
      <c r="C821" s="1"/>
      <c r="D821" s="1"/>
      <c r="E821" s="1"/>
      <c r="F821" s="1"/>
      <c r="G821" s="1"/>
      <c r="H821" s="1"/>
      <c r="I821" s="33"/>
      <c r="J821" s="53"/>
      <c r="K821" s="1"/>
      <c r="L821" s="1"/>
      <c r="M821" s="1"/>
      <c r="N821" s="1"/>
      <c r="O821" s="1"/>
      <c r="P821" s="1"/>
      <c r="Q821" s="53"/>
      <c r="R821" s="53"/>
      <c r="V821" s="43"/>
      <c r="W821" s="1"/>
      <c r="X821" s="92"/>
    </row>
    <row r="822" spans="1:24" ht="15">
      <c r="A822" s="1" t="b">
        <v>0</v>
      </c>
      <c r="B822" s="1"/>
      <c r="C822" s="1"/>
      <c r="D822" s="1"/>
      <c r="E822" s="1"/>
      <c r="F822" s="1"/>
      <c r="G822" s="1"/>
      <c r="H822" s="1"/>
      <c r="I822" s="33"/>
      <c r="J822" s="53"/>
      <c r="K822" s="1"/>
      <c r="L822" s="1"/>
      <c r="M822" s="1"/>
      <c r="N822" s="1"/>
      <c r="O822" s="1"/>
      <c r="P822" s="1"/>
      <c r="Q822" s="53"/>
      <c r="R822" s="53"/>
      <c r="V822" s="43"/>
      <c r="W822" s="1"/>
      <c r="X822" s="92"/>
    </row>
    <row r="823" spans="1:24" ht="15">
      <c r="A823" s="1" t="b">
        <v>0</v>
      </c>
      <c r="B823" s="1"/>
      <c r="C823" s="1"/>
      <c r="D823" s="1"/>
      <c r="E823" s="1"/>
      <c r="F823" s="1"/>
      <c r="G823" s="1"/>
      <c r="H823" s="1"/>
      <c r="I823" s="33"/>
      <c r="J823" s="53"/>
      <c r="K823" s="1"/>
      <c r="L823" s="1"/>
      <c r="M823" s="1"/>
      <c r="N823" s="1"/>
      <c r="O823" s="1"/>
      <c r="P823" s="1"/>
      <c r="Q823" s="53"/>
      <c r="R823" s="53"/>
      <c r="V823" s="43"/>
      <c r="W823" s="1"/>
      <c r="X823" s="92"/>
    </row>
    <row r="824" spans="1:24" ht="15">
      <c r="A824" s="1" t="b">
        <v>0</v>
      </c>
      <c r="B824" s="1"/>
      <c r="C824" s="1"/>
      <c r="D824" s="1"/>
      <c r="E824" s="1"/>
      <c r="F824" s="1"/>
      <c r="G824" s="1"/>
      <c r="H824" s="1"/>
      <c r="I824" s="33"/>
      <c r="J824" s="53"/>
      <c r="K824" s="1"/>
      <c r="L824" s="1"/>
      <c r="M824" s="1"/>
      <c r="N824" s="1"/>
      <c r="O824" s="1"/>
      <c r="P824" s="1"/>
      <c r="Q824" s="53"/>
      <c r="R824" s="53"/>
      <c r="V824" s="43"/>
      <c r="W824" s="1"/>
      <c r="X824" s="92"/>
    </row>
    <row r="825" spans="1:24" ht="15">
      <c r="A825" s="1" t="b">
        <v>0</v>
      </c>
      <c r="B825" s="1"/>
      <c r="C825" s="1"/>
      <c r="D825" s="1"/>
      <c r="E825" s="1"/>
      <c r="F825" s="1"/>
      <c r="G825" s="1"/>
      <c r="H825" s="1"/>
      <c r="I825" s="33"/>
      <c r="J825" s="53"/>
      <c r="K825" s="1"/>
      <c r="L825" s="1"/>
      <c r="M825" s="1"/>
      <c r="N825" s="1"/>
      <c r="O825" s="1"/>
      <c r="P825" s="1"/>
      <c r="Q825" s="53"/>
      <c r="R825" s="53"/>
      <c r="V825" s="43"/>
      <c r="W825" s="1"/>
      <c r="X825" s="92"/>
    </row>
    <row r="826" spans="1:24" ht="15">
      <c r="A826" s="1" t="b">
        <v>0</v>
      </c>
      <c r="B826" s="1"/>
      <c r="C826" s="1"/>
      <c r="D826" s="1"/>
      <c r="E826" s="1"/>
      <c r="F826" s="1"/>
      <c r="G826" s="1"/>
      <c r="H826" s="1"/>
      <c r="I826" s="33"/>
      <c r="J826" s="53"/>
      <c r="K826" s="1"/>
      <c r="L826" s="1"/>
      <c r="M826" s="1"/>
      <c r="N826" s="1"/>
      <c r="O826" s="1"/>
      <c r="P826" s="1"/>
      <c r="Q826" s="53"/>
      <c r="R826" s="53"/>
      <c r="V826" s="43"/>
      <c r="W826" s="1"/>
      <c r="X826" s="92"/>
    </row>
    <row r="827" spans="1:24" ht="15">
      <c r="A827" s="1" t="b">
        <v>0</v>
      </c>
      <c r="B827" s="1"/>
      <c r="C827" s="1"/>
      <c r="D827" s="1"/>
      <c r="E827" s="1"/>
      <c r="F827" s="1"/>
      <c r="G827" s="1"/>
      <c r="H827" s="1"/>
      <c r="I827" s="33"/>
      <c r="J827" s="53"/>
      <c r="K827" s="1"/>
      <c r="L827" s="1"/>
      <c r="M827" s="1"/>
      <c r="N827" s="1"/>
      <c r="O827" s="1"/>
      <c r="P827" s="1"/>
      <c r="Q827" s="53"/>
      <c r="R827" s="53"/>
      <c r="V827" s="43"/>
      <c r="W827" s="1"/>
      <c r="X827" s="92"/>
    </row>
    <row r="828" spans="1:24" ht="15">
      <c r="A828" s="1" t="b">
        <v>0</v>
      </c>
      <c r="B828" s="1"/>
      <c r="C828" s="1"/>
      <c r="D828" s="1"/>
      <c r="E828" s="1"/>
      <c r="F828" s="1"/>
      <c r="G828" s="1"/>
      <c r="H828" s="1"/>
      <c r="I828" s="33"/>
      <c r="J828" s="53"/>
      <c r="K828" s="1"/>
      <c r="L828" s="1"/>
      <c r="M828" s="1"/>
      <c r="N828" s="1"/>
      <c r="O828" s="1"/>
      <c r="P828" s="1"/>
      <c r="Q828" s="53"/>
      <c r="R828" s="53"/>
      <c r="V828" s="43"/>
      <c r="W828" s="1"/>
      <c r="X828" s="92"/>
    </row>
    <row r="829" spans="1:24" ht="15">
      <c r="A829" s="1" t="b">
        <v>0</v>
      </c>
      <c r="B829" s="1"/>
      <c r="C829" s="1"/>
      <c r="D829" s="1"/>
      <c r="E829" s="1"/>
      <c r="F829" s="1"/>
      <c r="G829" s="1"/>
      <c r="H829" s="1"/>
      <c r="I829" s="33"/>
      <c r="J829" s="53"/>
      <c r="K829" s="1"/>
      <c r="L829" s="1"/>
      <c r="M829" s="1"/>
      <c r="N829" s="1"/>
      <c r="O829" s="1"/>
      <c r="P829" s="1"/>
      <c r="Q829" s="53"/>
      <c r="R829" s="53"/>
      <c r="V829" s="43"/>
      <c r="W829" s="1"/>
      <c r="X829" s="92"/>
    </row>
    <row r="830" spans="1:24" ht="15">
      <c r="A830" s="1" t="b">
        <v>0</v>
      </c>
      <c r="B830" s="1"/>
      <c r="C830" s="1"/>
      <c r="D830" s="1"/>
      <c r="E830" s="1"/>
      <c r="F830" s="1"/>
      <c r="G830" s="1"/>
      <c r="H830" s="1"/>
      <c r="I830" s="33"/>
      <c r="J830" s="53"/>
      <c r="K830" s="1"/>
      <c r="L830" s="1"/>
      <c r="M830" s="1"/>
      <c r="N830" s="1"/>
      <c r="O830" s="1"/>
      <c r="P830" s="1"/>
      <c r="Q830" s="53"/>
      <c r="R830" s="53"/>
      <c r="V830" s="43"/>
      <c r="W830" s="1"/>
      <c r="X830" s="92"/>
    </row>
    <row r="831" spans="1:24" ht="15">
      <c r="A831" s="1" t="b">
        <v>0</v>
      </c>
      <c r="B831" s="1"/>
      <c r="C831" s="1"/>
      <c r="D831" s="1"/>
      <c r="E831" s="1"/>
      <c r="F831" s="1"/>
      <c r="G831" s="1"/>
      <c r="H831" s="1"/>
      <c r="I831" s="33"/>
      <c r="J831" s="53"/>
      <c r="K831" s="1"/>
      <c r="L831" s="1"/>
      <c r="M831" s="1"/>
      <c r="N831" s="1"/>
      <c r="O831" s="1"/>
      <c r="P831" s="1"/>
      <c r="Q831" s="53"/>
      <c r="R831" s="53"/>
      <c r="V831" s="43"/>
      <c r="W831" s="1"/>
      <c r="X831" s="92"/>
    </row>
    <row r="832" spans="1:24" ht="15">
      <c r="A832" s="1" t="b">
        <v>0</v>
      </c>
      <c r="B832" s="1"/>
      <c r="C832" s="1"/>
      <c r="D832" s="1"/>
      <c r="E832" s="1"/>
      <c r="F832" s="1"/>
      <c r="G832" s="1"/>
      <c r="H832" s="1"/>
      <c r="I832" s="33"/>
      <c r="J832" s="53"/>
      <c r="K832" s="1"/>
      <c r="L832" s="1"/>
      <c r="M832" s="1"/>
      <c r="N832" s="1"/>
      <c r="O832" s="1"/>
      <c r="P832" s="1"/>
      <c r="Q832" s="53"/>
      <c r="R832" s="53"/>
      <c r="V832" s="43"/>
      <c r="W832" s="1"/>
      <c r="X832" s="92"/>
    </row>
    <row r="833" spans="1:24" ht="15">
      <c r="A833" s="1" t="b">
        <v>0</v>
      </c>
      <c r="B833" s="1"/>
      <c r="C833" s="1"/>
      <c r="D833" s="1"/>
      <c r="E833" s="1"/>
      <c r="F833" s="1"/>
      <c r="G833" s="1"/>
      <c r="H833" s="1"/>
      <c r="I833" s="33"/>
      <c r="J833" s="53"/>
      <c r="K833" s="1"/>
      <c r="L833" s="1"/>
      <c r="M833" s="1"/>
      <c r="N833" s="1"/>
      <c r="O833" s="1"/>
      <c r="P833" s="1"/>
      <c r="Q833" s="53"/>
      <c r="R833" s="53"/>
      <c r="V833" s="43"/>
      <c r="W833" s="1"/>
      <c r="X833" s="92"/>
    </row>
    <row r="834" spans="1:24" ht="15">
      <c r="A834" s="1" t="b">
        <v>0</v>
      </c>
      <c r="B834" s="1"/>
      <c r="C834" s="1"/>
      <c r="D834" s="1"/>
      <c r="E834" s="1"/>
      <c r="F834" s="1"/>
      <c r="G834" s="1"/>
      <c r="H834" s="1"/>
      <c r="I834" s="33"/>
      <c r="J834" s="53"/>
      <c r="K834" s="1"/>
      <c r="L834" s="1"/>
      <c r="M834" s="1"/>
      <c r="N834" s="1"/>
      <c r="O834" s="1"/>
      <c r="P834" s="1"/>
      <c r="Q834" s="53"/>
      <c r="R834" s="53"/>
      <c r="V834" s="43"/>
      <c r="W834" s="1"/>
      <c r="X834" s="92"/>
    </row>
    <row r="835" spans="1:24" ht="15">
      <c r="A835" s="1" t="b">
        <v>0</v>
      </c>
      <c r="B835" s="1"/>
      <c r="C835" s="1"/>
      <c r="D835" s="1"/>
      <c r="E835" s="1"/>
      <c r="F835" s="1"/>
      <c r="G835" s="1"/>
      <c r="H835" s="1"/>
      <c r="I835" s="33"/>
      <c r="J835" s="53"/>
      <c r="K835" s="1"/>
      <c r="L835" s="1"/>
      <c r="M835" s="1"/>
      <c r="N835" s="1"/>
      <c r="O835" s="1"/>
      <c r="P835" s="1"/>
      <c r="Q835" s="53"/>
      <c r="R835" s="53"/>
      <c r="V835" s="43"/>
      <c r="W835" s="1"/>
      <c r="X835" s="92"/>
    </row>
    <row r="836" spans="1:24" ht="15">
      <c r="A836" s="1" t="b">
        <v>0</v>
      </c>
      <c r="B836" s="1"/>
      <c r="C836" s="1"/>
      <c r="D836" s="1"/>
      <c r="E836" s="1"/>
      <c r="F836" s="1"/>
      <c r="G836" s="1"/>
      <c r="H836" s="1"/>
      <c r="I836" s="33"/>
      <c r="J836" s="53"/>
      <c r="K836" s="1"/>
      <c r="L836" s="1"/>
      <c r="M836" s="1"/>
      <c r="N836" s="1"/>
      <c r="O836" s="1"/>
      <c r="P836" s="1"/>
      <c r="Q836" s="53"/>
      <c r="R836" s="53"/>
      <c r="V836" s="43"/>
      <c r="W836" s="1"/>
      <c r="X836" s="92"/>
    </row>
    <row r="837" spans="1:24" ht="15">
      <c r="A837" s="1" t="b">
        <v>0</v>
      </c>
      <c r="B837" s="1"/>
      <c r="C837" s="1"/>
      <c r="D837" s="1"/>
      <c r="E837" s="1"/>
      <c r="F837" s="1"/>
      <c r="G837" s="1"/>
      <c r="H837" s="1"/>
      <c r="I837" s="33"/>
      <c r="J837" s="53"/>
      <c r="K837" s="1"/>
      <c r="L837" s="1"/>
      <c r="M837" s="1"/>
      <c r="N837" s="1"/>
      <c r="O837" s="1"/>
      <c r="P837" s="1"/>
      <c r="Q837" s="53"/>
      <c r="R837" s="53"/>
      <c r="V837" s="43"/>
      <c r="W837" s="1"/>
      <c r="X837" s="92"/>
    </row>
    <row r="838" spans="1:24" ht="15">
      <c r="A838" s="1" t="b">
        <v>0</v>
      </c>
      <c r="B838" s="1"/>
      <c r="C838" s="1"/>
      <c r="D838" s="1"/>
      <c r="E838" s="1"/>
      <c r="F838" s="1"/>
      <c r="G838" s="1"/>
      <c r="H838" s="1"/>
      <c r="I838" s="33"/>
      <c r="J838" s="53"/>
      <c r="K838" s="1"/>
      <c r="L838" s="1"/>
      <c r="M838" s="1"/>
      <c r="N838" s="1"/>
      <c r="O838" s="1"/>
      <c r="P838" s="1"/>
      <c r="Q838" s="53"/>
      <c r="R838" s="53"/>
      <c r="V838" s="43"/>
      <c r="W838" s="1"/>
      <c r="X838" s="92"/>
    </row>
    <row r="839" spans="1:24" ht="15">
      <c r="A839" s="1" t="b">
        <v>0</v>
      </c>
      <c r="B839" s="1"/>
      <c r="C839" s="1"/>
      <c r="D839" s="1"/>
      <c r="E839" s="1"/>
      <c r="F839" s="1"/>
      <c r="G839" s="1"/>
      <c r="H839" s="1"/>
      <c r="I839" s="33"/>
      <c r="J839" s="53"/>
      <c r="K839" s="1"/>
      <c r="L839" s="1"/>
      <c r="M839" s="1"/>
      <c r="N839" s="1"/>
      <c r="O839" s="1"/>
      <c r="P839" s="1"/>
      <c r="Q839" s="53"/>
      <c r="R839" s="53"/>
      <c r="V839" s="43"/>
      <c r="W839" s="1"/>
      <c r="X839" s="92"/>
    </row>
    <row r="840" spans="1:24" ht="15">
      <c r="A840" s="1" t="b">
        <v>0</v>
      </c>
      <c r="B840" s="1"/>
      <c r="C840" s="1"/>
      <c r="D840" s="1"/>
      <c r="E840" s="1"/>
      <c r="F840" s="1"/>
      <c r="G840" s="1"/>
      <c r="H840" s="1"/>
      <c r="I840" s="33"/>
      <c r="J840" s="53"/>
      <c r="K840" s="1"/>
      <c r="L840" s="1"/>
      <c r="M840" s="1"/>
      <c r="N840" s="1"/>
      <c r="O840" s="1"/>
      <c r="P840" s="1"/>
      <c r="Q840" s="53"/>
      <c r="R840" s="53"/>
      <c r="V840" s="43"/>
      <c r="W840" s="1"/>
      <c r="X840" s="92"/>
    </row>
    <row r="841" spans="1:24" ht="15">
      <c r="A841" s="1" t="b">
        <v>0</v>
      </c>
      <c r="B841" s="1"/>
      <c r="C841" s="1"/>
      <c r="D841" s="1"/>
      <c r="E841" s="1"/>
      <c r="F841" s="1"/>
      <c r="G841" s="1"/>
      <c r="H841" s="1"/>
      <c r="I841" s="33"/>
      <c r="J841" s="53"/>
      <c r="K841" s="1"/>
      <c r="L841" s="1"/>
      <c r="M841" s="1"/>
      <c r="N841" s="1"/>
      <c r="O841" s="1"/>
      <c r="P841" s="1"/>
      <c r="Q841" s="53"/>
      <c r="R841" s="53"/>
      <c r="V841" s="43"/>
      <c r="W841" s="1"/>
      <c r="X841" s="92"/>
    </row>
    <row r="842" spans="1:24" ht="15">
      <c r="A842" s="1" t="b">
        <v>0</v>
      </c>
      <c r="B842" s="1"/>
      <c r="C842" s="1"/>
      <c r="D842" s="1"/>
      <c r="E842" s="1"/>
      <c r="F842" s="1"/>
      <c r="G842" s="1"/>
      <c r="H842" s="1"/>
      <c r="I842" s="33"/>
      <c r="J842" s="53"/>
      <c r="K842" s="1"/>
      <c r="L842" s="1"/>
      <c r="M842" s="1"/>
      <c r="N842" s="1"/>
      <c r="O842" s="1"/>
      <c r="P842" s="1"/>
      <c r="Q842" s="53"/>
      <c r="R842" s="53"/>
      <c r="V842" s="43"/>
      <c r="W842" s="1"/>
      <c r="X842" s="92"/>
    </row>
    <row r="843" spans="1:24" ht="15">
      <c r="A843" s="1" t="b">
        <v>0</v>
      </c>
      <c r="B843" s="1"/>
      <c r="C843" s="1"/>
      <c r="D843" s="1"/>
      <c r="E843" s="1"/>
      <c r="F843" s="1"/>
      <c r="G843" s="1"/>
      <c r="H843" s="1"/>
      <c r="I843" s="33"/>
      <c r="J843" s="53"/>
      <c r="K843" s="1"/>
      <c r="L843" s="1"/>
      <c r="M843" s="1"/>
      <c r="N843" s="1"/>
      <c r="O843" s="1"/>
      <c r="P843" s="1"/>
      <c r="Q843" s="53"/>
      <c r="R843" s="53"/>
      <c r="V843" s="43"/>
      <c r="W843" s="1"/>
      <c r="X843" s="92"/>
    </row>
    <row r="844" spans="1:24" ht="15">
      <c r="A844" s="1" t="b">
        <v>0</v>
      </c>
      <c r="B844" s="1"/>
      <c r="C844" s="1"/>
      <c r="D844" s="1"/>
      <c r="E844" s="1"/>
      <c r="F844" s="1"/>
      <c r="G844" s="1"/>
      <c r="H844" s="1"/>
      <c r="I844" s="33"/>
      <c r="J844" s="53"/>
      <c r="K844" s="1"/>
      <c r="L844" s="1"/>
      <c r="M844" s="1"/>
      <c r="N844" s="1"/>
      <c r="O844" s="1"/>
      <c r="P844" s="1"/>
      <c r="Q844" s="53"/>
      <c r="R844" s="53"/>
      <c r="V844" s="43"/>
      <c r="W844" s="1"/>
      <c r="X844" s="92"/>
    </row>
    <row r="845" spans="1:24" ht="15">
      <c r="A845" s="1" t="b">
        <v>0</v>
      </c>
      <c r="B845" s="1"/>
      <c r="C845" s="1"/>
      <c r="D845" s="1"/>
      <c r="E845" s="1"/>
      <c r="F845" s="1"/>
      <c r="G845" s="1"/>
      <c r="H845" s="1"/>
      <c r="I845" s="33"/>
      <c r="J845" s="53"/>
      <c r="K845" s="1"/>
      <c r="L845" s="1"/>
      <c r="M845" s="1"/>
      <c r="N845" s="1"/>
      <c r="O845" s="1"/>
      <c r="P845" s="1"/>
      <c r="Q845" s="53"/>
      <c r="R845" s="53"/>
      <c r="V845" s="43"/>
      <c r="W845" s="1"/>
      <c r="X845" s="92"/>
    </row>
    <row r="846" spans="1:24" ht="15">
      <c r="A846" s="1" t="b">
        <v>0</v>
      </c>
      <c r="B846" s="1"/>
      <c r="C846" s="1"/>
      <c r="D846" s="1"/>
      <c r="E846" s="1"/>
      <c r="F846" s="1"/>
      <c r="G846" s="1"/>
      <c r="H846" s="1"/>
      <c r="I846" s="33"/>
      <c r="J846" s="53"/>
      <c r="K846" s="1"/>
      <c r="L846" s="1"/>
      <c r="M846" s="1"/>
      <c r="N846" s="1"/>
      <c r="O846" s="1"/>
      <c r="P846" s="1"/>
      <c r="Q846" s="53"/>
      <c r="R846" s="53"/>
      <c r="V846" s="43"/>
      <c r="W846" s="1"/>
      <c r="X846" s="92"/>
    </row>
    <row r="847" spans="1:24" ht="15">
      <c r="A847" s="1" t="b">
        <v>0</v>
      </c>
      <c r="B847" s="1"/>
      <c r="C847" s="1"/>
      <c r="D847" s="1"/>
      <c r="E847" s="1"/>
      <c r="F847" s="1"/>
      <c r="G847" s="1"/>
      <c r="H847" s="1"/>
      <c r="I847" s="33"/>
      <c r="J847" s="53"/>
      <c r="K847" s="1"/>
      <c r="L847" s="1"/>
      <c r="M847" s="1"/>
      <c r="N847" s="1"/>
      <c r="O847" s="1"/>
      <c r="P847" s="1"/>
      <c r="Q847" s="53"/>
      <c r="R847" s="53"/>
      <c r="V847" s="43"/>
      <c r="W847" s="1"/>
      <c r="X847" s="92"/>
    </row>
    <row r="848" spans="1:24" ht="15">
      <c r="A848" s="1" t="b">
        <v>0</v>
      </c>
      <c r="B848" s="1"/>
      <c r="C848" s="1"/>
      <c r="D848" s="1"/>
      <c r="E848" s="1"/>
      <c r="F848" s="1"/>
      <c r="G848" s="1"/>
      <c r="H848" s="1"/>
      <c r="I848" s="33"/>
      <c r="J848" s="53"/>
      <c r="K848" s="1"/>
      <c r="L848" s="1"/>
      <c r="M848" s="1"/>
      <c r="N848" s="1"/>
      <c r="O848" s="1"/>
      <c r="P848" s="1"/>
      <c r="Q848" s="53"/>
      <c r="R848" s="53"/>
      <c r="V848" s="43"/>
      <c r="W848" s="1"/>
      <c r="X848" s="92"/>
    </row>
    <row r="849" spans="1:24" ht="15">
      <c r="A849" s="1" t="b">
        <v>0</v>
      </c>
      <c r="B849" s="1"/>
      <c r="C849" s="1"/>
      <c r="D849" s="1"/>
      <c r="E849" s="1"/>
      <c r="F849" s="1"/>
      <c r="G849" s="1"/>
      <c r="H849" s="1"/>
      <c r="I849" s="33"/>
      <c r="J849" s="53"/>
      <c r="K849" s="1"/>
      <c r="L849" s="1"/>
      <c r="M849" s="1"/>
      <c r="N849" s="1"/>
      <c r="O849" s="1"/>
      <c r="P849" s="1"/>
      <c r="Q849" s="53"/>
      <c r="R849" s="53"/>
      <c r="V849" s="43"/>
      <c r="W849" s="1"/>
      <c r="X849" s="92"/>
    </row>
    <row r="850" spans="1:24" ht="15">
      <c r="A850" s="1" t="b">
        <v>0</v>
      </c>
      <c r="B850" s="1"/>
      <c r="C850" s="1"/>
      <c r="D850" s="1"/>
      <c r="E850" s="1"/>
      <c r="F850" s="1"/>
      <c r="G850" s="1"/>
      <c r="H850" s="1"/>
      <c r="I850" s="33"/>
      <c r="J850" s="53"/>
      <c r="K850" s="1"/>
      <c r="L850" s="1"/>
      <c r="M850" s="1"/>
      <c r="N850" s="1"/>
      <c r="O850" s="1"/>
      <c r="P850" s="1"/>
      <c r="Q850" s="53"/>
      <c r="R850" s="53"/>
      <c r="V850" s="43"/>
      <c r="W850" s="1"/>
      <c r="X850" s="92"/>
    </row>
    <row r="851" spans="1:24" ht="15">
      <c r="A851" s="1" t="b">
        <v>0</v>
      </c>
      <c r="B851" s="1"/>
      <c r="C851" s="1"/>
      <c r="D851" s="1"/>
      <c r="E851" s="1"/>
      <c r="F851" s="1"/>
      <c r="G851" s="1"/>
      <c r="H851" s="1"/>
      <c r="I851" s="33"/>
      <c r="J851" s="53"/>
      <c r="K851" s="1"/>
      <c r="L851" s="1"/>
      <c r="M851" s="1"/>
      <c r="N851" s="1"/>
      <c r="O851" s="1"/>
      <c r="P851" s="1"/>
      <c r="Q851" s="53"/>
      <c r="R851" s="53"/>
      <c r="V851" s="43"/>
      <c r="W851" s="1"/>
      <c r="X851" s="92"/>
    </row>
    <row r="852" spans="1:24" ht="15">
      <c r="A852" s="1" t="b">
        <v>0</v>
      </c>
      <c r="B852" s="1"/>
      <c r="C852" s="1"/>
      <c r="D852" s="1"/>
      <c r="E852" s="1"/>
      <c r="F852" s="1"/>
      <c r="G852" s="1"/>
      <c r="H852" s="1"/>
      <c r="I852" s="33"/>
      <c r="J852" s="53"/>
      <c r="K852" s="1"/>
      <c r="L852" s="1"/>
      <c r="M852" s="1"/>
      <c r="N852" s="1"/>
      <c r="O852" s="1"/>
      <c r="P852" s="1"/>
      <c r="Q852" s="53"/>
      <c r="R852" s="53"/>
      <c r="V852" s="43"/>
      <c r="W852" s="1"/>
      <c r="X852" s="92"/>
    </row>
    <row r="853" spans="1:24" ht="15">
      <c r="A853" s="1" t="b">
        <v>0</v>
      </c>
      <c r="B853" s="1"/>
      <c r="C853" s="1"/>
      <c r="D853" s="1"/>
      <c r="E853" s="1"/>
      <c r="F853" s="1"/>
      <c r="G853" s="1"/>
      <c r="H853" s="1"/>
      <c r="I853" s="33"/>
      <c r="J853" s="53"/>
      <c r="K853" s="1"/>
      <c r="L853" s="1"/>
      <c r="M853" s="1"/>
      <c r="N853" s="1"/>
      <c r="O853" s="1"/>
      <c r="P853" s="1"/>
      <c r="Q853" s="53"/>
      <c r="R853" s="53"/>
      <c r="V853" s="43"/>
      <c r="W853" s="1"/>
      <c r="X853" s="92"/>
    </row>
    <row r="854" spans="1:24" ht="15">
      <c r="A854" s="1" t="b">
        <v>0</v>
      </c>
      <c r="B854" s="1"/>
      <c r="C854" s="1"/>
      <c r="D854" s="1"/>
      <c r="E854" s="1"/>
      <c r="F854" s="1"/>
      <c r="G854" s="1"/>
      <c r="H854" s="1"/>
      <c r="I854" s="33"/>
      <c r="J854" s="53"/>
      <c r="K854" s="1"/>
      <c r="L854" s="1"/>
      <c r="M854" s="1"/>
      <c r="N854" s="1"/>
      <c r="O854" s="1"/>
      <c r="P854" s="1"/>
      <c r="Q854" s="53"/>
      <c r="R854" s="53"/>
      <c r="V854" s="43"/>
      <c r="W854" s="1"/>
      <c r="X854" s="92"/>
    </row>
    <row r="855" spans="1:24" ht="15">
      <c r="A855" s="1" t="b">
        <v>0</v>
      </c>
      <c r="B855" s="1"/>
      <c r="C855" s="1"/>
      <c r="D855" s="1"/>
      <c r="E855" s="1"/>
      <c r="F855" s="1"/>
      <c r="G855" s="1"/>
      <c r="H855" s="1"/>
      <c r="I855" s="33"/>
      <c r="J855" s="53"/>
      <c r="K855" s="1"/>
      <c r="L855" s="1"/>
      <c r="M855" s="1"/>
      <c r="N855" s="1"/>
      <c r="O855" s="1"/>
      <c r="P855" s="1"/>
      <c r="Q855" s="53"/>
      <c r="R855" s="53"/>
      <c r="V855" s="43"/>
      <c r="W855" s="1"/>
      <c r="X855" s="92"/>
    </row>
    <row r="856" spans="1:24" ht="15">
      <c r="A856" s="1" t="b">
        <v>0</v>
      </c>
      <c r="B856" s="1"/>
      <c r="C856" s="1"/>
      <c r="D856" s="1"/>
      <c r="E856" s="1"/>
      <c r="F856" s="1"/>
      <c r="G856" s="1"/>
      <c r="H856" s="1"/>
      <c r="I856" s="33"/>
      <c r="J856" s="53"/>
      <c r="K856" s="1"/>
      <c r="L856" s="1"/>
      <c r="M856" s="1"/>
      <c r="N856" s="1"/>
      <c r="O856" s="1"/>
      <c r="P856" s="1"/>
      <c r="Q856" s="53"/>
      <c r="R856" s="53"/>
      <c r="V856" s="43"/>
      <c r="W856" s="1"/>
      <c r="X856" s="92"/>
    </row>
    <row r="857" spans="1:24" ht="15">
      <c r="A857" s="1" t="b">
        <v>0</v>
      </c>
      <c r="B857" s="1"/>
      <c r="C857" s="1"/>
      <c r="D857" s="1"/>
      <c r="E857" s="1"/>
      <c r="F857" s="1"/>
      <c r="G857" s="1"/>
      <c r="H857" s="1"/>
      <c r="I857" s="33"/>
      <c r="J857" s="53"/>
      <c r="K857" s="1"/>
      <c r="L857" s="1"/>
      <c r="M857" s="1"/>
      <c r="N857" s="1"/>
      <c r="O857" s="1"/>
      <c r="P857" s="1"/>
      <c r="Q857" s="53"/>
      <c r="R857" s="53"/>
      <c r="V857" s="43"/>
      <c r="W857" s="1"/>
      <c r="X857" s="92"/>
    </row>
    <row r="858" spans="1:24" ht="15">
      <c r="A858" s="1" t="b">
        <v>0</v>
      </c>
      <c r="B858" s="1"/>
      <c r="C858" s="1"/>
      <c r="D858" s="1"/>
      <c r="E858" s="1"/>
      <c r="F858" s="1"/>
      <c r="G858" s="1"/>
      <c r="H858" s="1"/>
      <c r="I858" s="33"/>
      <c r="J858" s="53"/>
      <c r="K858" s="1"/>
      <c r="L858" s="1"/>
      <c r="M858" s="1"/>
      <c r="N858" s="1"/>
      <c r="O858" s="1"/>
      <c r="P858" s="1"/>
      <c r="Q858" s="53"/>
      <c r="R858" s="53"/>
      <c r="V858" s="43"/>
      <c r="W858" s="1"/>
      <c r="X858" s="92"/>
    </row>
    <row r="859" spans="1:24" ht="15">
      <c r="A859" s="1" t="b">
        <v>0</v>
      </c>
      <c r="B859" s="1"/>
      <c r="C859" s="1"/>
      <c r="D859" s="1"/>
      <c r="E859" s="1"/>
      <c r="F859" s="1"/>
      <c r="G859" s="1"/>
      <c r="H859" s="1"/>
      <c r="I859" s="33"/>
      <c r="J859" s="53"/>
      <c r="K859" s="1"/>
      <c r="L859" s="1"/>
      <c r="M859" s="1"/>
      <c r="N859" s="1"/>
      <c r="O859" s="1"/>
      <c r="P859" s="1"/>
      <c r="Q859" s="53"/>
      <c r="R859" s="53"/>
      <c r="V859" s="43"/>
      <c r="W859" s="1"/>
      <c r="X859" s="92"/>
    </row>
    <row r="860" spans="1:24" ht="15">
      <c r="A860" s="1" t="b">
        <v>0</v>
      </c>
      <c r="B860" s="1"/>
      <c r="C860" s="1"/>
      <c r="D860" s="1"/>
      <c r="E860" s="1"/>
      <c r="F860" s="1"/>
      <c r="G860" s="1"/>
      <c r="H860" s="1"/>
      <c r="I860" s="33"/>
      <c r="J860" s="53"/>
      <c r="K860" s="1"/>
      <c r="L860" s="1"/>
      <c r="M860" s="1"/>
      <c r="N860" s="1"/>
      <c r="O860" s="1"/>
      <c r="P860" s="1"/>
      <c r="Q860" s="53"/>
      <c r="R860" s="53"/>
      <c r="V860" s="43"/>
      <c r="W860" s="1"/>
      <c r="X860" s="92"/>
    </row>
    <row r="861" spans="1:24" ht="15">
      <c r="A861" s="1" t="b">
        <v>0</v>
      </c>
      <c r="B861" s="1"/>
      <c r="C861" s="1"/>
      <c r="D861" s="1"/>
      <c r="E861" s="1"/>
      <c r="F861" s="1"/>
      <c r="G861" s="1"/>
      <c r="H861" s="1"/>
      <c r="I861" s="33"/>
      <c r="J861" s="53"/>
      <c r="K861" s="1"/>
      <c r="L861" s="1"/>
      <c r="M861" s="1"/>
      <c r="N861" s="1"/>
      <c r="O861" s="1"/>
      <c r="P861" s="1"/>
      <c r="Q861" s="53"/>
      <c r="R861" s="53"/>
      <c r="V861" s="43"/>
      <c r="W861" s="1"/>
      <c r="X861" s="92"/>
    </row>
    <row r="862" spans="1:24" ht="15">
      <c r="A862" s="1" t="b">
        <v>0</v>
      </c>
      <c r="B862" s="1"/>
      <c r="C862" s="1"/>
      <c r="D862" s="1"/>
      <c r="E862" s="1"/>
      <c r="F862" s="1"/>
      <c r="G862" s="1"/>
      <c r="H862" s="1"/>
      <c r="I862" s="33"/>
      <c r="J862" s="53"/>
      <c r="K862" s="1"/>
      <c r="L862" s="1"/>
      <c r="M862" s="1"/>
      <c r="N862" s="1"/>
      <c r="O862" s="1"/>
      <c r="P862" s="1"/>
      <c r="Q862" s="53"/>
      <c r="R862" s="53"/>
      <c r="V862" s="43"/>
      <c r="W862" s="1"/>
      <c r="X862" s="92"/>
    </row>
    <row r="863" spans="1:24" ht="15">
      <c r="A863" s="1" t="b">
        <v>0</v>
      </c>
      <c r="B863" s="1"/>
      <c r="C863" s="1"/>
      <c r="D863" s="1"/>
      <c r="E863" s="1"/>
      <c r="F863" s="1"/>
      <c r="G863" s="1"/>
      <c r="H863" s="1"/>
      <c r="I863" s="33"/>
      <c r="J863" s="53"/>
      <c r="K863" s="1"/>
      <c r="L863" s="1"/>
      <c r="M863" s="1"/>
      <c r="N863" s="1"/>
      <c r="O863" s="1"/>
      <c r="P863" s="1"/>
      <c r="Q863" s="53"/>
      <c r="R863" s="53"/>
      <c r="V863" s="43"/>
      <c r="W863" s="1"/>
      <c r="X863" s="92"/>
    </row>
    <row r="864" spans="1:24" ht="15">
      <c r="A864" s="1" t="b">
        <v>0</v>
      </c>
      <c r="B864" s="1"/>
      <c r="C864" s="1"/>
      <c r="D864" s="1"/>
      <c r="E864" s="1"/>
      <c r="F864" s="1"/>
      <c r="G864" s="1"/>
      <c r="H864" s="1"/>
      <c r="I864" s="33"/>
      <c r="J864" s="53"/>
      <c r="K864" s="1"/>
      <c r="L864" s="1"/>
      <c r="M864" s="1"/>
      <c r="N864" s="1"/>
      <c r="O864" s="1"/>
      <c r="P864" s="1"/>
      <c r="Q864" s="53"/>
      <c r="R864" s="53"/>
      <c r="V864" s="43"/>
      <c r="W864" s="1"/>
      <c r="X864" s="92"/>
    </row>
    <row r="865" spans="1:24" ht="15">
      <c r="A865" s="1" t="b">
        <v>0</v>
      </c>
      <c r="B865" s="1"/>
      <c r="C865" s="1"/>
      <c r="D865" s="1"/>
      <c r="E865" s="1"/>
      <c r="F865" s="1"/>
      <c r="G865" s="1"/>
      <c r="H865" s="1"/>
      <c r="I865" s="33"/>
      <c r="J865" s="53"/>
      <c r="K865" s="1"/>
      <c r="L865" s="1"/>
      <c r="M865" s="1"/>
      <c r="N865" s="1"/>
      <c r="O865" s="1"/>
      <c r="P865" s="1"/>
      <c r="Q865" s="53"/>
      <c r="R865" s="53"/>
      <c r="V865" s="43"/>
      <c r="W865" s="1"/>
      <c r="X865" s="92"/>
    </row>
    <row r="866" spans="1:24" ht="15">
      <c r="A866" s="1" t="b">
        <v>0</v>
      </c>
      <c r="B866" s="1"/>
      <c r="C866" s="1"/>
      <c r="D866" s="1"/>
      <c r="E866" s="1"/>
      <c r="F866" s="1"/>
      <c r="G866" s="1"/>
      <c r="H866" s="1"/>
      <c r="I866" s="33"/>
      <c r="J866" s="53"/>
      <c r="K866" s="1"/>
      <c r="L866" s="1"/>
      <c r="M866" s="1"/>
      <c r="N866" s="1"/>
      <c r="O866" s="1"/>
      <c r="P866" s="1"/>
      <c r="Q866" s="53"/>
      <c r="R866" s="53"/>
      <c r="V866" s="43"/>
      <c r="W866" s="1"/>
      <c r="X866" s="92"/>
    </row>
    <row r="867" spans="1:24" ht="15">
      <c r="A867" s="1" t="b">
        <v>0</v>
      </c>
      <c r="B867" s="1"/>
      <c r="C867" s="1"/>
      <c r="D867" s="1"/>
      <c r="E867" s="1"/>
      <c r="F867" s="1"/>
      <c r="G867" s="1"/>
      <c r="H867" s="1"/>
      <c r="I867" s="33"/>
      <c r="J867" s="53"/>
      <c r="K867" s="1"/>
      <c r="L867" s="1"/>
      <c r="M867" s="1"/>
      <c r="N867" s="1"/>
      <c r="O867" s="1"/>
      <c r="P867" s="1"/>
      <c r="Q867" s="53"/>
      <c r="R867" s="53"/>
      <c r="V867" s="43"/>
      <c r="W867" s="1"/>
      <c r="X867" s="92"/>
    </row>
    <row r="868" spans="1:24" ht="15">
      <c r="A868" s="1" t="b">
        <v>0</v>
      </c>
      <c r="B868" s="1"/>
      <c r="C868" s="1"/>
      <c r="D868" s="1"/>
      <c r="E868" s="1"/>
      <c r="F868" s="1"/>
      <c r="G868" s="1"/>
      <c r="H868" s="1"/>
      <c r="I868" s="33"/>
      <c r="J868" s="53"/>
      <c r="K868" s="1"/>
      <c r="L868" s="1"/>
      <c r="M868" s="1"/>
      <c r="N868" s="1"/>
      <c r="O868" s="1"/>
      <c r="P868" s="1"/>
      <c r="Q868" s="53"/>
      <c r="R868" s="53"/>
      <c r="V868" s="43"/>
      <c r="W868" s="1"/>
      <c r="X868" s="92"/>
    </row>
    <row r="869" spans="1:24" ht="15">
      <c r="A869" s="1" t="b">
        <v>0</v>
      </c>
      <c r="B869" s="1"/>
      <c r="C869" s="1"/>
      <c r="D869" s="1"/>
      <c r="E869" s="1"/>
      <c r="F869" s="1"/>
      <c r="G869" s="1"/>
      <c r="H869" s="1"/>
      <c r="I869" s="33"/>
      <c r="J869" s="53"/>
      <c r="K869" s="1"/>
      <c r="L869" s="1"/>
      <c r="M869" s="1"/>
      <c r="N869" s="1"/>
      <c r="O869" s="1"/>
      <c r="P869" s="1"/>
      <c r="Q869" s="53"/>
      <c r="R869" s="53"/>
      <c r="V869" s="43"/>
      <c r="W869" s="1"/>
      <c r="X869" s="92"/>
    </row>
    <row r="870" spans="1:24" ht="15">
      <c r="A870" s="1" t="b">
        <v>0</v>
      </c>
      <c r="B870" s="1"/>
      <c r="C870" s="1"/>
      <c r="D870" s="1"/>
      <c r="E870" s="1"/>
      <c r="F870" s="1"/>
      <c r="G870" s="1"/>
      <c r="H870" s="1"/>
      <c r="I870" s="33"/>
      <c r="J870" s="53"/>
      <c r="K870" s="1"/>
      <c r="L870" s="1"/>
      <c r="M870" s="1"/>
      <c r="N870" s="1"/>
      <c r="O870" s="1"/>
      <c r="P870" s="1"/>
      <c r="Q870" s="53"/>
      <c r="R870" s="53"/>
      <c r="V870" s="43"/>
      <c r="W870" s="1"/>
      <c r="X870" s="92"/>
    </row>
    <row r="871" spans="1:24" ht="15">
      <c r="A871" s="1" t="b">
        <v>0</v>
      </c>
      <c r="B871" s="1"/>
      <c r="C871" s="1"/>
      <c r="D871" s="1"/>
      <c r="E871" s="1"/>
      <c r="F871" s="1"/>
      <c r="G871" s="1"/>
      <c r="H871" s="1"/>
      <c r="I871" s="33"/>
      <c r="J871" s="53"/>
      <c r="K871" s="1"/>
      <c r="L871" s="1"/>
      <c r="M871" s="1"/>
      <c r="N871" s="1"/>
      <c r="O871" s="1"/>
      <c r="P871" s="1"/>
      <c r="Q871" s="53"/>
      <c r="R871" s="53"/>
      <c r="V871" s="43"/>
      <c r="W871" s="1"/>
      <c r="X871" s="92"/>
    </row>
    <row r="872" spans="1:24" ht="15">
      <c r="A872" s="1" t="b">
        <v>0</v>
      </c>
      <c r="B872" s="1"/>
      <c r="C872" s="1"/>
      <c r="D872" s="1"/>
      <c r="E872" s="1"/>
      <c r="F872" s="1"/>
      <c r="G872" s="1"/>
      <c r="H872" s="1"/>
      <c r="I872" s="33"/>
      <c r="J872" s="53"/>
      <c r="K872" s="1"/>
      <c r="L872" s="1"/>
      <c r="M872" s="1"/>
      <c r="N872" s="1"/>
      <c r="O872" s="1"/>
      <c r="P872" s="1"/>
      <c r="Q872" s="53"/>
      <c r="R872" s="53"/>
      <c r="V872" s="43"/>
      <c r="W872" s="1"/>
      <c r="X872" s="92"/>
    </row>
    <row r="873" spans="1:24" ht="15">
      <c r="A873" s="1" t="b">
        <v>0</v>
      </c>
      <c r="B873" s="1"/>
      <c r="C873" s="1"/>
      <c r="D873" s="1"/>
      <c r="E873" s="1"/>
      <c r="F873" s="1"/>
      <c r="G873" s="1"/>
      <c r="H873" s="1"/>
      <c r="I873" s="33"/>
      <c r="J873" s="53"/>
      <c r="K873" s="1"/>
      <c r="L873" s="1"/>
      <c r="M873" s="1"/>
      <c r="N873" s="1"/>
      <c r="O873" s="1"/>
      <c r="P873" s="1"/>
      <c r="Q873" s="53"/>
      <c r="R873" s="53"/>
      <c r="V873" s="43"/>
      <c r="W873" s="1"/>
      <c r="X873" s="92"/>
    </row>
    <row r="874" spans="1:24" ht="15">
      <c r="A874" s="1" t="b">
        <v>0</v>
      </c>
      <c r="B874" s="1"/>
      <c r="C874" s="1"/>
      <c r="D874" s="1"/>
      <c r="E874" s="1"/>
      <c r="F874" s="1"/>
      <c r="G874" s="1"/>
      <c r="H874" s="1"/>
      <c r="I874" s="33"/>
      <c r="J874" s="53"/>
      <c r="K874" s="1"/>
      <c r="L874" s="1"/>
      <c r="M874" s="1"/>
      <c r="N874" s="1"/>
      <c r="O874" s="1"/>
      <c r="P874" s="1"/>
      <c r="Q874" s="53"/>
      <c r="R874" s="53"/>
      <c r="V874" s="43"/>
      <c r="W874" s="1"/>
      <c r="X874" s="92"/>
    </row>
    <row r="875" spans="1:24" ht="15">
      <c r="A875" s="1" t="b">
        <v>0</v>
      </c>
      <c r="B875" s="1"/>
      <c r="C875" s="1"/>
      <c r="D875" s="1"/>
      <c r="E875" s="1"/>
      <c r="F875" s="1"/>
      <c r="G875" s="1"/>
      <c r="H875" s="1"/>
      <c r="I875" s="33"/>
      <c r="J875" s="53"/>
      <c r="K875" s="1"/>
      <c r="L875" s="1"/>
      <c r="M875" s="1"/>
      <c r="N875" s="1"/>
      <c r="O875" s="1"/>
      <c r="P875" s="1"/>
      <c r="Q875" s="53"/>
      <c r="R875" s="53"/>
      <c r="V875" s="43"/>
      <c r="W875" s="1"/>
      <c r="X875" s="92"/>
    </row>
    <row r="876" spans="1:24" ht="15">
      <c r="A876" s="1" t="b">
        <v>0</v>
      </c>
      <c r="B876" s="1"/>
      <c r="C876" s="1"/>
      <c r="D876" s="1"/>
      <c r="E876" s="1"/>
      <c r="F876" s="1"/>
      <c r="G876" s="1"/>
      <c r="H876" s="1"/>
      <c r="I876" s="33"/>
      <c r="J876" s="53"/>
      <c r="K876" s="1"/>
      <c r="L876" s="1"/>
      <c r="M876" s="1"/>
      <c r="N876" s="1"/>
      <c r="O876" s="1"/>
      <c r="P876" s="1"/>
      <c r="Q876" s="53"/>
      <c r="R876" s="53"/>
      <c r="V876" s="43"/>
      <c r="W876" s="1"/>
      <c r="X876" s="92"/>
    </row>
    <row r="877" spans="1:24" ht="15">
      <c r="A877" s="1" t="b">
        <v>0</v>
      </c>
      <c r="B877" s="1"/>
      <c r="C877" s="1"/>
      <c r="D877" s="1"/>
      <c r="E877" s="1"/>
      <c r="F877" s="1"/>
      <c r="G877" s="1"/>
      <c r="H877" s="1"/>
      <c r="I877" s="33"/>
      <c r="J877" s="53"/>
      <c r="K877" s="1"/>
      <c r="L877" s="1"/>
      <c r="M877" s="1"/>
      <c r="N877" s="1"/>
      <c r="O877" s="1"/>
      <c r="P877" s="1"/>
      <c r="Q877" s="53"/>
      <c r="R877" s="53"/>
      <c r="V877" s="43"/>
      <c r="W877" s="1"/>
      <c r="X877" s="92"/>
    </row>
    <row r="878" spans="1:24" ht="15">
      <c r="A878" s="1" t="b">
        <v>0</v>
      </c>
      <c r="B878" s="1"/>
      <c r="C878" s="1"/>
      <c r="D878" s="1"/>
      <c r="E878" s="1"/>
      <c r="F878" s="1"/>
      <c r="G878" s="1"/>
      <c r="H878" s="1"/>
      <c r="I878" s="33"/>
      <c r="J878" s="53"/>
      <c r="K878" s="1"/>
      <c r="L878" s="1"/>
      <c r="M878" s="1"/>
      <c r="N878" s="1"/>
      <c r="O878" s="1"/>
      <c r="P878" s="1"/>
      <c r="Q878" s="53"/>
      <c r="R878" s="53"/>
      <c r="V878" s="43"/>
      <c r="W878" s="1"/>
      <c r="X878" s="92"/>
    </row>
    <row r="879" spans="1:24" ht="15">
      <c r="A879" s="1" t="b">
        <v>0</v>
      </c>
      <c r="B879" s="1"/>
      <c r="C879" s="1"/>
      <c r="D879" s="1"/>
      <c r="E879" s="1"/>
      <c r="F879" s="1"/>
      <c r="G879" s="1"/>
      <c r="H879" s="1"/>
      <c r="I879" s="33"/>
      <c r="J879" s="53"/>
      <c r="K879" s="1"/>
      <c r="L879" s="1"/>
      <c r="M879" s="1"/>
      <c r="N879" s="1"/>
      <c r="O879" s="1"/>
      <c r="P879" s="1"/>
      <c r="Q879" s="53"/>
      <c r="R879" s="53"/>
      <c r="V879" s="43"/>
      <c r="W879" s="1"/>
      <c r="X879" s="92"/>
    </row>
    <row r="880" spans="1:24" ht="15">
      <c r="A880" s="1" t="b">
        <v>0</v>
      </c>
      <c r="B880" s="1"/>
      <c r="C880" s="1"/>
      <c r="D880" s="1"/>
      <c r="E880" s="1"/>
      <c r="F880" s="1"/>
      <c r="G880" s="1"/>
      <c r="H880" s="1"/>
      <c r="I880" s="33"/>
      <c r="J880" s="53"/>
      <c r="K880" s="1"/>
      <c r="L880" s="1"/>
      <c r="M880" s="1"/>
      <c r="N880" s="1"/>
      <c r="O880" s="1"/>
      <c r="P880" s="1"/>
      <c r="Q880" s="53"/>
      <c r="R880" s="53"/>
      <c r="V880" s="43"/>
      <c r="W880" s="1"/>
      <c r="X880" s="92"/>
    </row>
    <row r="881" spans="1:24" ht="15">
      <c r="A881" s="1" t="b">
        <v>0</v>
      </c>
      <c r="B881" s="1"/>
      <c r="C881" s="1"/>
      <c r="D881" s="1"/>
      <c r="E881" s="1"/>
      <c r="F881" s="1"/>
      <c r="G881" s="1"/>
      <c r="H881" s="1"/>
      <c r="I881" s="33"/>
      <c r="J881" s="53"/>
      <c r="K881" s="1"/>
      <c r="L881" s="1"/>
      <c r="M881" s="1"/>
      <c r="N881" s="1"/>
      <c r="O881" s="1"/>
      <c r="P881" s="1"/>
      <c r="Q881" s="53"/>
      <c r="R881" s="53"/>
      <c r="V881" s="43"/>
      <c r="W881" s="1"/>
      <c r="X881" s="92"/>
    </row>
    <row r="882" spans="1:24" ht="15">
      <c r="A882" s="1" t="b">
        <v>0</v>
      </c>
      <c r="B882" s="1"/>
      <c r="C882" s="1"/>
      <c r="D882" s="1"/>
      <c r="E882" s="1"/>
      <c r="F882" s="1"/>
      <c r="G882" s="1"/>
      <c r="H882" s="1"/>
      <c r="I882" s="33"/>
      <c r="J882" s="53"/>
      <c r="K882" s="1"/>
      <c r="L882" s="1"/>
      <c r="M882" s="1"/>
      <c r="N882" s="1"/>
      <c r="O882" s="1"/>
      <c r="P882" s="1"/>
      <c r="Q882" s="53"/>
      <c r="R882" s="53"/>
      <c r="V882" s="43"/>
      <c r="W882" s="1"/>
      <c r="X882" s="92"/>
    </row>
    <row r="883" spans="1:24" ht="15">
      <c r="A883" s="1" t="b">
        <v>0</v>
      </c>
      <c r="B883" s="1"/>
      <c r="C883" s="1"/>
      <c r="D883" s="1"/>
      <c r="E883" s="1"/>
      <c r="F883" s="1"/>
      <c r="G883" s="1"/>
      <c r="H883" s="1"/>
      <c r="I883" s="33"/>
      <c r="J883" s="53"/>
      <c r="K883" s="1"/>
      <c r="L883" s="1"/>
      <c r="M883" s="1"/>
      <c r="N883" s="1"/>
      <c r="O883" s="1"/>
      <c r="P883" s="1"/>
      <c r="Q883" s="53"/>
      <c r="R883" s="53"/>
      <c r="V883" s="43"/>
      <c r="W883" s="1"/>
      <c r="X883" s="92"/>
    </row>
    <row r="884" spans="1:24" ht="15">
      <c r="A884" s="1" t="b">
        <v>0</v>
      </c>
      <c r="B884" s="1"/>
      <c r="C884" s="1"/>
      <c r="D884" s="1"/>
      <c r="E884" s="1"/>
      <c r="F884" s="1"/>
      <c r="G884" s="1"/>
      <c r="H884" s="1"/>
      <c r="I884" s="33"/>
      <c r="J884" s="53"/>
      <c r="K884" s="1"/>
      <c r="L884" s="1"/>
      <c r="M884" s="1"/>
      <c r="N884" s="1"/>
      <c r="O884" s="1"/>
      <c r="P884" s="1"/>
      <c r="Q884" s="53"/>
      <c r="R884" s="53"/>
      <c r="V884" s="43"/>
      <c r="W884" s="1"/>
      <c r="X884" s="92"/>
    </row>
    <row r="885" spans="1:24" ht="15">
      <c r="A885" s="1" t="b">
        <v>0</v>
      </c>
      <c r="B885" s="1"/>
      <c r="C885" s="1"/>
      <c r="D885" s="1"/>
      <c r="E885" s="1"/>
      <c r="F885" s="1"/>
      <c r="G885" s="1"/>
      <c r="H885" s="1"/>
      <c r="I885" s="33"/>
      <c r="J885" s="53"/>
      <c r="K885" s="1"/>
      <c r="L885" s="1"/>
      <c r="M885" s="1"/>
      <c r="N885" s="1"/>
      <c r="O885" s="1"/>
      <c r="P885" s="1"/>
      <c r="Q885" s="53"/>
      <c r="R885" s="53"/>
      <c r="V885" s="43"/>
      <c r="W885" s="1"/>
      <c r="X885" s="92"/>
    </row>
    <row r="886" spans="1:24" ht="15">
      <c r="A886" s="1" t="b">
        <v>0</v>
      </c>
      <c r="B886" s="1"/>
      <c r="C886" s="1"/>
      <c r="D886" s="1"/>
      <c r="E886" s="1"/>
      <c r="F886" s="1"/>
      <c r="G886" s="1"/>
      <c r="H886" s="1"/>
      <c r="I886" s="33"/>
      <c r="J886" s="53"/>
      <c r="K886" s="1"/>
      <c r="L886" s="1"/>
      <c r="M886" s="1"/>
      <c r="N886" s="1"/>
      <c r="O886" s="1"/>
      <c r="P886" s="1"/>
      <c r="Q886" s="53"/>
      <c r="R886" s="53"/>
      <c r="V886" s="43"/>
      <c r="W886" s="1"/>
      <c r="X886" s="92"/>
    </row>
    <row r="887" spans="1:24" ht="15">
      <c r="A887" s="1" t="b">
        <v>0</v>
      </c>
      <c r="B887" s="1"/>
      <c r="C887" s="1"/>
      <c r="D887" s="1"/>
      <c r="E887" s="1"/>
      <c r="F887" s="1"/>
      <c r="G887" s="1"/>
      <c r="H887" s="1"/>
      <c r="I887" s="33"/>
      <c r="J887" s="53"/>
      <c r="K887" s="1"/>
      <c r="L887" s="1"/>
      <c r="M887" s="1"/>
      <c r="N887" s="1"/>
      <c r="O887" s="1"/>
      <c r="P887" s="1"/>
      <c r="Q887" s="53"/>
      <c r="R887" s="53"/>
      <c r="V887" s="43"/>
      <c r="W887" s="1"/>
      <c r="X887" s="92"/>
    </row>
    <row r="888" spans="1:24" ht="15">
      <c r="A888" s="1" t="b">
        <v>0</v>
      </c>
      <c r="B888" s="1"/>
      <c r="C888" s="1"/>
      <c r="D888" s="1"/>
      <c r="E888" s="1"/>
      <c r="F888" s="1"/>
      <c r="G888" s="1"/>
      <c r="H888" s="1"/>
      <c r="I888" s="33"/>
      <c r="J888" s="53"/>
      <c r="K888" s="1"/>
      <c r="L888" s="1"/>
      <c r="M888" s="1"/>
      <c r="N888" s="1"/>
      <c r="O888" s="1"/>
      <c r="P888" s="1"/>
      <c r="Q888" s="53"/>
      <c r="R888" s="53"/>
      <c r="V888" s="43"/>
      <c r="W888" s="1"/>
      <c r="X888" s="92"/>
    </row>
    <row r="889" spans="1:24" ht="15">
      <c r="A889" s="1" t="b">
        <v>0</v>
      </c>
      <c r="B889" s="1"/>
      <c r="C889" s="1"/>
      <c r="D889" s="1"/>
      <c r="E889" s="1"/>
      <c r="F889" s="1"/>
      <c r="G889" s="1"/>
      <c r="H889" s="1"/>
      <c r="I889" s="33"/>
      <c r="J889" s="53"/>
      <c r="K889" s="1"/>
      <c r="L889" s="1"/>
      <c r="M889" s="1"/>
      <c r="N889" s="1"/>
      <c r="O889" s="1"/>
      <c r="P889" s="1"/>
      <c r="Q889" s="53"/>
      <c r="R889" s="53"/>
      <c r="V889" s="43"/>
      <c r="W889" s="1"/>
      <c r="X889" s="92"/>
    </row>
    <row r="890" spans="1:24" ht="15">
      <c r="A890" s="1" t="b">
        <v>0</v>
      </c>
      <c r="B890" s="1"/>
      <c r="C890" s="1"/>
      <c r="D890" s="1"/>
      <c r="E890" s="1"/>
      <c r="F890" s="1"/>
      <c r="G890" s="1"/>
      <c r="H890" s="1"/>
      <c r="I890" s="33"/>
      <c r="J890" s="53"/>
      <c r="K890" s="1"/>
      <c r="L890" s="1"/>
      <c r="M890" s="1"/>
      <c r="N890" s="1"/>
      <c r="O890" s="1"/>
      <c r="P890" s="1"/>
      <c r="Q890" s="53"/>
      <c r="R890" s="53"/>
      <c r="V890" s="43"/>
      <c r="W890" s="1"/>
      <c r="X890" s="92"/>
    </row>
    <row r="891" spans="1:24" ht="15">
      <c r="A891" s="1" t="b">
        <v>0</v>
      </c>
      <c r="B891" s="1"/>
      <c r="C891" s="1"/>
      <c r="D891" s="1"/>
      <c r="E891" s="1"/>
      <c r="F891" s="1"/>
      <c r="G891" s="1"/>
      <c r="H891" s="1"/>
      <c r="I891" s="33"/>
      <c r="J891" s="53"/>
      <c r="K891" s="1"/>
      <c r="L891" s="1"/>
      <c r="M891" s="1"/>
      <c r="N891" s="1"/>
      <c r="O891" s="1"/>
      <c r="P891" s="1"/>
      <c r="Q891" s="53"/>
      <c r="R891" s="53"/>
      <c r="V891" s="43"/>
      <c r="W891" s="1"/>
      <c r="X891" s="92"/>
    </row>
    <row r="892" spans="1:24" ht="15">
      <c r="A892" s="1" t="b">
        <v>0</v>
      </c>
      <c r="B892" s="1"/>
      <c r="C892" s="1"/>
      <c r="D892" s="1"/>
      <c r="E892" s="1"/>
      <c r="F892" s="1"/>
      <c r="G892" s="1"/>
      <c r="H892" s="1"/>
      <c r="I892" s="33"/>
      <c r="J892" s="53"/>
      <c r="K892" s="1"/>
      <c r="L892" s="1"/>
      <c r="M892" s="1"/>
      <c r="N892" s="1"/>
      <c r="O892" s="1"/>
      <c r="P892" s="1"/>
      <c r="Q892" s="53"/>
      <c r="R892" s="53"/>
      <c r="V892" s="43"/>
      <c r="W892" s="1"/>
      <c r="X892" s="92"/>
    </row>
    <row r="893" spans="1:24" ht="15">
      <c r="A893" s="1" t="b">
        <v>0</v>
      </c>
      <c r="B893" s="1"/>
      <c r="C893" s="1"/>
      <c r="D893" s="1"/>
      <c r="E893" s="1"/>
      <c r="F893" s="1"/>
      <c r="G893" s="1"/>
      <c r="H893" s="1"/>
      <c r="I893" s="33"/>
      <c r="J893" s="53"/>
      <c r="K893" s="1"/>
      <c r="L893" s="1"/>
      <c r="M893" s="1"/>
      <c r="N893" s="1"/>
      <c r="O893" s="1"/>
      <c r="P893" s="1"/>
      <c r="Q893" s="53"/>
      <c r="R893" s="53"/>
      <c r="V893" s="43"/>
      <c r="W893" s="1"/>
      <c r="X893" s="92"/>
    </row>
    <row r="894" spans="1:24" ht="15">
      <c r="A894" s="1" t="b">
        <v>0</v>
      </c>
      <c r="B894" s="1"/>
      <c r="C894" s="1"/>
      <c r="D894" s="1"/>
      <c r="E894" s="1"/>
      <c r="F894" s="1"/>
      <c r="G894" s="1"/>
      <c r="H894" s="1"/>
      <c r="I894" s="33"/>
      <c r="J894" s="53"/>
      <c r="K894" s="1"/>
      <c r="L894" s="1"/>
      <c r="M894" s="1"/>
      <c r="N894" s="1"/>
      <c r="O894" s="1"/>
      <c r="P894" s="1"/>
      <c r="Q894" s="53"/>
      <c r="R894" s="53"/>
      <c r="V894" s="43"/>
      <c r="W894" s="1"/>
      <c r="X894" s="92"/>
    </row>
    <row r="895" spans="1:24" ht="15">
      <c r="A895" s="1" t="b">
        <v>0</v>
      </c>
      <c r="B895" s="1"/>
      <c r="C895" s="1"/>
      <c r="D895" s="1"/>
      <c r="E895" s="1"/>
      <c r="F895" s="1"/>
      <c r="G895" s="1"/>
      <c r="H895" s="1"/>
      <c r="I895" s="33"/>
      <c r="J895" s="53"/>
      <c r="K895" s="1"/>
      <c r="L895" s="1"/>
      <c r="M895" s="1"/>
      <c r="N895" s="1"/>
      <c r="O895" s="1"/>
      <c r="P895" s="1"/>
      <c r="Q895" s="53"/>
      <c r="R895" s="53"/>
      <c r="V895" s="43"/>
      <c r="W895" s="1"/>
      <c r="X895" s="92"/>
    </row>
    <row r="896" spans="1:24" ht="15">
      <c r="A896" s="1" t="b">
        <v>0</v>
      </c>
      <c r="B896" s="1"/>
      <c r="C896" s="1"/>
      <c r="D896" s="1"/>
      <c r="E896" s="1"/>
      <c r="F896" s="1"/>
      <c r="G896" s="1"/>
      <c r="H896" s="1"/>
      <c r="I896" s="33"/>
      <c r="J896" s="53"/>
      <c r="K896" s="1"/>
      <c r="L896" s="1"/>
      <c r="M896" s="1"/>
      <c r="N896" s="1"/>
      <c r="O896" s="1"/>
      <c r="P896" s="1"/>
      <c r="Q896" s="53"/>
      <c r="R896" s="53"/>
      <c r="V896" s="43"/>
      <c r="W896" s="1"/>
      <c r="X896" s="92"/>
    </row>
    <row r="897" spans="1:24" ht="15">
      <c r="A897" s="1" t="b">
        <v>0</v>
      </c>
      <c r="B897" s="1"/>
      <c r="C897" s="1"/>
      <c r="D897" s="1"/>
      <c r="E897" s="1"/>
      <c r="F897" s="1"/>
      <c r="G897" s="1"/>
      <c r="H897" s="1"/>
      <c r="I897" s="33"/>
      <c r="J897" s="53"/>
      <c r="K897" s="1"/>
      <c r="L897" s="1"/>
      <c r="M897" s="1"/>
      <c r="N897" s="1"/>
      <c r="O897" s="1"/>
      <c r="P897" s="1"/>
      <c r="Q897" s="53"/>
      <c r="R897" s="53"/>
      <c r="V897" s="43"/>
      <c r="W897" s="1"/>
      <c r="X897" s="92"/>
    </row>
    <row r="898" spans="1:24" ht="15">
      <c r="A898" s="1" t="b">
        <v>0</v>
      </c>
      <c r="B898" s="1"/>
      <c r="C898" s="1"/>
      <c r="D898" s="1"/>
      <c r="E898" s="1"/>
      <c r="F898" s="1"/>
      <c r="G898" s="1"/>
      <c r="H898" s="1"/>
      <c r="I898" s="33"/>
      <c r="J898" s="53"/>
      <c r="K898" s="1"/>
      <c r="L898" s="1"/>
      <c r="M898" s="1"/>
      <c r="N898" s="1"/>
      <c r="O898" s="1"/>
      <c r="P898" s="1"/>
      <c r="Q898" s="53"/>
      <c r="R898" s="53"/>
      <c r="V898" s="43"/>
      <c r="W898" s="1"/>
      <c r="X898" s="92"/>
    </row>
    <row r="899" spans="1:24" ht="15">
      <c r="A899" s="1" t="b">
        <v>0</v>
      </c>
      <c r="B899" s="1"/>
      <c r="C899" s="1"/>
      <c r="D899" s="1"/>
      <c r="E899" s="1"/>
      <c r="F899" s="1"/>
      <c r="G899" s="1"/>
      <c r="H899" s="1"/>
      <c r="I899" s="33"/>
      <c r="J899" s="53"/>
      <c r="K899" s="1"/>
      <c r="L899" s="1"/>
      <c r="M899" s="1"/>
      <c r="N899" s="1"/>
      <c r="O899" s="1"/>
      <c r="P899" s="1"/>
      <c r="Q899" s="53"/>
      <c r="R899" s="53"/>
      <c r="V899" s="43"/>
      <c r="W899" s="1"/>
      <c r="X899" s="92"/>
    </row>
    <row r="900" spans="1:24" ht="15">
      <c r="A900" s="1" t="b">
        <v>0</v>
      </c>
      <c r="B900" s="1"/>
      <c r="C900" s="1"/>
      <c r="D900" s="1"/>
      <c r="E900" s="1"/>
      <c r="F900" s="1"/>
      <c r="G900" s="1"/>
      <c r="H900" s="1"/>
      <c r="I900" s="33"/>
      <c r="J900" s="53"/>
      <c r="K900" s="1"/>
      <c r="L900" s="1"/>
      <c r="M900" s="1"/>
      <c r="N900" s="1"/>
      <c r="O900" s="1"/>
      <c r="P900" s="1"/>
      <c r="Q900" s="53"/>
      <c r="R900" s="53"/>
      <c r="V900" s="43"/>
      <c r="W900" s="1"/>
      <c r="X900" s="92"/>
    </row>
    <row r="901" spans="1:24" ht="15">
      <c r="A901" s="1" t="b">
        <v>0</v>
      </c>
      <c r="B901" s="1"/>
      <c r="C901" s="1"/>
      <c r="D901" s="1"/>
      <c r="E901" s="1"/>
      <c r="F901" s="1"/>
      <c r="G901" s="1"/>
      <c r="H901" s="1"/>
      <c r="I901" s="33"/>
      <c r="J901" s="53"/>
      <c r="K901" s="1"/>
      <c r="L901" s="1"/>
      <c r="M901" s="1"/>
      <c r="N901" s="1"/>
      <c r="O901" s="1"/>
      <c r="P901" s="1"/>
      <c r="Q901" s="53"/>
      <c r="R901" s="53"/>
      <c r="V901" s="43"/>
      <c r="W901" s="1"/>
      <c r="X901" s="92"/>
    </row>
    <row r="902" spans="1:24" ht="15">
      <c r="A902" s="1" t="b">
        <v>0</v>
      </c>
      <c r="B902" s="1"/>
      <c r="C902" s="1"/>
      <c r="D902" s="1"/>
      <c r="E902" s="1"/>
      <c r="F902" s="1"/>
      <c r="G902" s="1"/>
      <c r="H902" s="1"/>
      <c r="I902" s="33"/>
      <c r="J902" s="53"/>
      <c r="K902" s="1"/>
      <c r="L902" s="1"/>
      <c r="M902" s="1"/>
      <c r="N902" s="1"/>
      <c r="O902" s="1"/>
      <c r="P902" s="1"/>
      <c r="Q902" s="53"/>
      <c r="R902" s="53"/>
      <c r="V902" s="43"/>
      <c r="W902" s="1"/>
      <c r="X902" s="92"/>
    </row>
    <row r="903" spans="1:24" ht="15">
      <c r="A903" s="1" t="b">
        <v>0</v>
      </c>
      <c r="B903" s="1"/>
      <c r="C903" s="1"/>
      <c r="D903" s="1"/>
      <c r="E903" s="1"/>
      <c r="F903" s="1"/>
      <c r="G903" s="1"/>
      <c r="H903" s="1"/>
      <c r="I903" s="33"/>
      <c r="J903" s="53"/>
      <c r="K903" s="1"/>
      <c r="L903" s="1"/>
      <c r="M903" s="1"/>
      <c r="N903" s="1"/>
      <c r="O903" s="1"/>
      <c r="P903" s="1"/>
      <c r="Q903" s="53"/>
      <c r="R903" s="53"/>
      <c r="V903" s="43"/>
      <c r="W903" s="1"/>
      <c r="X903" s="92"/>
    </row>
    <row r="904" spans="1:24" ht="15">
      <c r="A904" s="1" t="b">
        <v>0</v>
      </c>
      <c r="B904" s="1"/>
      <c r="C904" s="1"/>
      <c r="D904" s="1"/>
      <c r="E904" s="1"/>
      <c r="F904" s="1"/>
      <c r="G904" s="1"/>
      <c r="H904" s="1"/>
      <c r="I904" s="33"/>
      <c r="J904" s="53"/>
      <c r="K904" s="1"/>
      <c r="L904" s="1"/>
      <c r="M904" s="1"/>
      <c r="N904" s="1"/>
      <c r="O904" s="1"/>
      <c r="P904" s="1"/>
      <c r="Q904" s="53"/>
      <c r="R904" s="53"/>
      <c r="V904" s="43"/>
      <c r="W904" s="1"/>
      <c r="X904" s="92"/>
    </row>
    <row r="905" spans="1:24" ht="15">
      <c r="A905" s="1" t="b">
        <v>0</v>
      </c>
      <c r="B905" s="1"/>
      <c r="C905" s="1"/>
      <c r="D905" s="1"/>
      <c r="E905" s="1"/>
      <c r="F905" s="1"/>
      <c r="G905" s="1"/>
      <c r="H905" s="1"/>
      <c r="I905" s="33"/>
      <c r="J905" s="53"/>
      <c r="K905" s="1"/>
      <c r="L905" s="1"/>
      <c r="M905" s="1"/>
      <c r="N905" s="1"/>
      <c r="O905" s="1"/>
      <c r="P905" s="1"/>
      <c r="Q905" s="53"/>
      <c r="R905" s="53"/>
      <c r="V905" s="43"/>
      <c r="W905" s="1"/>
      <c r="X905" s="92"/>
    </row>
    <row r="906" spans="1:24" ht="15">
      <c r="A906" s="1" t="b">
        <v>0</v>
      </c>
      <c r="B906" s="1"/>
      <c r="C906" s="1"/>
      <c r="D906" s="1"/>
      <c r="E906" s="1"/>
      <c r="F906" s="1"/>
      <c r="G906" s="1"/>
      <c r="H906" s="1"/>
      <c r="I906" s="33"/>
      <c r="J906" s="53"/>
      <c r="K906" s="1"/>
      <c r="L906" s="1"/>
      <c r="M906" s="1"/>
      <c r="N906" s="1"/>
      <c r="O906" s="1"/>
      <c r="P906" s="1"/>
      <c r="Q906" s="53"/>
      <c r="R906" s="53"/>
      <c r="V906" s="43"/>
      <c r="W906" s="1"/>
      <c r="X906" s="92"/>
    </row>
    <row r="907" spans="1:24" ht="15">
      <c r="A907" s="1" t="b">
        <v>0</v>
      </c>
      <c r="B907" s="1"/>
      <c r="C907" s="1"/>
      <c r="D907" s="1"/>
      <c r="E907" s="1"/>
      <c r="F907" s="1"/>
      <c r="G907" s="1"/>
      <c r="H907" s="1"/>
      <c r="I907" s="33"/>
      <c r="J907" s="53"/>
      <c r="K907" s="1"/>
      <c r="L907" s="1"/>
      <c r="M907" s="1"/>
      <c r="N907" s="1"/>
      <c r="O907" s="1"/>
      <c r="P907" s="1"/>
      <c r="Q907" s="53"/>
      <c r="R907" s="53"/>
      <c r="V907" s="43"/>
      <c r="W907" s="1"/>
      <c r="X907" s="92"/>
    </row>
    <row r="908" spans="1:24" ht="15">
      <c r="A908" s="1" t="b">
        <v>0</v>
      </c>
      <c r="B908" s="1"/>
      <c r="C908" s="1"/>
      <c r="D908" s="1"/>
      <c r="E908" s="1"/>
      <c r="F908" s="1"/>
      <c r="G908" s="1"/>
      <c r="H908" s="1"/>
      <c r="I908" s="33"/>
      <c r="J908" s="53"/>
      <c r="K908" s="1"/>
      <c r="L908" s="1"/>
      <c r="M908" s="1"/>
      <c r="N908" s="1"/>
      <c r="O908" s="1"/>
      <c r="P908" s="1"/>
      <c r="Q908" s="53"/>
      <c r="R908" s="53"/>
      <c r="V908" s="43"/>
      <c r="W908" s="1"/>
      <c r="X908" s="92"/>
    </row>
    <row r="909" spans="1:24" ht="15">
      <c r="A909" s="1" t="b">
        <v>0</v>
      </c>
      <c r="B909" s="1"/>
      <c r="C909" s="1"/>
      <c r="D909" s="1"/>
      <c r="E909" s="1"/>
      <c r="F909" s="1"/>
      <c r="G909" s="1"/>
      <c r="H909" s="1"/>
      <c r="I909" s="33"/>
      <c r="J909" s="53"/>
      <c r="K909" s="1"/>
      <c r="L909" s="1"/>
      <c r="M909" s="1"/>
      <c r="N909" s="1"/>
      <c r="O909" s="1"/>
      <c r="P909" s="1"/>
      <c r="Q909" s="53"/>
      <c r="R909" s="53"/>
      <c r="V909" s="43"/>
      <c r="W909" s="1"/>
      <c r="X909" s="92"/>
    </row>
    <row r="910" spans="1:24" ht="15">
      <c r="A910" s="1" t="b">
        <v>0</v>
      </c>
      <c r="B910" s="1"/>
      <c r="C910" s="1"/>
      <c r="D910" s="1"/>
      <c r="E910" s="1"/>
      <c r="F910" s="1"/>
      <c r="G910" s="1"/>
      <c r="H910" s="1"/>
      <c r="I910" s="33"/>
      <c r="J910" s="53"/>
      <c r="K910" s="1"/>
      <c r="L910" s="1"/>
      <c r="M910" s="1"/>
      <c r="N910" s="1"/>
      <c r="O910" s="1"/>
      <c r="P910" s="1"/>
      <c r="Q910" s="53"/>
      <c r="R910" s="53"/>
      <c r="V910" s="43"/>
      <c r="W910" s="1"/>
      <c r="X910" s="92"/>
    </row>
    <row r="911" spans="1:24" ht="15">
      <c r="A911" s="1" t="b">
        <v>0</v>
      </c>
      <c r="B911" s="1"/>
      <c r="C911" s="1"/>
      <c r="D911" s="1"/>
      <c r="E911" s="1"/>
      <c r="F911" s="1"/>
      <c r="G911" s="1"/>
      <c r="H911" s="1"/>
      <c r="I911" s="33"/>
      <c r="J911" s="53"/>
      <c r="K911" s="1"/>
      <c r="L911" s="1"/>
      <c r="M911" s="1"/>
      <c r="N911" s="1"/>
      <c r="O911" s="1"/>
      <c r="P911" s="1"/>
      <c r="Q911" s="53"/>
      <c r="R911" s="53"/>
      <c r="V911" s="43"/>
      <c r="W911" s="1"/>
      <c r="X911" s="92"/>
    </row>
    <row r="912" spans="1:24" ht="15">
      <c r="A912" s="1" t="b">
        <v>0</v>
      </c>
      <c r="B912" s="1"/>
      <c r="C912" s="1"/>
      <c r="D912" s="1"/>
      <c r="E912" s="1"/>
      <c r="F912" s="1"/>
      <c r="G912" s="1"/>
      <c r="H912" s="1"/>
      <c r="I912" s="33"/>
      <c r="J912" s="53"/>
      <c r="K912" s="1"/>
      <c r="L912" s="1"/>
      <c r="M912" s="1"/>
      <c r="N912" s="1"/>
      <c r="O912" s="1"/>
      <c r="P912" s="1"/>
      <c r="Q912" s="53"/>
      <c r="R912" s="53"/>
      <c r="V912" s="43"/>
      <c r="W912" s="1"/>
      <c r="X912" s="92"/>
    </row>
    <row r="913" spans="1:24" ht="15">
      <c r="A913" s="1" t="b">
        <v>0</v>
      </c>
      <c r="B913" s="1"/>
      <c r="C913" s="1"/>
      <c r="D913" s="1"/>
      <c r="E913" s="1"/>
      <c r="F913" s="1"/>
      <c r="G913" s="1"/>
      <c r="H913" s="1"/>
      <c r="I913" s="33"/>
      <c r="J913" s="53"/>
      <c r="K913" s="1"/>
      <c r="L913" s="1"/>
      <c r="M913" s="1"/>
      <c r="N913" s="1"/>
      <c r="O913" s="1"/>
      <c r="P913" s="1"/>
      <c r="Q913" s="53"/>
      <c r="R913" s="53"/>
      <c r="V913" s="43"/>
      <c r="W913" s="1"/>
      <c r="X913" s="92"/>
    </row>
    <row r="914" spans="1:24" ht="15">
      <c r="A914" s="1" t="b">
        <v>0</v>
      </c>
      <c r="B914" s="1"/>
      <c r="C914" s="1"/>
      <c r="D914" s="1"/>
      <c r="E914" s="1"/>
      <c r="F914" s="1"/>
      <c r="G914" s="1"/>
      <c r="H914" s="1"/>
      <c r="I914" s="33"/>
      <c r="J914" s="53"/>
      <c r="K914" s="1"/>
      <c r="L914" s="1"/>
      <c r="M914" s="1"/>
      <c r="N914" s="1"/>
      <c r="O914" s="1"/>
      <c r="P914" s="1"/>
      <c r="Q914" s="53"/>
      <c r="R914" s="53"/>
      <c r="V914" s="43"/>
      <c r="W914" s="1"/>
      <c r="X914" s="92"/>
    </row>
    <row r="915" spans="1:24" ht="15">
      <c r="A915" s="1" t="b">
        <v>0</v>
      </c>
      <c r="B915" s="1"/>
      <c r="C915" s="1"/>
      <c r="D915" s="1"/>
      <c r="E915" s="1"/>
      <c r="F915" s="1"/>
      <c r="G915" s="1"/>
      <c r="H915" s="1"/>
      <c r="I915" s="33"/>
      <c r="J915" s="53"/>
      <c r="K915" s="1"/>
      <c r="L915" s="1"/>
      <c r="M915" s="1"/>
      <c r="N915" s="1"/>
      <c r="O915" s="1"/>
      <c r="P915" s="1"/>
      <c r="Q915" s="53"/>
      <c r="R915" s="53"/>
      <c r="V915" s="43"/>
      <c r="W915" s="1"/>
      <c r="X915" s="92"/>
    </row>
    <row r="916" spans="1:24" ht="15">
      <c r="A916" s="1" t="b">
        <v>0</v>
      </c>
      <c r="B916" s="1"/>
      <c r="C916" s="1"/>
      <c r="D916" s="1"/>
      <c r="E916" s="1"/>
      <c r="F916" s="1"/>
      <c r="G916" s="1"/>
      <c r="H916" s="1"/>
      <c r="I916" s="33"/>
      <c r="J916" s="53"/>
      <c r="K916" s="1"/>
      <c r="L916" s="1"/>
      <c r="M916" s="1"/>
      <c r="N916" s="1"/>
      <c r="O916" s="1"/>
      <c r="P916" s="1"/>
      <c r="Q916" s="53"/>
      <c r="R916" s="53"/>
      <c r="V916" s="43"/>
      <c r="W916" s="1"/>
      <c r="X916" s="92"/>
    </row>
    <row r="917" spans="1:24" ht="15">
      <c r="A917" s="1" t="b">
        <v>0</v>
      </c>
      <c r="B917" s="1"/>
      <c r="C917" s="1"/>
      <c r="D917" s="1"/>
      <c r="E917" s="1"/>
      <c r="F917" s="1"/>
      <c r="G917" s="1"/>
      <c r="H917" s="1"/>
      <c r="I917" s="33"/>
      <c r="J917" s="53"/>
      <c r="K917" s="1"/>
      <c r="L917" s="1"/>
      <c r="M917" s="1"/>
      <c r="N917" s="1"/>
      <c r="O917" s="1"/>
      <c r="P917" s="1"/>
      <c r="Q917" s="53"/>
      <c r="R917" s="53"/>
      <c r="V917" s="43"/>
      <c r="W917" s="1"/>
      <c r="X917" s="92"/>
    </row>
    <row r="918" spans="1:24" ht="15">
      <c r="A918" s="1" t="b">
        <v>0</v>
      </c>
      <c r="B918" s="1"/>
      <c r="C918" s="1"/>
      <c r="D918" s="1"/>
      <c r="E918" s="1"/>
      <c r="F918" s="1"/>
      <c r="G918" s="1"/>
      <c r="H918" s="1"/>
      <c r="I918" s="33"/>
      <c r="J918" s="53"/>
      <c r="K918" s="1"/>
      <c r="L918" s="1"/>
      <c r="M918" s="1"/>
      <c r="N918" s="1"/>
      <c r="O918" s="1"/>
      <c r="P918" s="1"/>
      <c r="Q918" s="53"/>
      <c r="R918" s="53"/>
      <c r="V918" s="43"/>
      <c r="W918" s="1"/>
      <c r="X918" s="92"/>
    </row>
    <row r="919" spans="1:24" ht="15">
      <c r="A919" s="1" t="b">
        <v>0</v>
      </c>
      <c r="B919" s="1"/>
      <c r="C919" s="1"/>
      <c r="D919" s="1"/>
      <c r="E919" s="1"/>
      <c r="F919" s="1"/>
      <c r="G919" s="1"/>
      <c r="H919" s="1"/>
      <c r="I919" s="33"/>
      <c r="J919" s="53"/>
      <c r="K919" s="1"/>
      <c r="L919" s="1"/>
      <c r="M919" s="1"/>
      <c r="N919" s="1"/>
      <c r="O919" s="1"/>
      <c r="P919" s="1"/>
      <c r="Q919" s="53"/>
      <c r="R919" s="53"/>
      <c r="V919" s="43"/>
      <c r="W919" s="1"/>
      <c r="X919" s="92"/>
    </row>
    <row r="920" spans="1:24" ht="15">
      <c r="A920" s="1" t="b">
        <v>0</v>
      </c>
      <c r="B920" s="1"/>
      <c r="C920" s="1"/>
      <c r="D920" s="1"/>
      <c r="E920" s="1"/>
      <c r="F920" s="1"/>
      <c r="G920" s="1"/>
      <c r="H920" s="1"/>
      <c r="I920" s="33"/>
      <c r="J920" s="53"/>
      <c r="K920" s="1"/>
      <c r="L920" s="1"/>
      <c r="M920" s="1"/>
      <c r="N920" s="1"/>
      <c r="O920" s="1"/>
      <c r="P920" s="1"/>
      <c r="Q920" s="53"/>
      <c r="R920" s="53"/>
      <c r="V920" s="43"/>
      <c r="W920" s="1"/>
      <c r="X920" s="92"/>
    </row>
    <row r="921" spans="1:24" ht="15">
      <c r="A921" s="1" t="b">
        <v>0</v>
      </c>
      <c r="B921" s="1"/>
      <c r="C921" s="1"/>
      <c r="D921" s="1"/>
      <c r="E921" s="1"/>
      <c r="F921" s="1"/>
      <c r="G921" s="1"/>
      <c r="H921" s="1"/>
      <c r="I921" s="33"/>
      <c r="J921" s="53"/>
      <c r="K921" s="1"/>
      <c r="L921" s="1"/>
      <c r="M921" s="1"/>
      <c r="N921" s="1"/>
      <c r="O921" s="1"/>
      <c r="P921" s="1"/>
      <c r="Q921" s="53"/>
      <c r="R921" s="53"/>
      <c r="V921" s="43"/>
      <c r="W921" s="1"/>
      <c r="X921" s="92"/>
    </row>
    <row r="922" spans="1:24" ht="15">
      <c r="A922" s="1" t="b">
        <v>0</v>
      </c>
      <c r="B922" s="1"/>
      <c r="C922" s="1"/>
      <c r="D922" s="1"/>
      <c r="E922" s="1"/>
      <c r="F922" s="1"/>
      <c r="G922" s="1"/>
      <c r="H922" s="1"/>
      <c r="I922" s="33"/>
      <c r="J922" s="53"/>
      <c r="K922" s="1"/>
      <c r="L922" s="1"/>
      <c r="M922" s="1"/>
      <c r="N922" s="1"/>
      <c r="O922" s="1"/>
      <c r="P922" s="1"/>
      <c r="Q922" s="53"/>
      <c r="R922" s="53"/>
      <c r="V922" s="43"/>
      <c r="W922" s="1"/>
      <c r="X922" s="92"/>
    </row>
    <row r="923" spans="1:24" ht="15">
      <c r="A923" s="1" t="b">
        <v>0</v>
      </c>
      <c r="B923" s="1"/>
      <c r="C923" s="1"/>
      <c r="D923" s="1"/>
      <c r="E923" s="1"/>
      <c r="F923" s="1"/>
      <c r="G923" s="1"/>
      <c r="H923" s="1"/>
      <c r="I923" s="33"/>
      <c r="J923" s="53"/>
      <c r="K923" s="1"/>
      <c r="L923" s="1"/>
      <c r="M923" s="1"/>
      <c r="N923" s="1"/>
      <c r="O923" s="1"/>
      <c r="P923" s="1"/>
      <c r="Q923" s="53"/>
      <c r="R923" s="53"/>
      <c r="V923" s="43"/>
      <c r="W923" s="1"/>
      <c r="X923" s="92"/>
    </row>
    <row r="924" spans="1:24" ht="15">
      <c r="A924" s="1" t="b">
        <v>0</v>
      </c>
      <c r="B924" s="1"/>
      <c r="C924" s="1"/>
      <c r="D924" s="1"/>
      <c r="E924" s="1"/>
      <c r="F924" s="1"/>
      <c r="G924" s="1"/>
      <c r="H924" s="1"/>
      <c r="I924" s="33"/>
      <c r="J924" s="53"/>
      <c r="K924" s="1"/>
      <c r="L924" s="1"/>
      <c r="M924" s="1"/>
      <c r="N924" s="1"/>
      <c r="O924" s="1"/>
      <c r="P924" s="1"/>
      <c r="Q924" s="53"/>
      <c r="R924" s="53"/>
      <c r="V924" s="43"/>
      <c r="W924" s="1"/>
      <c r="X924" s="92"/>
    </row>
    <row r="925" spans="1:24" ht="15">
      <c r="A925" s="1" t="b">
        <v>0</v>
      </c>
      <c r="B925" s="1"/>
      <c r="C925" s="1"/>
      <c r="D925" s="1"/>
      <c r="E925" s="1"/>
      <c r="F925" s="1"/>
      <c r="G925" s="1"/>
      <c r="H925" s="1"/>
      <c r="I925" s="33"/>
      <c r="J925" s="53"/>
      <c r="K925" s="1"/>
      <c r="L925" s="1"/>
      <c r="M925" s="1"/>
      <c r="N925" s="1"/>
      <c r="O925" s="1"/>
      <c r="P925" s="1"/>
      <c r="Q925" s="53"/>
      <c r="R925" s="53"/>
      <c r="V925" s="43"/>
      <c r="W925" s="1"/>
      <c r="X925" s="92"/>
    </row>
    <row r="926" spans="1:24" ht="15">
      <c r="A926" s="1" t="b">
        <v>0</v>
      </c>
      <c r="B926" s="1"/>
      <c r="C926" s="1"/>
      <c r="D926" s="1"/>
      <c r="E926" s="1"/>
      <c r="F926" s="1"/>
      <c r="G926" s="1"/>
      <c r="H926" s="1"/>
      <c r="I926" s="33"/>
      <c r="J926" s="53"/>
      <c r="K926" s="1"/>
      <c r="L926" s="1"/>
      <c r="M926" s="1"/>
      <c r="N926" s="1"/>
      <c r="O926" s="1"/>
      <c r="P926" s="1"/>
      <c r="Q926" s="53"/>
      <c r="R926" s="53"/>
      <c r="V926" s="43"/>
      <c r="W926" s="1"/>
      <c r="X926" s="92"/>
    </row>
    <row r="927" spans="1:24" ht="15">
      <c r="A927" s="1" t="b">
        <v>0</v>
      </c>
      <c r="B927" s="1"/>
      <c r="C927" s="1"/>
      <c r="D927" s="1"/>
      <c r="E927" s="1"/>
      <c r="F927" s="1"/>
      <c r="G927" s="1"/>
      <c r="H927" s="1"/>
      <c r="I927" s="33"/>
      <c r="J927" s="53"/>
      <c r="K927" s="1"/>
      <c r="L927" s="1"/>
      <c r="M927" s="1"/>
      <c r="N927" s="1"/>
      <c r="O927" s="1"/>
      <c r="P927" s="1"/>
      <c r="Q927" s="53"/>
      <c r="R927" s="53"/>
      <c r="V927" s="43"/>
      <c r="W927" s="1"/>
      <c r="X927" s="92"/>
    </row>
    <row r="928" spans="1:24" ht="15">
      <c r="A928" s="1" t="b">
        <v>0</v>
      </c>
      <c r="B928" s="1"/>
      <c r="C928" s="1"/>
      <c r="D928" s="1"/>
      <c r="E928" s="1"/>
      <c r="F928" s="1"/>
      <c r="G928" s="1"/>
      <c r="H928" s="1"/>
      <c r="I928" s="33"/>
      <c r="J928" s="53"/>
      <c r="K928" s="1"/>
      <c r="L928" s="1"/>
      <c r="M928" s="1"/>
      <c r="N928" s="1"/>
      <c r="O928" s="1"/>
      <c r="P928" s="1"/>
      <c r="Q928" s="53"/>
      <c r="R928" s="53"/>
      <c r="V928" s="43"/>
      <c r="W928" s="1"/>
      <c r="X928" s="92"/>
    </row>
    <row r="929" spans="1:24" ht="15">
      <c r="A929" s="1" t="b">
        <v>0</v>
      </c>
      <c r="B929" s="1"/>
      <c r="C929" s="1"/>
      <c r="D929" s="1"/>
      <c r="E929" s="1"/>
      <c r="F929" s="1"/>
      <c r="G929" s="1"/>
      <c r="H929" s="1"/>
      <c r="I929" s="33"/>
      <c r="J929" s="53"/>
      <c r="K929" s="1"/>
      <c r="L929" s="1"/>
      <c r="M929" s="1"/>
      <c r="N929" s="1"/>
      <c r="O929" s="1"/>
      <c r="P929" s="1"/>
      <c r="Q929" s="53"/>
      <c r="R929" s="53"/>
      <c r="V929" s="43"/>
      <c r="W929" s="1"/>
      <c r="X929" s="92"/>
    </row>
    <row r="930" spans="1:24" ht="15">
      <c r="A930" s="1" t="b">
        <v>0</v>
      </c>
      <c r="B930" s="1"/>
      <c r="C930" s="1"/>
      <c r="D930" s="1"/>
      <c r="E930" s="1"/>
      <c r="F930" s="1"/>
      <c r="G930" s="1"/>
      <c r="H930" s="1"/>
      <c r="I930" s="33"/>
      <c r="J930" s="53"/>
      <c r="K930" s="1"/>
      <c r="L930" s="1"/>
      <c r="M930" s="1"/>
      <c r="N930" s="1"/>
      <c r="O930" s="1"/>
      <c r="P930" s="1"/>
      <c r="Q930" s="53"/>
      <c r="R930" s="53"/>
      <c r="V930" s="43"/>
      <c r="W930" s="1"/>
      <c r="X930" s="92"/>
    </row>
    <row r="931" spans="1:24" ht="15">
      <c r="A931" s="1" t="b">
        <v>0</v>
      </c>
      <c r="B931" s="1"/>
      <c r="C931" s="1"/>
      <c r="D931" s="1"/>
      <c r="E931" s="1"/>
      <c r="F931" s="1"/>
      <c r="G931" s="1"/>
      <c r="H931" s="1"/>
      <c r="I931" s="33"/>
      <c r="J931" s="53"/>
      <c r="K931" s="1"/>
      <c r="L931" s="1"/>
      <c r="M931" s="1"/>
      <c r="N931" s="1"/>
      <c r="O931" s="1"/>
      <c r="P931" s="1"/>
      <c r="Q931" s="53"/>
      <c r="R931" s="53"/>
      <c r="V931" s="43"/>
      <c r="W931" s="1"/>
      <c r="X931" s="92"/>
    </row>
    <row r="932" spans="1:24" ht="15">
      <c r="A932" s="1" t="b">
        <v>0</v>
      </c>
      <c r="B932" s="1"/>
      <c r="C932" s="1"/>
      <c r="D932" s="1"/>
      <c r="E932" s="1"/>
      <c r="F932" s="1"/>
      <c r="G932" s="1"/>
      <c r="H932" s="1"/>
      <c r="I932" s="33"/>
      <c r="J932" s="53"/>
      <c r="K932" s="1"/>
      <c r="L932" s="1"/>
      <c r="M932" s="1"/>
      <c r="N932" s="1"/>
      <c r="O932" s="1"/>
      <c r="P932" s="1"/>
      <c r="Q932" s="53"/>
      <c r="R932" s="53"/>
      <c r="V932" s="43"/>
      <c r="W932" s="1"/>
      <c r="X932" s="92"/>
    </row>
    <row r="933" spans="1:24" ht="15">
      <c r="A933" s="1" t="b">
        <v>0</v>
      </c>
      <c r="B933" s="1"/>
      <c r="C933" s="1"/>
      <c r="D933" s="1"/>
      <c r="E933" s="1"/>
      <c r="F933" s="1"/>
      <c r="G933" s="1"/>
      <c r="H933" s="1"/>
      <c r="I933" s="33"/>
      <c r="J933" s="53"/>
      <c r="K933" s="1"/>
      <c r="L933" s="1"/>
      <c r="M933" s="1"/>
      <c r="N933" s="1"/>
      <c r="O933" s="1"/>
      <c r="P933" s="1"/>
      <c r="Q933" s="53"/>
      <c r="R933" s="53"/>
      <c r="V933" s="43"/>
      <c r="W933" s="1"/>
      <c r="X933" s="92"/>
    </row>
    <row r="934" spans="1:24" ht="15">
      <c r="A934" s="1" t="b">
        <v>0</v>
      </c>
      <c r="B934" s="1"/>
      <c r="C934" s="1"/>
      <c r="D934" s="1"/>
      <c r="E934" s="1"/>
      <c r="F934" s="1"/>
      <c r="G934" s="1"/>
      <c r="H934" s="1"/>
      <c r="I934" s="33"/>
      <c r="J934" s="53"/>
      <c r="K934" s="1"/>
      <c r="L934" s="1"/>
      <c r="M934" s="1"/>
      <c r="N934" s="1"/>
      <c r="O934" s="1"/>
      <c r="P934" s="1"/>
      <c r="Q934" s="53"/>
      <c r="R934" s="53"/>
      <c r="V934" s="43"/>
      <c r="W934" s="1"/>
      <c r="X934" s="92"/>
    </row>
    <row r="935" spans="1:24" ht="15">
      <c r="A935" s="1" t="b">
        <v>0</v>
      </c>
      <c r="B935" s="1"/>
      <c r="C935" s="1"/>
      <c r="D935" s="1"/>
      <c r="E935" s="1"/>
      <c r="F935" s="1"/>
      <c r="G935" s="1"/>
      <c r="H935" s="1"/>
      <c r="I935" s="33"/>
      <c r="J935" s="53"/>
      <c r="K935" s="1"/>
      <c r="L935" s="1"/>
      <c r="M935" s="1"/>
      <c r="N935" s="1"/>
      <c r="O935" s="1"/>
      <c r="P935" s="1"/>
      <c r="Q935" s="53"/>
      <c r="R935" s="53"/>
      <c r="V935" s="43"/>
      <c r="W935" s="1"/>
      <c r="X935" s="92"/>
    </row>
    <row r="936" spans="1:24" ht="15">
      <c r="A936" s="1" t="b">
        <v>0</v>
      </c>
      <c r="B936" s="1"/>
      <c r="C936" s="1"/>
      <c r="D936" s="1"/>
      <c r="E936" s="1"/>
      <c r="F936" s="1"/>
      <c r="G936" s="1"/>
      <c r="H936" s="1"/>
      <c r="I936" s="33"/>
      <c r="J936" s="53"/>
      <c r="K936" s="1"/>
      <c r="L936" s="1"/>
      <c r="M936" s="1"/>
      <c r="N936" s="1"/>
      <c r="O936" s="1"/>
      <c r="P936" s="1"/>
      <c r="Q936" s="53"/>
      <c r="R936" s="53"/>
      <c r="V936" s="43"/>
      <c r="W936" s="1"/>
      <c r="X936" s="92"/>
    </row>
    <row r="937" spans="1:24" ht="15">
      <c r="A937" s="1" t="b">
        <v>0</v>
      </c>
      <c r="B937" s="1"/>
      <c r="C937" s="1"/>
      <c r="D937" s="1"/>
      <c r="E937" s="1"/>
      <c r="F937" s="1"/>
      <c r="G937" s="1"/>
      <c r="H937" s="1"/>
      <c r="I937" s="33"/>
      <c r="J937" s="53"/>
      <c r="K937" s="1"/>
      <c r="L937" s="1"/>
      <c r="M937" s="1"/>
      <c r="N937" s="1"/>
      <c r="O937" s="1"/>
      <c r="P937" s="1"/>
      <c r="Q937" s="53"/>
      <c r="R937" s="53"/>
      <c r="V937" s="43"/>
      <c r="W937" s="1"/>
      <c r="X937" s="92"/>
    </row>
    <row r="938" spans="1:24" ht="15">
      <c r="A938" s="1" t="b">
        <v>0</v>
      </c>
      <c r="B938" s="1"/>
      <c r="C938" s="1"/>
      <c r="D938" s="1"/>
      <c r="E938" s="1"/>
      <c r="F938" s="1"/>
      <c r="G938" s="1"/>
      <c r="H938" s="1"/>
      <c r="I938" s="33"/>
      <c r="J938" s="53"/>
      <c r="K938" s="1"/>
      <c r="L938" s="1"/>
      <c r="M938" s="1"/>
      <c r="N938" s="1"/>
      <c r="O938" s="1"/>
      <c r="P938" s="1"/>
      <c r="Q938" s="53"/>
      <c r="R938" s="53"/>
      <c r="V938" s="43"/>
      <c r="W938" s="1"/>
      <c r="X938" s="92"/>
    </row>
    <row r="939" spans="1:24" ht="15">
      <c r="A939" s="1" t="b">
        <v>0</v>
      </c>
      <c r="B939" s="1"/>
      <c r="C939" s="1"/>
      <c r="D939" s="1"/>
      <c r="E939" s="1"/>
      <c r="F939" s="1"/>
      <c r="G939" s="1"/>
      <c r="H939" s="1"/>
      <c r="I939" s="33"/>
      <c r="J939" s="53"/>
      <c r="K939" s="1"/>
      <c r="L939" s="1"/>
      <c r="M939" s="1"/>
      <c r="N939" s="1"/>
      <c r="O939" s="1"/>
      <c r="P939" s="1"/>
      <c r="Q939" s="53"/>
      <c r="R939" s="53"/>
      <c r="V939" s="43"/>
      <c r="W939" s="1"/>
      <c r="X939" s="92"/>
    </row>
    <row r="940" spans="1:24" ht="15">
      <c r="A940" s="1" t="b">
        <v>0</v>
      </c>
      <c r="B940" s="1"/>
      <c r="C940" s="1"/>
      <c r="D940" s="1"/>
      <c r="E940" s="1"/>
      <c r="F940" s="1"/>
      <c r="G940" s="1"/>
      <c r="H940" s="1"/>
      <c r="I940" s="33"/>
      <c r="J940" s="53"/>
      <c r="K940" s="1"/>
      <c r="L940" s="1"/>
      <c r="M940" s="1"/>
      <c r="N940" s="1"/>
      <c r="O940" s="1"/>
      <c r="P940" s="1"/>
      <c r="Q940" s="53"/>
      <c r="R940" s="53"/>
      <c r="V940" s="43"/>
      <c r="W940" s="1"/>
      <c r="X940" s="92"/>
    </row>
    <row r="941" spans="1:24" ht="15">
      <c r="A941" s="1" t="b">
        <v>0</v>
      </c>
      <c r="B941" s="1"/>
      <c r="C941" s="1"/>
      <c r="D941" s="1"/>
      <c r="E941" s="1"/>
      <c r="F941" s="1"/>
      <c r="G941" s="1"/>
      <c r="H941" s="1"/>
      <c r="I941" s="33"/>
      <c r="J941" s="53"/>
      <c r="K941" s="1"/>
      <c r="L941" s="1"/>
      <c r="M941" s="1"/>
      <c r="N941" s="1"/>
      <c r="O941" s="1"/>
      <c r="P941" s="1"/>
      <c r="Q941" s="53"/>
      <c r="R941" s="53"/>
      <c r="V941" s="43"/>
      <c r="W941" s="1"/>
      <c r="X941" s="92"/>
    </row>
    <row r="942" spans="1:24" ht="15">
      <c r="A942" s="1" t="b">
        <v>0</v>
      </c>
      <c r="B942" s="1"/>
      <c r="C942" s="1"/>
      <c r="D942" s="1"/>
      <c r="E942" s="1"/>
      <c r="F942" s="1"/>
      <c r="G942" s="1"/>
      <c r="H942" s="1"/>
      <c r="I942" s="33"/>
      <c r="J942" s="53"/>
      <c r="K942" s="1"/>
      <c r="L942" s="1"/>
      <c r="M942" s="1"/>
      <c r="N942" s="1"/>
      <c r="O942" s="1"/>
      <c r="P942" s="1"/>
      <c r="Q942" s="53"/>
      <c r="R942" s="53"/>
      <c r="V942" s="43"/>
      <c r="W942" s="1"/>
      <c r="X942" s="92"/>
    </row>
    <row r="943" spans="1:24" ht="15">
      <c r="A943" s="1" t="b">
        <v>0</v>
      </c>
      <c r="B943" s="1"/>
      <c r="C943" s="1"/>
      <c r="D943" s="1"/>
      <c r="E943" s="1"/>
      <c r="F943" s="1"/>
      <c r="G943" s="1"/>
      <c r="H943" s="1"/>
      <c r="I943" s="33"/>
      <c r="J943" s="53"/>
      <c r="K943" s="1"/>
      <c r="L943" s="1"/>
      <c r="M943" s="1"/>
      <c r="N943" s="1"/>
      <c r="O943" s="1"/>
      <c r="P943" s="1"/>
      <c r="Q943" s="53"/>
      <c r="R943" s="53"/>
      <c r="V943" s="43"/>
      <c r="W943" s="1"/>
      <c r="X943" s="92"/>
    </row>
    <row r="944" spans="1:24" ht="15">
      <c r="A944" s="1" t="b">
        <v>0</v>
      </c>
      <c r="B944" s="1"/>
      <c r="C944" s="1"/>
      <c r="D944" s="1"/>
      <c r="E944" s="1"/>
      <c r="F944" s="1"/>
      <c r="G944" s="1"/>
      <c r="H944" s="1"/>
      <c r="I944" s="33"/>
      <c r="J944" s="53"/>
      <c r="K944" s="1"/>
      <c r="L944" s="1"/>
      <c r="M944" s="1"/>
      <c r="N944" s="1"/>
      <c r="O944" s="1"/>
      <c r="P944" s="1"/>
      <c r="Q944" s="53"/>
      <c r="R944" s="53"/>
      <c r="V944" s="43"/>
      <c r="W944" s="1"/>
      <c r="X944" s="92"/>
    </row>
    <row r="945" spans="1:24" ht="15">
      <c r="A945" s="1" t="b">
        <v>0</v>
      </c>
      <c r="B945" s="1"/>
      <c r="C945" s="1"/>
      <c r="D945" s="1"/>
      <c r="E945" s="1"/>
      <c r="F945" s="1"/>
      <c r="G945" s="1"/>
      <c r="H945" s="1"/>
      <c r="I945" s="33"/>
      <c r="J945" s="53"/>
      <c r="K945" s="1"/>
      <c r="L945" s="1"/>
      <c r="M945" s="1"/>
      <c r="N945" s="1"/>
      <c r="O945" s="1"/>
      <c r="P945" s="1"/>
      <c r="Q945" s="53"/>
      <c r="R945" s="53"/>
      <c r="V945" s="43"/>
      <c r="W945" s="1"/>
      <c r="X945" s="92"/>
    </row>
    <row r="946" spans="1:24" ht="15">
      <c r="A946" s="1" t="b">
        <v>0</v>
      </c>
      <c r="B946" s="1"/>
      <c r="C946" s="1"/>
      <c r="D946" s="1"/>
      <c r="E946" s="1"/>
      <c r="F946" s="1"/>
      <c r="G946" s="1"/>
      <c r="H946" s="1"/>
      <c r="I946" s="33"/>
      <c r="J946" s="53"/>
      <c r="K946" s="1"/>
      <c r="L946" s="1"/>
      <c r="M946" s="1"/>
      <c r="N946" s="1"/>
      <c r="O946" s="1"/>
      <c r="P946" s="1"/>
      <c r="Q946" s="53"/>
      <c r="R946" s="53"/>
      <c r="V946" s="43"/>
      <c r="W946" s="1"/>
      <c r="X946" s="92"/>
    </row>
    <row r="947" spans="1:24" ht="15">
      <c r="A947" s="1" t="b">
        <v>0</v>
      </c>
      <c r="B947" s="1"/>
      <c r="C947" s="1"/>
      <c r="D947" s="1"/>
      <c r="E947" s="1"/>
      <c r="F947" s="1"/>
      <c r="G947" s="1"/>
      <c r="H947" s="1"/>
      <c r="I947" s="33"/>
      <c r="J947" s="53"/>
      <c r="K947" s="1"/>
      <c r="L947" s="1"/>
      <c r="M947" s="1"/>
      <c r="N947" s="1"/>
      <c r="O947" s="1"/>
      <c r="P947" s="1"/>
      <c r="Q947" s="53"/>
      <c r="R947" s="53"/>
      <c r="V947" s="43"/>
      <c r="W947" s="1"/>
      <c r="X947" s="92"/>
    </row>
    <row r="948" spans="1:24" ht="15">
      <c r="A948" s="1" t="b">
        <v>0</v>
      </c>
      <c r="B948" s="1"/>
      <c r="C948" s="1"/>
      <c r="D948" s="1"/>
      <c r="E948" s="1"/>
      <c r="F948" s="1"/>
      <c r="G948" s="1"/>
      <c r="H948" s="1"/>
      <c r="I948" s="33"/>
      <c r="J948" s="53"/>
      <c r="K948" s="1"/>
      <c r="L948" s="1"/>
      <c r="M948" s="1"/>
      <c r="N948" s="1"/>
      <c r="O948" s="1"/>
      <c r="P948" s="1"/>
      <c r="Q948" s="53"/>
      <c r="R948" s="53"/>
      <c r="V948" s="43"/>
      <c r="W948" s="1"/>
      <c r="X948" s="92"/>
    </row>
    <row r="949" spans="1:24" ht="15">
      <c r="A949" s="1" t="b">
        <v>0</v>
      </c>
      <c r="B949" s="1"/>
      <c r="C949" s="1"/>
      <c r="D949" s="1"/>
      <c r="E949" s="1"/>
      <c r="F949" s="1"/>
      <c r="G949" s="1"/>
      <c r="H949" s="1"/>
      <c r="I949" s="33"/>
      <c r="J949" s="53"/>
      <c r="K949" s="1"/>
      <c r="L949" s="1"/>
      <c r="M949" s="1"/>
      <c r="N949" s="1"/>
      <c r="O949" s="1"/>
      <c r="P949" s="1"/>
      <c r="Q949" s="53"/>
      <c r="R949" s="53"/>
      <c r="V949" s="43"/>
      <c r="W949" s="1"/>
      <c r="X949" s="92"/>
    </row>
    <row r="950" spans="1:24" ht="15">
      <c r="A950" s="1" t="b">
        <v>0</v>
      </c>
      <c r="B950" s="1"/>
      <c r="C950" s="1"/>
      <c r="D950" s="1"/>
      <c r="E950" s="1"/>
      <c r="F950" s="1"/>
      <c r="G950" s="1"/>
      <c r="H950" s="1"/>
      <c r="I950" s="33"/>
      <c r="J950" s="53"/>
      <c r="K950" s="1"/>
      <c r="L950" s="1"/>
      <c r="M950" s="1"/>
      <c r="N950" s="1"/>
      <c r="O950" s="1"/>
      <c r="P950" s="1"/>
      <c r="Q950" s="53"/>
      <c r="R950" s="53"/>
      <c r="V950" s="43"/>
      <c r="W950" s="1"/>
      <c r="X950" s="92"/>
    </row>
    <row r="951" spans="1:24" ht="15">
      <c r="A951" s="1" t="b">
        <v>0</v>
      </c>
      <c r="B951" s="1"/>
      <c r="C951" s="1"/>
      <c r="D951" s="1"/>
      <c r="E951" s="1"/>
      <c r="F951" s="1"/>
      <c r="G951" s="1"/>
      <c r="H951" s="1"/>
      <c r="I951" s="33"/>
      <c r="J951" s="53"/>
      <c r="K951" s="1"/>
      <c r="L951" s="1"/>
      <c r="M951" s="1"/>
      <c r="N951" s="1"/>
      <c r="O951" s="1"/>
      <c r="P951" s="1"/>
      <c r="Q951" s="53"/>
      <c r="R951" s="53"/>
      <c r="V951" s="43"/>
      <c r="W951" s="1"/>
      <c r="X951" s="92"/>
    </row>
    <row r="952" spans="1:24" ht="15">
      <c r="A952" s="1" t="b">
        <v>0</v>
      </c>
      <c r="B952" s="1"/>
      <c r="C952" s="1"/>
      <c r="D952" s="1"/>
      <c r="E952" s="1"/>
      <c r="F952" s="1"/>
      <c r="G952" s="1"/>
      <c r="H952" s="1"/>
      <c r="I952" s="33"/>
      <c r="J952" s="53"/>
      <c r="K952" s="1"/>
      <c r="L952" s="1"/>
      <c r="M952" s="1"/>
      <c r="N952" s="1"/>
      <c r="O952" s="1"/>
      <c r="P952" s="1"/>
      <c r="Q952" s="53"/>
      <c r="R952" s="53"/>
      <c r="V952" s="43"/>
      <c r="W952" s="1"/>
      <c r="X952" s="92"/>
    </row>
    <row r="953" spans="1:24" ht="15">
      <c r="A953" s="1" t="b">
        <v>0</v>
      </c>
      <c r="B953" s="1"/>
      <c r="C953" s="1"/>
      <c r="D953" s="1"/>
      <c r="E953" s="1"/>
      <c r="F953" s="1"/>
      <c r="G953" s="1"/>
      <c r="H953" s="1"/>
      <c r="I953" s="33"/>
      <c r="J953" s="53"/>
      <c r="K953" s="1"/>
      <c r="L953" s="1"/>
      <c r="M953" s="1"/>
      <c r="N953" s="1"/>
      <c r="O953" s="1"/>
      <c r="P953" s="1"/>
      <c r="Q953" s="53"/>
      <c r="R953" s="53"/>
      <c r="V953" s="43"/>
      <c r="W953" s="1"/>
      <c r="X953" s="92"/>
    </row>
    <row r="954" spans="1:24" ht="15">
      <c r="A954" s="1" t="b">
        <v>0</v>
      </c>
      <c r="B954" s="1"/>
      <c r="C954" s="1"/>
      <c r="D954" s="1"/>
      <c r="E954" s="1"/>
      <c r="F954" s="1"/>
      <c r="G954" s="1"/>
      <c r="H954" s="1"/>
      <c r="I954" s="33"/>
      <c r="J954" s="53"/>
      <c r="K954" s="1"/>
      <c r="L954" s="1"/>
      <c r="M954" s="1"/>
      <c r="N954" s="1"/>
      <c r="O954" s="1"/>
      <c r="P954" s="1"/>
      <c r="Q954" s="53"/>
      <c r="R954" s="53"/>
      <c r="V954" s="43"/>
      <c r="W954" s="1"/>
      <c r="X954" s="92"/>
    </row>
    <row r="955" spans="1:24" ht="15">
      <c r="A955" s="1" t="b">
        <v>0</v>
      </c>
      <c r="B955" s="1"/>
      <c r="C955" s="1"/>
      <c r="D955" s="1"/>
      <c r="E955" s="1"/>
      <c r="F955" s="1"/>
      <c r="G955" s="1"/>
      <c r="H955" s="1"/>
      <c r="I955" s="33"/>
      <c r="J955" s="53"/>
      <c r="K955" s="1"/>
      <c r="L955" s="1"/>
      <c r="M955" s="1"/>
      <c r="N955" s="1"/>
      <c r="O955" s="1"/>
      <c r="P955" s="1"/>
      <c r="Q955" s="53"/>
      <c r="R955" s="53"/>
      <c r="V955" s="43"/>
      <c r="W955" s="1"/>
      <c r="X955" s="92"/>
    </row>
    <row r="956" spans="1:24" ht="15">
      <c r="A956" s="1" t="b">
        <v>0</v>
      </c>
      <c r="B956" s="1"/>
      <c r="C956" s="1"/>
      <c r="D956" s="1"/>
      <c r="E956" s="1"/>
      <c r="F956" s="1"/>
      <c r="G956" s="1"/>
      <c r="H956" s="1"/>
      <c r="I956" s="33"/>
      <c r="J956" s="53"/>
      <c r="K956" s="1"/>
      <c r="L956" s="1"/>
      <c r="M956" s="1"/>
      <c r="N956" s="1"/>
      <c r="O956" s="1"/>
      <c r="P956" s="1"/>
      <c r="Q956" s="53"/>
      <c r="R956" s="53"/>
      <c r="V956" s="43"/>
      <c r="W956" s="1"/>
      <c r="X956" s="92"/>
    </row>
    <row r="957" spans="1:24" ht="15">
      <c r="A957" s="1" t="b">
        <v>0</v>
      </c>
      <c r="B957" s="1"/>
      <c r="C957" s="1"/>
      <c r="D957" s="1"/>
      <c r="E957" s="1"/>
      <c r="F957" s="1"/>
      <c r="G957" s="1"/>
      <c r="H957" s="1"/>
      <c r="I957" s="33"/>
      <c r="J957" s="53"/>
      <c r="K957" s="1"/>
      <c r="L957" s="1"/>
      <c r="M957" s="1"/>
      <c r="N957" s="1"/>
      <c r="O957" s="1"/>
      <c r="P957" s="1"/>
      <c r="Q957" s="53"/>
      <c r="R957" s="53"/>
      <c r="V957" s="43"/>
      <c r="W957" s="1"/>
      <c r="X957" s="92"/>
    </row>
    <row r="958" spans="1:24" ht="15">
      <c r="A958" s="1" t="b">
        <v>0</v>
      </c>
      <c r="B958" s="1"/>
      <c r="C958" s="1"/>
      <c r="D958" s="1"/>
      <c r="E958" s="1"/>
      <c r="F958" s="1"/>
      <c r="G958" s="1"/>
      <c r="H958" s="1"/>
      <c r="I958" s="33"/>
      <c r="J958" s="53"/>
      <c r="K958" s="1"/>
      <c r="L958" s="1"/>
      <c r="M958" s="1"/>
      <c r="N958" s="1"/>
      <c r="O958" s="1"/>
      <c r="P958" s="1"/>
      <c r="Q958" s="53"/>
      <c r="R958" s="53"/>
      <c r="V958" s="43"/>
      <c r="W958" s="1"/>
      <c r="X958" s="92"/>
    </row>
    <row r="959" spans="1:24" ht="15">
      <c r="A959" s="1" t="b">
        <v>0</v>
      </c>
      <c r="B959" s="1"/>
      <c r="C959" s="1"/>
      <c r="D959" s="1"/>
      <c r="E959" s="1"/>
      <c r="F959" s="1"/>
      <c r="G959" s="1"/>
      <c r="H959" s="1"/>
      <c r="I959" s="33"/>
      <c r="J959" s="53"/>
      <c r="K959" s="1"/>
      <c r="L959" s="1"/>
      <c r="M959" s="1"/>
      <c r="N959" s="1"/>
      <c r="O959" s="1"/>
      <c r="P959" s="1"/>
      <c r="Q959" s="53"/>
      <c r="R959" s="53"/>
      <c r="V959" s="43"/>
      <c r="W959" s="1"/>
      <c r="X959" s="92"/>
    </row>
    <row r="960" spans="1:24" ht="15">
      <c r="A960" s="1" t="b">
        <v>0</v>
      </c>
      <c r="B960" s="1"/>
      <c r="C960" s="1"/>
      <c r="D960" s="1"/>
      <c r="E960" s="1"/>
      <c r="F960" s="1"/>
      <c r="G960" s="1"/>
      <c r="H960" s="1"/>
      <c r="I960" s="33"/>
      <c r="J960" s="53"/>
      <c r="K960" s="1"/>
      <c r="L960" s="1"/>
      <c r="M960" s="1"/>
      <c r="N960" s="1"/>
      <c r="O960" s="1"/>
      <c r="P960" s="1"/>
      <c r="Q960" s="53"/>
      <c r="R960" s="53"/>
      <c r="V960" s="43"/>
      <c r="W960" s="1"/>
      <c r="X960" s="92"/>
    </row>
    <row r="961" spans="1:24" ht="15">
      <c r="A961" s="1" t="b">
        <v>0</v>
      </c>
      <c r="B961" s="1"/>
      <c r="C961" s="1"/>
      <c r="D961" s="1"/>
      <c r="E961" s="1"/>
      <c r="F961" s="1"/>
      <c r="G961" s="1"/>
      <c r="H961" s="1"/>
      <c r="I961" s="33"/>
      <c r="J961" s="53"/>
      <c r="K961" s="1"/>
      <c r="L961" s="1"/>
      <c r="M961" s="1"/>
      <c r="N961" s="1"/>
      <c r="O961" s="1"/>
      <c r="P961" s="1"/>
      <c r="Q961" s="53"/>
      <c r="R961" s="53"/>
      <c r="V961" s="43"/>
      <c r="W961" s="1"/>
      <c r="X961" s="92"/>
    </row>
    <row r="962" spans="1:24" ht="15">
      <c r="A962" s="1" t="b">
        <v>0</v>
      </c>
      <c r="B962" s="1"/>
      <c r="C962" s="1"/>
      <c r="D962" s="1"/>
      <c r="E962" s="1"/>
      <c r="F962" s="1"/>
      <c r="G962" s="1"/>
      <c r="H962" s="1"/>
      <c r="I962" s="33"/>
      <c r="J962" s="53"/>
      <c r="K962" s="1"/>
      <c r="L962" s="1"/>
      <c r="M962" s="1"/>
      <c r="N962" s="1"/>
      <c r="O962" s="1"/>
      <c r="P962" s="1"/>
      <c r="Q962" s="53"/>
      <c r="R962" s="53"/>
      <c r="V962" s="43"/>
      <c r="W962" s="1"/>
      <c r="X962" s="92"/>
    </row>
    <row r="963" spans="1:24" ht="15">
      <c r="A963" s="1" t="b">
        <v>0</v>
      </c>
      <c r="B963" s="1"/>
      <c r="C963" s="1"/>
      <c r="D963" s="1"/>
      <c r="E963" s="1"/>
      <c r="F963" s="1"/>
      <c r="G963" s="1"/>
      <c r="H963" s="1"/>
      <c r="I963" s="33"/>
      <c r="J963" s="53"/>
      <c r="K963" s="1"/>
      <c r="L963" s="1"/>
      <c r="M963" s="1"/>
      <c r="N963" s="1"/>
      <c r="O963" s="1"/>
      <c r="P963" s="1"/>
      <c r="Q963" s="53"/>
      <c r="R963" s="53"/>
      <c r="V963" s="43"/>
      <c r="W963" s="1"/>
      <c r="X963" s="92"/>
    </row>
    <row r="964" spans="1:24" ht="15">
      <c r="A964" s="1" t="b">
        <v>0</v>
      </c>
      <c r="B964" s="1"/>
      <c r="C964" s="1"/>
      <c r="D964" s="1"/>
      <c r="E964" s="1"/>
      <c r="F964" s="1"/>
      <c r="G964" s="1"/>
      <c r="H964" s="1"/>
      <c r="I964" s="33"/>
      <c r="J964" s="53"/>
      <c r="K964" s="1"/>
      <c r="L964" s="1"/>
      <c r="M964" s="1"/>
      <c r="N964" s="1"/>
      <c r="O964" s="1"/>
      <c r="P964" s="1"/>
      <c r="Q964" s="53"/>
      <c r="R964" s="53"/>
      <c r="V964" s="43"/>
      <c r="W964" s="1"/>
      <c r="X964" s="92"/>
    </row>
    <row r="965" spans="1:24" ht="15">
      <c r="A965" s="1" t="b">
        <v>0</v>
      </c>
      <c r="B965" s="1"/>
      <c r="C965" s="1"/>
      <c r="D965" s="1"/>
      <c r="E965" s="1"/>
      <c r="F965" s="1"/>
      <c r="G965" s="1"/>
      <c r="H965" s="1"/>
      <c r="I965" s="33"/>
      <c r="J965" s="53"/>
      <c r="K965" s="1"/>
      <c r="L965" s="1"/>
      <c r="M965" s="1"/>
      <c r="N965" s="1"/>
      <c r="O965" s="1"/>
      <c r="P965" s="1"/>
      <c r="Q965" s="53"/>
      <c r="R965" s="53"/>
      <c r="V965" s="43"/>
      <c r="W965" s="1"/>
      <c r="X965" s="92"/>
    </row>
    <row r="966" spans="1:24" ht="15">
      <c r="A966" s="1" t="b">
        <v>0</v>
      </c>
      <c r="B966" s="1"/>
      <c r="C966" s="1"/>
      <c r="D966" s="1"/>
      <c r="E966" s="1"/>
      <c r="F966" s="1"/>
      <c r="G966" s="1"/>
      <c r="H966" s="1"/>
      <c r="I966" s="33"/>
      <c r="J966" s="53"/>
      <c r="K966" s="1"/>
      <c r="L966" s="1"/>
      <c r="M966" s="1"/>
      <c r="N966" s="1"/>
      <c r="O966" s="1"/>
      <c r="P966" s="1"/>
      <c r="Q966" s="53"/>
      <c r="R966" s="53"/>
      <c r="V966" s="43"/>
      <c r="W966" s="1"/>
      <c r="X966" s="92"/>
    </row>
    <row r="967" spans="1:24" ht="15">
      <c r="A967" s="1" t="b">
        <v>0</v>
      </c>
      <c r="B967" s="1"/>
      <c r="C967" s="1"/>
      <c r="D967" s="1"/>
      <c r="E967" s="1"/>
      <c r="F967" s="1"/>
      <c r="G967" s="1"/>
      <c r="H967" s="1"/>
      <c r="I967" s="33"/>
      <c r="J967" s="53"/>
      <c r="K967" s="1"/>
      <c r="L967" s="1"/>
      <c r="M967" s="1"/>
      <c r="N967" s="1"/>
      <c r="O967" s="1"/>
      <c r="P967" s="1"/>
      <c r="Q967" s="53"/>
      <c r="R967" s="53"/>
      <c r="V967" s="43"/>
      <c r="W967" s="1"/>
      <c r="X967" s="92"/>
    </row>
    <row r="968" spans="1:24" ht="15">
      <c r="A968" s="1" t="b">
        <v>0</v>
      </c>
      <c r="B968" s="1"/>
      <c r="C968" s="1"/>
      <c r="D968" s="1"/>
      <c r="E968" s="1"/>
      <c r="F968" s="1"/>
      <c r="G968" s="1"/>
      <c r="H968" s="1"/>
      <c r="I968" s="33"/>
      <c r="J968" s="53"/>
      <c r="K968" s="1"/>
      <c r="L968" s="1"/>
      <c r="M968" s="1"/>
      <c r="N968" s="1"/>
      <c r="O968" s="1"/>
      <c r="P968" s="1"/>
      <c r="Q968" s="53"/>
      <c r="R968" s="53"/>
      <c r="V968" s="43"/>
      <c r="W968" s="1"/>
      <c r="X968" s="92"/>
    </row>
    <row r="969" spans="1:24" ht="15">
      <c r="A969" s="1" t="b">
        <v>0</v>
      </c>
      <c r="B969" s="1"/>
      <c r="C969" s="1"/>
      <c r="D969" s="1"/>
      <c r="E969" s="1"/>
      <c r="F969" s="1"/>
      <c r="G969" s="1"/>
      <c r="H969" s="1"/>
      <c r="I969" s="33"/>
      <c r="J969" s="53"/>
      <c r="K969" s="1"/>
      <c r="L969" s="1"/>
      <c r="M969" s="1"/>
      <c r="N969" s="1"/>
      <c r="O969" s="1"/>
      <c r="P969" s="1"/>
      <c r="Q969" s="53"/>
      <c r="R969" s="53"/>
      <c r="V969" s="43"/>
      <c r="W969" s="1"/>
      <c r="X969" s="92"/>
    </row>
    <row r="970" spans="1:24" ht="15">
      <c r="A970" s="1" t="b">
        <v>0</v>
      </c>
      <c r="B970" s="1"/>
      <c r="C970" s="1"/>
      <c r="D970" s="1"/>
      <c r="E970" s="1"/>
      <c r="F970" s="1"/>
      <c r="G970" s="1"/>
      <c r="H970" s="1"/>
      <c r="I970" s="33"/>
      <c r="J970" s="53"/>
      <c r="K970" s="1"/>
      <c r="L970" s="1"/>
      <c r="M970" s="1"/>
      <c r="N970" s="1"/>
      <c r="O970" s="1"/>
      <c r="P970" s="1"/>
      <c r="Q970" s="53"/>
      <c r="R970" s="53"/>
      <c r="V970" s="43"/>
      <c r="W970" s="1"/>
      <c r="X970" s="92"/>
    </row>
    <row r="971" spans="1:24" ht="15">
      <c r="A971" s="1" t="b">
        <v>0</v>
      </c>
      <c r="B971" s="1"/>
      <c r="C971" s="1"/>
      <c r="D971" s="1"/>
      <c r="E971" s="1"/>
      <c r="F971" s="1"/>
      <c r="G971" s="1"/>
      <c r="H971" s="1"/>
      <c r="I971" s="33"/>
      <c r="J971" s="53"/>
      <c r="K971" s="1"/>
      <c r="L971" s="1"/>
      <c r="M971" s="1"/>
      <c r="N971" s="1"/>
      <c r="O971" s="1"/>
      <c r="P971" s="1"/>
      <c r="Q971" s="53"/>
      <c r="R971" s="53"/>
      <c r="V971" s="43"/>
      <c r="W971" s="1"/>
      <c r="X971" s="92"/>
    </row>
    <row r="972" spans="1:24" ht="15">
      <c r="A972" s="1" t="b">
        <v>0</v>
      </c>
      <c r="B972" s="1"/>
      <c r="C972" s="1"/>
      <c r="D972" s="1"/>
      <c r="E972" s="1"/>
      <c r="F972" s="1"/>
      <c r="G972" s="1"/>
      <c r="H972" s="1"/>
      <c r="I972" s="33"/>
      <c r="J972" s="53"/>
      <c r="K972" s="1"/>
      <c r="L972" s="1"/>
      <c r="M972" s="1"/>
      <c r="N972" s="1"/>
      <c r="O972" s="1"/>
      <c r="P972" s="1"/>
      <c r="Q972" s="53"/>
      <c r="R972" s="53"/>
      <c r="V972" s="43"/>
      <c r="W972" s="1"/>
      <c r="X972" s="92"/>
    </row>
    <row r="973" spans="1:24" ht="15">
      <c r="A973" s="1" t="b">
        <v>0</v>
      </c>
      <c r="B973" s="1"/>
      <c r="C973" s="1"/>
      <c r="D973" s="1"/>
      <c r="E973" s="1"/>
      <c r="F973" s="1"/>
      <c r="G973" s="1"/>
      <c r="H973" s="1"/>
      <c r="I973" s="33"/>
      <c r="J973" s="53"/>
      <c r="K973" s="1"/>
      <c r="L973" s="1"/>
      <c r="M973" s="1"/>
      <c r="N973" s="1"/>
      <c r="O973" s="1"/>
      <c r="P973" s="1"/>
      <c r="Q973" s="53"/>
      <c r="R973" s="53"/>
      <c r="V973" s="43"/>
      <c r="W973" s="1"/>
      <c r="X973" s="92"/>
    </row>
    <row r="974" spans="1:24" ht="15">
      <c r="A974" s="1" t="b">
        <v>0</v>
      </c>
      <c r="B974" s="1"/>
      <c r="C974" s="1"/>
      <c r="D974" s="1"/>
      <c r="E974" s="1"/>
      <c r="F974" s="1"/>
      <c r="G974" s="1"/>
      <c r="H974" s="1"/>
      <c r="I974" s="33"/>
      <c r="J974" s="53"/>
      <c r="K974" s="1"/>
      <c r="L974" s="1"/>
      <c r="M974" s="1"/>
      <c r="N974" s="1"/>
      <c r="O974" s="1"/>
      <c r="P974" s="1"/>
      <c r="Q974" s="53"/>
      <c r="R974" s="53"/>
      <c r="V974" s="43"/>
      <c r="W974" s="1"/>
      <c r="X974" s="92"/>
    </row>
    <row r="975" spans="1:24" ht="15">
      <c r="A975" s="1" t="b">
        <v>0</v>
      </c>
      <c r="B975" s="1"/>
      <c r="C975" s="1"/>
      <c r="D975" s="1"/>
      <c r="E975" s="1"/>
      <c r="F975" s="1"/>
      <c r="G975" s="1"/>
      <c r="H975" s="1"/>
      <c r="I975" s="33"/>
      <c r="J975" s="53"/>
      <c r="K975" s="1"/>
      <c r="L975" s="1"/>
      <c r="M975" s="1"/>
      <c r="N975" s="1"/>
      <c r="O975" s="1"/>
      <c r="P975" s="1"/>
      <c r="Q975" s="53"/>
      <c r="R975" s="53"/>
      <c r="V975" s="43"/>
      <c r="W975" s="1"/>
      <c r="X975" s="92"/>
    </row>
    <row r="976" spans="1:24" ht="15">
      <c r="A976" s="1" t="b">
        <v>0</v>
      </c>
      <c r="B976" s="1"/>
      <c r="C976" s="1"/>
      <c r="D976" s="1"/>
      <c r="E976" s="1"/>
      <c r="F976" s="1"/>
      <c r="G976" s="1"/>
      <c r="H976" s="1"/>
      <c r="I976" s="33"/>
      <c r="J976" s="53"/>
      <c r="K976" s="1"/>
      <c r="L976" s="1"/>
      <c r="M976" s="1"/>
      <c r="N976" s="1"/>
      <c r="O976" s="1"/>
      <c r="P976" s="1"/>
      <c r="Q976" s="53"/>
      <c r="R976" s="53"/>
      <c r="V976" s="43"/>
      <c r="W976" s="1"/>
      <c r="X976" s="92"/>
    </row>
    <row r="977" spans="1:24" ht="15">
      <c r="A977" s="1" t="b">
        <v>0</v>
      </c>
      <c r="B977" s="1"/>
      <c r="C977" s="1"/>
      <c r="D977" s="1"/>
      <c r="E977" s="1"/>
      <c r="F977" s="1"/>
      <c r="G977" s="1"/>
      <c r="H977" s="1"/>
      <c r="I977" s="33"/>
      <c r="J977" s="53"/>
      <c r="K977" s="1"/>
      <c r="L977" s="1"/>
      <c r="M977" s="1"/>
      <c r="N977" s="1"/>
      <c r="O977" s="1"/>
      <c r="P977" s="1"/>
      <c r="Q977" s="53"/>
      <c r="R977" s="53"/>
      <c r="V977" s="43"/>
      <c r="W977" s="1"/>
      <c r="X977" s="92"/>
    </row>
    <row r="978" spans="1:24" ht="15">
      <c r="A978" s="1" t="b">
        <v>0</v>
      </c>
      <c r="B978" s="1"/>
      <c r="C978" s="1"/>
      <c r="D978" s="1"/>
      <c r="E978" s="1"/>
      <c r="F978" s="1"/>
      <c r="G978" s="1"/>
      <c r="H978" s="1"/>
      <c r="I978" s="33"/>
      <c r="J978" s="53"/>
      <c r="K978" s="1"/>
      <c r="L978" s="1"/>
      <c r="M978" s="1"/>
      <c r="N978" s="1"/>
      <c r="O978" s="1"/>
      <c r="P978" s="1"/>
      <c r="Q978" s="53"/>
      <c r="R978" s="53"/>
      <c r="V978" s="43"/>
      <c r="W978" s="1"/>
      <c r="X978" s="92"/>
    </row>
    <row r="979" spans="1:24" ht="15">
      <c r="A979" s="1" t="b">
        <v>0</v>
      </c>
      <c r="B979" s="1"/>
      <c r="C979" s="1"/>
      <c r="D979" s="1"/>
      <c r="E979" s="1"/>
      <c r="F979" s="1"/>
      <c r="G979" s="1"/>
      <c r="H979" s="1"/>
      <c r="I979" s="33"/>
      <c r="J979" s="53"/>
      <c r="K979" s="1"/>
      <c r="L979" s="1"/>
      <c r="M979" s="1"/>
      <c r="N979" s="1"/>
      <c r="O979" s="1"/>
      <c r="P979" s="1"/>
      <c r="Q979" s="53"/>
      <c r="R979" s="53"/>
      <c r="V979" s="43"/>
      <c r="W979" s="1"/>
      <c r="X979" s="92"/>
    </row>
    <row r="980" spans="1:24" ht="15">
      <c r="A980" s="1" t="b">
        <v>0</v>
      </c>
      <c r="B980" s="1"/>
      <c r="C980" s="1"/>
      <c r="D980" s="1"/>
      <c r="E980" s="1"/>
      <c r="F980" s="1"/>
      <c r="G980" s="1"/>
      <c r="H980" s="1"/>
      <c r="I980" s="33"/>
      <c r="J980" s="53"/>
      <c r="K980" s="1"/>
      <c r="L980" s="1"/>
      <c r="M980" s="1"/>
      <c r="N980" s="1"/>
      <c r="O980" s="1"/>
      <c r="P980" s="1"/>
      <c r="Q980" s="53"/>
      <c r="R980" s="53"/>
      <c r="V980" s="43"/>
      <c r="W980" s="1"/>
      <c r="X980" s="92"/>
    </row>
    <row r="981" spans="1:24" ht="15">
      <c r="A981" s="1" t="b">
        <v>0</v>
      </c>
      <c r="B981" s="1"/>
      <c r="C981" s="1"/>
      <c r="D981" s="1"/>
      <c r="E981" s="1"/>
      <c r="F981" s="1"/>
      <c r="G981" s="1"/>
      <c r="H981" s="1"/>
      <c r="I981" s="33"/>
      <c r="J981" s="53"/>
      <c r="K981" s="1"/>
      <c r="L981" s="1"/>
      <c r="M981" s="1"/>
      <c r="N981" s="1"/>
      <c r="O981" s="1"/>
      <c r="P981" s="1"/>
      <c r="Q981" s="53"/>
      <c r="R981" s="53"/>
      <c r="V981" s="43"/>
      <c r="W981" s="1"/>
      <c r="X981" s="92"/>
    </row>
    <row r="982" spans="1:24" ht="15">
      <c r="A982" s="1" t="b">
        <v>0</v>
      </c>
      <c r="B982" s="1"/>
      <c r="C982" s="1"/>
      <c r="D982" s="1"/>
      <c r="E982" s="1"/>
      <c r="F982" s="1"/>
      <c r="G982" s="1"/>
      <c r="H982" s="1"/>
      <c r="I982" s="33"/>
      <c r="J982" s="53"/>
      <c r="K982" s="1"/>
      <c r="L982" s="1"/>
      <c r="M982" s="1"/>
      <c r="N982" s="1"/>
      <c r="O982" s="1"/>
      <c r="P982" s="1"/>
      <c r="Q982" s="53"/>
      <c r="R982" s="53"/>
      <c r="V982" s="43"/>
      <c r="W982" s="1"/>
      <c r="X982" s="92"/>
    </row>
    <row r="983" spans="1:24" ht="15">
      <c r="A983" s="1" t="b">
        <v>0</v>
      </c>
      <c r="B983" s="1"/>
      <c r="C983" s="1"/>
      <c r="D983" s="1"/>
      <c r="E983" s="1"/>
      <c r="F983" s="1"/>
      <c r="G983" s="1"/>
      <c r="H983" s="1"/>
      <c r="I983" s="33"/>
      <c r="J983" s="53"/>
      <c r="K983" s="1"/>
      <c r="L983" s="1"/>
      <c r="M983" s="1"/>
      <c r="N983" s="1"/>
      <c r="O983" s="1"/>
      <c r="P983" s="1"/>
      <c r="Q983" s="53"/>
      <c r="R983" s="53"/>
      <c r="V983" s="43"/>
      <c r="W983" s="1"/>
      <c r="X983" s="92"/>
    </row>
    <row r="984" spans="1:24" ht="15">
      <c r="A984" s="1" t="b">
        <v>0</v>
      </c>
      <c r="B984" s="1"/>
      <c r="C984" s="1"/>
      <c r="D984" s="1"/>
      <c r="E984" s="1"/>
      <c r="F984" s="1"/>
      <c r="G984" s="1"/>
      <c r="H984" s="1"/>
      <c r="I984" s="33"/>
      <c r="J984" s="53"/>
      <c r="K984" s="1"/>
      <c r="L984" s="1"/>
      <c r="M984" s="1"/>
      <c r="N984" s="1"/>
      <c r="O984" s="1"/>
      <c r="P984" s="1"/>
      <c r="Q984" s="53"/>
      <c r="R984" s="53"/>
      <c r="V984" s="43"/>
      <c r="W984" s="1"/>
      <c r="X984" s="92"/>
    </row>
    <row r="985" spans="1:24" ht="15">
      <c r="A985" s="1" t="b">
        <v>0</v>
      </c>
      <c r="B985" s="1"/>
      <c r="C985" s="1"/>
      <c r="D985" s="1"/>
      <c r="E985" s="1"/>
      <c r="F985" s="1"/>
      <c r="G985" s="1"/>
      <c r="H985" s="1"/>
      <c r="I985" s="33"/>
      <c r="J985" s="53"/>
      <c r="K985" s="1"/>
      <c r="L985" s="1"/>
      <c r="M985" s="1"/>
      <c r="N985" s="1"/>
      <c r="O985" s="1"/>
      <c r="P985" s="1"/>
      <c r="Q985" s="53"/>
      <c r="R985" s="53"/>
      <c r="V985" s="43"/>
      <c r="W985" s="1"/>
      <c r="X985" s="92"/>
    </row>
    <row r="986" spans="1:24" ht="15">
      <c r="A986" s="1" t="b">
        <v>0</v>
      </c>
      <c r="B986" s="1"/>
      <c r="C986" s="1"/>
      <c r="D986" s="1"/>
      <c r="E986" s="1"/>
      <c r="F986" s="1"/>
      <c r="G986" s="1"/>
      <c r="H986" s="1"/>
      <c r="I986" s="33"/>
      <c r="J986" s="53"/>
      <c r="K986" s="1"/>
      <c r="L986" s="1"/>
      <c r="M986" s="1"/>
      <c r="N986" s="1"/>
      <c r="O986" s="1"/>
      <c r="P986" s="1"/>
      <c r="Q986" s="53"/>
      <c r="R986" s="53"/>
      <c r="V986" s="43"/>
      <c r="W986" s="1"/>
      <c r="X986" s="92"/>
    </row>
    <row r="987" spans="1:24" ht="15">
      <c r="A987" s="1" t="b">
        <v>0</v>
      </c>
      <c r="B987" s="1"/>
      <c r="C987" s="1"/>
      <c r="D987" s="1"/>
      <c r="E987" s="1"/>
      <c r="F987" s="1"/>
      <c r="G987" s="1"/>
      <c r="H987" s="1"/>
      <c r="I987" s="33"/>
      <c r="J987" s="53"/>
      <c r="K987" s="1"/>
      <c r="L987" s="1"/>
      <c r="M987" s="1"/>
      <c r="N987" s="1"/>
      <c r="O987" s="1"/>
      <c r="P987" s="1"/>
      <c r="Q987" s="53"/>
      <c r="R987" s="53"/>
      <c r="V987" s="43"/>
      <c r="W987" s="1"/>
      <c r="X987" s="92"/>
    </row>
    <row r="988" spans="1:24" ht="15">
      <c r="A988" s="1" t="b">
        <v>0</v>
      </c>
      <c r="B988" s="1"/>
      <c r="C988" s="1"/>
      <c r="D988" s="1"/>
      <c r="E988" s="1"/>
      <c r="F988" s="1"/>
      <c r="G988" s="1"/>
      <c r="H988" s="1"/>
      <c r="I988" s="33"/>
      <c r="J988" s="53"/>
      <c r="K988" s="1"/>
      <c r="L988" s="1"/>
      <c r="M988" s="1"/>
      <c r="N988" s="1"/>
      <c r="O988" s="1"/>
      <c r="P988" s="1"/>
      <c r="Q988" s="53"/>
      <c r="R988" s="53"/>
      <c r="V988" s="43"/>
      <c r="W988" s="1"/>
      <c r="X988" s="92"/>
    </row>
    <row r="989" spans="1:24" ht="15">
      <c r="A989" s="1" t="b">
        <v>0</v>
      </c>
      <c r="B989" s="1"/>
      <c r="C989" s="1"/>
      <c r="D989" s="1"/>
      <c r="E989" s="1"/>
      <c r="F989" s="1"/>
      <c r="G989" s="1"/>
      <c r="H989" s="1"/>
      <c r="I989" s="33"/>
      <c r="J989" s="53"/>
      <c r="K989" s="1"/>
      <c r="L989" s="1"/>
      <c r="M989" s="1"/>
      <c r="N989" s="1"/>
      <c r="O989" s="1"/>
      <c r="P989" s="1"/>
      <c r="Q989" s="53"/>
      <c r="R989" s="53"/>
      <c r="V989" s="43"/>
      <c r="W989" s="1"/>
      <c r="X989" s="92"/>
    </row>
    <row r="990" spans="1:24" ht="15">
      <c r="A990" s="1" t="b">
        <v>0</v>
      </c>
      <c r="B990" s="1"/>
      <c r="C990" s="1"/>
      <c r="D990" s="1"/>
      <c r="E990" s="1"/>
      <c r="F990" s="1"/>
      <c r="G990" s="1"/>
      <c r="H990" s="1"/>
      <c r="I990" s="33"/>
      <c r="J990" s="53"/>
      <c r="K990" s="1"/>
      <c r="L990" s="1"/>
      <c r="M990" s="1"/>
      <c r="N990" s="1"/>
      <c r="O990" s="1"/>
      <c r="P990" s="1"/>
      <c r="Q990" s="53"/>
      <c r="R990" s="53"/>
      <c r="V990" s="43"/>
      <c r="W990" s="1"/>
      <c r="X990" s="92"/>
    </row>
    <row r="991" spans="1:24" ht="15">
      <c r="A991" s="1" t="b">
        <v>0</v>
      </c>
      <c r="B991" s="1"/>
      <c r="C991" s="1"/>
      <c r="D991" s="1"/>
      <c r="E991" s="1"/>
      <c r="F991" s="1"/>
      <c r="G991" s="1"/>
      <c r="H991" s="1"/>
      <c r="I991" s="33"/>
      <c r="J991" s="53"/>
      <c r="K991" s="1"/>
      <c r="L991" s="1"/>
      <c r="M991" s="1"/>
      <c r="N991" s="1"/>
      <c r="O991" s="1"/>
      <c r="P991" s="1"/>
      <c r="Q991" s="53"/>
      <c r="R991" s="53"/>
      <c r="V991" s="43"/>
      <c r="W991" s="1"/>
      <c r="X991" s="92"/>
    </row>
    <row r="992" spans="1:24" ht="15">
      <c r="A992" s="1" t="b">
        <v>0</v>
      </c>
      <c r="B992" s="1"/>
      <c r="C992" s="1"/>
      <c r="D992" s="1"/>
      <c r="E992" s="1"/>
      <c r="F992" s="1"/>
      <c r="G992" s="1"/>
      <c r="H992" s="1"/>
      <c r="I992" s="33"/>
      <c r="J992" s="53"/>
      <c r="K992" s="1"/>
      <c r="L992" s="1"/>
      <c r="M992" s="1"/>
      <c r="N992" s="1"/>
      <c r="O992" s="1"/>
      <c r="P992" s="1"/>
      <c r="Q992" s="53"/>
      <c r="R992" s="53"/>
      <c r="V992" s="43"/>
      <c r="W992" s="1"/>
      <c r="X992" s="92"/>
    </row>
    <row r="993" spans="1:24" ht="15">
      <c r="A993" s="1" t="b">
        <v>0</v>
      </c>
      <c r="B993" s="1"/>
      <c r="C993" s="1"/>
      <c r="D993" s="1"/>
      <c r="E993" s="1"/>
      <c r="F993" s="1"/>
      <c r="G993" s="1"/>
      <c r="H993" s="1"/>
      <c r="I993" s="33"/>
      <c r="J993" s="53"/>
      <c r="K993" s="1"/>
      <c r="L993" s="1"/>
      <c r="M993" s="1"/>
      <c r="N993" s="1"/>
      <c r="O993" s="1"/>
      <c r="P993" s="1"/>
      <c r="Q993" s="53"/>
      <c r="R993" s="53"/>
      <c r="V993" s="43"/>
      <c r="W993" s="1"/>
      <c r="X993" s="92"/>
    </row>
    <row r="994" spans="1:24" ht="15">
      <c r="A994" s="1" t="b">
        <v>0</v>
      </c>
      <c r="B994" s="1"/>
      <c r="C994" s="1"/>
      <c r="D994" s="1"/>
      <c r="E994" s="1"/>
      <c r="F994" s="1"/>
      <c r="G994" s="1"/>
      <c r="H994" s="1"/>
      <c r="I994" s="33"/>
      <c r="J994" s="53"/>
      <c r="K994" s="1"/>
      <c r="L994" s="1"/>
      <c r="M994" s="1"/>
      <c r="N994" s="1"/>
      <c r="O994" s="1"/>
      <c r="P994" s="1"/>
      <c r="Q994" s="53"/>
      <c r="R994" s="53"/>
      <c r="V994" s="43"/>
      <c r="W994" s="1"/>
      <c r="X994" s="92"/>
    </row>
    <row r="995" spans="1:24" ht="15">
      <c r="A995" s="1" t="b">
        <v>0</v>
      </c>
      <c r="B995" s="1"/>
      <c r="C995" s="1"/>
      <c r="D995" s="1"/>
      <c r="E995" s="1"/>
      <c r="F995" s="1"/>
      <c r="G995" s="1"/>
      <c r="H995" s="1"/>
      <c r="I995" s="33"/>
      <c r="J995" s="53"/>
      <c r="K995" s="1"/>
      <c r="L995" s="1"/>
      <c r="M995" s="1"/>
      <c r="N995" s="1"/>
      <c r="O995" s="1"/>
      <c r="P995" s="1"/>
      <c r="Q995" s="53"/>
      <c r="R995" s="53"/>
      <c r="V995" s="43"/>
      <c r="W995" s="1"/>
      <c r="X995" s="92"/>
    </row>
    <row r="996" spans="1:24" ht="15">
      <c r="A996" s="1" t="b">
        <v>0</v>
      </c>
      <c r="B996" s="1"/>
      <c r="C996" s="1"/>
      <c r="D996" s="1"/>
      <c r="E996" s="1"/>
      <c r="F996" s="1"/>
      <c r="G996" s="1"/>
      <c r="H996" s="1"/>
      <c r="I996" s="33"/>
      <c r="J996" s="53"/>
      <c r="K996" s="1"/>
      <c r="L996" s="1"/>
      <c r="M996" s="1"/>
      <c r="N996" s="1"/>
      <c r="O996" s="1"/>
      <c r="P996" s="1"/>
      <c r="Q996" s="53"/>
      <c r="R996" s="53"/>
      <c r="V996" s="43"/>
      <c r="W996" s="1"/>
      <c r="X996" s="92"/>
    </row>
    <row r="997" spans="1:24" ht="15">
      <c r="A997" s="1" t="b">
        <v>0</v>
      </c>
      <c r="B997" s="1"/>
      <c r="C997" s="1"/>
      <c r="D997" s="1"/>
      <c r="E997" s="1"/>
      <c r="F997" s="1"/>
      <c r="G997" s="1"/>
      <c r="H997" s="1"/>
      <c r="I997" s="33"/>
      <c r="J997" s="53"/>
      <c r="K997" s="1"/>
      <c r="L997" s="1"/>
      <c r="M997" s="1"/>
      <c r="N997" s="1"/>
      <c r="O997" s="1"/>
      <c r="P997" s="1"/>
      <c r="Q997" s="53"/>
      <c r="R997" s="53"/>
      <c r="V997" s="43"/>
      <c r="W997" s="1"/>
      <c r="X997" s="92"/>
    </row>
    <row r="998" spans="1:24" ht="15">
      <c r="A998" s="1" t="b">
        <v>0</v>
      </c>
      <c r="B998" s="1"/>
      <c r="C998" s="1"/>
      <c r="D998" s="1"/>
      <c r="E998" s="1"/>
      <c r="F998" s="1"/>
      <c r="G998" s="1"/>
      <c r="H998" s="1"/>
      <c r="I998" s="33"/>
      <c r="J998" s="53"/>
      <c r="K998" s="1"/>
      <c r="L998" s="1"/>
      <c r="M998" s="1"/>
      <c r="N998" s="1"/>
      <c r="O998" s="1"/>
      <c r="P998" s="1"/>
      <c r="Q998" s="53"/>
      <c r="R998" s="53"/>
      <c r="V998" s="43"/>
      <c r="W998" s="1"/>
      <c r="X998" s="92"/>
    </row>
    <row r="999" spans="1:24" ht="15">
      <c r="A999" s="1" t="b">
        <v>0</v>
      </c>
      <c r="B999" s="1"/>
      <c r="C999" s="1"/>
      <c r="D999" s="1"/>
      <c r="E999" s="1"/>
      <c r="F999" s="1"/>
      <c r="G999" s="1"/>
      <c r="H999" s="1"/>
      <c r="I999" s="33"/>
      <c r="J999" s="53"/>
      <c r="K999" s="1"/>
      <c r="L999" s="1"/>
      <c r="M999" s="1"/>
      <c r="N999" s="1"/>
      <c r="O999" s="1"/>
      <c r="P999" s="1"/>
      <c r="Q999" s="53"/>
      <c r="R999" s="53"/>
      <c r="V999" s="43"/>
      <c r="W999" s="1"/>
      <c r="X999" s="92"/>
    </row>
    <row r="1000" spans="1:24" ht="15">
      <c r="A1000" s="1" t="b">
        <v>0</v>
      </c>
      <c r="B1000" s="1"/>
      <c r="C1000" s="1"/>
      <c r="D1000" s="1"/>
      <c r="E1000" s="1"/>
      <c r="F1000" s="1"/>
      <c r="G1000" s="1"/>
      <c r="H1000" s="1"/>
      <c r="I1000" s="33"/>
      <c r="J1000" s="53"/>
      <c r="K1000" s="1"/>
      <c r="L1000" s="1"/>
      <c r="M1000" s="1"/>
      <c r="N1000" s="1"/>
      <c r="O1000" s="1"/>
      <c r="P1000" s="1"/>
      <c r="Q1000" s="53"/>
      <c r="R1000" s="53"/>
      <c r="V1000" s="43"/>
      <c r="W1000" s="1"/>
      <c r="X1000" s="92"/>
    </row>
    <row r="1001" spans="1:24" ht="15">
      <c r="A1001" s="1" t="b">
        <v>0</v>
      </c>
      <c r="B1001" s="1"/>
      <c r="C1001" s="1"/>
      <c r="D1001" s="1"/>
      <c r="E1001" s="1"/>
      <c r="F1001" s="1"/>
      <c r="G1001" s="1"/>
      <c r="H1001" s="1"/>
      <c r="I1001" s="33"/>
      <c r="J1001" s="53"/>
      <c r="K1001" s="1"/>
      <c r="L1001" s="1"/>
      <c r="M1001" s="1"/>
      <c r="N1001" s="1"/>
      <c r="O1001" s="1"/>
      <c r="P1001" s="1"/>
      <c r="Q1001" s="53"/>
      <c r="R1001" s="53"/>
      <c r="V1001" s="43"/>
      <c r="W1001" s="1"/>
      <c r="X1001" s="92"/>
    </row>
    <row r="1002" spans="1:24" ht="15">
      <c r="A1002" s="1" t="b">
        <v>0</v>
      </c>
      <c r="B1002" s="1"/>
      <c r="C1002" s="1"/>
      <c r="D1002" s="1"/>
      <c r="E1002" s="1"/>
      <c r="F1002" s="1"/>
      <c r="G1002" s="1"/>
      <c r="H1002" s="1"/>
      <c r="I1002" s="33"/>
      <c r="J1002" s="53"/>
      <c r="K1002" s="1"/>
      <c r="L1002" s="1"/>
      <c r="M1002" s="1"/>
      <c r="N1002" s="1"/>
      <c r="O1002" s="1"/>
      <c r="P1002" s="1"/>
      <c r="Q1002" s="53"/>
      <c r="R1002" s="53"/>
      <c r="V1002" s="43"/>
      <c r="W1002" s="1"/>
      <c r="X1002" s="92"/>
    </row>
    <row r="1003" spans="1:24" ht="15">
      <c r="A1003" s="1" t="b">
        <v>0</v>
      </c>
      <c r="B1003" s="1"/>
      <c r="C1003" s="1"/>
      <c r="D1003" s="1"/>
      <c r="E1003" s="1"/>
      <c r="F1003" s="1"/>
      <c r="G1003" s="1"/>
      <c r="H1003" s="1"/>
      <c r="I1003" s="33"/>
      <c r="J1003" s="53"/>
      <c r="K1003" s="1"/>
      <c r="L1003" s="1"/>
      <c r="M1003" s="1"/>
      <c r="N1003" s="1"/>
      <c r="O1003" s="1"/>
      <c r="P1003" s="1"/>
      <c r="Q1003" s="53"/>
      <c r="R1003" s="53"/>
      <c r="V1003" s="43"/>
      <c r="W1003" s="1"/>
      <c r="X1003" s="92"/>
    </row>
    <row r="1004" spans="1:24" ht="15">
      <c r="A1004" s="1" t="b">
        <v>0</v>
      </c>
      <c r="B1004" s="1"/>
      <c r="C1004" s="1"/>
      <c r="D1004" s="1"/>
      <c r="E1004" s="1"/>
      <c r="F1004" s="1"/>
      <c r="G1004" s="1"/>
      <c r="H1004" s="1"/>
      <c r="I1004" s="33"/>
      <c r="J1004" s="53"/>
      <c r="K1004" s="1"/>
      <c r="L1004" s="1"/>
      <c r="M1004" s="1"/>
      <c r="N1004" s="1"/>
      <c r="O1004" s="1"/>
      <c r="P1004" s="1"/>
      <c r="Q1004" s="53"/>
      <c r="R1004" s="53"/>
      <c r="V1004" s="43"/>
      <c r="W1004" s="1"/>
      <c r="X1004" s="92"/>
    </row>
    <row r="1005" spans="1:24" ht="15">
      <c r="A1005" s="1" t="b">
        <v>0</v>
      </c>
      <c r="B1005" s="1"/>
      <c r="C1005" s="1"/>
      <c r="D1005" s="1"/>
      <c r="E1005" s="1"/>
      <c r="F1005" s="1"/>
      <c r="G1005" s="1"/>
      <c r="H1005" s="1"/>
      <c r="I1005" s="33"/>
      <c r="J1005" s="53"/>
      <c r="K1005" s="1"/>
      <c r="L1005" s="1"/>
      <c r="M1005" s="1"/>
      <c r="N1005" s="1"/>
      <c r="O1005" s="1"/>
      <c r="P1005" s="1"/>
      <c r="Q1005" s="53"/>
      <c r="R1005" s="53"/>
      <c r="V1005" s="43"/>
      <c r="W1005" s="1"/>
      <c r="X1005" s="92"/>
    </row>
    <row r="1006" spans="1:24" ht="15">
      <c r="A1006" s="1" t="b">
        <v>0</v>
      </c>
      <c r="B1006" s="1"/>
      <c r="C1006" s="1"/>
      <c r="D1006" s="1"/>
      <c r="E1006" s="1"/>
      <c r="F1006" s="1"/>
      <c r="G1006" s="1"/>
      <c r="H1006" s="1"/>
      <c r="I1006" s="33"/>
      <c r="J1006" s="53"/>
      <c r="K1006" s="1"/>
      <c r="L1006" s="1"/>
      <c r="M1006" s="1"/>
      <c r="N1006" s="1"/>
      <c r="O1006" s="1"/>
      <c r="P1006" s="1"/>
      <c r="Q1006" s="53"/>
      <c r="R1006" s="53"/>
      <c r="V1006" s="43"/>
      <c r="W1006" s="1"/>
      <c r="X1006" s="92"/>
    </row>
    <row r="1007" spans="1:24" ht="15">
      <c r="A1007" s="1" t="b">
        <v>0</v>
      </c>
      <c r="B1007" s="1"/>
      <c r="C1007" s="1"/>
      <c r="D1007" s="1"/>
      <c r="E1007" s="1"/>
      <c r="F1007" s="1"/>
      <c r="G1007" s="1"/>
      <c r="H1007" s="1"/>
      <c r="I1007" s="33"/>
      <c r="J1007" s="53"/>
      <c r="K1007" s="1"/>
      <c r="L1007" s="1"/>
      <c r="M1007" s="1"/>
      <c r="N1007" s="1"/>
      <c r="O1007" s="1"/>
      <c r="P1007" s="1"/>
      <c r="Q1007" s="53"/>
      <c r="R1007" s="53"/>
      <c r="V1007" s="43"/>
      <c r="W1007" s="1"/>
      <c r="X1007" s="92"/>
    </row>
    <row r="1008" spans="1:24" ht="15">
      <c r="A1008" s="1" t="b">
        <v>0</v>
      </c>
      <c r="B1008" s="1"/>
      <c r="C1008" s="1"/>
      <c r="D1008" s="1"/>
      <c r="E1008" s="1"/>
      <c r="F1008" s="1"/>
      <c r="G1008" s="1"/>
      <c r="H1008" s="1"/>
      <c r="I1008" s="33"/>
      <c r="J1008" s="53"/>
      <c r="K1008" s="1"/>
      <c r="L1008" s="1"/>
      <c r="M1008" s="1"/>
      <c r="N1008" s="1"/>
      <c r="O1008" s="1"/>
      <c r="P1008" s="1"/>
      <c r="Q1008" s="53"/>
      <c r="R1008" s="53"/>
      <c r="V1008" s="43"/>
      <c r="W1008" s="1"/>
      <c r="X1008" s="92"/>
    </row>
    <row r="1009" spans="1:24" ht="15">
      <c r="A1009" s="1" t="b">
        <v>0</v>
      </c>
      <c r="B1009" s="1"/>
      <c r="C1009" s="1"/>
      <c r="D1009" s="1"/>
      <c r="E1009" s="1"/>
      <c r="F1009" s="1"/>
      <c r="G1009" s="1"/>
      <c r="H1009" s="1"/>
      <c r="I1009" s="33"/>
      <c r="J1009" s="53"/>
      <c r="K1009" s="1"/>
      <c r="L1009" s="1"/>
      <c r="M1009" s="1"/>
      <c r="N1009" s="1"/>
      <c r="O1009" s="1"/>
      <c r="P1009" s="1"/>
      <c r="Q1009" s="53"/>
      <c r="R1009" s="53"/>
      <c r="V1009" s="43"/>
      <c r="W1009" s="1"/>
      <c r="X1009" s="92"/>
    </row>
    <row r="1010" spans="1:24" ht="15">
      <c r="A1010" s="1" t="b">
        <v>0</v>
      </c>
      <c r="B1010" s="1"/>
      <c r="C1010" s="1"/>
      <c r="D1010" s="1"/>
      <c r="E1010" s="1"/>
      <c r="F1010" s="1"/>
      <c r="G1010" s="1"/>
      <c r="H1010" s="1"/>
      <c r="I1010" s="33"/>
      <c r="J1010" s="53"/>
      <c r="K1010" s="1"/>
      <c r="L1010" s="1"/>
      <c r="M1010" s="1"/>
      <c r="N1010" s="1"/>
      <c r="O1010" s="1"/>
      <c r="P1010" s="1"/>
      <c r="Q1010" s="53"/>
      <c r="R1010" s="53"/>
      <c r="V1010" s="43"/>
      <c r="W1010" s="1"/>
      <c r="X1010" s="92"/>
    </row>
    <row r="1011" spans="1:24" ht="15">
      <c r="A1011" s="1" t="b">
        <v>0</v>
      </c>
      <c r="B1011" s="1"/>
      <c r="C1011" s="1"/>
      <c r="D1011" s="1"/>
      <c r="E1011" s="1"/>
      <c r="F1011" s="1"/>
      <c r="G1011" s="1"/>
      <c r="H1011" s="1"/>
      <c r="I1011" s="33"/>
      <c r="J1011" s="53"/>
      <c r="K1011" s="1"/>
      <c r="L1011" s="1"/>
      <c r="M1011" s="1"/>
      <c r="N1011" s="1"/>
      <c r="O1011" s="1"/>
      <c r="P1011" s="1"/>
      <c r="Q1011" s="53"/>
      <c r="R1011" s="53"/>
      <c r="V1011" s="43"/>
      <c r="W1011" s="1"/>
      <c r="X1011" s="92"/>
    </row>
    <row r="1012" spans="1:24" ht="15">
      <c r="A1012" s="1" t="b">
        <v>0</v>
      </c>
      <c r="B1012" s="1"/>
      <c r="C1012" s="1"/>
      <c r="D1012" s="1"/>
      <c r="E1012" s="1"/>
      <c r="F1012" s="1"/>
      <c r="G1012" s="1"/>
      <c r="H1012" s="1"/>
      <c r="I1012" s="33"/>
      <c r="J1012" s="53"/>
      <c r="K1012" s="1"/>
      <c r="L1012" s="1"/>
      <c r="M1012" s="1"/>
      <c r="N1012" s="1"/>
      <c r="O1012" s="1"/>
      <c r="P1012" s="1"/>
      <c r="Q1012" s="53"/>
      <c r="R1012" s="53"/>
      <c r="V1012" s="43"/>
      <c r="W1012" s="1"/>
      <c r="X1012" s="92"/>
    </row>
    <row r="1013" spans="1:24" ht="15">
      <c r="A1013" s="1" t="b">
        <v>0</v>
      </c>
      <c r="B1013" s="1"/>
      <c r="C1013" s="1"/>
      <c r="D1013" s="1"/>
      <c r="E1013" s="1"/>
      <c r="F1013" s="1"/>
      <c r="G1013" s="1"/>
      <c r="H1013" s="1"/>
      <c r="I1013" s="33"/>
      <c r="J1013" s="53"/>
      <c r="K1013" s="1"/>
      <c r="L1013" s="1"/>
      <c r="M1013" s="1"/>
      <c r="N1013" s="1"/>
      <c r="O1013" s="1"/>
      <c r="P1013" s="1"/>
      <c r="Q1013" s="53"/>
      <c r="R1013" s="53"/>
      <c r="V1013" s="43"/>
      <c r="W1013" s="1"/>
      <c r="X1013" s="92"/>
    </row>
    <row r="1014" spans="1:24" ht="15">
      <c r="A1014" s="1" t="b">
        <v>0</v>
      </c>
      <c r="B1014" s="1"/>
      <c r="C1014" s="1"/>
      <c r="D1014" s="1"/>
      <c r="E1014" s="1"/>
      <c r="F1014" s="1"/>
      <c r="G1014" s="1"/>
      <c r="H1014" s="1"/>
      <c r="I1014" s="33"/>
      <c r="J1014" s="53"/>
      <c r="K1014" s="1"/>
      <c r="L1014" s="1"/>
      <c r="M1014" s="1"/>
      <c r="N1014" s="1"/>
      <c r="O1014" s="1"/>
      <c r="P1014" s="1"/>
      <c r="Q1014" s="53"/>
      <c r="R1014" s="53"/>
      <c r="V1014" s="43"/>
      <c r="W1014" s="1"/>
      <c r="X1014" s="92"/>
    </row>
    <row r="1015" spans="1:24" ht="15">
      <c r="A1015" s="1" t="b">
        <v>0</v>
      </c>
      <c r="B1015" s="1"/>
      <c r="C1015" s="1"/>
      <c r="D1015" s="1"/>
      <c r="E1015" s="1"/>
      <c r="F1015" s="1"/>
      <c r="G1015" s="1"/>
      <c r="H1015" s="1"/>
      <c r="I1015" s="33"/>
      <c r="J1015" s="53"/>
      <c r="K1015" s="1"/>
      <c r="L1015" s="1"/>
      <c r="M1015" s="1"/>
      <c r="N1015" s="1"/>
      <c r="O1015" s="1"/>
      <c r="P1015" s="1"/>
      <c r="Q1015" s="53"/>
      <c r="R1015" s="53"/>
      <c r="V1015" s="43"/>
      <c r="W1015" s="1"/>
      <c r="X1015" s="92"/>
    </row>
    <row r="1016" spans="1:24" ht="15">
      <c r="A1016" s="1" t="b">
        <v>0</v>
      </c>
      <c r="B1016" s="1"/>
      <c r="C1016" s="1"/>
      <c r="D1016" s="1"/>
      <c r="E1016" s="1"/>
      <c r="F1016" s="1"/>
      <c r="G1016" s="1"/>
      <c r="H1016" s="1"/>
      <c r="I1016" s="33"/>
      <c r="J1016" s="53"/>
      <c r="K1016" s="1"/>
      <c r="L1016" s="1"/>
      <c r="M1016" s="1"/>
      <c r="N1016" s="1"/>
      <c r="O1016" s="1"/>
      <c r="P1016" s="1"/>
      <c r="Q1016" s="53"/>
      <c r="R1016" s="53"/>
      <c r="V1016" s="43"/>
      <c r="W1016" s="1"/>
      <c r="X1016" s="92"/>
    </row>
    <row r="1017" spans="1:24" ht="15">
      <c r="A1017" s="1" t="b">
        <v>0</v>
      </c>
      <c r="B1017" s="1"/>
      <c r="C1017" s="1"/>
      <c r="D1017" s="1"/>
      <c r="E1017" s="1"/>
      <c r="F1017" s="1"/>
      <c r="G1017" s="1"/>
      <c r="H1017" s="1"/>
      <c r="I1017" s="33"/>
      <c r="J1017" s="53"/>
      <c r="K1017" s="1"/>
      <c r="L1017" s="1"/>
      <c r="M1017" s="1"/>
      <c r="N1017" s="1"/>
      <c r="O1017" s="1"/>
      <c r="P1017" s="1"/>
      <c r="Q1017" s="53"/>
      <c r="R1017" s="53"/>
      <c r="V1017" s="43"/>
      <c r="W1017" s="1"/>
      <c r="X1017" s="92"/>
    </row>
    <row r="1018" spans="1:24" ht="15">
      <c r="A1018" s="1" t="b">
        <v>0</v>
      </c>
      <c r="B1018" s="1"/>
      <c r="C1018" s="1"/>
      <c r="D1018" s="1"/>
      <c r="E1018" s="1"/>
      <c r="F1018" s="1"/>
      <c r="G1018" s="1"/>
      <c r="H1018" s="1"/>
      <c r="I1018" s="33"/>
      <c r="J1018" s="53"/>
      <c r="K1018" s="1"/>
      <c r="L1018" s="1"/>
      <c r="M1018" s="1"/>
      <c r="N1018" s="1"/>
      <c r="O1018" s="1"/>
      <c r="P1018" s="1"/>
      <c r="Q1018" s="53"/>
      <c r="R1018" s="53"/>
      <c r="V1018" s="43"/>
      <c r="W1018" s="1"/>
      <c r="X1018" s="92"/>
    </row>
    <row r="1019" spans="1:24" ht="15">
      <c r="A1019" s="1" t="b">
        <v>0</v>
      </c>
      <c r="B1019" s="1"/>
      <c r="C1019" s="1"/>
      <c r="D1019" s="1"/>
      <c r="E1019" s="1"/>
      <c r="F1019" s="1"/>
      <c r="G1019" s="1"/>
      <c r="H1019" s="1"/>
      <c r="I1019" s="33"/>
      <c r="J1019" s="53"/>
      <c r="K1019" s="1"/>
      <c r="L1019" s="1"/>
      <c r="M1019" s="1"/>
      <c r="N1019" s="1"/>
      <c r="O1019" s="1"/>
      <c r="P1019" s="1"/>
      <c r="Q1019" s="53"/>
      <c r="R1019" s="53"/>
      <c r="V1019" s="43"/>
      <c r="W1019" s="1"/>
      <c r="X1019" s="92"/>
    </row>
    <row r="1020" spans="1:24" ht="15">
      <c r="A1020" s="1" t="b">
        <v>0</v>
      </c>
      <c r="B1020" s="1"/>
      <c r="C1020" s="1"/>
      <c r="D1020" s="1"/>
      <c r="E1020" s="1"/>
      <c r="F1020" s="1"/>
      <c r="G1020" s="1"/>
      <c r="H1020" s="1"/>
      <c r="I1020" s="33"/>
      <c r="J1020" s="53"/>
      <c r="K1020" s="1"/>
      <c r="L1020" s="1"/>
      <c r="M1020" s="1"/>
      <c r="N1020" s="1"/>
      <c r="O1020" s="1"/>
      <c r="P1020" s="1"/>
      <c r="Q1020" s="53"/>
      <c r="R1020" s="53"/>
      <c r="V1020" s="43"/>
      <c r="W1020" s="1"/>
      <c r="X1020" s="92"/>
    </row>
    <row r="1021" spans="1:24" ht="15">
      <c r="A1021" s="1" t="b">
        <v>0</v>
      </c>
      <c r="B1021" s="1"/>
      <c r="C1021" s="1"/>
      <c r="D1021" s="1"/>
      <c r="E1021" s="1"/>
      <c r="F1021" s="1"/>
      <c r="G1021" s="1"/>
      <c r="H1021" s="1"/>
      <c r="I1021" s="33"/>
      <c r="J1021" s="53"/>
      <c r="K1021" s="1"/>
      <c r="L1021" s="1"/>
      <c r="M1021" s="1"/>
      <c r="N1021" s="1"/>
      <c r="O1021" s="1"/>
      <c r="P1021" s="1"/>
      <c r="Q1021" s="53"/>
      <c r="R1021" s="53"/>
      <c r="V1021" s="43"/>
      <c r="W1021" s="1"/>
      <c r="X1021" s="92"/>
    </row>
    <row r="1022" spans="1:24" ht="15">
      <c r="A1022" s="1" t="b">
        <v>0</v>
      </c>
      <c r="B1022" s="1"/>
      <c r="C1022" s="1"/>
      <c r="D1022" s="1"/>
      <c r="E1022" s="1"/>
      <c r="F1022" s="1"/>
      <c r="G1022" s="1"/>
      <c r="H1022" s="1"/>
      <c r="I1022" s="33"/>
      <c r="J1022" s="53"/>
      <c r="K1022" s="1"/>
      <c r="L1022" s="1"/>
      <c r="M1022" s="1"/>
      <c r="N1022" s="1"/>
      <c r="O1022" s="1"/>
      <c r="P1022" s="1"/>
      <c r="Q1022" s="53"/>
      <c r="R1022" s="53"/>
      <c r="V1022" s="43"/>
      <c r="W1022" s="1"/>
      <c r="X1022" s="92"/>
    </row>
    <row r="1023" spans="1:24" ht="15">
      <c r="A1023" s="1" t="b">
        <v>0</v>
      </c>
      <c r="B1023" s="1"/>
      <c r="C1023" s="1"/>
      <c r="D1023" s="1"/>
      <c r="E1023" s="1"/>
      <c r="F1023" s="1"/>
      <c r="G1023" s="1"/>
      <c r="H1023" s="1"/>
      <c r="I1023" s="33"/>
      <c r="J1023" s="53"/>
      <c r="K1023" s="1"/>
      <c r="L1023" s="1"/>
      <c r="M1023" s="1"/>
      <c r="N1023" s="1"/>
      <c r="O1023" s="1"/>
      <c r="P1023" s="1"/>
      <c r="Q1023" s="53"/>
      <c r="R1023" s="53"/>
      <c r="V1023" s="43"/>
      <c r="W1023" s="1"/>
      <c r="X1023" s="92"/>
    </row>
    <row r="1024" spans="1:24" ht="15">
      <c r="A1024" s="1" t="b">
        <v>0</v>
      </c>
      <c r="B1024" s="1"/>
      <c r="C1024" s="1"/>
      <c r="D1024" s="1"/>
      <c r="E1024" s="1"/>
      <c r="F1024" s="1"/>
      <c r="G1024" s="1"/>
      <c r="H1024" s="1"/>
      <c r="I1024" s="33"/>
      <c r="J1024" s="53"/>
      <c r="K1024" s="1"/>
      <c r="L1024" s="1"/>
      <c r="M1024" s="1"/>
      <c r="N1024" s="1"/>
      <c r="O1024" s="1"/>
      <c r="P1024" s="1"/>
      <c r="Q1024" s="53"/>
      <c r="R1024" s="53"/>
      <c r="V1024" s="43"/>
      <c r="W1024" s="1"/>
      <c r="X1024" s="92"/>
    </row>
    <row r="1025" spans="1:24" ht="15">
      <c r="A1025" s="1" t="b">
        <v>0</v>
      </c>
      <c r="B1025" s="1"/>
      <c r="C1025" s="1"/>
      <c r="D1025" s="1"/>
      <c r="E1025" s="1"/>
      <c r="F1025" s="1"/>
      <c r="G1025" s="1"/>
      <c r="H1025" s="1"/>
      <c r="I1025" s="33"/>
      <c r="J1025" s="53"/>
      <c r="K1025" s="1"/>
      <c r="L1025" s="1"/>
      <c r="M1025" s="1"/>
      <c r="N1025" s="1"/>
      <c r="O1025" s="1"/>
      <c r="P1025" s="1"/>
      <c r="Q1025" s="53"/>
      <c r="R1025" s="53"/>
      <c r="V1025" s="43"/>
      <c r="W1025" s="1"/>
      <c r="X1025" s="92"/>
    </row>
    <row r="1026" spans="1:24" ht="15">
      <c r="A1026" s="1" t="b">
        <v>0</v>
      </c>
      <c r="B1026" s="1"/>
      <c r="C1026" s="1"/>
      <c r="D1026" s="1"/>
      <c r="E1026" s="1"/>
      <c r="F1026" s="1"/>
      <c r="G1026" s="1"/>
      <c r="H1026" s="1"/>
      <c r="I1026" s="33"/>
      <c r="J1026" s="53"/>
      <c r="K1026" s="1"/>
      <c r="L1026" s="1"/>
      <c r="M1026" s="1"/>
      <c r="N1026" s="1"/>
      <c r="O1026" s="1"/>
      <c r="P1026" s="1"/>
      <c r="Q1026" s="53"/>
      <c r="R1026" s="53"/>
      <c r="V1026" s="43"/>
      <c r="W1026" s="1"/>
      <c r="X1026" s="92"/>
    </row>
    <row r="1027" spans="1:24" ht="15">
      <c r="A1027" s="1" t="b">
        <v>0</v>
      </c>
      <c r="B1027" s="1"/>
      <c r="C1027" s="1"/>
      <c r="D1027" s="1"/>
      <c r="E1027" s="1"/>
      <c r="F1027" s="1"/>
      <c r="G1027" s="1"/>
      <c r="H1027" s="1"/>
      <c r="I1027" s="33"/>
      <c r="J1027" s="53"/>
      <c r="K1027" s="1"/>
      <c r="L1027" s="1"/>
      <c r="M1027" s="1"/>
      <c r="N1027" s="1"/>
      <c r="O1027" s="1"/>
      <c r="P1027" s="1"/>
      <c r="Q1027" s="53"/>
      <c r="R1027" s="53"/>
      <c r="V1027" s="43"/>
      <c r="W1027" s="1"/>
      <c r="X1027" s="92"/>
    </row>
    <row r="1028" spans="1:24" ht="15">
      <c r="A1028" s="1" t="b">
        <v>0</v>
      </c>
      <c r="B1028" s="1"/>
      <c r="C1028" s="1"/>
      <c r="D1028" s="1"/>
      <c r="E1028" s="1"/>
      <c r="F1028" s="1"/>
      <c r="G1028" s="1"/>
      <c r="H1028" s="1"/>
      <c r="I1028" s="33"/>
      <c r="J1028" s="53"/>
      <c r="K1028" s="1"/>
      <c r="L1028" s="1"/>
      <c r="M1028" s="1"/>
      <c r="N1028" s="1"/>
      <c r="O1028" s="1"/>
      <c r="P1028" s="1"/>
      <c r="Q1028" s="53"/>
      <c r="R1028" s="53"/>
      <c r="V1028" s="43"/>
      <c r="W1028" s="1"/>
      <c r="X1028" s="92"/>
    </row>
    <row r="1029" spans="1:24" ht="15">
      <c r="A1029" s="1" t="b">
        <v>0</v>
      </c>
      <c r="B1029" s="1"/>
      <c r="C1029" s="1"/>
      <c r="D1029" s="1"/>
      <c r="E1029" s="1"/>
      <c r="F1029" s="1"/>
      <c r="G1029" s="1"/>
      <c r="H1029" s="1"/>
      <c r="I1029" s="33"/>
      <c r="J1029" s="53"/>
      <c r="K1029" s="1"/>
      <c r="L1029" s="1"/>
      <c r="M1029" s="1"/>
      <c r="N1029" s="1"/>
      <c r="O1029" s="1"/>
      <c r="P1029" s="1"/>
      <c r="Q1029" s="53"/>
      <c r="R1029" s="53"/>
      <c r="V1029" s="43"/>
      <c r="W1029" s="1"/>
      <c r="X1029" s="92"/>
    </row>
    <row r="1030" spans="1:24" ht="15">
      <c r="A1030" s="1" t="b">
        <v>0</v>
      </c>
      <c r="B1030" s="1"/>
      <c r="C1030" s="1"/>
      <c r="D1030" s="1"/>
      <c r="E1030" s="1"/>
      <c r="F1030" s="1"/>
      <c r="G1030" s="1"/>
      <c r="H1030" s="1"/>
      <c r="I1030" s="33"/>
      <c r="J1030" s="53"/>
      <c r="K1030" s="1"/>
      <c r="L1030" s="1"/>
      <c r="M1030" s="1"/>
      <c r="N1030" s="1"/>
      <c r="O1030" s="1"/>
      <c r="P1030" s="1"/>
      <c r="Q1030" s="53"/>
      <c r="R1030" s="53"/>
      <c r="V1030" s="43"/>
      <c r="W1030" s="1"/>
      <c r="X1030" s="92"/>
    </row>
    <row r="1031" spans="1:24" ht="15">
      <c r="A1031" s="1" t="b">
        <v>0</v>
      </c>
      <c r="B1031" s="1"/>
      <c r="C1031" s="1"/>
      <c r="D1031" s="1"/>
      <c r="E1031" s="1"/>
      <c r="F1031" s="1"/>
      <c r="G1031" s="1"/>
      <c r="H1031" s="1"/>
      <c r="I1031" s="33"/>
      <c r="J1031" s="53"/>
      <c r="K1031" s="1"/>
      <c r="L1031" s="1"/>
      <c r="M1031" s="1"/>
      <c r="N1031" s="1"/>
      <c r="O1031" s="1"/>
      <c r="P1031" s="1"/>
      <c r="Q1031" s="53"/>
      <c r="R1031" s="53"/>
      <c r="V1031" s="43"/>
      <c r="W1031" s="1"/>
      <c r="X1031" s="92"/>
    </row>
    <row r="1032" spans="1:24" ht="15">
      <c r="A1032" s="1" t="b">
        <v>0</v>
      </c>
      <c r="B1032" s="1"/>
      <c r="C1032" s="1"/>
      <c r="D1032" s="1"/>
      <c r="E1032" s="1"/>
      <c r="F1032" s="1"/>
      <c r="G1032" s="1"/>
      <c r="H1032" s="1"/>
      <c r="I1032" s="33"/>
      <c r="J1032" s="53"/>
      <c r="K1032" s="1"/>
      <c r="L1032" s="1"/>
      <c r="M1032" s="1"/>
      <c r="N1032" s="1"/>
      <c r="O1032" s="1"/>
      <c r="P1032" s="1"/>
      <c r="Q1032" s="53"/>
      <c r="R1032" s="53"/>
      <c r="V1032" s="43"/>
      <c r="W1032" s="1"/>
      <c r="X1032" s="92"/>
    </row>
    <row r="1033" spans="1:24" ht="15">
      <c r="A1033" s="1" t="b">
        <v>0</v>
      </c>
      <c r="B1033" s="1"/>
      <c r="C1033" s="1"/>
      <c r="D1033" s="1"/>
      <c r="E1033" s="1"/>
      <c r="F1033" s="1"/>
      <c r="G1033" s="1"/>
      <c r="H1033" s="1"/>
      <c r="I1033" s="33"/>
      <c r="J1033" s="53"/>
      <c r="K1033" s="1"/>
      <c r="L1033" s="1"/>
      <c r="M1033" s="1"/>
      <c r="N1033" s="1"/>
      <c r="O1033" s="1"/>
      <c r="P1033" s="1"/>
      <c r="Q1033" s="53"/>
      <c r="R1033" s="53"/>
      <c r="V1033" s="43"/>
      <c r="W1033" s="1"/>
      <c r="X1033" s="92"/>
    </row>
    <row r="1034" spans="1:24" ht="15">
      <c r="A1034" s="1" t="b">
        <v>0</v>
      </c>
      <c r="B1034" s="1"/>
      <c r="C1034" s="1"/>
      <c r="D1034" s="1"/>
      <c r="E1034" s="1"/>
      <c r="F1034" s="1"/>
      <c r="G1034" s="1"/>
      <c r="H1034" s="1"/>
      <c r="I1034" s="33"/>
      <c r="J1034" s="53"/>
      <c r="K1034" s="1"/>
      <c r="L1034" s="1"/>
      <c r="M1034" s="1"/>
      <c r="N1034" s="1"/>
      <c r="O1034" s="1"/>
      <c r="P1034" s="1"/>
      <c r="Q1034" s="53"/>
      <c r="R1034" s="53"/>
      <c r="V1034" s="43"/>
      <c r="W1034" s="1"/>
      <c r="X1034" s="92"/>
    </row>
    <row r="1035" spans="1:24" ht="15">
      <c r="A1035" s="1" t="b">
        <v>0</v>
      </c>
      <c r="B1035" s="1"/>
      <c r="C1035" s="1"/>
      <c r="D1035" s="1"/>
      <c r="E1035" s="1"/>
      <c r="F1035" s="1"/>
      <c r="G1035" s="1"/>
      <c r="H1035" s="1"/>
      <c r="I1035" s="33"/>
      <c r="J1035" s="53"/>
      <c r="K1035" s="1"/>
      <c r="L1035" s="1"/>
      <c r="M1035" s="1"/>
      <c r="N1035" s="1"/>
      <c r="O1035" s="1"/>
      <c r="P1035" s="1"/>
      <c r="Q1035" s="53"/>
      <c r="R1035" s="53"/>
      <c r="V1035" s="43"/>
      <c r="W1035" s="1"/>
      <c r="X1035" s="92"/>
    </row>
    <row r="1036" spans="1:24" ht="15">
      <c r="A1036" s="1" t="b">
        <v>0</v>
      </c>
      <c r="B1036" s="1"/>
      <c r="C1036" s="1"/>
      <c r="D1036" s="1"/>
      <c r="E1036" s="1"/>
      <c r="F1036" s="1"/>
      <c r="G1036" s="1"/>
      <c r="H1036" s="1"/>
      <c r="I1036" s="33"/>
      <c r="J1036" s="53"/>
      <c r="K1036" s="1"/>
      <c r="L1036" s="1"/>
      <c r="M1036" s="1"/>
      <c r="N1036" s="1"/>
      <c r="O1036" s="1"/>
      <c r="P1036" s="1"/>
      <c r="Q1036" s="53"/>
      <c r="R1036" s="53"/>
      <c r="V1036" s="43"/>
      <c r="W1036" s="1"/>
      <c r="X1036" s="92"/>
    </row>
    <row r="1037" spans="1:24" ht="15">
      <c r="A1037" s="1" t="b">
        <v>0</v>
      </c>
      <c r="B1037" s="1"/>
      <c r="C1037" s="1"/>
      <c r="D1037" s="1"/>
      <c r="E1037" s="1"/>
      <c r="F1037" s="1"/>
      <c r="G1037" s="1"/>
      <c r="H1037" s="1"/>
      <c r="I1037" s="33"/>
      <c r="J1037" s="53"/>
      <c r="K1037" s="1"/>
      <c r="L1037" s="1"/>
      <c r="M1037" s="1"/>
      <c r="N1037" s="1"/>
      <c r="O1037" s="1"/>
      <c r="P1037" s="1"/>
      <c r="Q1037" s="53"/>
      <c r="R1037" s="53"/>
      <c r="V1037" s="43"/>
      <c r="W1037" s="1"/>
      <c r="X1037" s="92"/>
    </row>
    <row r="1038" spans="1:24" ht="15">
      <c r="A1038" s="1" t="b">
        <v>0</v>
      </c>
      <c r="B1038" s="1"/>
      <c r="C1038" s="1"/>
      <c r="D1038" s="1"/>
      <c r="E1038" s="1"/>
      <c r="F1038" s="1"/>
      <c r="G1038" s="1"/>
      <c r="H1038" s="1"/>
      <c r="I1038" s="33"/>
      <c r="J1038" s="53"/>
      <c r="K1038" s="1"/>
      <c r="L1038" s="1"/>
      <c r="M1038" s="1"/>
      <c r="N1038" s="1"/>
      <c r="O1038" s="1"/>
      <c r="P1038" s="1"/>
      <c r="Q1038" s="53"/>
      <c r="R1038" s="53"/>
      <c r="V1038" s="43"/>
      <c r="W1038" s="1"/>
      <c r="X1038" s="92"/>
    </row>
    <row r="1039" spans="1:24" ht="15">
      <c r="A1039" s="1" t="b">
        <v>0</v>
      </c>
      <c r="B1039" s="1"/>
      <c r="C1039" s="1"/>
      <c r="D1039" s="1"/>
      <c r="E1039" s="1"/>
      <c r="F1039" s="1"/>
      <c r="G1039" s="1"/>
      <c r="H1039" s="1"/>
      <c r="I1039" s="33"/>
      <c r="J1039" s="53"/>
      <c r="K1039" s="1"/>
      <c r="L1039" s="1"/>
      <c r="M1039" s="1"/>
      <c r="N1039" s="1"/>
      <c r="O1039" s="1"/>
      <c r="P1039" s="1"/>
      <c r="Q1039" s="53"/>
      <c r="R1039" s="53"/>
      <c r="V1039" s="43"/>
      <c r="W1039" s="1"/>
      <c r="X1039" s="92"/>
    </row>
    <row r="1040" spans="1:24" ht="15">
      <c r="A1040" s="1" t="b">
        <v>0</v>
      </c>
      <c r="B1040" s="1"/>
      <c r="C1040" s="1"/>
      <c r="D1040" s="1"/>
      <c r="E1040" s="1"/>
      <c r="F1040" s="1"/>
      <c r="G1040" s="1"/>
      <c r="H1040" s="1"/>
      <c r="I1040" s="33"/>
      <c r="J1040" s="53"/>
      <c r="K1040" s="1"/>
      <c r="L1040" s="1"/>
      <c r="M1040" s="1"/>
      <c r="N1040" s="1"/>
      <c r="O1040" s="1"/>
      <c r="P1040" s="1"/>
      <c r="Q1040" s="53"/>
      <c r="R1040" s="53"/>
      <c r="V1040" s="43"/>
      <c r="W1040" s="1"/>
      <c r="X1040" s="92"/>
    </row>
    <row r="1041" spans="1:24" ht="15">
      <c r="A1041" s="1" t="b">
        <v>0</v>
      </c>
      <c r="B1041" s="1"/>
      <c r="C1041" s="1"/>
      <c r="D1041" s="1"/>
      <c r="E1041" s="1"/>
      <c r="F1041" s="1"/>
      <c r="G1041" s="1"/>
      <c r="H1041" s="1"/>
      <c r="I1041" s="33"/>
      <c r="J1041" s="53"/>
      <c r="K1041" s="1"/>
      <c r="L1041" s="1"/>
      <c r="M1041" s="1"/>
      <c r="N1041" s="1"/>
      <c r="O1041" s="1"/>
      <c r="P1041" s="1"/>
      <c r="Q1041" s="53"/>
      <c r="R1041" s="53"/>
      <c r="V1041" s="43"/>
      <c r="W1041" s="1"/>
      <c r="X1041" s="92"/>
    </row>
    <row r="1042" spans="1:24" ht="15">
      <c r="A1042" s="1" t="b">
        <v>0</v>
      </c>
      <c r="B1042" s="1"/>
      <c r="C1042" s="1"/>
      <c r="D1042" s="1"/>
      <c r="E1042" s="1"/>
      <c r="F1042" s="1"/>
      <c r="G1042" s="1"/>
      <c r="H1042" s="1"/>
      <c r="I1042" s="33"/>
      <c r="J1042" s="53"/>
      <c r="K1042" s="1"/>
      <c r="L1042" s="1"/>
      <c r="M1042" s="1"/>
      <c r="N1042" s="1"/>
      <c r="O1042" s="1"/>
      <c r="P1042" s="1"/>
      <c r="Q1042" s="53"/>
      <c r="R1042" s="53"/>
      <c r="V1042" s="43"/>
      <c r="W1042" s="1"/>
      <c r="X1042" s="92"/>
    </row>
    <row r="1043" spans="1:24" ht="15">
      <c r="A1043" s="1" t="b">
        <v>0</v>
      </c>
      <c r="B1043" s="1"/>
      <c r="C1043" s="1"/>
      <c r="D1043" s="1"/>
      <c r="E1043" s="1"/>
      <c r="F1043" s="1"/>
      <c r="G1043" s="1"/>
      <c r="H1043" s="1"/>
      <c r="I1043" s="33"/>
      <c r="J1043" s="53"/>
      <c r="K1043" s="1"/>
      <c r="L1043" s="1"/>
      <c r="M1043" s="1"/>
      <c r="N1043" s="1"/>
      <c r="O1043" s="1"/>
      <c r="P1043" s="1"/>
      <c r="Q1043" s="53"/>
      <c r="R1043" s="53"/>
      <c r="V1043" s="43"/>
      <c r="W1043" s="1"/>
      <c r="X1043" s="92"/>
    </row>
    <row r="1044" spans="1:24" ht="15">
      <c r="A1044" s="1" t="b">
        <v>0</v>
      </c>
      <c r="B1044" s="1"/>
      <c r="C1044" s="1"/>
      <c r="D1044" s="1"/>
      <c r="E1044" s="1"/>
      <c r="F1044" s="1"/>
      <c r="G1044" s="1"/>
      <c r="H1044" s="1"/>
      <c r="I1044" s="33"/>
      <c r="J1044" s="53"/>
      <c r="K1044" s="1"/>
      <c r="L1044" s="1"/>
      <c r="M1044" s="1"/>
      <c r="N1044" s="1"/>
      <c r="O1044" s="1"/>
      <c r="P1044" s="1"/>
      <c r="Q1044" s="53"/>
      <c r="R1044" s="53"/>
      <c r="V1044" s="43"/>
      <c r="W1044" s="1"/>
      <c r="X1044" s="92"/>
    </row>
    <row r="1045" spans="1:24" ht="15">
      <c r="A1045" s="1" t="b">
        <v>0</v>
      </c>
      <c r="B1045" s="1"/>
      <c r="C1045" s="1"/>
      <c r="D1045" s="1"/>
      <c r="E1045" s="1"/>
      <c r="F1045" s="1"/>
      <c r="G1045" s="1"/>
      <c r="H1045" s="1"/>
      <c r="I1045" s="33"/>
      <c r="J1045" s="53"/>
      <c r="K1045" s="1"/>
      <c r="L1045" s="1"/>
      <c r="M1045" s="1"/>
      <c r="N1045" s="1"/>
      <c r="O1045" s="1"/>
      <c r="P1045" s="1"/>
      <c r="Q1045" s="53"/>
      <c r="R1045" s="53"/>
      <c r="V1045" s="43"/>
      <c r="W1045" s="1"/>
      <c r="X1045" s="92"/>
    </row>
    <row r="1046" spans="1:24" ht="15">
      <c r="A1046" s="1" t="b">
        <v>0</v>
      </c>
      <c r="B1046" s="1"/>
      <c r="C1046" s="1"/>
      <c r="D1046" s="1"/>
      <c r="E1046" s="1"/>
      <c r="F1046" s="1"/>
      <c r="G1046" s="1"/>
      <c r="H1046" s="1"/>
      <c r="I1046" s="33"/>
      <c r="J1046" s="53"/>
      <c r="K1046" s="1"/>
      <c r="L1046" s="1"/>
      <c r="M1046" s="1"/>
      <c r="N1046" s="1"/>
      <c r="O1046" s="1"/>
      <c r="P1046" s="1"/>
      <c r="Q1046" s="53"/>
      <c r="R1046" s="53"/>
      <c r="V1046" s="43"/>
      <c r="W1046" s="1"/>
      <c r="X1046" s="92"/>
    </row>
    <row r="1047" spans="1:24" ht="15">
      <c r="A1047" s="1" t="b">
        <v>0</v>
      </c>
      <c r="B1047" s="1"/>
      <c r="C1047" s="1"/>
      <c r="D1047" s="1"/>
      <c r="E1047" s="1"/>
      <c r="F1047" s="1"/>
      <c r="G1047" s="1"/>
      <c r="H1047" s="1"/>
      <c r="I1047" s="33"/>
      <c r="J1047" s="53"/>
      <c r="K1047" s="1"/>
      <c r="L1047" s="1"/>
      <c r="M1047" s="1"/>
      <c r="N1047" s="1"/>
      <c r="O1047" s="1"/>
      <c r="P1047" s="1"/>
      <c r="Q1047" s="53"/>
      <c r="R1047" s="53"/>
      <c r="V1047" s="43"/>
      <c r="W1047" s="1"/>
      <c r="X1047" s="92"/>
    </row>
    <row r="1048" spans="1:24" ht="15">
      <c r="A1048" s="1" t="b">
        <v>0</v>
      </c>
      <c r="B1048" s="1"/>
      <c r="C1048" s="1"/>
      <c r="D1048" s="1"/>
      <c r="E1048" s="1"/>
      <c r="F1048" s="1"/>
      <c r="G1048" s="1"/>
      <c r="H1048" s="1"/>
      <c r="I1048" s="33"/>
      <c r="J1048" s="53"/>
      <c r="K1048" s="1"/>
      <c r="L1048" s="1"/>
      <c r="M1048" s="1"/>
      <c r="N1048" s="1"/>
      <c r="O1048" s="1"/>
      <c r="P1048" s="1"/>
      <c r="Q1048" s="53"/>
      <c r="R1048" s="53"/>
      <c r="V1048" s="43"/>
      <c r="W1048" s="1"/>
      <c r="X1048" s="92"/>
    </row>
    <row r="1049" spans="1:24" ht="15">
      <c r="A1049" s="1" t="b">
        <v>0</v>
      </c>
      <c r="B1049" s="1"/>
      <c r="C1049" s="1"/>
      <c r="D1049" s="1"/>
      <c r="E1049" s="1"/>
      <c r="F1049" s="1"/>
      <c r="G1049" s="1"/>
      <c r="H1049" s="1"/>
      <c r="I1049" s="33"/>
      <c r="J1049" s="53"/>
      <c r="K1049" s="1"/>
      <c r="L1049" s="1"/>
      <c r="M1049" s="1"/>
      <c r="N1049" s="1"/>
      <c r="O1049" s="1"/>
      <c r="P1049" s="1"/>
      <c r="Q1049" s="53"/>
      <c r="R1049" s="53"/>
      <c r="V1049" s="43"/>
      <c r="W1049" s="1"/>
      <c r="X1049" s="92"/>
    </row>
    <row r="1050" spans="1:24" ht="15">
      <c r="A1050" s="1" t="b">
        <v>0</v>
      </c>
      <c r="B1050" s="1"/>
      <c r="C1050" s="1"/>
      <c r="D1050" s="1"/>
      <c r="E1050" s="1"/>
      <c r="F1050" s="1"/>
      <c r="G1050" s="1"/>
      <c r="H1050" s="1"/>
      <c r="I1050" s="33"/>
      <c r="J1050" s="53"/>
      <c r="K1050" s="1"/>
      <c r="L1050" s="1"/>
      <c r="M1050" s="1"/>
      <c r="N1050" s="1"/>
      <c r="O1050" s="1"/>
      <c r="P1050" s="1"/>
      <c r="Q1050" s="53"/>
      <c r="R1050" s="53"/>
      <c r="V1050" s="43"/>
      <c r="W1050" s="1"/>
      <c r="X1050" s="92"/>
    </row>
    <row r="1051" spans="1:24" ht="15">
      <c r="A1051" s="1" t="b">
        <v>0</v>
      </c>
      <c r="B1051" s="1"/>
      <c r="C1051" s="1"/>
      <c r="D1051" s="1"/>
      <c r="E1051" s="1"/>
      <c r="F1051" s="1"/>
      <c r="G1051" s="1"/>
      <c r="H1051" s="1"/>
      <c r="I1051" s="33"/>
      <c r="J1051" s="53"/>
      <c r="K1051" s="1"/>
      <c r="L1051" s="1"/>
      <c r="M1051" s="1"/>
      <c r="N1051" s="1"/>
      <c r="O1051" s="1"/>
      <c r="P1051" s="1"/>
      <c r="Q1051" s="53"/>
      <c r="R1051" s="53"/>
      <c r="V1051" s="43"/>
      <c r="W1051" s="1"/>
      <c r="X1051" s="92"/>
    </row>
    <row r="1052" spans="1:24" ht="15">
      <c r="A1052" s="1" t="b">
        <v>0</v>
      </c>
      <c r="B1052" s="1"/>
      <c r="C1052" s="1"/>
      <c r="D1052" s="1"/>
      <c r="E1052" s="1"/>
      <c r="F1052" s="1"/>
      <c r="G1052" s="1"/>
      <c r="H1052" s="1"/>
      <c r="I1052" s="33"/>
      <c r="J1052" s="53"/>
      <c r="K1052" s="1"/>
      <c r="L1052" s="1"/>
      <c r="M1052" s="1"/>
      <c r="N1052" s="1"/>
      <c r="O1052" s="1"/>
      <c r="P1052" s="1"/>
      <c r="Q1052" s="53"/>
      <c r="R1052" s="53"/>
      <c r="V1052" s="43"/>
      <c r="W1052" s="1"/>
      <c r="X1052" s="92"/>
    </row>
    <row r="1053" spans="1:24" ht="15">
      <c r="A1053" s="1" t="b">
        <v>0</v>
      </c>
      <c r="B1053" s="1"/>
      <c r="C1053" s="1"/>
      <c r="D1053" s="1"/>
      <c r="E1053" s="1"/>
      <c r="F1053" s="1"/>
      <c r="G1053" s="1"/>
      <c r="H1053" s="1"/>
      <c r="I1053" s="33"/>
      <c r="J1053" s="53"/>
      <c r="K1053" s="1"/>
      <c r="L1053" s="1"/>
      <c r="M1053" s="1"/>
      <c r="N1053" s="1"/>
      <c r="O1053" s="1"/>
      <c r="P1053" s="1"/>
      <c r="Q1053" s="53"/>
      <c r="R1053" s="53"/>
      <c r="V1053" s="43"/>
      <c r="W1053" s="1"/>
      <c r="X1053" s="92"/>
    </row>
    <row r="1054" spans="1:24" ht="15">
      <c r="A1054" s="1" t="b">
        <v>0</v>
      </c>
      <c r="B1054" s="1"/>
      <c r="C1054" s="1"/>
      <c r="D1054" s="1"/>
      <c r="E1054" s="1"/>
      <c r="F1054" s="1"/>
      <c r="G1054" s="1"/>
      <c r="H1054" s="1"/>
      <c r="I1054" s="33"/>
      <c r="J1054" s="53"/>
      <c r="K1054" s="1"/>
      <c r="L1054" s="1"/>
      <c r="M1054" s="1"/>
      <c r="N1054" s="1"/>
      <c r="O1054" s="1"/>
      <c r="P1054" s="1"/>
      <c r="Q1054" s="53"/>
      <c r="R1054" s="53"/>
      <c r="V1054" s="43"/>
      <c r="W1054" s="1"/>
      <c r="X1054" s="92"/>
    </row>
    <row r="1055" spans="1:24" ht="15">
      <c r="A1055" s="1" t="b">
        <v>0</v>
      </c>
      <c r="B1055" s="1"/>
      <c r="C1055" s="1"/>
      <c r="D1055" s="1"/>
      <c r="E1055" s="1"/>
      <c r="F1055" s="1"/>
      <c r="G1055" s="1"/>
      <c r="H1055" s="1"/>
      <c r="I1055" s="33"/>
      <c r="J1055" s="53"/>
      <c r="K1055" s="1"/>
      <c r="L1055" s="1"/>
      <c r="M1055" s="1"/>
      <c r="N1055" s="1"/>
      <c r="O1055" s="1"/>
      <c r="P1055" s="1"/>
      <c r="Q1055" s="53"/>
      <c r="R1055" s="53"/>
      <c r="V1055" s="43"/>
      <c r="W1055" s="1"/>
      <c r="X1055" s="92"/>
    </row>
    <row r="1056" spans="1:24" ht="15">
      <c r="A1056" s="1" t="b">
        <v>0</v>
      </c>
      <c r="B1056" s="1"/>
      <c r="C1056" s="1"/>
      <c r="D1056" s="1"/>
      <c r="E1056" s="1"/>
      <c r="F1056" s="1"/>
      <c r="G1056" s="1"/>
      <c r="H1056" s="1"/>
      <c r="I1056" s="33"/>
      <c r="J1056" s="53"/>
      <c r="K1056" s="1"/>
      <c r="L1056" s="1"/>
      <c r="M1056" s="1"/>
      <c r="N1056" s="1"/>
      <c r="O1056" s="1"/>
      <c r="P1056" s="1"/>
      <c r="Q1056" s="53"/>
      <c r="R1056" s="53"/>
      <c r="V1056" s="43"/>
      <c r="W1056" s="1"/>
      <c r="X1056" s="92"/>
    </row>
    <row r="1057" spans="1:24" ht="15">
      <c r="A1057" s="1" t="b">
        <v>0</v>
      </c>
      <c r="B1057" s="1"/>
      <c r="C1057" s="1"/>
      <c r="D1057" s="1"/>
      <c r="E1057" s="1"/>
      <c r="F1057" s="1"/>
      <c r="G1057" s="1"/>
      <c r="H1057" s="1"/>
      <c r="I1057" s="33"/>
      <c r="J1057" s="53"/>
      <c r="K1057" s="1"/>
      <c r="L1057" s="1"/>
      <c r="M1057" s="1"/>
      <c r="N1057" s="1"/>
      <c r="O1057" s="1"/>
      <c r="P1057" s="1"/>
      <c r="Q1057" s="53"/>
      <c r="R1057" s="53"/>
      <c r="V1057" s="43"/>
      <c r="W1057" s="1"/>
      <c r="X1057" s="92"/>
    </row>
    <row r="1058" spans="1:24" ht="15">
      <c r="A1058" s="1" t="b">
        <v>0</v>
      </c>
      <c r="B1058" s="1"/>
      <c r="C1058" s="1"/>
      <c r="D1058" s="1"/>
      <c r="E1058" s="1"/>
      <c r="F1058" s="1"/>
      <c r="G1058" s="1"/>
      <c r="H1058" s="1"/>
      <c r="I1058" s="33"/>
      <c r="J1058" s="53"/>
      <c r="K1058" s="1"/>
      <c r="L1058" s="1"/>
      <c r="M1058" s="1"/>
      <c r="N1058" s="1"/>
      <c r="O1058" s="1"/>
      <c r="P1058" s="1"/>
      <c r="Q1058" s="53"/>
      <c r="R1058" s="53"/>
      <c r="V1058" s="43"/>
      <c r="W1058" s="1"/>
      <c r="X1058" s="92"/>
    </row>
    <row r="1059" spans="1:24" ht="15">
      <c r="A1059" s="1" t="b">
        <v>0</v>
      </c>
      <c r="B1059" s="1"/>
      <c r="C1059" s="1"/>
      <c r="D1059" s="1"/>
      <c r="E1059" s="1"/>
      <c r="F1059" s="1"/>
      <c r="G1059" s="1"/>
      <c r="H1059" s="1"/>
      <c r="I1059" s="33"/>
      <c r="J1059" s="53"/>
      <c r="K1059" s="1"/>
      <c r="L1059" s="1"/>
      <c r="M1059" s="1"/>
      <c r="N1059" s="1"/>
      <c r="O1059" s="1"/>
      <c r="P1059" s="1"/>
      <c r="Q1059" s="53"/>
      <c r="R1059" s="53"/>
      <c r="V1059" s="43"/>
      <c r="W1059" s="1"/>
      <c r="X1059" s="92"/>
    </row>
    <row r="1060" spans="1:24" ht="15">
      <c r="A1060" s="1" t="b">
        <v>0</v>
      </c>
      <c r="B1060" s="1"/>
      <c r="C1060" s="1"/>
      <c r="D1060" s="1"/>
      <c r="E1060" s="1"/>
      <c r="F1060" s="1"/>
      <c r="G1060" s="1"/>
      <c r="H1060" s="1"/>
      <c r="I1060" s="33"/>
      <c r="J1060" s="53"/>
      <c r="K1060" s="1"/>
      <c r="L1060" s="1"/>
      <c r="M1060" s="1"/>
      <c r="N1060" s="1"/>
      <c r="O1060" s="1"/>
      <c r="P1060" s="1"/>
      <c r="Q1060" s="53"/>
      <c r="R1060" s="53"/>
      <c r="V1060" s="43"/>
      <c r="W1060" s="1"/>
      <c r="X1060" s="92"/>
    </row>
    <row r="1061" spans="1:24" ht="15">
      <c r="A1061" s="1" t="b">
        <v>0</v>
      </c>
      <c r="B1061" s="1"/>
      <c r="C1061" s="1"/>
      <c r="D1061" s="1"/>
      <c r="E1061" s="1"/>
      <c r="F1061" s="1"/>
      <c r="G1061" s="1"/>
      <c r="H1061" s="1"/>
      <c r="I1061" s="33"/>
      <c r="J1061" s="53"/>
      <c r="K1061" s="1"/>
      <c r="L1061" s="1"/>
      <c r="M1061" s="1"/>
      <c r="N1061" s="1"/>
      <c r="O1061" s="1"/>
      <c r="P1061" s="1"/>
      <c r="Q1061" s="53"/>
      <c r="R1061" s="53"/>
      <c r="V1061" s="43"/>
      <c r="W1061" s="1"/>
      <c r="X1061" s="92"/>
    </row>
    <row r="1062" spans="1:24" ht="15">
      <c r="A1062" s="1" t="b">
        <v>0</v>
      </c>
      <c r="B1062" s="1"/>
      <c r="C1062" s="1"/>
      <c r="D1062" s="1"/>
      <c r="E1062" s="1"/>
      <c r="F1062" s="1"/>
      <c r="G1062" s="1"/>
      <c r="H1062" s="1"/>
      <c r="I1062" s="33"/>
      <c r="J1062" s="53"/>
      <c r="K1062" s="1"/>
      <c r="L1062" s="1"/>
      <c r="M1062" s="1"/>
      <c r="N1062" s="1"/>
      <c r="O1062" s="1"/>
      <c r="P1062" s="1"/>
      <c r="Q1062" s="53"/>
      <c r="R1062" s="53"/>
      <c r="V1062" s="43"/>
      <c r="W1062" s="1"/>
      <c r="X1062" s="92"/>
    </row>
    <row r="1063" spans="1:24" ht="15">
      <c r="A1063" s="1" t="b">
        <v>0</v>
      </c>
      <c r="B1063" s="1"/>
      <c r="C1063" s="1"/>
      <c r="D1063" s="1"/>
      <c r="E1063" s="1"/>
      <c r="F1063" s="1"/>
      <c r="G1063" s="1"/>
      <c r="H1063" s="1"/>
      <c r="I1063" s="33"/>
      <c r="J1063" s="53"/>
      <c r="K1063" s="1"/>
      <c r="L1063" s="1"/>
      <c r="M1063" s="1"/>
      <c r="N1063" s="1"/>
      <c r="O1063" s="1"/>
      <c r="P1063" s="1"/>
      <c r="Q1063" s="53"/>
      <c r="R1063" s="53"/>
      <c r="V1063" s="43"/>
      <c r="W1063" s="1"/>
      <c r="X1063" s="92"/>
    </row>
    <row r="1064" spans="1:24" ht="15">
      <c r="A1064" s="1" t="b">
        <v>0</v>
      </c>
      <c r="B1064" s="1"/>
      <c r="C1064" s="1"/>
      <c r="D1064" s="1"/>
      <c r="E1064" s="1"/>
      <c r="F1064" s="1"/>
      <c r="G1064" s="1"/>
      <c r="H1064" s="1"/>
      <c r="I1064" s="33"/>
      <c r="J1064" s="53"/>
      <c r="K1064" s="1"/>
      <c r="L1064" s="1"/>
      <c r="M1064" s="1"/>
      <c r="N1064" s="1"/>
      <c r="O1064" s="1"/>
      <c r="P1064" s="1"/>
      <c r="Q1064" s="53"/>
      <c r="R1064" s="53"/>
      <c r="V1064" s="43"/>
      <c r="W1064" s="1"/>
      <c r="X1064" s="92"/>
    </row>
    <row r="1065" spans="1:24" ht="15">
      <c r="A1065" s="1" t="b">
        <v>0</v>
      </c>
      <c r="B1065" s="1"/>
      <c r="C1065" s="1"/>
      <c r="D1065" s="1"/>
      <c r="E1065" s="1"/>
      <c r="F1065" s="1"/>
      <c r="G1065" s="1"/>
      <c r="H1065" s="1"/>
      <c r="I1065" s="33"/>
      <c r="J1065" s="53"/>
      <c r="K1065" s="1"/>
      <c r="L1065" s="1"/>
      <c r="M1065" s="1"/>
      <c r="N1065" s="1"/>
      <c r="O1065" s="1"/>
      <c r="P1065" s="1"/>
      <c r="Q1065" s="53"/>
      <c r="R1065" s="53"/>
      <c r="V1065" s="43"/>
      <c r="W1065" s="1"/>
      <c r="X1065" s="92"/>
    </row>
    <row r="1066" spans="1:24" ht="15">
      <c r="A1066" s="1" t="b">
        <v>0</v>
      </c>
      <c r="B1066" s="1"/>
      <c r="C1066" s="1"/>
      <c r="D1066" s="1"/>
      <c r="E1066" s="1"/>
      <c r="F1066" s="1"/>
      <c r="G1066" s="1"/>
      <c r="H1066" s="1"/>
      <c r="I1066" s="33"/>
      <c r="J1066" s="53"/>
      <c r="K1066" s="1"/>
      <c r="L1066" s="1"/>
      <c r="M1066" s="1"/>
      <c r="N1066" s="1"/>
      <c r="O1066" s="1"/>
      <c r="P1066" s="1"/>
      <c r="Q1066" s="53"/>
      <c r="R1066" s="53"/>
      <c r="V1066" s="43"/>
      <c r="W1066" s="1"/>
      <c r="X1066" s="92"/>
    </row>
    <row r="1067" spans="1:24" ht="15">
      <c r="A1067" s="1" t="b">
        <v>0</v>
      </c>
      <c r="B1067" s="1"/>
      <c r="C1067" s="1"/>
      <c r="D1067" s="1"/>
      <c r="E1067" s="1"/>
      <c r="F1067" s="1"/>
      <c r="G1067" s="1"/>
      <c r="H1067" s="1"/>
      <c r="I1067" s="33"/>
      <c r="J1067" s="53"/>
      <c r="K1067" s="1"/>
      <c r="L1067" s="1"/>
      <c r="M1067" s="1"/>
      <c r="N1067" s="1"/>
      <c r="O1067" s="1"/>
      <c r="P1067" s="1"/>
      <c r="Q1067" s="53"/>
      <c r="R1067" s="53"/>
      <c r="V1067" s="43"/>
      <c r="W1067" s="1"/>
      <c r="X1067" s="92"/>
    </row>
    <row r="1068" spans="1:24" ht="15">
      <c r="A1068" s="1" t="b">
        <v>0</v>
      </c>
      <c r="B1068" s="1"/>
      <c r="C1068" s="1"/>
      <c r="D1068" s="1"/>
      <c r="E1068" s="1"/>
      <c r="F1068" s="1"/>
      <c r="G1068" s="1"/>
      <c r="H1068" s="1"/>
      <c r="I1068" s="33"/>
      <c r="J1068" s="53"/>
      <c r="K1068" s="1"/>
      <c r="L1068" s="1"/>
      <c r="M1068" s="1"/>
      <c r="N1068" s="1"/>
      <c r="O1068" s="1"/>
      <c r="P1068" s="1"/>
      <c r="Q1068" s="53"/>
      <c r="R1068" s="53"/>
      <c r="V1068" s="43"/>
      <c r="W1068" s="1"/>
      <c r="X1068" s="92"/>
    </row>
    <row r="1069" spans="1:24" ht="15">
      <c r="A1069" s="1" t="b">
        <v>0</v>
      </c>
      <c r="B1069" s="1"/>
      <c r="C1069" s="1"/>
      <c r="D1069" s="1"/>
      <c r="E1069" s="1"/>
      <c r="F1069" s="1"/>
      <c r="G1069" s="1"/>
      <c r="H1069" s="1"/>
      <c r="I1069" s="33"/>
      <c r="J1069" s="53"/>
      <c r="K1069" s="1"/>
      <c r="L1069" s="1"/>
      <c r="M1069" s="1"/>
      <c r="N1069" s="1"/>
      <c r="O1069" s="1"/>
      <c r="P1069" s="1"/>
      <c r="Q1069" s="53"/>
      <c r="R1069" s="53"/>
      <c r="V1069" s="43"/>
      <c r="W1069" s="1"/>
      <c r="X1069" s="92"/>
    </row>
    <row r="1070" spans="1:24" ht="15">
      <c r="A1070" s="1" t="b">
        <v>0</v>
      </c>
      <c r="B1070" s="1"/>
      <c r="C1070" s="1"/>
      <c r="D1070" s="1"/>
      <c r="E1070" s="1"/>
      <c r="F1070" s="1"/>
      <c r="G1070" s="1"/>
      <c r="H1070" s="1"/>
      <c r="I1070" s="33"/>
      <c r="J1070" s="53"/>
      <c r="K1070" s="1"/>
      <c r="L1070" s="1"/>
      <c r="M1070" s="1"/>
      <c r="N1070" s="1"/>
      <c r="O1070" s="1"/>
      <c r="P1070" s="1"/>
      <c r="Q1070" s="53"/>
      <c r="R1070" s="53"/>
      <c r="V1070" s="43"/>
      <c r="W1070" s="1"/>
      <c r="X1070" s="92"/>
    </row>
    <row r="1071" spans="1:24" ht="15">
      <c r="A1071" s="1" t="b">
        <v>0</v>
      </c>
      <c r="B1071" s="1"/>
      <c r="C1071" s="1"/>
      <c r="D1071" s="1"/>
      <c r="E1071" s="1"/>
      <c r="F1071" s="1"/>
      <c r="G1071" s="1"/>
      <c r="H1071" s="1"/>
      <c r="I1071" s="33"/>
      <c r="J1071" s="53"/>
      <c r="K1071" s="1"/>
      <c r="L1071" s="1"/>
      <c r="M1071" s="1"/>
      <c r="N1071" s="1"/>
      <c r="O1071" s="1"/>
      <c r="P1071" s="1"/>
      <c r="Q1071" s="53"/>
      <c r="R1071" s="53"/>
      <c r="V1071" s="43"/>
      <c r="W1071" s="1"/>
      <c r="X1071" s="92"/>
    </row>
    <row r="1072" spans="1:24" ht="15">
      <c r="A1072" s="1" t="b">
        <v>0</v>
      </c>
      <c r="B1072" s="1"/>
      <c r="C1072" s="1"/>
      <c r="D1072" s="1"/>
      <c r="E1072" s="1"/>
      <c r="F1072" s="1"/>
      <c r="G1072" s="1"/>
      <c r="H1072" s="1"/>
      <c r="I1072" s="33"/>
      <c r="J1072" s="53"/>
      <c r="K1072" s="1"/>
      <c r="L1072" s="1"/>
      <c r="M1072" s="1"/>
      <c r="N1072" s="1"/>
      <c r="O1072" s="1"/>
      <c r="P1072" s="1"/>
      <c r="Q1072" s="53"/>
      <c r="R1072" s="53"/>
      <c r="V1072" s="43"/>
      <c r="W1072" s="1"/>
      <c r="X1072" s="92"/>
    </row>
    <row r="1073" spans="1:24" ht="15">
      <c r="A1073" s="1" t="b">
        <v>0</v>
      </c>
      <c r="B1073" s="1"/>
      <c r="C1073" s="1"/>
      <c r="D1073" s="1"/>
      <c r="E1073" s="1"/>
      <c r="F1073" s="1"/>
      <c r="G1073" s="1"/>
      <c r="H1073" s="1"/>
      <c r="I1073" s="33"/>
      <c r="J1073" s="53"/>
      <c r="K1073" s="1"/>
      <c r="L1073" s="1"/>
      <c r="M1073" s="1"/>
      <c r="N1073" s="1"/>
      <c r="O1073" s="1"/>
      <c r="P1073" s="1"/>
      <c r="Q1073" s="53"/>
      <c r="R1073" s="53"/>
      <c r="V1073" s="43"/>
      <c r="W1073" s="1"/>
      <c r="X1073" s="92"/>
    </row>
    <row r="1074" spans="1:24" ht="15">
      <c r="A1074" s="1" t="b">
        <v>0</v>
      </c>
      <c r="B1074" s="1"/>
      <c r="C1074" s="1"/>
      <c r="D1074" s="1"/>
      <c r="E1074" s="1"/>
      <c r="F1074" s="1"/>
      <c r="G1074" s="1"/>
      <c r="H1074" s="1"/>
      <c r="I1074" s="33"/>
      <c r="J1074" s="53"/>
      <c r="K1074" s="1"/>
      <c r="L1074" s="1"/>
      <c r="M1074" s="1"/>
      <c r="N1074" s="1"/>
      <c r="O1074" s="1"/>
      <c r="P1074" s="1"/>
      <c r="Q1074" s="53"/>
      <c r="R1074" s="53"/>
      <c r="V1074" s="43"/>
      <c r="W1074" s="1"/>
      <c r="X1074" s="92"/>
    </row>
    <row r="1075" spans="1:24" ht="15">
      <c r="A1075" s="1" t="b">
        <v>0</v>
      </c>
      <c r="B1075" s="1"/>
      <c r="C1075" s="1"/>
      <c r="D1075" s="1"/>
      <c r="E1075" s="1"/>
      <c r="F1075" s="1"/>
      <c r="G1075" s="1"/>
      <c r="H1075" s="1"/>
      <c r="I1075" s="33"/>
      <c r="J1075" s="53"/>
      <c r="K1075" s="1"/>
      <c r="L1075" s="1"/>
      <c r="M1075" s="1"/>
      <c r="N1075" s="1"/>
      <c r="O1075" s="1"/>
      <c r="P1075" s="1"/>
      <c r="Q1075" s="53"/>
      <c r="R1075" s="53"/>
      <c r="V1075" s="43"/>
      <c r="W1075" s="1"/>
      <c r="X1075" s="92"/>
    </row>
    <row r="1076" spans="1:24" ht="15">
      <c r="A1076" s="1" t="b">
        <v>0</v>
      </c>
      <c r="B1076" s="1"/>
      <c r="C1076" s="1"/>
      <c r="D1076" s="1"/>
      <c r="E1076" s="1"/>
      <c r="F1076" s="1"/>
      <c r="G1076" s="1"/>
      <c r="H1076" s="1"/>
      <c r="I1076" s="33"/>
      <c r="J1076" s="53"/>
      <c r="K1076" s="1"/>
      <c r="L1076" s="1"/>
      <c r="M1076" s="1"/>
      <c r="N1076" s="1"/>
      <c r="O1076" s="1"/>
      <c r="P1076" s="1"/>
      <c r="Q1076" s="53"/>
      <c r="R1076" s="53"/>
      <c r="V1076" s="43"/>
      <c r="W1076" s="1"/>
      <c r="X1076" s="92"/>
    </row>
    <row r="1077" spans="1:24" ht="15">
      <c r="A1077" s="1" t="b">
        <v>0</v>
      </c>
      <c r="B1077" s="1"/>
      <c r="C1077" s="1"/>
      <c r="D1077" s="1"/>
      <c r="E1077" s="1"/>
      <c r="F1077" s="1"/>
      <c r="G1077" s="1"/>
      <c r="H1077" s="1"/>
      <c r="I1077" s="33"/>
      <c r="J1077" s="53"/>
      <c r="K1077" s="1"/>
      <c r="L1077" s="1"/>
      <c r="M1077" s="1"/>
      <c r="N1077" s="1"/>
      <c r="O1077" s="1"/>
      <c r="P1077" s="1"/>
      <c r="Q1077" s="53"/>
      <c r="R1077" s="53"/>
      <c r="V1077" s="43"/>
      <c r="W1077" s="1"/>
      <c r="X1077" s="92"/>
    </row>
    <row r="1078" spans="1:24" ht="15">
      <c r="A1078" s="1" t="b">
        <v>0</v>
      </c>
      <c r="B1078" s="1"/>
      <c r="C1078" s="1"/>
      <c r="D1078" s="1"/>
      <c r="E1078" s="1"/>
      <c r="F1078" s="1"/>
      <c r="G1078" s="1"/>
      <c r="H1078" s="1"/>
      <c r="I1078" s="33"/>
      <c r="J1078" s="53"/>
      <c r="K1078" s="1"/>
      <c r="L1078" s="1"/>
      <c r="M1078" s="1"/>
      <c r="N1078" s="1"/>
      <c r="O1078" s="1"/>
      <c r="P1078" s="1"/>
      <c r="Q1078" s="53"/>
      <c r="R1078" s="53"/>
      <c r="V1078" s="43"/>
      <c r="W1078" s="1"/>
      <c r="X1078" s="92"/>
    </row>
    <row r="1079" spans="1:24" ht="15">
      <c r="A1079" s="1" t="b">
        <v>0</v>
      </c>
      <c r="B1079" s="1"/>
      <c r="C1079" s="1"/>
      <c r="D1079" s="1"/>
      <c r="E1079" s="1"/>
      <c r="F1079" s="1"/>
      <c r="G1079" s="1"/>
      <c r="H1079" s="1"/>
      <c r="I1079" s="33"/>
      <c r="J1079" s="53"/>
      <c r="K1079" s="1"/>
      <c r="L1079" s="1"/>
      <c r="M1079" s="1"/>
      <c r="N1079" s="1"/>
      <c r="O1079" s="1"/>
      <c r="P1079" s="1"/>
      <c r="Q1079" s="53"/>
      <c r="R1079" s="53"/>
      <c r="V1079" s="43"/>
      <c r="W1079" s="1"/>
      <c r="X1079" s="92"/>
    </row>
    <row r="1080" spans="1:24" ht="15">
      <c r="A1080" s="1" t="b">
        <v>0</v>
      </c>
      <c r="B1080" s="1"/>
      <c r="C1080" s="1"/>
      <c r="D1080" s="1"/>
      <c r="E1080" s="1"/>
      <c r="F1080" s="1"/>
      <c r="G1080" s="1"/>
      <c r="H1080" s="1"/>
      <c r="I1080" s="33"/>
      <c r="J1080" s="53"/>
      <c r="K1080" s="1"/>
      <c r="L1080" s="1"/>
      <c r="M1080" s="1"/>
      <c r="N1080" s="1"/>
      <c r="O1080" s="1"/>
      <c r="P1080" s="1"/>
      <c r="Q1080" s="53"/>
      <c r="R1080" s="53"/>
      <c r="V1080" s="43"/>
      <c r="W1080" s="1"/>
      <c r="X1080" s="92"/>
    </row>
    <row r="1081" spans="1:24" ht="15">
      <c r="A1081" s="1" t="b">
        <v>0</v>
      </c>
      <c r="B1081" s="1"/>
      <c r="C1081" s="1"/>
      <c r="D1081" s="1"/>
      <c r="E1081" s="1"/>
      <c r="F1081" s="1"/>
      <c r="G1081" s="1"/>
      <c r="H1081" s="1"/>
      <c r="I1081" s="33"/>
      <c r="J1081" s="53"/>
      <c r="K1081" s="1"/>
      <c r="L1081" s="1"/>
      <c r="M1081" s="1"/>
      <c r="N1081" s="1"/>
      <c r="O1081" s="1"/>
      <c r="P1081" s="1"/>
      <c r="Q1081" s="53"/>
      <c r="R1081" s="53"/>
      <c r="V1081" s="43"/>
      <c r="W1081" s="1"/>
      <c r="X1081" s="92"/>
    </row>
    <row r="1082" spans="1:24" ht="15">
      <c r="A1082" s="1" t="b">
        <v>0</v>
      </c>
      <c r="B1082" s="1"/>
      <c r="C1082" s="1"/>
      <c r="D1082" s="1"/>
      <c r="E1082" s="1"/>
      <c r="F1082" s="1"/>
      <c r="G1082" s="1"/>
      <c r="H1082" s="1"/>
      <c r="I1082" s="33"/>
      <c r="J1082" s="53"/>
      <c r="K1082" s="1"/>
      <c r="L1082" s="1"/>
      <c r="M1082" s="1"/>
      <c r="N1082" s="1"/>
      <c r="O1082" s="1"/>
      <c r="P1082" s="1"/>
      <c r="Q1082" s="53"/>
      <c r="R1082" s="53"/>
      <c r="V1082" s="43"/>
      <c r="W1082" s="1"/>
      <c r="X1082" s="92"/>
    </row>
    <row r="1083" spans="1:24" ht="15">
      <c r="A1083" s="1" t="b">
        <v>0</v>
      </c>
      <c r="B1083" s="1"/>
      <c r="C1083" s="1"/>
      <c r="D1083" s="1"/>
      <c r="E1083" s="1"/>
      <c r="F1083" s="1"/>
      <c r="G1083" s="1"/>
      <c r="H1083" s="1"/>
      <c r="I1083" s="33"/>
      <c r="J1083" s="53"/>
      <c r="K1083" s="1"/>
      <c r="L1083" s="1"/>
      <c r="M1083" s="1"/>
      <c r="N1083" s="1"/>
      <c r="O1083" s="1"/>
      <c r="P1083" s="1"/>
      <c r="Q1083" s="53"/>
      <c r="R1083" s="53"/>
      <c r="V1083" s="43"/>
      <c r="W1083" s="1"/>
      <c r="X1083" s="92"/>
    </row>
    <row r="1084" spans="1:24" ht="15">
      <c r="A1084" s="1" t="b">
        <v>0</v>
      </c>
      <c r="B1084" s="1"/>
      <c r="C1084" s="1"/>
      <c r="D1084" s="1"/>
      <c r="E1084" s="1"/>
      <c r="F1084" s="1"/>
      <c r="G1084" s="1"/>
      <c r="H1084" s="1"/>
      <c r="I1084" s="33"/>
      <c r="J1084" s="53"/>
      <c r="K1084" s="1"/>
      <c r="L1084" s="1"/>
      <c r="M1084" s="1"/>
      <c r="N1084" s="1"/>
      <c r="O1084" s="1"/>
      <c r="P1084" s="1"/>
      <c r="Q1084" s="53"/>
      <c r="R1084" s="53"/>
      <c r="V1084" s="43"/>
      <c r="W1084" s="1"/>
      <c r="X1084" s="92"/>
    </row>
    <row r="1085" spans="1:24" ht="15">
      <c r="A1085" s="1" t="b">
        <v>0</v>
      </c>
      <c r="B1085" s="1"/>
      <c r="C1085" s="1"/>
      <c r="D1085" s="1"/>
      <c r="E1085" s="1"/>
      <c r="F1085" s="1"/>
      <c r="G1085" s="1"/>
      <c r="H1085" s="1"/>
      <c r="I1085" s="33"/>
      <c r="J1085" s="53"/>
      <c r="K1085" s="1"/>
      <c r="L1085" s="1"/>
      <c r="M1085" s="1"/>
      <c r="N1085" s="1"/>
      <c r="O1085" s="1"/>
      <c r="P1085" s="1"/>
      <c r="Q1085" s="53"/>
      <c r="R1085" s="53"/>
      <c r="V1085" s="43"/>
      <c r="W1085" s="1"/>
      <c r="X1085" s="92"/>
    </row>
    <row r="1086" spans="1:24" ht="15">
      <c r="A1086" s="1" t="b">
        <v>0</v>
      </c>
      <c r="B1086" s="1"/>
      <c r="C1086" s="1"/>
      <c r="D1086" s="1"/>
      <c r="E1086" s="1"/>
      <c r="F1086" s="1"/>
      <c r="G1086" s="1"/>
      <c r="H1086" s="1"/>
      <c r="I1086" s="33"/>
      <c r="J1086" s="53"/>
      <c r="K1086" s="1"/>
      <c r="L1086" s="1"/>
      <c r="M1086" s="1"/>
      <c r="N1086" s="1"/>
      <c r="O1086" s="1"/>
      <c r="P1086" s="1"/>
      <c r="Q1086" s="53"/>
      <c r="R1086" s="53"/>
      <c r="V1086" s="43"/>
      <c r="W1086" s="1"/>
      <c r="X1086" s="92"/>
    </row>
    <row r="1087" spans="1:24" ht="15">
      <c r="A1087" s="1" t="b">
        <v>0</v>
      </c>
      <c r="B1087" s="1"/>
      <c r="C1087" s="1"/>
      <c r="D1087" s="1"/>
      <c r="E1087" s="1"/>
      <c r="F1087" s="1"/>
      <c r="G1087" s="1"/>
      <c r="H1087" s="1"/>
      <c r="I1087" s="33"/>
      <c r="J1087" s="53"/>
      <c r="K1087" s="1"/>
      <c r="L1087" s="1"/>
      <c r="M1087" s="1"/>
      <c r="N1087" s="1"/>
      <c r="O1087" s="1"/>
      <c r="P1087" s="1"/>
      <c r="Q1087" s="53"/>
      <c r="R1087" s="53"/>
      <c r="V1087" s="43"/>
      <c r="W1087" s="1"/>
      <c r="X1087" s="92"/>
    </row>
    <row r="1088" spans="1:24" ht="15">
      <c r="A1088" s="1" t="b">
        <v>0</v>
      </c>
      <c r="B1088" s="1"/>
      <c r="C1088" s="1"/>
      <c r="D1088" s="1"/>
      <c r="E1088" s="1"/>
      <c r="F1088" s="1"/>
      <c r="G1088" s="1"/>
      <c r="H1088" s="1"/>
      <c r="I1088" s="33"/>
      <c r="J1088" s="53"/>
      <c r="K1088" s="1"/>
      <c r="L1088" s="1"/>
      <c r="M1088" s="1"/>
      <c r="N1088" s="1"/>
      <c r="O1088" s="1"/>
      <c r="P1088" s="1"/>
      <c r="Q1088" s="53"/>
      <c r="R1088" s="53"/>
      <c r="V1088" s="43"/>
      <c r="W1088" s="1"/>
      <c r="X1088" s="92"/>
    </row>
    <row r="1089" spans="1:24" ht="15">
      <c r="A1089" s="1" t="b">
        <v>0</v>
      </c>
      <c r="B1089" s="1"/>
      <c r="C1089" s="1"/>
      <c r="D1089" s="1"/>
      <c r="E1089" s="1"/>
      <c r="F1089" s="1"/>
      <c r="G1089" s="1"/>
      <c r="H1089" s="1"/>
      <c r="I1089" s="33"/>
      <c r="J1089" s="53"/>
      <c r="K1089" s="1"/>
      <c r="L1089" s="1"/>
      <c r="M1089" s="1"/>
      <c r="N1089" s="1"/>
      <c r="O1089" s="1"/>
      <c r="P1089" s="1"/>
      <c r="Q1089" s="53"/>
      <c r="R1089" s="53"/>
      <c r="V1089" s="43"/>
      <c r="W1089" s="1"/>
      <c r="X1089" s="92"/>
    </row>
    <row r="1090" spans="1:24" ht="15">
      <c r="A1090" s="1" t="b">
        <v>0</v>
      </c>
      <c r="B1090" s="1"/>
      <c r="C1090" s="1"/>
      <c r="D1090" s="1"/>
      <c r="E1090" s="1"/>
      <c r="F1090" s="1"/>
      <c r="G1090" s="1"/>
      <c r="H1090" s="1"/>
      <c r="I1090" s="33"/>
      <c r="J1090" s="53"/>
      <c r="K1090" s="1"/>
      <c r="L1090" s="1"/>
      <c r="M1090" s="1"/>
      <c r="N1090" s="1"/>
      <c r="O1090" s="1"/>
      <c r="P1090" s="1"/>
      <c r="Q1090" s="53"/>
      <c r="R1090" s="53"/>
      <c r="V1090" s="43"/>
      <c r="W1090" s="1"/>
      <c r="X1090" s="92"/>
    </row>
    <row r="1091" spans="1:24" ht="15">
      <c r="A1091" s="1" t="b">
        <v>0</v>
      </c>
      <c r="B1091" s="1"/>
      <c r="C1091" s="1"/>
      <c r="D1091" s="1"/>
      <c r="E1091" s="1"/>
      <c r="F1091" s="1"/>
      <c r="G1091" s="1"/>
      <c r="H1091" s="1"/>
      <c r="I1091" s="33"/>
      <c r="J1091" s="53"/>
      <c r="K1091" s="1"/>
      <c r="L1091" s="1"/>
      <c r="M1091" s="1"/>
      <c r="N1091" s="1"/>
      <c r="O1091" s="1"/>
      <c r="P1091" s="1"/>
      <c r="Q1091" s="53"/>
      <c r="R1091" s="53"/>
      <c r="V1091" s="43"/>
      <c r="W1091" s="1"/>
      <c r="X1091" s="92"/>
    </row>
    <row r="1092" spans="1:24" ht="15">
      <c r="A1092" s="1" t="b">
        <v>0</v>
      </c>
      <c r="B1092" s="1"/>
      <c r="C1092" s="1"/>
      <c r="D1092" s="1"/>
      <c r="E1092" s="1"/>
      <c r="F1092" s="1"/>
      <c r="G1092" s="1"/>
      <c r="H1092" s="1"/>
      <c r="I1092" s="33"/>
      <c r="J1092" s="53"/>
      <c r="K1092" s="1"/>
      <c r="L1092" s="1"/>
      <c r="M1092" s="1"/>
      <c r="N1092" s="1"/>
      <c r="O1092" s="1"/>
      <c r="P1092" s="1"/>
      <c r="Q1092" s="53"/>
      <c r="R1092" s="53"/>
      <c r="V1092" s="43"/>
      <c r="W1092" s="1"/>
      <c r="X1092" s="92"/>
    </row>
    <row r="1093" spans="1:24" ht="15">
      <c r="A1093" s="1" t="b">
        <v>0</v>
      </c>
      <c r="B1093" s="1"/>
      <c r="C1093" s="1"/>
      <c r="D1093" s="1"/>
      <c r="E1093" s="1"/>
      <c r="F1093" s="1"/>
      <c r="G1093" s="1"/>
      <c r="H1093" s="1"/>
      <c r="I1093" s="33"/>
      <c r="J1093" s="53"/>
      <c r="K1093" s="1"/>
      <c r="L1093" s="1"/>
      <c r="M1093" s="1"/>
      <c r="N1093" s="1"/>
      <c r="O1093" s="1"/>
      <c r="P1093" s="1"/>
      <c r="Q1093" s="53"/>
      <c r="R1093" s="53"/>
      <c r="V1093" s="43"/>
      <c r="W1093" s="1"/>
      <c r="X1093" s="92"/>
    </row>
    <row r="1094" spans="1:24" ht="15">
      <c r="A1094" s="1" t="b">
        <v>0</v>
      </c>
      <c r="B1094" s="1"/>
      <c r="C1094" s="1"/>
      <c r="D1094" s="1"/>
      <c r="E1094" s="1"/>
      <c r="F1094" s="1"/>
      <c r="G1094" s="1"/>
      <c r="H1094" s="1"/>
      <c r="I1094" s="33"/>
      <c r="J1094" s="53"/>
      <c r="K1094" s="1"/>
      <c r="L1094" s="1"/>
      <c r="M1094" s="1"/>
      <c r="N1094" s="1"/>
      <c r="O1094" s="1"/>
      <c r="P1094" s="1"/>
      <c r="Q1094" s="53"/>
      <c r="R1094" s="53"/>
      <c r="V1094" s="43"/>
      <c r="W1094" s="1"/>
      <c r="X1094" s="92"/>
    </row>
    <row r="1095" spans="1:24" ht="15">
      <c r="A1095" s="1" t="b">
        <v>0</v>
      </c>
      <c r="B1095" s="1"/>
      <c r="C1095" s="1"/>
      <c r="D1095" s="1"/>
      <c r="E1095" s="1"/>
      <c r="F1095" s="1"/>
      <c r="G1095" s="1"/>
      <c r="H1095" s="1"/>
      <c r="I1095" s="33"/>
      <c r="J1095" s="53"/>
      <c r="K1095" s="1"/>
      <c r="L1095" s="1"/>
      <c r="M1095" s="1"/>
      <c r="N1095" s="1"/>
      <c r="O1095" s="1"/>
      <c r="P1095" s="1"/>
      <c r="Q1095" s="53"/>
      <c r="R1095" s="53"/>
      <c r="V1095" s="43"/>
      <c r="W1095" s="1"/>
      <c r="X1095" s="92"/>
    </row>
    <row r="1096" spans="1:24" ht="15">
      <c r="A1096" s="1" t="b">
        <v>0</v>
      </c>
      <c r="B1096" s="1"/>
      <c r="C1096" s="1"/>
      <c r="D1096" s="1"/>
      <c r="E1096" s="1"/>
      <c r="F1096" s="1"/>
      <c r="G1096" s="1"/>
      <c r="H1096" s="1"/>
      <c r="I1096" s="33"/>
      <c r="J1096" s="53"/>
      <c r="K1096" s="1"/>
      <c r="L1096" s="1"/>
      <c r="M1096" s="1"/>
      <c r="N1096" s="1"/>
      <c r="O1096" s="1"/>
      <c r="P1096" s="1"/>
      <c r="Q1096" s="53"/>
      <c r="R1096" s="53"/>
      <c r="V1096" s="43"/>
      <c r="W1096" s="1"/>
      <c r="X1096" s="92"/>
    </row>
    <row r="1097" spans="1:24" ht="15">
      <c r="A1097" s="1" t="b">
        <v>0</v>
      </c>
      <c r="B1097" s="1"/>
      <c r="C1097" s="1"/>
      <c r="D1097" s="1"/>
      <c r="E1097" s="1"/>
      <c r="F1097" s="1"/>
      <c r="G1097" s="1"/>
      <c r="H1097" s="1"/>
      <c r="I1097" s="33"/>
      <c r="J1097" s="53"/>
      <c r="K1097" s="1"/>
      <c r="L1097" s="1"/>
      <c r="M1097" s="1"/>
      <c r="N1097" s="1"/>
      <c r="O1097" s="1"/>
      <c r="P1097" s="1"/>
      <c r="Q1097" s="53"/>
      <c r="R1097" s="53"/>
      <c r="V1097" s="43"/>
      <c r="W1097" s="1"/>
      <c r="X1097" s="92"/>
    </row>
    <row r="1098" spans="1:24" ht="15">
      <c r="A1098" s="1" t="b">
        <v>0</v>
      </c>
      <c r="B1098" s="1"/>
      <c r="C1098" s="1"/>
      <c r="D1098" s="1"/>
      <c r="E1098" s="1"/>
      <c r="F1098" s="1"/>
      <c r="G1098" s="1"/>
      <c r="H1098" s="1"/>
      <c r="I1098" s="33"/>
      <c r="J1098" s="53"/>
      <c r="K1098" s="1"/>
      <c r="L1098" s="1"/>
      <c r="M1098" s="1"/>
      <c r="N1098" s="1"/>
      <c r="O1098" s="1"/>
      <c r="P1098" s="1"/>
      <c r="Q1098" s="53"/>
      <c r="R1098" s="53"/>
      <c r="V1098" s="43"/>
      <c r="W1098" s="1"/>
      <c r="X1098" s="92"/>
    </row>
    <row r="1099" spans="1:24" ht="15">
      <c r="A1099" s="1" t="b">
        <v>0</v>
      </c>
      <c r="B1099" s="1"/>
      <c r="C1099" s="1"/>
      <c r="D1099" s="1"/>
      <c r="E1099" s="1"/>
      <c r="F1099" s="1"/>
      <c r="G1099" s="1"/>
      <c r="H1099" s="1"/>
      <c r="I1099" s="33"/>
      <c r="J1099" s="53"/>
      <c r="K1099" s="1"/>
      <c r="L1099" s="1"/>
      <c r="M1099" s="1"/>
      <c r="N1099" s="1"/>
      <c r="O1099" s="1"/>
      <c r="P1099" s="1"/>
      <c r="Q1099" s="53"/>
      <c r="R1099" s="53"/>
      <c r="V1099" s="43"/>
      <c r="W1099" s="1"/>
      <c r="X1099" s="92"/>
    </row>
    <row r="1100" spans="1:24" ht="15">
      <c r="A1100" s="1" t="b">
        <v>0</v>
      </c>
      <c r="B1100" s="1"/>
      <c r="C1100" s="1"/>
      <c r="D1100" s="1"/>
      <c r="E1100" s="1"/>
      <c r="F1100" s="1"/>
      <c r="G1100" s="1"/>
      <c r="H1100" s="1"/>
      <c r="I1100" s="33"/>
      <c r="J1100" s="53"/>
      <c r="K1100" s="1"/>
      <c r="L1100" s="1"/>
      <c r="M1100" s="1"/>
      <c r="N1100" s="1"/>
      <c r="O1100" s="1"/>
      <c r="P1100" s="1"/>
      <c r="Q1100" s="53"/>
      <c r="R1100" s="53"/>
      <c r="V1100" s="43"/>
      <c r="W1100" s="1"/>
      <c r="X1100" s="92"/>
    </row>
    <row r="1101" spans="1:24" ht="15">
      <c r="A1101" s="1" t="b">
        <v>0</v>
      </c>
      <c r="B1101" s="1"/>
      <c r="C1101" s="1"/>
      <c r="D1101" s="1"/>
      <c r="E1101" s="1"/>
      <c r="F1101" s="1"/>
      <c r="G1101" s="1"/>
      <c r="H1101" s="1"/>
      <c r="I1101" s="33"/>
      <c r="J1101" s="53"/>
      <c r="K1101" s="1"/>
      <c r="L1101" s="1"/>
      <c r="M1101" s="1"/>
      <c r="N1101" s="1"/>
      <c r="O1101" s="1"/>
      <c r="P1101" s="1"/>
      <c r="Q1101" s="53"/>
      <c r="R1101" s="53"/>
      <c r="V1101" s="43"/>
      <c r="W1101" s="1"/>
      <c r="X1101" s="92"/>
    </row>
    <row r="1102" spans="1:24" ht="15">
      <c r="A1102" s="1" t="b">
        <v>0</v>
      </c>
      <c r="B1102" s="1"/>
      <c r="C1102" s="1"/>
      <c r="D1102" s="1"/>
      <c r="E1102" s="1"/>
      <c r="F1102" s="1"/>
      <c r="G1102" s="1"/>
      <c r="H1102" s="1"/>
      <c r="I1102" s="33"/>
      <c r="J1102" s="53"/>
      <c r="K1102" s="1"/>
      <c r="L1102" s="1"/>
      <c r="M1102" s="1"/>
      <c r="N1102" s="1"/>
      <c r="O1102" s="1"/>
      <c r="P1102" s="1"/>
      <c r="Q1102" s="53"/>
      <c r="R1102" s="53"/>
      <c r="V1102" s="43"/>
      <c r="W1102" s="1"/>
      <c r="X1102" s="92"/>
    </row>
    <row r="1103" spans="1:24" ht="15">
      <c r="A1103" s="1" t="b">
        <v>0</v>
      </c>
      <c r="B1103" s="1"/>
      <c r="C1103" s="1"/>
      <c r="D1103" s="1"/>
      <c r="E1103" s="1"/>
      <c r="F1103" s="1"/>
      <c r="G1103" s="1"/>
      <c r="H1103" s="1"/>
      <c r="I1103" s="33"/>
      <c r="J1103" s="53"/>
      <c r="K1103" s="1"/>
      <c r="L1103" s="1"/>
      <c r="M1103" s="1"/>
      <c r="N1103" s="1"/>
      <c r="O1103" s="1"/>
      <c r="P1103" s="1"/>
      <c r="Q1103" s="53"/>
      <c r="R1103" s="53"/>
      <c r="V1103" s="43"/>
      <c r="W1103" s="1"/>
      <c r="X1103" s="92"/>
    </row>
    <row r="1104" spans="1:24" ht="15">
      <c r="A1104" s="1" t="b">
        <v>0</v>
      </c>
      <c r="B1104" s="1"/>
      <c r="C1104" s="1"/>
      <c r="D1104" s="1"/>
      <c r="E1104" s="1"/>
      <c r="F1104" s="1"/>
      <c r="G1104" s="1"/>
      <c r="H1104" s="1"/>
      <c r="I1104" s="33"/>
      <c r="J1104" s="53"/>
      <c r="K1104" s="1"/>
      <c r="L1104" s="1"/>
      <c r="M1104" s="1"/>
      <c r="N1104" s="1"/>
      <c r="O1104" s="1"/>
      <c r="P1104" s="1"/>
      <c r="Q1104" s="53"/>
      <c r="R1104" s="53"/>
      <c r="V1104" s="43"/>
      <c r="W1104" s="1"/>
      <c r="X1104" s="92"/>
    </row>
    <row r="1105" spans="1:24" ht="15">
      <c r="A1105" s="1" t="b">
        <v>0</v>
      </c>
      <c r="B1105" s="1"/>
      <c r="C1105" s="1"/>
      <c r="D1105" s="1"/>
      <c r="E1105" s="1"/>
      <c r="F1105" s="1"/>
      <c r="G1105" s="1"/>
      <c r="H1105" s="1"/>
      <c r="I1105" s="33"/>
      <c r="J1105" s="53"/>
      <c r="K1105" s="1"/>
      <c r="L1105" s="1"/>
      <c r="M1105" s="1"/>
      <c r="N1105" s="1"/>
      <c r="O1105" s="1"/>
      <c r="P1105" s="1"/>
      <c r="Q1105" s="53"/>
      <c r="R1105" s="53"/>
      <c r="V1105" s="43"/>
      <c r="W1105" s="1"/>
      <c r="X1105" s="92"/>
    </row>
    <row r="1106" spans="1:24" ht="15">
      <c r="A1106" s="1" t="b">
        <v>0</v>
      </c>
      <c r="B1106" s="1"/>
      <c r="C1106" s="1"/>
      <c r="D1106" s="1"/>
      <c r="E1106" s="1"/>
      <c r="F1106" s="1"/>
      <c r="G1106" s="1"/>
      <c r="H1106" s="1"/>
      <c r="I1106" s="33"/>
      <c r="J1106" s="53"/>
      <c r="K1106" s="1"/>
      <c r="L1106" s="1"/>
      <c r="M1106" s="1"/>
      <c r="N1106" s="1"/>
      <c r="O1106" s="1"/>
      <c r="P1106" s="1"/>
      <c r="Q1106" s="53"/>
      <c r="R1106" s="53"/>
      <c r="V1106" s="43"/>
      <c r="W1106" s="1"/>
      <c r="X1106" s="92"/>
    </row>
    <row r="1107" spans="1:24" ht="15">
      <c r="A1107" s="1" t="b">
        <v>0</v>
      </c>
      <c r="B1107" s="1"/>
      <c r="C1107" s="1"/>
      <c r="D1107" s="1"/>
      <c r="E1107" s="1"/>
      <c r="F1107" s="1"/>
      <c r="G1107" s="1"/>
      <c r="H1107" s="1"/>
      <c r="I1107" s="33"/>
      <c r="J1107" s="53"/>
      <c r="K1107" s="1"/>
      <c r="L1107" s="1"/>
      <c r="M1107" s="1"/>
      <c r="N1107" s="1"/>
      <c r="O1107" s="1"/>
      <c r="P1107" s="1"/>
      <c r="Q1107" s="53"/>
      <c r="R1107" s="53"/>
      <c r="V1107" s="43"/>
      <c r="W1107" s="1"/>
      <c r="X1107" s="92"/>
    </row>
    <row r="1108" spans="1:24" ht="15">
      <c r="A1108" s="1" t="b">
        <v>0</v>
      </c>
      <c r="B1108" s="1"/>
      <c r="C1108" s="1"/>
      <c r="D1108" s="1"/>
      <c r="E1108" s="1"/>
      <c r="F1108" s="1"/>
      <c r="G1108" s="1"/>
      <c r="H1108" s="1"/>
      <c r="I1108" s="33"/>
      <c r="J1108" s="53"/>
      <c r="K1108" s="1"/>
      <c r="L1108" s="1"/>
      <c r="M1108" s="1"/>
      <c r="N1108" s="1"/>
      <c r="O1108" s="1"/>
      <c r="P1108" s="1"/>
      <c r="Q1108" s="53"/>
      <c r="R1108" s="53"/>
      <c r="V1108" s="43"/>
      <c r="W1108" s="1"/>
      <c r="X1108" s="92"/>
    </row>
    <row r="1109" spans="1:24" ht="15">
      <c r="A1109" s="1" t="b">
        <v>0</v>
      </c>
      <c r="B1109" s="1"/>
      <c r="C1109" s="1"/>
      <c r="D1109" s="1"/>
      <c r="E1109" s="1"/>
      <c r="F1109" s="1"/>
      <c r="G1109" s="1"/>
      <c r="H1109" s="1"/>
      <c r="I1109" s="33"/>
      <c r="J1109" s="53"/>
      <c r="K1109" s="1"/>
      <c r="L1109" s="1"/>
      <c r="M1109" s="1"/>
      <c r="N1109" s="1"/>
      <c r="O1109" s="1"/>
      <c r="P1109" s="1"/>
      <c r="Q1109" s="53"/>
      <c r="R1109" s="53"/>
      <c r="V1109" s="43"/>
      <c r="W1109" s="1"/>
      <c r="X1109" s="92"/>
    </row>
    <row r="1110" spans="1:24" ht="15">
      <c r="A1110" s="1" t="b">
        <v>0</v>
      </c>
      <c r="B1110" s="1"/>
      <c r="C1110" s="1"/>
      <c r="D1110" s="1"/>
      <c r="E1110" s="1"/>
      <c r="F1110" s="1"/>
      <c r="G1110" s="1"/>
      <c r="H1110" s="1"/>
      <c r="I1110" s="33"/>
      <c r="J1110" s="53"/>
      <c r="K1110" s="1"/>
      <c r="L1110" s="1"/>
      <c r="M1110" s="1"/>
      <c r="N1110" s="1"/>
      <c r="O1110" s="1"/>
      <c r="P1110" s="1"/>
      <c r="Q1110" s="53"/>
      <c r="R1110" s="53"/>
      <c r="V1110" s="43"/>
      <c r="W1110" s="1"/>
      <c r="X1110" s="92"/>
    </row>
    <row r="1111" spans="1:24" ht="15">
      <c r="A1111" s="1" t="b">
        <v>0</v>
      </c>
      <c r="B1111" s="1"/>
      <c r="C1111" s="1"/>
      <c r="D1111" s="1"/>
      <c r="E1111" s="1"/>
      <c r="F1111" s="1"/>
      <c r="G1111" s="1"/>
      <c r="H1111" s="1"/>
      <c r="I1111" s="33"/>
      <c r="J1111" s="53"/>
      <c r="K1111" s="1"/>
      <c r="L1111" s="1"/>
      <c r="M1111" s="1"/>
      <c r="N1111" s="1"/>
      <c r="O1111" s="1"/>
      <c r="P1111" s="1"/>
      <c r="Q1111" s="53"/>
      <c r="R1111" s="53"/>
      <c r="V1111" s="43"/>
      <c r="W1111" s="1"/>
      <c r="X1111" s="92"/>
    </row>
    <row r="1112" spans="1:24" ht="15">
      <c r="A1112" s="1" t="b">
        <v>0</v>
      </c>
      <c r="B1112" s="1"/>
      <c r="C1112" s="1"/>
      <c r="D1112" s="1"/>
      <c r="E1112" s="1"/>
      <c r="F1112" s="1"/>
      <c r="G1112" s="1"/>
      <c r="H1112" s="1"/>
      <c r="I1112" s="33"/>
      <c r="J1112" s="53"/>
      <c r="K1112" s="1"/>
      <c r="L1112" s="1"/>
      <c r="M1112" s="1"/>
      <c r="N1112" s="1"/>
      <c r="O1112" s="1"/>
      <c r="P1112" s="1"/>
      <c r="Q1112" s="53"/>
      <c r="R1112" s="53"/>
      <c r="V1112" s="43"/>
      <c r="W1112" s="1"/>
      <c r="X1112" s="92"/>
    </row>
    <row r="1113" spans="1:24" ht="15">
      <c r="A1113" s="1" t="b">
        <v>0</v>
      </c>
      <c r="B1113" s="1"/>
      <c r="C1113" s="1"/>
      <c r="D1113" s="1"/>
      <c r="E1113" s="1"/>
      <c r="F1113" s="1"/>
      <c r="G1113" s="1"/>
      <c r="H1113" s="1"/>
      <c r="I1113" s="33"/>
      <c r="J1113" s="53"/>
      <c r="K1113" s="1"/>
      <c r="L1113" s="1"/>
      <c r="M1113" s="1"/>
      <c r="N1113" s="1"/>
      <c r="O1113" s="1"/>
      <c r="P1113" s="1"/>
      <c r="Q1113" s="53"/>
      <c r="R1113" s="53"/>
      <c r="V1113" s="43"/>
      <c r="W1113" s="1"/>
      <c r="X1113" s="92"/>
    </row>
    <row r="1114" spans="1:24" ht="15">
      <c r="A1114" s="1" t="b">
        <v>0</v>
      </c>
      <c r="B1114" s="1"/>
      <c r="C1114" s="1"/>
      <c r="D1114" s="1"/>
      <c r="E1114" s="1"/>
      <c r="F1114" s="1"/>
      <c r="G1114" s="1"/>
      <c r="H1114" s="1"/>
      <c r="I1114" s="33"/>
      <c r="J1114" s="53"/>
      <c r="K1114" s="1"/>
      <c r="L1114" s="1"/>
      <c r="M1114" s="1"/>
      <c r="N1114" s="1"/>
      <c r="O1114" s="1"/>
      <c r="P1114" s="1"/>
      <c r="Q1114" s="53"/>
      <c r="R1114" s="53"/>
      <c r="V1114" s="43"/>
      <c r="W1114" s="1"/>
      <c r="X1114" s="92"/>
    </row>
    <row r="1115" spans="1:24" ht="15">
      <c r="A1115" s="1" t="b">
        <v>0</v>
      </c>
      <c r="B1115" s="1"/>
      <c r="C1115" s="1"/>
      <c r="D1115" s="1"/>
      <c r="E1115" s="1"/>
      <c r="F1115" s="1"/>
      <c r="G1115" s="1"/>
      <c r="H1115" s="1"/>
      <c r="I1115" s="33"/>
      <c r="J1115" s="53"/>
      <c r="K1115" s="1"/>
      <c r="L1115" s="1"/>
      <c r="M1115" s="1"/>
      <c r="N1115" s="1"/>
      <c r="O1115" s="1"/>
      <c r="P1115" s="1"/>
      <c r="Q1115" s="53"/>
      <c r="R1115" s="53"/>
      <c r="V1115" s="43"/>
      <c r="W1115" s="1"/>
      <c r="X1115" s="92"/>
    </row>
    <row r="1116" spans="1:24" ht="15">
      <c r="A1116" s="1" t="b">
        <v>0</v>
      </c>
      <c r="B1116" s="1"/>
      <c r="C1116" s="1"/>
      <c r="D1116" s="1"/>
      <c r="E1116" s="1"/>
      <c r="F1116" s="1"/>
      <c r="G1116" s="1"/>
      <c r="H1116" s="1"/>
      <c r="I1116" s="33"/>
      <c r="J1116" s="53"/>
      <c r="K1116" s="1"/>
      <c r="L1116" s="1"/>
      <c r="M1116" s="1"/>
      <c r="N1116" s="1"/>
      <c r="O1116" s="1"/>
      <c r="P1116" s="1"/>
      <c r="Q1116" s="53"/>
      <c r="R1116" s="53"/>
      <c r="V1116" s="43"/>
      <c r="W1116" s="1"/>
      <c r="X1116" s="92"/>
    </row>
    <row r="1117" spans="1:24" ht="15">
      <c r="A1117" s="1" t="b">
        <v>0</v>
      </c>
      <c r="B1117" s="1"/>
      <c r="C1117" s="1"/>
      <c r="D1117" s="1"/>
      <c r="E1117" s="1"/>
      <c r="F1117" s="1"/>
      <c r="G1117" s="1"/>
      <c r="H1117" s="1"/>
      <c r="I1117" s="33"/>
      <c r="J1117" s="53"/>
      <c r="K1117" s="1"/>
      <c r="L1117" s="1"/>
      <c r="M1117" s="1"/>
      <c r="N1117" s="1"/>
      <c r="O1117" s="1"/>
      <c r="P1117" s="1"/>
      <c r="Q1117" s="53"/>
      <c r="R1117" s="53"/>
      <c r="V1117" s="43"/>
      <c r="W1117" s="1"/>
      <c r="X1117" s="92"/>
    </row>
    <row r="1118" spans="1:24" ht="15">
      <c r="A1118" s="1" t="b">
        <v>0</v>
      </c>
      <c r="B1118" s="1"/>
      <c r="C1118" s="1"/>
      <c r="D1118" s="1"/>
      <c r="E1118" s="1"/>
      <c r="F1118" s="1"/>
      <c r="G1118" s="1"/>
      <c r="H1118" s="1"/>
      <c r="I1118" s="33"/>
      <c r="J1118" s="53"/>
      <c r="K1118" s="1"/>
      <c r="L1118" s="1"/>
      <c r="M1118" s="1"/>
      <c r="N1118" s="1"/>
      <c r="O1118" s="1"/>
      <c r="P1118" s="1"/>
      <c r="Q1118" s="53"/>
      <c r="R1118" s="53"/>
      <c r="V1118" s="43"/>
      <c r="W1118" s="1"/>
      <c r="X1118" s="92"/>
    </row>
    <row r="1119" spans="1:24" ht="15">
      <c r="A1119" s="1" t="b">
        <v>0</v>
      </c>
      <c r="B1119" s="1"/>
      <c r="C1119" s="1"/>
      <c r="D1119" s="1"/>
      <c r="E1119" s="1"/>
      <c r="F1119" s="1"/>
      <c r="G1119" s="1"/>
      <c r="H1119" s="1"/>
      <c r="I1119" s="33"/>
      <c r="J1119" s="53"/>
      <c r="K1119" s="1"/>
      <c r="L1119" s="1"/>
      <c r="M1119" s="1"/>
      <c r="N1119" s="1"/>
      <c r="O1119" s="1"/>
      <c r="P1119" s="1"/>
      <c r="Q1119" s="53"/>
      <c r="R1119" s="53"/>
      <c r="V1119" s="43"/>
      <c r="W1119" s="1"/>
      <c r="X1119" s="92"/>
    </row>
    <row r="1120" spans="1:24" ht="15">
      <c r="A1120" s="1" t="b">
        <v>0</v>
      </c>
      <c r="B1120" s="1"/>
      <c r="C1120" s="1"/>
      <c r="D1120" s="1"/>
      <c r="E1120" s="1"/>
      <c r="F1120" s="1"/>
      <c r="G1120" s="1"/>
      <c r="H1120" s="1"/>
      <c r="I1120" s="33"/>
      <c r="J1120" s="53"/>
      <c r="K1120" s="1"/>
      <c r="L1120" s="1"/>
      <c r="M1120" s="1"/>
      <c r="N1120" s="1"/>
      <c r="O1120" s="1"/>
      <c r="P1120" s="1"/>
      <c r="Q1120" s="53"/>
      <c r="R1120" s="53"/>
      <c r="V1120" s="43"/>
      <c r="W1120" s="1"/>
      <c r="X1120" s="92"/>
    </row>
    <row r="1121" spans="1:24" ht="15">
      <c r="A1121" s="1" t="b">
        <v>0</v>
      </c>
      <c r="B1121" s="1"/>
      <c r="C1121" s="1"/>
      <c r="D1121" s="1"/>
      <c r="E1121" s="1"/>
      <c r="F1121" s="1"/>
      <c r="G1121" s="1"/>
      <c r="H1121" s="1"/>
      <c r="I1121" s="33"/>
      <c r="J1121" s="53"/>
      <c r="K1121" s="1"/>
      <c r="L1121" s="1"/>
      <c r="M1121" s="1"/>
      <c r="N1121" s="1"/>
      <c r="O1121" s="1"/>
      <c r="P1121" s="1"/>
      <c r="Q1121" s="53"/>
      <c r="R1121" s="53"/>
      <c r="V1121" s="43"/>
      <c r="W1121" s="1"/>
      <c r="X1121" s="92"/>
    </row>
    <row r="1122" spans="1:24" ht="15">
      <c r="A1122" s="1" t="b">
        <v>0</v>
      </c>
      <c r="B1122" s="1"/>
      <c r="C1122" s="1"/>
      <c r="D1122" s="1"/>
      <c r="E1122" s="1"/>
      <c r="F1122" s="1"/>
      <c r="G1122" s="1"/>
      <c r="H1122" s="1"/>
      <c r="I1122" s="33"/>
      <c r="J1122" s="53"/>
      <c r="K1122" s="1"/>
      <c r="L1122" s="1"/>
      <c r="M1122" s="1"/>
      <c r="N1122" s="1"/>
      <c r="O1122" s="1"/>
      <c r="P1122" s="1"/>
      <c r="Q1122" s="53"/>
      <c r="R1122" s="53"/>
      <c r="V1122" s="43"/>
      <c r="W1122" s="1"/>
      <c r="X1122" s="92"/>
    </row>
    <row r="1123" spans="1:24" ht="15">
      <c r="A1123" s="1" t="b">
        <v>0</v>
      </c>
      <c r="B1123" s="1"/>
      <c r="C1123" s="1"/>
      <c r="D1123" s="1"/>
      <c r="E1123" s="1"/>
      <c r="F1123" s="1"/>
      <c r="G1123" s="1"/>
      <c r="H1123" s="1"/>
      <c r="I1123" s="33"/>
      <c r="J1123" s="53"/>
      <c r="K1123" s="1"/>
      <c r="L1123" s="1"/>
      <c r="M1123" s="1"/>
      <c r="N1123" s="1"/>
      <c r="O1123" s="1"/>
      <c r="P1123" s="1"/>
      <c r="Q1123" s="53"/>
      <c r="R1123" s="53"/>
      <c r="V1123" s="43"/>
      <c r="W1123" s="1"/>
      <c r="X1123" s="92"/>
    </row>
    <row r="1124" spans="1:24" ht="15">
      <c r="A1124" s="1" t="b">
        <v>0</v>
      </c>
      <c r="B1124" s="1"/>
      <c r="C1124" s="1"/>
      <c r="D1124" s="1"/>
      <c r="E1124" s="1"/>
      <c r="F1124" s="1"/>
      <c r="G1124" s="1"/>
      <c r="H1124" s="1"/>
      <c r="I1124" s="33"/>
      <c r="J1124" s="53"/>
      <c r="K1124" s="1"/>
      <c r="L1124" s="1"/>
      <c r="M1124" s="1"/>
      <c r="N1124" s="1"/>
      <c r="O1124" s="1"/>
      <c r="P1124" s="1"/>
      <c r="Q1124" s="53"/>
      <c r="R1124" s="53"/>
      <c r="V1124" s="43"/>
      <c r="W1124" s="1"/>
      <c r="X1124" s="92"/>
    </row>
    <row r="1125" spans="1:24" ht="15">
      <c r="A1125" s="1" t="b">
        <v>0</v>
      </c>
      <c r="B1125" s="1"/>
      <c r="C1125" s="1"/>
      <c r="D1125" s="1"/>
      <c r="E1125" s="1"/>
      <c r="F1125" s="1"/>
      <c r="G1125" s="1"/>
      <c r="H1125" s="1"/>
      <c r="I1125" s="33"/>
      <c r="J1125" s="53"/>
      <c r="K1125" s="1"/>
      <c r="L1125" s="1"/>
      <c r="M1125" s="1"/>
      <c r="N1125" s="1"/>
      <c r="O1125" s="1"/>
      <c r="P1125" s="1"/>
      <c r="Q1125" s="53"/>
      <c r="R1125" s="53"/>
      <c r="V1125" s="43"/>
      <c r="W1125" s="1"/>
      <c r="X1125" s="92"/>
    </row>
    <row r="1126" spans="1:24" ht="15">
      <c r="A1126" s="1" t="b">
        <v>0</v>
      </c>
      <c r="B1126" s="1"/>
      <c r="C1126" s="1"/>
      <c r="D1126" s="1"/>
      <c r="E1126" s="1"/>
      <c r="F1126" s="1"/>
      <c r="G1126" s="1"/>
      <c r="H1126" s="1"/>
      <c r="I1126" s="33"/>
      <c r="J1126" s="53"/>
      <c r="K1126" s="1"/>
      <c r="L1126" s="1"/>
      <c r="M1126" s="1"/>
      <c r="N1126" s="1"/>
      <c r="O1126" s="1"/>
      <c r="P1126" s="1"/>
      <c r="Q1126" s="53"/>
      <c r="R1126" s="53"/>
      <c r="V1126" s="43"/>
      <c r="W1126" s="1"/>
      <c r="X1126" s="92"/>
    </row>
    <row r="1127" spans="1:24" ht="15">
      <c r="A1127" s="1" t="b">
        <v>0</v>
      </c>
      <c r="B1127" s="1"/>
      <c r="C1127" s="1"/>
      <c r="D1127" s="1"/>
      <c r="E1127" s="1"/>
      <c r="F1127" s="1"/>
      <c r="G1127" s="1"/>
      <c r="H1127" s="1"/>
      <c r="I1127" s="33"/>
      <c r="J1127" s="53"/>
      <c r="K1127" s="1"/>
      <c r="L1127" s="1"/>
      <c r="M1127" s="1"/>
      <c r="N1127" s="1"/>
      <c r="O1127" s="1"/>
      <c r="P1127" s="1"/>
      <c r="Q1127" s="53"/>
      <c r="R1127" s="53"/>
      <c r="V1127" s="43"/>
      <c r="W1127" s="1"/>
      <c r="X1127" s="92"/>
    </row>
    <row r="1128" spans="1:24" ht="15">
      <c r="A1128" s="1" t="b">
        <v>0</v>
      </c>
      <c r="B1128" s="1"/>
      <c r="C1128" s="1"/>
      <c r="D1128" s="1"/>
      <c r="E1128" s="1"/>
      <c r="F1128" s="1"/>
      <c r="G1128" s="1"/>
      <c r="H1128" s="1"/>
      <c r="I1128" s="33"/>
      <c r="J1128" s="53"/>
      <c r="K1128" s="1"/>
      <c r="L1128" s="1"/>
      <c r="M1128" s="1"/>
      <c r="N1128" s="1"/>
      <c r="O1128" s="1"/>
      <c r="P1128" s="1"/>
      <c r="Q1128" s="53"/>
      <c r="R1128" s="53"/>
      <c r="V1128" s="43"/>
      <c r="W1128" s="1"/>
      <c r="X1128" s="92"/>
    </row>
    <row r="1129" spans="1:24" ht="15">
      <c r="A1129" s="1" t="b">
        <v>0</v>
      </c>
      <c r="B1129" s="1"/>
      <c r="C1129" s="1"/>
      <c r="D1129" s="1"/>
      <c r="E1129" s="1"/>
      <c r="F1129" s="1"/>
      <c r="G1129" s="1"/>
      <c r="H1129" s="1"/>
      <c r="I1129" s="33"/>
      <c r="J1129" s="53"/>
      <c r="K1129" s="1"/>
      <c r="L1129" s="1"/>
      <c r="M1129" s="1"/>
      <c r="N1129" s="1"/>
      <c r="O1129" s="1"/>
      <c r="P1129" s="1"/>
      <c r="Q1129" s="53"/>
      <c r="R1129" s="53"/>
      <c r="V1129" s="43"/>
      <c r="W1129" s="1"/>
      <c r="X1129" s="92"/>
    </row>
    <row r="1130" spans="1:24" ht="15">
      <c r="A1130" s="1" t="b">
        <v>0</v>
      </c>
      <c r="B1130" s="1"/>
      <c r="C1130" s="1"/>
      <c r="D1130" s="1"/>
      <c r="E1130" s="1"/>
      <c r="F1130" s="1"/>
      <c r="G1130" s="1"/>
      <c r="H1130" s="1"/>
      <c r="I1130" s="33"/>
      <c r="J1130" s="53"/>
      <c r="K1130" s="1"/>
      <c r="L1130" s="1"/>
      <c r="M1130" s="1"/>
      <c r="N1130" s="1"/>
      <c r="O1130" s="1"/>
      <c r="P1130" s="1"/>
      <c r="Q1130" s="53"/>
      <c r="R1130" s="53"/>
      <c r="V1130" s="43"/>
      <c r="W1130" s="1"/>
      <c r="X1130" s="92"/>
    </row>
    <row r="1131" spans="1:24" ht="15">
      <c r="A1131" s="1" t="b">
        <v>0</v>
      </c>
      <c r="B1131" s="1"/>
      <c r="C1131" s="1"/>
      <c r="D1131" s="1"/>
      <c r="E1131" s="1"/>
      <c r="F1131" s="1"/>
      <c r="G1131" s="1"/>
      <c r="H1131" s="1"/>
      <c r="I1131" s="33"/>
      <c r="J1131" s="53"/>
      <c r="K1131" s="1"/>
      <c r="L1131" s="1"/>
      <c r="M1131" s="1"/>
      <c r="N1131" s="1"/>
      <c r="O1131" s="1"/>
      <c r="P1131" s="1"/>
      <c r="Q1131" s="53"/>
      <c r="R1131" s="53"/>
      <c r="V1131" s="43"/>
      <c r="W1131" s="1"/>
      <c r="X1131" s="92"/>
    </row>
    <row r="1132" spans="1:24" ht="15">
      <c r="A1132" s="1" t="b">
        <v>0</v>
      </c>
      <c r="B1132" s="1"/>
      <c r="C1132" s="1"/>
      <c r="D1132" s="1"/>
      <c r="E1132" s="1"/>
      <c r="F1132" s="1"/>
      <c r="G1132" s="1"/>
      <c r="H1132" s="1"/>
      <c r="I1132" s="33"/>
      <c r="J1132" s="53"/>
      <c r="K1132" s="1"/>
      <c r="L1132" s="1"/>
      <c r="M1132" s="1"/>
      <c r="N1132" s="1"/>
      <c r="O1132" s="1"/>
      <c r="P1132" s="1"/>
      <c r="Q1132" s="53"/>
      <c r="R1132" s="53"/>
      <c r="V1132" s="43"/>
      <c r="W1132" s="1"/>
      <c r="X1132" s="92"/>
    </row>
    <row r="1133" spans="1:24" ht="15">
      <c r="A1133" s="1" t="b">
        <v>0</v>
      </c>
      <c r="B1133" s="1"/>
      <c r="C1133" s="1"/>
      <c r="D1133" s="1"/>
      <c r="E1133" s="1"/>
      <c r="F1133" s="1"/>
      <c r="G1133" s="1"/>
      <c r="H1133" s="1"/>
      <c r="I1133" s="33"/>
      <c r="J1133" s="53"/>
      <c r="K1133" s="1"/>
      <c r="L1133" s="1"/>
      <c r="M1133" s="1"/>
      <c r="N1133" s="1"/>
      <c r="O1133" s="1"/>
      <c r="P1133" s="1"/>
      <c r="Q1133" s="53"/>
      <c r="R1133" s="53"/>
      <c r="V1133" s="43"/>
      <c r="W1133" s="1"/>
      <c r="X1133" s="92"/>
    </row>
    <row r="1134" spans="1:24" ht="15">
      <c r="A1134" s="1" t="b">
        <v>0</v>
      </c>
      <c r="B1134" s="1"/>
      <c r="C1134" s="1"/>
      <c r="D1134" s="1"/>
      <c r="E1134" s="1"/>
      <c r="F1134" s="1"/>
      <c r="G1134" s="1"/>
      <c r="H1134" s="1"/>
      <c r="I1134" s="33"/>
      <c r="J1134" s="53"/>
      <c r="K1134" s="1"/>
      <c r="L1134" s="1"/>
      <c r="M1134" s="1"/>
      <c r="N1134" s="1"/>
      <c r="O1134" s="1"/>
      <c r="P1134" s="1"/>
      <c r="Q1134" s="53"/>
      <c r="R1134" s="53"/>
      <c r="V1134" s="43"/>
      <c r="W1134" s="1"/>
      <c r="X1134" s="92"/>
    </row>
    <row r="1135" spans="1:24" ht="15">
      <c r="A1135" s="1" t="b">
        <v>0</v>
      </c>
      <c r="B1135" s="1"/>
      <c r="C1135" s="1"/>
      <c r="D1135" s="1"/>
      <c r="E1135" s="1"/>
      <c r="F1135" s="1"/>
      <c r="G1135" s="1"/>
      <c r="H1135" s="1"/>
      <c r="I1135" s="33"/>
      <c r="J1135" s="53"/>
      <c r="K1135" s="1"/>
      <c r="L1135" s="1"/>
      <c r="M1135" s="1"/>
      <c r="N1135" s="1"/>
      <c r="O1135" s="1"/>
      <c r="P1135" s="1"/>
      <c r="Q1135" s="53"/>
      <c r="R1135" s="53"/>
      <c r="V1135" s="43"/>
      <c r="W1135" s="1"/>
      <c r="X1135" s="92"/>
    </row>
    <row r="1136" spans="1:24" ht="15">
      <c r="A1136" s="1" t="b">
        <v>0</v>
      </c>
      <c r="B1136" s="1"/>
      <c r="C1136" s="1"/>
      <c r="D1136" s="1"/>
      <c r="E1136" s="1"/>
      <c r="F1136" s="1"/>
      <c r="G1136" s="1"/>
      <c r="H1136" s="1"/>
      <c r="I1136" s="33"/>
      <c r="J1136" s="53"/>
      <c r="K1136" s="1"/>
      <c r="L1136" s="1"/>
      <c r="M1136" s="1"/>
      <c r="N1136" s="1"/>
      <c r="O1136" s="1"/>
      <c r="P1136" s="1"/>
      <c r="Q1136" s="53"/>
      <c r="R1136" s="53"/>
      <c r="V1136" s="43"/>
      <c r="W1136" s="1"/>
      <c r="X1136" s="92"/>
    </row>
    <row r="1137" spans="1:24" ht="15">
      <c r="A1137" s="1" t="b">
        <v>0</v>
      </c>
      <c r="B1137" s="1"/>
      <c r="C1137" s="1"/>
      <c r="D1137" s="1"/>
      <c r="E1137" s="1"/>
      <c r="F1137" s="1"/>
      <c r="G1137" s="1"/>
      <c r="H1137" s="1"/>
      <c r="I1137" s="33"/>
      <c r="J1137" s="53"/>
      <c r="K1137" s="1"/>
      <c r="L1137" s="1"/>
      <c r="M1137" s="1"/>
      <c r="N1137" s="1"/>
      <c r="O1137" s="1"/>
      <c r="P1137" s="1"/>
      <c r="Q1137" s="53"/>
      <c r="R1137" s="53"/>
      <c r="V1137" s="43"/>
      <c r="W1137" s="1"/>
      <c r="X1137" s="92"/>
    </row>
    <row r="1138" spans="1:24" ht="15">
      <c r="A1138" s="1" t="b">
        <v>0</v>
      </c>
      <c r="B1138" s="1"/>
      <c r="C1138" s="1"/>
      <c r="D1138" s="1"/>
      <c r="E1138" s="1"/>
      <c r="F1138" s="1"/>
      <c r="G1138" s="1"/>
      <c r="H1138" s="1"/>
      <c r="I1138" s="33"/>
      <c r="J1138" s="53"/>
      <c r="K1138" s="1"/>
      <c r="L1138" s="1"/>
      <c r="M1138" s="1"/>
      <c r="N1138" s="1"/>
      <c r="O1138" s="1"/>
      <c r="P1138" s="1"/>
      <c r="Q1138" s="53"/>
      <c r="R1138" s="53"/>
      <c r="V1138" s="43"/>
      <c r="W1138" s="1"/>
      <c r="X1138" s="92"/>
    </row>
    <row r="1139" spans="1:24" ht="15">
      <c r="A1139" s="1" t="b">
        <v>0</v>
      </c>
      <c r="B1139" s="1"/>
      <c r="C1139" s="1"/>
      <c r="D1139" s="1"/>
      <c r="E1139" s="1"/>
      <c r="F1139" s="1"/>
      <c r="G1139" s="1"/>
      <c r="H1139" s="1"/>
      <c r="I1139" s="33"/>
      <c r="J1139" s="53"/>
      <c r="K1139" s="1"/>
      <c r="L1139" s="1"/>
      <c r="M1139" s="1"/>
      <c r="N1139" s="1"/>
      <c r="O1139" s="1"/>
      <c r="P1139" s="1"/>
      <c r="Q1139" s="53"/>
      <c r="R1139" s="53"/>
      <c r="V1139" s="43"/>
      <c r="W1139" s="1"/>
      <c r="X1139" s="92"/>
    </row>
    <row r="1140" spans="1:24" ht="15">
      <c r="A1140" s="1" t="b">
        <v>0</v>
      </c>
      <c r="B1140" s="1"/>
      <c r="C1140" s="1"/>
      <c r="D1140" s="1"/>
      <c r="E1140" s="1"/>
      <c r="F1140" s="1"/>
      <c r="G1140" s="1"/>
      <c r="H1140" s="1"/>
      <c r="I1140" s="33"/>
      <c r="J1140" s="53"/>
      <c r="K1140" s="1"/>
      <c r="L1140" s="1"/>
      <c r="M1140" s="1"/>
      <c r="N1140" s="1"/>
      <c r="O1140" s="1"/>
      <c r="P1140" s="1"/>
      <c r="Q1140" s="53"/>
      <c r="R1140" s="53"/>
      <c r="V1140" s="43"/>
      <c r="W1140" s="1"/>
      <c r="X1140" s="92"/>
    </row>
    <row r="1141" spans="1:24" ht="15">
      <c r="A1141" s="1" t="b">
        <v>0</v>
      </c>
      <c r="B1141" s="1"/>
      <c r="C1141" s="1"/>
      <c r="D1141" s="1"/>
      <c r="E1141" s="1"/>
      <c r="F1141" s="1"/>
      <c r="G1141" s="1"/>
      <c r="H1141" s="1"/>
      <c r="I1141" s="33"/>
      <c r="J1141" s="53"/>
      <c r="K1141" s="1"/>
      <c r="L1141" s="1"/>
      <c r="M1141" s="1"/>
      <c r="N1141" s="1"/>
      <c r="O1141" s="1"/>
      <c r="P1141" s="1"/>
      <c r="Q1141" s="53"/>
      <c r="R1141" s="53"/>
      <c r="V1141" s="43"/>
      <c r="W1141" s="1"/>
      <c r="X1141" s="92"/>
    </row>
    <row r="1142" spans="1:24" ht="15">
      <c r="A1142" s="1" t="b">
        <v>0</v>
      </c>
      <c r="B1142" s="1"/>
      <c r="C1142" s="1"/>
      <c r="D1142" s="1"/>
      <c r="E1142" s="1"/>
      <c r="F1142" s="1"/>
      <c r="G1142" s="1"/>
      <c r="H1142" s="1"/>
      <c r="I1142" s="33"/>
      <c r="J1142" s="53"/>
      <c r="K1142" s="1"/>
      <c r="L1142" s="1"/>
      <c r="M1142" s="1"/>
      <c r="N1142" s="1"/>
      <c r="O1142" s="1"/>
      <c r="P1142" s="1"/>
      <c r="Q1142" s="53"/>
      <c r="R1142" s="53"/>
      <c r="V1142" s="43"/>
      <c r="W1142" s="1"/>
      <c r="X1142" s="92"/>
    </row>
    <row r="1143" spans="1:24" ht="15">
      <c r="A1143" s="1" t="b">
        <v>0</v>
      </c>
      <c r="B1143" s="1"/>
      <c r="C1143" s="1"/>
      <c r="D1143" s="1"/>
      <c r="E1143" s="1"/>
      <c r="F1143" s="1"/>
      <c r="G1143" s="1"/>
      <c r="H1143" s="1"/>
      <c r="I1143" s="33"/>
      <c r="J1143" s="53"/>
      <c r="K1143" s="1"/>
      <c r="L1143" s="1"/>
      <c r="M1143" s="1"/>
      <c r="N1143" s="1"/>
      <c r="O1143" s="1"/>
      <c r="P1143" s="1"/>
      <c r="Q1143" s="53"/>
      <c r="R1143" s="53"/>
      <c r="V1143" s="43"/>
      <c r="W1143" s="1"/>
      <c r="X1143" s="92"/>
    </row>
    <row r="1144" spans="1:24" ht="15">
      <c r="A1144" s="1" t="b">
        <v>0</v>
      </c>
      <c r="B1144" s="1"/>
      <c r="C1144" s="1"/>
      <c r="D1144" s="1"/>
      <c r="E1144" s="1"/>
      <c r="F1144" s="1"/>
      <c r="G1144" s="1"/>
      <c r="H1144" s="1"/>
      <c r="I1144" s="33"/>
      <c r="J1144" s="53"/>
      <c r="K1144" s="1"/>
      <c r="L1144" s="1"/>
      <c r="M1144" s="1"/>
      <c r="N1144" s="1"/>
      <c r="O1144" s="1"/>
      <c r="P1144" s="1"/>
      <c r="Q1144" s="53"/>
      <c r="R1144" s="53"/>
      <c r="V1144" s="43"/>
      <c r="W1144" s="1"/>
      <c r="X1144" s="92"/>
    </row>
    <row r="1145" spans="1:24" ht="15">
      <c r="A1145" s="1" t="b">
        <v>0</v>
      </c>
      <c r="B1145" s="1"/>
      <c r="C1145" s="1"/>
      <c r="D1145" s="1"/>
      <c r="E1145" s="1"/>
      <c r="F1145" s="1"/>
      <c r="G1145" s="1"/>
      <c r="H1145" s="1"/>
      <c r="I1145" s="33"/>
      <c r="J1145" s="53"/>
      <c r="K1145" s="1"/>
      <c r="L1145" s="1"/>
      <c r="M1145" s="1"/>
      <c r="N1145" s="1"/>
      <c r="O1145" s="1"/>
      <c r="P1145" s="1"/>
      <c r="Q1145" s="53"/>
      <c r="R1145" s="53"/>
      <c r="V1145" s="43"/>
      <c r="W1145" s="1"/>
      <c r="X1145" s="92"/>
    </row>
    <row r="1146" spans="1:24" ht="15">
      <c r="A1146" s="1" t="b">
        <v>0</v>
      </c>
      <c r="B1146" s="1"/>
      <c r="C1146" s="1"/>
      <c r="D1146" s="1"/>
      <c r="E1146" s="1"/>
      <c r="F1146" s="1"/>
      <c r="G1146" s="1"/>
      <c r="H1146" s="1"/>
      <c r="I1146" s="33"/>
      <c r="J1146" s="53"/>
      <c r="K1146" s="1"/>
      <c r="L1146" s="1"/>
      <c r="M1146" s="1"/>
      <c r="N1146" s="1"/>
      <c r="O1146" s="1"/>
      <c r="P1146" s="1"/>
      <c r="Q1146" s="53"/>
      <c r="R1146" s="53"/>
      <c r="V1146" s="43"/>
      <c r="W1146" s="1"/>
      <c r="X1146" s="92"/>
    </row>
    <row r="1147" spans="1:24" ht="15">
      <c r="A1147" s="1" t="b">
        <v>0</v>
      </c>
      <c r="B1147" s="1"/>
      <c r="C1147" s="1"/>
      <c r="D1147" s="1"/>
      <c r="E1147" s="1"/>
      <c r="F1147" s="1"/>
      <c r="G1147" s="1"/>
      <c r="H1147" s="1"/>
      <c r="I1147" s="33"/>
      <c r="J1147" s="53"/>
      <c r="K1147" s="1"/>
      <c r="L1147" s="1"/>
      <c r="M1147" s="1"/>
      <c r="N1147" s="1"/>
      <c r="O1147" s="1"/>
      <c r="P1147" s="1"/>
      <c r="Q1147" s="53"/>
      <c r="R1147" s="53"/>
      <c r="V1147" s="43"/>
      <c r="W1147" s="1"/>
      <c r="X1147" s="92"/>
    </row>
    <row r="1148" spans="1:24" ht="15">
      <c r="A1148" s="1" t="b">
        <v>0</v>
      </c>
      <c r="B1148" s="1"/>
      <c r="C1148" s="1"/>
      <c r="D1148" s="1"/>
      <c r="E1148" s="1"/>
      <c r="F1148" s="1"/>
      <c r="G1148" s="1"/>
      <c r="H1148" s="1"/>
      <c r="I1148" s="33"/>
      <c r="J1148" s="53"/>
      <c r="K1148" s="1"/>
      <c r="L1148" s="1"/>
      <c r="M1148" s="1"/>
      <c r="N1148" s="1"/>
      <c r="O1148" s="1"/>
      <c r="P1148" s="1"/>
      <c r="Q1148" s="53"/>
      <c r="R1148" s="53"/>
      <c r="V1148" s="43"/>
      <c r="W1148" s="1"/>
      <c r="X1148" s="92"/>
    </row>
    <row r="1149" spans="1:24" ht="15">
      <c r="A1149" s="1" t="b">
        <v>0</v>
      </c>
      <c r="B1149" s="1"/>
      <c r="C1149" s="1"/>
      <c r="D1149" s="1"/>
      <c r="E1149" s="1"/>
      <c r="F1149" s="1"/>
      <c r="G1149" s="1"/>
      <c r="H1149" s="1"/>
      <c r="I1149" s="33"/>
      <c r="J1149" s="53"/>
      <c r="K1149" s="1"/>
      <c r="L1149" s="1"/>
      <c r="M1149" s="1"/>
      <c r="N1149" s="1"/>
      <c r="O1149" s="1"/>
      <c r="P1149" s="1"/>
      <c r="Q1149" s="53"/>
      <c r="R1149" s="53"/>
      <c r="V1149" s="43"/>
      <c r="W1149" s="1"/>
      <c r="X1149" s="92"/>
    </row>
    <row r="1150" spans="1:24" ht="15">
      <c r="A1150" s="1" t="b">
        <v>0</v>
      </c>
      <c r="B1150" s="1"/>
      <c r="C1150" s="1"/>
      <c r="D1150" s="1"/>
      <c r="E1150" s="1"/>
      <c r="F1150" s="1"/>
      <c r="G1150" s="1"/>
      <c r="H1150" s="1"/>
      <c r="I1150" s="33"/>
      <c r="J1150" s="53"/>
      <c r="K1150" s="1"/>
      <c r="L1150" s="1"/>
      <c r="M1150" s="1"/>
      <c r="N1150" s="1"/>
      <c r="O1150" s="1"/>
      <c r="P1150" s="1"/>
      <c r="Q1150" s="53"/>
      <c r="R1150" s="53"/>
      <c r="V1150" s="43"/>
      <c r="W1150" s="1"/>
      <c r="X1150" s="92"/>
    </row>
    <row r="1151" spans="1:24" ht="15">
      <c r="A1151" s="1" t="b">
        <v>0</v>
      </c>
      <c r="B1151" s="1"/>
      <c r="C1151" s="1"/>
      <c r="D1151" s="1"/>
      <c r="E1151" s="1"/>
      <c r="F1151" s="1"/>
      <c r="G1151" s="1"/>
      <c r="H1151" s="1"/>
      <c r="I1151" s="33"/>
      <c r="J1151" s="53"/>
      <c r="K1151" s="1"/>
      <c r="L1151" s="1"/>
      <c r="M1151" s="1"/>
      <c r="N1151" s="1"/>
      <c r="O1151" s="1"/>
      <c r="P1151" s="1"/>
      <c r="Q1151" s="53"/>
      <c r="R1151" s="53"/>
      <c r="V1151" s="43"/>
      <c r="W1151" s="1"/>
      <c r="X1151" s="92"/>
    </row>
    <row r="1152" spans="1:24" ht="15">
      <c r="A1152" s="1" t="b">
        <v>0</v>
      </c>
      <c r="B1152" s="1"/>
      <c r="C1152" s="1"/>
      <c r="D1152" s="1"/>
      <c r="E1152" s="1"/>
      <c r="F1152" s="1"/>
      <c r="G1152" s="1"/>
      <c r="H1152" s="1"/>
      <c r="I1152" s="33"/>
      <c r="J1152" s="53"/>
      <c r="K1152" s="1"/>
      <c r="L1152" s="1"/>
      <c r="M1152" s="1"/>
      <c r="N1152" s="1"/>
      <c r="O1152" s="1"/>
      <c r="P1152" s="1"/>
      <c r="Q1152" s="53"/>
      <c r="R1152" s="53"/>
      <c r="V1152" s="43"/>
      <c r="W1152" s="1"/>
      <c r="X1152" s="92"/>
    </row>
    <row r="1153" spans="1:24" ht="15">
      <c r="A1153" s="1" t="b">
        <v>0</v>
      </c>
      <c r="B1153" s="1"/>
      <c r="C1153" s="1"/>
      <c r="D1153" s="1"/>
      <c r="E1153" s="1"/>
      <c r="F1153" s="1"/>
      <c r="G1153" s="1"/>
      <c r="H1153" s="1"/>
      <c r="I1153" s="33"/>
      <c r="J1153" s="53"/>
      <c r="K1153" s="1"/>
      <c r="L1153" s="1"/>
      <c r="M1153" s="1"/>
      <c r="N1153" s="1"/>
      <c r="O1153" s="1"/>
      <c r="P1153" s="1"/>
      <c r="Q1153" s="53"/>
      <c r="R1153" s="53"/>
      <c r="V1153" s="43"/>
      <c r="W1153" s="1"/>
      <c r="X1153" s="92"/>
    </row>
    <row r="1154" spans="1:24" ht="15">
      <c r="A1154" s="1" t="b">
        <v>0</v>
      </c>
      <c r="B1154" s="1"/>
      <c r="C1154" s="1"/>
      <c r="D1154" s="1"/>
      <c r="E1154" s="1"/>
      <c r="F1154" s="1"/>
      <c r="G1154" s="1"/>
      <c r="H1154" s="1"/>
      <c r="I1154" s="33"/>
      <c r="J1154" s="53"/>
      <c r="K1154" s="1"/>
      <c r="L1154" s="1"/>
      <c r="M1154" s="1"/>
      <c r="N1154" s="1"/>
      <c r="O1154" s="1"/>
      <c r="P1154" s="1"/>
      <c r="Q1154" s="53"/>
      <c r="R1154" s="53"/>
      <c r="V1154" s="43"/>
      <c r="W1154" s="1"/>
      <c r="X1154" s="92"/>
    </row>
    <row r="1155" spans="1:24" ht="15">
      <c r="A1155" s="1" t="b">
        <v>0</v>
      </c>
      <c r="B1155" s="1"/>
      <c r="C1155" s="1"/>
      <c r="D1155" s="1"/>
      <c r="E1155" s="1"/>
      <c r="F1155" s="1"/>
      <c r="G1155" s="1"/>
      <c r="H1155" s="1"/>
      <c r="I1155" s="33"/>
      <c r="J1155" s="53"/>
      <c r="K1155" s="1"/>
      <c r="L1155" s="1"/>
      <c r="M1155" s="1"/>
      <c r="N1155" s="1"/>
      <c r="O1155" s="1"/>
      <c r="P1155" s="1"/>
      <c r="Q1155" s="53"/>
      <c r="R1155" s="53"/>
      <c r="V1155" s="43"/>
      <c r="W1155" s="1"/>
      <c r="X1155" s="92"/>
    </row>
    <row r="1156" spans="1:24" ht="15">
      <c r="A1156" s="1" t="b">
        <v>0</v>
      </c>
      <c r="B1156" s="1"/>
      <c r="C1156" s="1"/>
      <c r="D1156" s="1"/>
      <c r="E1156" s="1"/>
      <c r="F1156" s="1"/>
      <c r="G1156" s="1"/>
      <c r="H1156" s="1"/>
      <c r="I1156" s="33"/>
      <c r="J1156" s="53"/>
      <c r="K1156" s="1"/>
      <c r="L1156" s="1"/>
      <c r="M1156" s="1"/>
      <c r="N1156" s="1"/>
      <c r="O1156" s="1"/>
      <c r="P1156" s="1"/>
      <c r="Q1156" s="53"/>
      <c r="R1156" s="53"/>
      <c r="V1156" s="43"/>
      <c r="W1156" s="1"/>
      <c r="X1156" s="92"/>
    </row>
    <row r="1157" spans="1:24" ht="15">
      <c r="A1157" s="1" t="b">
        <v>0</v>
      </c>
      <c r="B1157" s="1"/>
      <c r="C1157" s="1"/>
      <c r="D1157" s="1"/>
      <c r="E1157" s="1"/>
      <c r="F1157" s="1"/>
      <c r="G1157" s="1"/>
      <c r="H1157" s="1"/>
      <c r="I1157" s="33"/>
      <c r="J1157" s="53"/>
      <c r="K1157" s="1"/>
      <c r="L1157" s="1"/>
      <c r="M1157" s="1"/>
      <c r="N1157" s="1"/>
      <c r="O1157" s="1"/>
      <c r="P1157" s="1"/>
      <c r="Q1157" s="53"/>
      <c r="R1157" s="53"/>
      <c r="V1157" s="43"/>
      <c r="W1157" s="1"/>
      <c r="X1157" s="92"/>
    </row>
    <row r="1158" spans="1:24" ht="15">
      <c r="A1158" s="1" t="b">
        <v>0</v>
      </c>
      <c r="B1158" s="1"/>
      <c r="C1158" s="1"/>
      <c r="D1158" s="1"/>
      <c r="E1158" s="1"/>
      <c r="F1158" s="1"/>
      <c r="G1158" s="1"/>
      <c r="H1158" s="1"/>
      <c r="I1158" s="33"/>
      <c r="J1158" s="53"/>
      <c r="K1158" s="1"/>
      <c r="L1158" s="1"/>
      <c r="M1158" s="1"/>
      <c r="N1158" s="1"/>
      <c r="O1158" s="1"/>
      <c r="P1158" s="1"/>
      <c r="Q1158" s="53"/>
      <c r="R1158" s="53"/>
      <c r="V1158" s="43"/>
      <c r="W1158" s="1"/>
      <c r="X1158" s="92"/>
    </row>
    <row r="1159" spans="1:24" ht="15">
      <c r="A1159" s="1" t="b">
        <v>0</v>
      </c>
      <c r="B1159" s="1"/>
      <c r="C1159" s="1"/>
      <c r="D1159" s="1"/>
      <c r="E1159" s="1"/>
      <c r="F1159" s="1"/>
      <c r="G1159" s="1"/>
      <c r="H1159" s="1"/>
      <c r="I1159" s="33"/>
      <c r="J1159" s="53"/>
      <c r="K1159" s="1"/>
      <c r="L1159" s="1"/>
      <c r="M1159" s="1"/>
      <c r="N1159" s="1"/>
      <c r="O1159" s="1"/>
      <c r="P1159" s="1"/>
      <c r="Q1159" s="53"/>
      <c r="R1159" s="53"/>
      <c r="V1159" s="43"/>
      <c r="W1159" s="1"/>
      <c r="X1159" s="92"/>
    </row>
    <row r="1160" spans="1:24" ht="15">
      <c r="A1160" s="1" t="b">
        <v>0</v>
      </c>
      <c r="B1160" s="1"/>
      <c r="C1160" s="1"/>
      <c r="D1160" s="1"/>
      <c r="E1160" s="1"/>
      <c r="F1160" s="1"/>
      <c r="G1160" s="1"/>
      <c r="H1160" s="1"/>
      <c r="I1160" s="33"/>
      <c r="J1160" s="53"/>
      <c r="K1160" s="1"/>
      <c r="L1160" s="1"/>
      <c r="M1160" s="1"/>
      <c r="N1160" s="1"/>
      <c r="O1160" s="1"/>
      <c r="P1160" s="1"/>
      <c r="Q1160" s="53"/>
      <c r="R1160" s="53"/>
      <c r="V1160" s="43"/>
      <c r="W1160" s="1"/>
      <c r="X1160" s="92"/>
    </row>
    <row r="1161" spans="1:24" ht="15">
      <c r="A1161" s="1" t="b">
        <v>0</v>
      </c>
      <c r="B1161" s="1"/>
      <c r="C1161" s="1"/>
      <c r="D1161" s="1"/>
      <c r="E1161" s="1"/>
      <c r="F1161" s="1"/>
      <c r="G1161" s="1"/>
      <c r="H1161" s="1"/>
      <c r="I1161" s="33"/>
      <c r="J1161" s="53"/>
      <c r="K1161" s="1"/>
      <c r="L1161" s="1"/>
      <c r="M1161" s="1"/>
      <c r="N1161" s="1"/>
      <c r="O1161" s="1"/>
      <c r="P1161" s="1"/>
      <c r="Q1161" s="53"/>
      <c r="R1161" s="53"/>
      <c r="V1161" s="43"/>
      <c r="W1161" s="1"/>
      <c r="X1161" s="92"/>
    </row>
    <row r="1162" spans="1:24" ht="15">
      <c r="A1162" s="1" t="b">
        <v>0</v>
      </c>
      <c r="B1162" s="1"/>
      <c r="C1162" s="1"/>
      <c r="D1162" s="1"/>
      <c r="E1162" s="1"/>
      <c r="F1162" s="1"/>
      <c r="G1162" s="1"/>
      <c r="H1162" s="1"/>
      <c r="I1162" s="33"/>
      <c r="J1162" s="53"/>
      <c r="K1162" s="1"/>
      <c r="L1162" s="1"/>
      <c r="M1162" s="1"/>
      <c r="N1162" s="1"/>
      <c r="O1162" s="1"/>
      <c r="P1162" s="1"/>
      <c r="Q1162" s="53"/>
      <c r="R1162" s="53"/>
      <c r="V1162" s="43"/>
      <c r="W1162" s="1"/>
      <c r="X1162" s="92"/>
    </row>
    <row r="1163" spans="1:24" ht="15">
      <c r="A1163" s="1" t="b">
        <v>0</v>
      </c>
      <c r="B1163" s="1"/>
      <c r="C1163" s="1"/>
      <c r="D1163" s="1"/>
      <c r="E1163" s="1"/>
      <c r="F1163" s="1"/>
      <c r="G1163" s="1"/>
      <c r="H1163" s="1"/>
      <c r="I1163" s="33"/>
      <c r="J1163" s="53"/>
      <c r="K1163" s="1"/>
      <c r="L1163" s="1"/>
      <c r="M1163" s="1"/>
      <c r="N1163" s="1"/>
      <c r="O1163" s="1"/>
      <c r="P1163" s="1"/>
      <c r="Q1163" s="53"/>
      <c r="R1163" s="53"/>
      <c r="V1163" s="43"/>
      <c r="W1163" s="1"/>
      <c r="X1163" s="92"/>
    </row>
    <row r="1164" spans="1:24" ht="15">
      <c r="A1164" s="1" t="b">
        <v>0</v>
      </c>
      <c r="B1164" s="1"/>
      <c r="C1164" s="1"/>
      <c r="D1164" s="1"/>
      <c r="E1164" s="1"/>
      <c r="F1164" s="1"/>
      <c r="G1164" s="1"/>
      <c r="H1164" s="1"/>
      <c r="I1164" s="33"/>
      <c r="J1164" s="53"/>
      <c r="K1164" s="1"/>
      <c r="L1164" s="1"/>
      <c r="M1164" s="1"/>
      <c r="N1164" s="1"/>
      <c r="O1164" s="1"/>
      <c r="P1164" s="1"/>
      <c r="Q1164" s="53"/>
      <c r="R1164" s="53"/>
      <c r="V1164" s="43"/>
      <c r="W1164" s="1"/>
      <c r="X1164" s="92"/>
    </row>
    <row r="1165" spans="1:24" ht="15">
      <c r="A1165" s="1" t="b">
        <v>0</v>
      </c>
      <c r="B1165" s="1"/>
      <c r="C1165" s="1"/>
      <c r="D1165" s="1"/>
      <c r="E1165" s="1"/>
      <c r="F1165" s="1"/>
      <c r="G1165" s="1"/>
      <c r="H1165" s="1"/>
      <c r="I1165" s="33"/>
      <c r="J1165" s="53"/>
      <c r="K1165" s="1"/>
      <c r="L1165" s="1"/>
      <c r="M1165" s="1"/>
      <c r="N1165" s="1"/>
      <c r="O1165" s="1"/>
      <c r="P1165" s="1"/>
      <c r="Q1165" s="53"/>
      <c r="R1165" s="53"/>
      <c r="V1165" s="43"/>
      <c r="W1165" s="1"/>
      <c r="X1165" s="92"/>
    </row>
    <row r="1166" spans="1:24" ht="15">
      <c r="A1166" s="1" t="b">
        <v>0</v>
      </c>
      <c r="B1166" s="1"/>
      <c r="C1166" s="1"/>
      <c r="D1166" s="1"/>
      <c r="E1166" s="1"/>
      <c r="F1166" s="1"/>
      <c r="G1166" s="1"/>
      <c r="H1166" s="1"/>
      <c r="I1166" s="33"/>
      <c r="J1166" s="53"/>
      <c r="K1166" s="1"/>
      <c r="L1166" s="1"/>
      <c r="M1166" s="1"/>
      <c r="N1166" s="1"/>
      <c r="O1166" s="1"/>
      <c r="P1166" s="1"/>
      <c r="Q1166" s="53"/>
      <c r="R1166" s="53"/>
      <c r="V1166" s="43"/>
      <c r="W1166" s="1"/>
      <c r="X1166" s="92"/>
    </row>
    <row r="1167" spans="1:24" ht="15">
      <c r="A1167" s="1" t="b">
        <v>0</v>
      </c>
      <c r="B1167" s="1"/>
      <c r="C1167" s="1"/>
      <c r="D1167" s="1"/>
      <c r="E1167" s="1"/>
      <c r="F1167" s="1"/>
      <c r="G1167" s="1"/>
      <c r="H1167" s="1"/>
      <c r="I1167" s="33"/>
      <c r="J1167" s="53"/>
      <c r="K1167" s="1"/>
      <c r="L1167" s="1"/>
      <c r="M1167" s="1"/>
      <c r="N1167" s="1"/>
      <c r="O1167" s="1"/>
      <c r="P1167" s="1"/>
      <c r="Q1167" s="53"/>
      <c r="R1167" s="53"/>
      <c r="V1167" s="43"/>
      <c r="W1167" s="1"/>
      <c r="X1167" s="92"/>
    </row>
    <row r="1168" spans="1:24" ht="15">
      <c r="A1168" s="1" t="b">
        <v>0</v>
      </c>
      <c r="B1168" s="1"/>
      <c r="C1168" s="1"/>
      <c r="D1168" s="1"/>
      <c r="E1168" s="1"/>
      <c r="F1168" s="1"/>
      <c r="G1168" s="1"/>
      <c r="H1168" s="1"/>
      <c r="I1168" s="33"/>
      <c r="J1168" s="53"/>
      <c r="K1168" s="1"/>
      <c r="L1168" s="1"/>
      <c r="M1168" s="1"/>
      <c r="N1168" s="1"/>
      <c r="O1168" s="1"/>
      <c r="P1168" s="1"/>
      <c r="Q1168" s="53"/>
      <c r="R1168" s="53"/>
      <c r="V1168" s="43"/>
      <c r="W1168" s="1"/>
      <c r="X1168" s="92"/>
    </row>
    <row r="1169" spans="1:24" ht="15">
      <c r="A1169" s="1" t="b">
        <v>0</v>
      </c>
      <c r="B1169" s="1"/>
      <c r="C1169" s="1"/>
      <c r="D1169" s="1"/>
      <c r="E1169" s="1"/>
      <c r="F1169" s="1"/>
      <c r="G1169" s="1"/>
      <c r="H1169" s="1"/>
      <c r="I1169" s="33"/>
      <c r="J1169" s="53"/>
      <c r="K1169" s="1"/>
      <c r="L1169" s="1"/>
      <c r="M1169" s="1"/>
      <c r="N1169" s="1"/>
      <c r="O1169" s="1"/>
      <c r="P1169" s="1"/>
      <c r="Q1169" s="53"/>
      <c r="R1169" s="53"/>
      <c r="V1169" s="43"/>
      <c r="W1169" s="1"/>
      <c r="X1169" s="92"/>
    </row>
    <row r="1170" spans="1:24" ht="15">
      <c r="A1170" s="1" t="b">
        <v>0</v>
      </c>
      <c r="B1170" s="1"/>
      <c r="C1170" s="1"/>
      <c r="D1170" s="1"/>
      <c r="E1170" s="1"/>
      <c r="F1170" s="1"/>
      <c r="G1170" s="1"/>
      <c r="H1170" s="1"/>
      <c r="I1170" s="33"/>
      <c r="J1170" s="53"/>
      <c r="K1170" s="1"/>
      <c r="L1170" s="1"/>
      <c r="M1170" s="1"/>
      <c r="N1170" s="1"/>
      <c r="O1170" s="1"/>
      <c r="P1170" s="1"/>
      <c r="Q1170" s="53"/>
      <c r="R1170" s="53"/>
      <c r="V1170" s="43"/>
      <c r="W1170" s="1"/>
      <c r="X1170" s="92"/>
    </row>
    <row r="1171" spans="1:24" ht="15">
      <c r="A1171" s="1" t="b">
        <v>0</v>
      </c>
      <c r="B1171" s="1"/>
      <c r="C1171" s="1"/>
      <c r="D1171" s="1"/>
      <c r="E1171" s="1"/>
      <c r="F1171" s="1"/>
      <c r="G1171" s="1"/>
      <c r="H1171" s="1"/>
      <c r="I1171" s="33"/>
      <c r="J1171" s="53"/>
      <c r="K1171" s="1"/>
      <c r="L1171" s="1"/>
      <c r="M1171" s="1"/>
      <c r="N1171" s="1"/>
      <c r="O1171" s="1"/>
      <c r="P1171" s="1"/>
      <c r="Q1171" s="53"/>
      <c r="R1171" s="53"/>
      <c r="V1171" s="43"/>
      <c r="W1171" s="1"/>
      <c r="X1171" s="92"/>
    </row>
    <row r="1172" spans="1:24" ht="15">
      <c r="A1172" s="1" t="b">
        <v>0</v>
      </c>
      <c r="B1172" s="1"/>
      <c r="C1172" s="1"/>
      <c r="D1172" s="1"/>
      <c r="E1172" s="1"/>
      <c r="F1172" s="1"/>
      <c r="G1172" s="1"/>
      <c r="H1172" s="1"/>
      <c r="I1172" s="33"/>
      <c r="J1172" s="53"/>
      <c r="K1172" s="1"/>
      <c r="L1172" s="1"/>
      <c r="M1172" s="1"/>
      <c r="N1172" s="1"/>
      <c r="O1172" s="1"/>
      <c r="P1172" s="1"/>
      <c r="Q1172" s="53"/>
      <c r="R1172" s="53"/>
      <c r="V1172" s="43"/>
      <c r="W1172" s="1"/>
      <c r="X1172" s="92"/>
    </row>
    <row r="1173" spans="1:24" ht="15">
      <c r="A1173" s="1" t="b">
        <v>0</v>
      </c>
      <c r="B1173" s="1"/>
      <c r="C1173" s="1"/>
      <c r="D1173" s="1"/>
      <c r="E1173" s="1"/>
      <c r="F1173" s="1"/>
      <c r="G1173" s="1"/>
      <c r="H1173" s="1"/>
      <c r="I1173" s="33"/>
      <c r="J1173" s="53"/>
      <c r="K1173" s="1"/>
      <c r="L1173" s="1"/>
      <c r="M1173" s="1"/>
      <c r="N1173" s="1"/>
      <c r="O1173" s="1"/>
      <c r="P1173" s="1"/>
      <c r="Q1173" s="53"/>
      <c r="R1173" s="53"/>
      <c r="V1173" s="43"/>
      <c r="W1173" s="1"/>
      <c r="X1173" s="92"/>
    </row>
    <row r="1174" spans="1:24" ht="15">
      <c r="A1174" s="1" t="b">
        <v>0</v>
      </c>
      <c r="B1174" s="1"/>
      <c r="C1174" s="1"/>
      <c r="D1174" s="1"/>
      <c r="E1174" s="1"/>
      <c r="F1174" s="1"/>
      <c r="G1174" s="1"/>
      <c r="H1174" s="1"/>
      <c r="I1174" s="33"/>
      <c r="J1174" s="53"/>
      <c r="K1174" s="1"/>
      <c r="L1174" s="1"/>
      <c r="M1174" s="1"/>
      <c r="N1174" s="1"/>
      <c r="O1174" s="1"/>
      <c r="P1174" s="1"/>
      <c r="Q1174" s="53"/>
      <c r="R1174" s="53"/>
      <c r="V1174" s="43"/>
      <c r="W1174" s="1"/>
      <c r="X1174" s="92"/>
    </row>
    <row r="1175" spans="1:24" ht="15">
      <c r="A1175" s="1" t="b">
        <v>0</v>
      </c>
      <c r="B1175" s="1"/>
      <c r="C1175" s="1"/>
      <c r="D1175" s="1"/>
      <c r="E1175" s="1"/>
      <c r="F1175" s="1"/>
      <c r="G1175" s="1"/>
      <c r="H1175" s="1"/>
      <c r="I1175" s="33"/>
      <c r="J1175" s="53"/>
      <c r="K1175" s="1"/>
      <c r="L1175" s="1"/>
      <c r="M1175" s="1"/>
      <c r="N1175" s="1"/>
      <c r="O1175" s="1"/>
      <c r="P1175" s="1"/>
      <c r="Q1175" s="53"/>
      <c r="R1175" s="53"/>
      <c r="V1175" s="43"/>
      <c r="W1175" s="1"/>
      <c r="X1175" s="92"/>
    </row>
    <row r="1176" spans="1:24" ht="15">
      <c r="A1176" s="1" t="b">
        <v>0</v>
      </c>
      <c r="B1176" s="1"/>
      <c r="C1176" s="1"/>
      <c r="D1176" s="1"/>
      <c r="E1176" s="1"/>
      <c r="F1176" s="1"/>
      <c r="G1176" s="1"/>
      <c r="H1176" s="1"/>
      <c r="I1176" s="33"/>
      <c r="J1176" s="53"/>
      <c r="K1176" s="1"/>
      <c r="L1176" s="1"/>
      <c r="M1176" s="1"/>
      <c r="N1176" s="1"/>
      <c r="O1176" s="1"/>
      <c r="P1176" s="1"/>
      <c r="Q1176" s="53"/>
      <c r="R1176" s="53"/>
      <c r="V1176" s="43"/>
      <c r="W1176" s="1"/>
      <c r="X1176" s="92"/>
    </row>
    <row r="1177" spans="1:24" ht="15">
      <c r="A1177" s="1" t="b">
        <v>0</v>
      </c>
      <c r="B1177" s="1"/>
      <c r="C1177" s="1"/>
      <c r="D1177" s="1"/>
      <c r="E1177" s="1"/>
      <c r="F1177" s="1"/>
      <c r="G1177" s="1"/>
      <c r="H1177" s="1"/>
      <c r="I1177" s="33"/>
      <c r="J1177" s="53"/>
      <c r="K1177" s="1"/>
      <c r="L1177" s="1"/>
      <c r="M1177" s="1"/>
      <c r="N1177" s="1"/>
      <c r="O1177" s="1"/>
      <c r="P1177" s="1"/>
      <c r="Q1177" s="53"/>
      <c r="R1177" s="53"/>
      <c r="V1177" s="43"/>
      <c r="W1177" s="1"/>
      <c r="X1177" s="92"/>
    </row>
    <row r="1178" spans="1:24" ht="15">
      <c r="A1178" s="1" t="b">
        <v>0</v>
      </c>
      <c r="B1178" s="1"/>
      <c r="C1178" s="1"/>
      <c r="D1178" s="1"/>
      <c r="E1178" s="1"/>
      <c r="F1178" s="1"/>
      <c r="G1178" s="1"/>
      <c r="H1178" s="1"/>
      <c r="I1178" s="33"/>
      <c r="J1178" s="53"/>
      <c r="K1178" s="1"/>
      <c r="L1178" s="1"/>
      <c r="M1178" s="1"/>
      <c r="N1178" s="1"/>
      <c r="O1178" s="1"/>
      <c r="P1178" s="1"/>
      <c r="Q1178" s="53"/>
      <c r="R1178" s="53"/>
      <c r="V1178" s="43"/>
      <c r="W1178" s="1"/>
      <c r="X1178" s="92"/>
    </row>
    <row r="1179" spans="1:24" ht="15">
      <c r="A1179" s="1" t="b">
        <v>0</v>
      </c>
      <c r="B1179" s="1"/>
      <c r="C1179" s="1"/>
      <c r="D1179" s="1"/>
      <c r="E1179" s="1"/>
      <c r="F1179" s="1"/>
      <c r="G1179" s="1"/>
      <c r="H1179" s="1"/>
      <c r="I1179" s="33"/>
      <c r="J1179" s="53"/>
      <c r="K1179" s="1"/>
      <c r="L1179" s="1"/>
      <c r="M1179" s="1"/>
      <c r="N1179" s="1"/>
      <c r="O1179" s="1"/>
      <c r="P1179" s="1"/>
      <c r="Q1179" s="53"/>
      <c r="R1179" s="53"/>
      <c r="V1179" s="43"/>
      <c r="W1179" s="1"/>
      <c r="X1179" s="92"/>
    </row>
    <row r="1180" spans="1:24" ht="15">
      <c r="A1180" s="1" t="b">
        <v>0</v>
      </c>
      <c r="B1180" s="1"/>
      <c r="C1180" s="1"/>
      <c r="D1180" s="1"/>
      <c r="E1180" s="1"/>
      <c r="F1180" s="1"/>
      <c r="G1180" s="1"/>
      <c r="H1180" s="1"/>
      <c r="I1180" s="33"/>
      <c r="J1180" s="53"/>
      <c r="K1180" s="1"/>
      <c r="L1180" s="1"/>
      <c r="M1180" s="1"/>
      <c r="N1180" s="1"/>
      <c r="O1180" s="1"/>
      <c r="P1180" s="1"/>
      <c r="Q1180" s="53"/>
      <c r="R1180" s="53"/>
      <c r="V1180" s="43"/>
      <c r="W1180" s="1"/>
      <c r="X1180" s="92"/>
    </row>
    <row r="1181" spans="1:24" ht="15">
      <c r="A1181" s="1" t="b">
        <v>0</v>
      </c>
      <c r="B1181" s="1"/>
      <c r="C1181" s="1"/>
      <c r="D1181" s="1"/>
      <c r="E1181" s="1"/>
      <c r="F1181" s="1"/>
      <c r="G1181" s="1"/>
      <c r="H1181" s="1"/>
      <c r="I1181" s="33"/>
      <c r="J1181" s="53"/>
      <c r="K1181" s="1"/>
      <c r="L1181" s="1"/>
      <c r="M1181" s="1"/>
      <c r="N1181" s="1"/>
      <c r="O1181" s="1"/>
      <c r="P1181" s="1"/>
      <c r="Q1181" s="53"/>
      <c r="R1181" s="53"/>
      <c r="V1181" s="43"/>
      <c r="W1181" s="1"/>
      <c r="X1181" s="92"/>
    </row>
    <row r="1182" spans="1:24" ht="15">
      <c r="A1182" s="1" t="b">
        <v>0</v>
      </c>
      <c r="B1182" s="1"/>
      <c r="C1182" s="1"/>
      <c r="D1182" s="1"/>
      <c r="E1182" s="1"/>
      <c r="F1182" s="1"/>
      <c r="G1182" s="1"/>
      <c r="H1182" s="1"/>
      <c r="I1182" s="33"/>
      <c r="J1182" s="53"/>
      <c r="K1182" s="1"/>
      <c r="L1182" s="1"/>
      <c r="M1182" s="1"/>
      <c r="N1182" s="1"/>
      <c r="O1182" s="1"/>
      <c r="P1182" s="1"/>
      <c r="Q1182" s="53"/>
      <c r="R1182" s="53"/>
      <c r="V1182" s="43"/>
      <c r="W1182" s="1"/>
      <c r="X1182" s="92"/>
    </row>
    <row r="1183" spans="1:24" ht="15">
      <c r="A1183" s="1" t="b">
        <v>0</v>
      </c>
      <c r="B1183" s="1"/>
      <c r="C1183" s="1"/>
      <c r="D1183" s="1"/>
      <c r="E1183" s="1"/>
      <c r="F1183" s="1"/>
      <c r="G1183" s="1"/>
      <c r="H1183" s="1"/>
      <c r="I1183" s="33"/>
      <c r="J1183" s="53"/>
      <c r="K1183" s="1"/>
      <c r="L1183" s="1"/>
      <c r="M1183" s="1"/>
      <c r="N1183" s="1"/>
      <c r="O1183" s="1"/>
      <c r="P1183" s="1"/>
      <c r="Q1183" s="53"/>
      <c r="R1183" s="53"/>
      <c r="V1183" s="43"/>
      <c r="W1183" s="1"/>
      <c r="X1183" s="92"/>
    </row>
    <row r="1184" spans="1:24" ht="15">
      <c r="A1184" s="1" t="b">
        <v>0</v>
      </c>
      <c r="B1184" s="1"/>
      <c r="C1184" s="1"/>
      <c r="D1184" s="1"/>
      <c r="E1184" s="1"/>
      <c r="F1184" s="1"/>
      <c r="G1184" s="1"/>
      <c r="H1184" s="1"/>
      <c r="I1184" s="33"/>
      <c r="J1184" s="53"/>
      <c r="K1184" s="1"/>
      <c r="L1184" s="1"/>
      <c r="M1184" s="1"/>
      <c r="N1184" s="1"/>
      <c r="O1184" s="1"/>
      <c r="P1184" s="1"/>
      <c r="Q1184" s="53"/>
      <c r="R1184" s="53"/>
      <c r="V1184" s="43"/>
      <c r="W1184" s="1"/>
      <c r="X1184" s="92"/>
    </row>
    <row r="1185" spans="1:24" ht="15">
      <c r="A1185" s="1" t="b">
        <v>0</v>
      </c>
      <c r="B1185" s="1"/>
      <c r="C1185" s="1"/>
      <c r="D1185" s="1"/>
      <c r="E1185" s="1"/>
      <c r="F1185" s="1"/>
      <c r="G1185" s="1"/>
      <c r="H1185" s="1"/>
      <c r="I1185" s="33"/>
      <c r="J1185" s="53"/>
      <c r="K1185" s="1"/>
      <c r="L1185" s="1"/>
      <c r="M1185" s="1"/>
      <c r="N1185" s="1"/>
      <c r="O1185" s="1"/>
      <c r="P1185" s="1"/>
      <c r="Q1185" s="53"/>
      <c r="R1185" s="53"/>
      <c r="V1185" s="43"/>
      <c r="W1185" s="1"/>
      <c r="X1185" s="92"/>
    </row>
    <row r="1186" spans="1:24" ht="15">
      <c r="A1186" s="1" t="b">
        <v>0</v>
      </c>
      <c r="B1186" s="1"/>
      <c r="C1186" s="1"/>
      <c r="D1186" s="1"/>
      <c r="E1186" s="1"/>
      <c r="F1186" s="1"/>
      <c r="G1186" s="1"/>
      <c r="H1186" s="1"/>
      <c r="I1186" s="33"/>
      <c r="J1186" s="53"/>
      <c r="K1186" s="1"/>
      <c r="L1186" s="1"/>
      <c r="M1186" s="1"/>
      <c r="N1186" s="1"/>
      <c r="O1186" s="1"/>
      <c r="P1186" s="1"/>
      <c r="Q1186" s="53"/>
      <c r="R1186" s="53"/>
      <c r="V1186" s="43"/>
      <c r="W1186" s="1"/>
      <c r="X1186" s="92"/>
    </row>
    <row r="1187" spans="1:24" ht="15">
      <c r="A1187" s="1" t="b">
        <v>0</v>
      </c>
      <c r="B1187" s="1"/>
      <c r="C1187" s="1"/>
      <c r="D1187" s="1"/>
      <c r="E1187" s="1"/>
      <c r="F1187" s="1"/>
      <c r="G1187" s="1"/>
      <c r="H1187" s="1"/>
      <c r="I1187" s="33"/>
      <c r="J1187" s="53"/>
      <c r="K1187" s="1"/>
      <c r="L1187" s="1"/>
      <c r="M1187" s="1"/>
      <c r="N1187" s="1"/>
      <c r="O1187" s="1"/>
      <c r="P1187" s="1"/>
      <c r="Q1187" s="53"/>
      <c r="R1187" s="53"/>
      <c r="V1187" s="43"/>
      <c r="W1187" s="1"/>
      <c r="X1187" s="92"/>
    </row>
    <row r="1188" spans="1:24" ht="15">
      <c r="A1188" s="1" t="b">
        <v>0</v>
      </c>
      <c r="B1188" s="1"/>
      <c r="C1188" s="1"/>
      <c r="D1188" s="1"/>
      <c r="E1188" s="1"/>
      <c r="F1188" s="1"/>
      <c r="G1188" s="1"/>
      <c r="H1188" s="1"/>
      <c r="I1188" s="33"/>
      <c r="J1188" s="53"/>
      <c r="K1188" s="1"/>
      <c r="L1188" s="1"/>
      <c r="M1188" s="1"/>
      <c r="N1188" s="1"/>
      <c r="O1188" s="1"/>
      <c r="P1188" s="1"/>
      <c r="Q1188" s="53"/>
      <c r="R1188" s="53"/>
      <c r="V1188" s="43"/>
      <c r="W1188" s="1"/>
      <c r="X1188" s="92"/>
    </row>
    <row r="1189" spans="1:24" ht="15">
      <c r="A1189" s="1" t="b">
        <v>0</v>
      </c>
      <c r="B1189" s="1"/>
      <c r="C1189" s="1"/>
      <c r="D1189" s="1"/>
      <c r="E1189" s="1"/>
      <c r="F1189" s="1"/>
      <c r="G1189" s="1"/>
      <c r="H1189" s="1"/>
      <c r="I1189" s="33"/>
      <c r="J1189" s="53"/>
      <c r="K1189" s="1"/>
      <c r="L1189" s="1"/>
      <c r="M1189" s="1"/>
      <c r="N1189" s="1"/>
      <c r="O1189" s="1"/>
      <c r="P1189" s="1"/>
      <c r="Q1189" s="53"/>
      <c r="R1189" s="53"/>
      <c r="V1189" s="43"/>
      <c r="W1189" s="1"/>
      <c r="X1189" s="92"/>
    </row>
    <row r="1190" spans="1:24" ht="15">
      <c r="A1190" s="1" t="b">
        <v>0</v>
      </c>
      <c r="B1190" s="1"/>
      <c r="C1190" s="1"/>
      <c r="D1190" s="1"/>
      <c r="E1190" s="1"/>
      <c r="F1190" s="1"/>
      <c r="G1190" s="1"/>
      <c r="H1190" s="1"/>
      <c r="I1190" s="33"/>
      <c r="J1190" s="53"/>
      <c r="K1190" s="1"/>
      <c r="L1190" s="1"/>
      <c r="M1190" s="1"/>
      <c r="N1190" s="1"/>
      <c r="O1190" s="1"/>
      <c r="P1190" s="1"/>
      <c r="Q1190" s="53"/>
      <c r="R1190" s="53"/>
      <c r="V1190" s="43"/>
      <c r="W1190" s="1"/>
      <c r="X1190" s="92"/>
    </row>
    <row r="1191" spans="1:24" ht="15">
      <c r="A1191" s="1" t="b">
        <v>0</v>
      </c>
      <c r="B1191" s="1"/>
      <c r="C1191" s="1"/>
      <c r="D1191" s="1"/>
      <c r="E1191" s="1"/>
      <c r="F1191" s="1"/>
      <c r="G1191" s="1"/>
      <c r="H1191" s="1"/>
      <c r="I1191" s="33"/>
      <c r="J1191" s="53"/>
      <c r="K1191" s="1"/>
      <c r="L1191" s="1"/>
      <c r="M1191" s="1"/>
      <c r="N1191" s="1"/>
      <c r="O1191" s="1"/>
      <c r="P1191" s="1"/>
      <c r="Q1191" s="53"/>
      <c r="R1191" s="53"/>
      <c r="V1191" s="43"/>
      <c r="W1191" s="1"/>
      <c r="X1191" s="92"/>
    </row>
    <row r="1192" spans="1:24" ht="15">
      <c r="A1192" s="1" t="b">
        <v>0</v>
      </c>
      <c r="B1192" s="1"/>
      <c r="C1192" s="1"/>
      <c r="D1192" s="1"/>
      <c r="E1192" s="1"/>
      <c r="F1192" s="1"/>
      <c r="G1192" s="1"/>
      <c r="H1192" s="1"/>
      <c r="I1192" s="33"/>
      <c r="J1192" s="53"/>
      <c r="K1192" s="1"/>
      <c r="L1192" s="1"/>
      <c r="M1192" s="1"/>
      <c r="N1192" s="1"/>
      <c r="O1192" s="1"/>
      <c r="P1192" s="1"/>
      <c r="Q1192" s="53"/>
      <c r="R1192" s="53"/>
      <c r="V1192" s="43"/>
      <c r="W1192" s="1"/>
      <c r="X1192" s="92"/>
    </row>
    <row r="1193" spans="1:24" ht="15">
      <c r="A1193" s="1" t="b">
        <v>0</v>
      </c>
      <c r="B1193" s="1"/>
      <c r="C1193" s="1"/>
      <c r="D1193" s="1"/>
      <c r="E1193" s="1"/>
      <c r="F1193" s="1"/>
      <c r="G1193" s="1"/>
      <c r="H1193" s="1"/>
      <c r="I1193" s="33"/>
      <c r="J1193" s="53"/>
      <c r="K1193" s="1"/>
      <c r="L1193" s="1"/>
      <c r="M1193" s="1"/>
      <c r="N1193" s="1"/>
      <c r="O1193" s="1"/>
      <c r="P1193" s="1"/>
      <c r="Q1193" s="53"/>
      <c r="R1193" s="53"/>
      <c r="V1193" s="43"/>
      <c r="W1193" s="1"/>
      <c r="X1193" s="92"/>
    </row>
    <row r="1194" spans="1:24" ht="15">
      <c r="A1194" s="1" t="b">
        <v>0</v>
      </c>
      <c r="B1194" s="1"/>
      <c r="C1194" s="1"/>
      <c r="D1194" s="1"/>
      <c r="E1194" s="1"/>
      <c r="F1194" s="1"/>
      <c r="G1194" s="1"/>
      <c r="H1194" s="1"/>
      <c r="I1194" s="33"/>
      <c r="J1194" s="53"/>
      <c r="K1194" s="1"/>
      <c r="L1194" s="1"/>
      <c r="M1194" s="1"/>
      <c r="N1194" s="1"/>
      <c r="O1194" s="1"/>
      <c r="P1194" s="1"/>
      <c r="Q1194" s="53"/>
      <c r="R1194" s="53"/>
      <c r="V1194" s="43"/>
      <c r="W1194" s="1"/>
      <c r="X1194" s="92"/>
    </row>
    <row r="1195" spans="1:24" ht="15">
      <c r="A1195" s="1" t="b">
        <v>0</v>
      </c>
      <c r="B1195" s="1"/>
      <c r="C1195" s="1"/>
      <c r="D1195" s="1"/>
      <c r="E1195" s="1"/>
      <c r="F1195" s="1"/>
      <c r="G1195" s="1"/>
      <c r="H1195" s="1"/>
      <c r="I1195" s="33"/>
      <c r="J1195" s="53"/>
      <c r="K1195" s="1"/>
      <c r="L1195" s="1"/>
      <c r="M1195" s="1"/>
      <c r="N1195" s="1"/>
      <c r="O1195" s="1"/>
      <c r="P1195" s="1"/>
      <c r="Q1195" s="53"/>
      <c r="R1195" s="53"/>
      <c r="V1195" s="43"/>
      <c r="W1195" s="1"/>
      <c r="X1195" s="92"/>
    </row>
    <row r="1196" spans="1:24" ht="15">
      <c r="A1196" s="1" t="b">
        <v>0</v>
      </c>
      <c r="B1196" s="1"/>
      <c r="C1196" s="1"/>
      <c r="D1196" s="1"/>
      <c r="E1196" s="1"/>
      <c r="F1196" s="1"/>
      <c r="G1196" s="1"/>
      <c r="H1196" s="1"/>
      <c r="I1196" s="33"/>
      <c r="J1196" s="53"/>
      <c r="K1196" s="1"/>
      <c r="L1196" s="1"/>
      <c r="M1196" s="1"/>
      <c r="N1196" s="1"/>
      <c r="O1196" s="1"/>
      <c r="P1196" s="1"/>
      <c r="Q1196" s="53"/>
      <c r="R1196" s="53"/>
      <c r="V1196" s="43"/>
      <c r="W1196" s="1"/>
      <c r="X1196" s="92"/>
    </row>
    <row r="1197" spans="1:24" ht="15">
      <c r="A1197" s="1" t="b">
        <v>0</v>
      </c>
      <c r="B1197" s="1"/>
      <c r="C1197" s="1"/>
      <c r="D1197" s="1"/>
      <c r="E1197" s="1"/>
      <c r="F1197" s="1"/>
      <c r="G1197" s="1"/>
      <c r="H1197" s="1"/>
      <c r="I1197" s="33"/>
      <c r="J1197" s="53"/>
      <c r="K1197" s="1"/>
      <c r="L1197" s="1"/>
      <c r="M1197" s="1"/>
      <c r="N1197" s="1"/>
      <c r="O1197" s="1"/>
      <c r="P1197" s="1"/>
      <c r="Q1197" s="53"/>
      <c r="R1197" s="53"/>
      <c r="V1197" s="43"/>
      <c r="W1197" s="1"/>
      <c r="X1197" s="92"/>
    </row>
    <row r="1198" spans="1:24" ht="15">
      <c r="A1198" s="1" t="b">
        <v>0</v>
      </c>
      <c r="B1198" s="1"/>
      <c r="C1198" s="1"/>
      <c r="D1198" s="1"/>
      <c r="E1198" s="1"/>
      <c r="F1198" s="1"/>
      <c r="G1198" s="1"/>
      <c r="H1198" s="1"/>
      <c r="I1198" s="33"/>
      <c r="J1198" s="53"/>
      <c r="K1198" s="1"/>
      <c r="L1198" s="1"/>
      <c r="M1198" s="1"/>
      <c r="N1198" s="1"/>
      <c r="O1198" s="1"/>
      <c r="P1198" s="1"/>
      <c r="Q1198" s="53"/>
      <c r="R1198" s="53"/>
      <c r="V1198" s="43"/>
      <c r="W1198" s="1"/>
      <c r="X1198" s="92"/>
    </row>
    <row r="1199" spans="1:24" ht="15">
      <c r="A1199" s="1" t="b">
        <v>0</v>
      </c>
      <c r="B1199" s="1"/>
      <c r="C1199" s="1"/>
      <c r="D1199" s="1"/>
      <c r="E1199" s="1"/>
      <c r="F1199" s="1"/>
      <c r="G1199" s="1"/>
      <c r="H1199" s="1"/>
      <c r="I1199" s="33"/>
      <c r="J1199" s="53"/>
      <c r="K1199" s="1"/>
      <c r="L1199" s="1"/>
      <c r="M1199" s="1"/>
      <c r="N1199" s="1"/>
      <c r="O1199" s="1"/>
      <c r="P1199" s="1"/>
      <c r="Q1199" s="53"/>
      <c r="R1199" s="53"/>
      <c r="V1199" s="43"/>
      <c r="W1199" s="1"/>
      <c r="X1199" s="92"/>
    </row>
    <row r="1200" spans="1:24" ht="15">
      <c r="A1200" s="1" t="b">
        <v>0</v>
      </c>
      <c r="B1200" s="1"/>
      <c r="C1200" s="1"/>
      <c r="D1200" s="1"/>
      <c r="E1200" s="1"/>
      <c r="F1200" s="1"/>
      <c r="G1200" s="1"/>
      <c r="H1200" s="1"/>
      <c r="I1200" s="33"/>
      <c r="J1200" s="53"/>
      <c r="K1200" s="1"/>
      <c r="L1200" s="1"/>
      <c r="M1200" s="1"/>
      <c r="N1200" s="1"/>
      <c r="O1200" s="1"/>
      <c r="P1200" s="1"/>
      <c r="Q1200" s="53"/>
      <c r="R1200" s="53"/>
      <c r="V1200" s="43"/>
      <c r="W1200" s="1"/>
      <c r="X1200" s="92"/>
    </row>
    <row r="1201" spans="1:24" ht="15">
      <c r="A1201" s="1" t="b">
        <v>0</v>
      </c>
      <c r="B1201" s="1"/>
      <c r="C1201" s="1"/>
      <c r="D1201" s="1"/>
      <c r="E1201" s="1"/>
      <c r="F1201" s="1"/>
      <c r="G1201" s="1"/>
      <c r="H1201" s="1"/>
      <c r="I1201" s="33"/>
      <c r="J1201" s="53"/>
      <c r="K1201" s="1"/>
      <c r="L1201" s="1"/>
      <c r="M1201" s="1"/>
      <c r="N1201" s="1"/>
      <c r="O1201" s="1"/>
      <c r="P1201" s="1"/>
      <c r="Q1201" s="53"/>
      <c r="R1201" s="53"/>
      <c r="V1201" s="43"/>
      <c r="W1201" s="1"/>
      <c r="X1201" s="92"/>
    </row>
    <row r="1202" spans="1:24" ht="15">
      <c r="A1202" s="1" t="b">
        <v>0</v>
      </c>
      <c r="B1202" s="1"/>
      <c r="C1202" s="1"/>
      <c r="D1202" s="1"/>
      <c r="E1202" s="1"/>
      <c r="F1202" s="1"/>
      <c r="G1202" s="1"/>
      <c r="H1202" s="1"/>
      <c r="I1202" s="33"/>
      <c r="J1202" s="53"/>
      <c r="K1202" s="1"/>
      <c r="L1202" s="1"/>
      <c r="M1202" s="1"/>
      <c r="N1202" s="1"/>
      <c r="O1202" s="1"/>
      <c r="P1202" s="1"/>
      <c r="Q1202" s="53"/>
      <c r="R1202" s="53"/>
      <c r="V1202" s="43"/>
      <c r="W1202" s="1"/>
      <c r="X1202" s="92"/>
    </row>
    <row r="1203" spans="1:24" ht="15">
      <c r="A1203" s="1" t="b">
        <v>0</v>
      </c>
      <c r="B1203" s="1"/>
      <c r="C1203" s="1"/>
      <c r="D1203" s="1"/>
      <c r="E1203" s="1"/>
      <c r="F1203" s="1"/>
      <c r="G1203" s="1"/>
      <c r="H1203" s="1"/>
      <c r="I1203" s="33"/>
      <c r="J1203" s="53"/>
      <c r="K1203" s="1"/>
      <c r="L1203" s="1"/>
      <c r="M1203" s="1"/>
      <c r="N1203" s="1"/>
      <c r="O1203" s="1"/>
      <c r="P1203" s="1"/>
      <c r="Q1203" s="53"/>
      <c r="R1203" s="53"/>
      <c r="V1203" s="43"/>
      <c r="W1203" s="1"/>
      <c r="X1203" s="92"/>
    </row>
    <row r="1204" spans="1:24" ht="15">
      <c r="A1204" s="1" t="b">
        <v>0</v>
      </c>
      <c r="B1204" s="1"/>
      <c r="C1204" s="1"/>
      <c r="D1204" s="1"/>
      <c r="E1204" s="1"/>
      <c r="F1204" s="1"/>
      <c r="G1204" s="1"/>
      <c r="H1204" s="1"/>
      <c r="I1204" s="33"/>
      <c r="J1204" s="53"/>
      <c r="K1204" s="1"/>
      <c r="L1204" s="1"/>
      <c r="M1204" s="1"/>
      <c r="N1204" s="1"/>
      <c r="O1204" s="1"/>
      <c r="P1204" s="1"/>
      <c r="Q1204" s="53"/>
      <c r="R1204" s="53"/>
      <c r="V1204" s="43"/>
      <c r="W1204" s="1"/>
      <c r="X1204" s="92"/>
    </row>
    <row r="1205" spans="1:24" ht="15">
      <c r="A1205" s="1" t="b">
        <v>0</v>
      </c>
      <c r="B1205" s="1"/>
      <c r="C1205" s="1"/>
      <c r="D1205" s="1"/>
      <c r="E1205" s="1"/>
      <c r="F1205" s="1"/>
      <c r="G1205" s="1"/>
      <c r="H1205" s="1"/>
      <c r="I1205" s="33"/>
      <c r="J1205" s="53"/>
      <c r="K1205" s="1"/>
      <c r="L1205" s="1"/>
      <c r="M1205" s="1"/>
      <c r="N1205" s="1"/>
      <c r="O1205" s="1"/>
      <c r="P1205" s="1"/>
      <c r="Q1205" s="53"/>
      <c r="R1205" s="53"/>
      <c r="V1205" s="43"/>
      <c r="W1205" s="1"/>
      <c r="X1205" s="92"/>
    </row>
    <row r="1206" spans="1:24" ht="15">
      <c r="A1206" s="1" t="b">
        <v>0</v>
      </c>
      <c r="B1206" s="1"/>
      <c r="C1206" s="1"/>
      <c r="D1206" s="1"/>
      <c r="E1206" s="1"/>
      <c r="F1206" s="1"/>
      <c r="G1206" s="1"/>
      <c r="H1206" s="1"/>
      <c r="I1206" s="33"/>
      <c r="J1206" s="53"/>
      <c r="K1206" s="1"/>
      <c r="L1206" s="1"/>
      <c r="M1206" s="1"/>
      <c r="N1206" s="1"/>
      <c r="O1206" s="1"/>
      <c r="P1206" s="1"/>
      <c r="Q1206" s="53"/>
      <c r="R1206" s="53"/>
      <c r="V1206" s="43"/>
      <c r="W1206" s="1"/>
      <c r="X1206" s="92"/>
    </row>
    <row r="1207" spans="1:24" ht="15">
      <c r="A1207" s="1" t="b">
        <v>0</v>
      </c>
      <c r="B1207" s="1"/>
      <c r="C1207" s="1"/>
      <c r="D1207" s="1"/>
      <c r="E1207" s="1"/>
      <c r="F1207" s="1"/>
      <c r="G1207" s="1"/>
      <c r="H1207" s="1"/>
      <c r="I1207" s="33"/>
      <c r="J1207" s="53"/>
      <c r="K1207" s="1"/>
      <c r="L1207" s="1"/>
      <c r="M1207" s="1"/>
      <c r="N1207" s="1"/>
      <c r="O1207" s="1"/>
      <c r="P1207" s="1"/>
      <c r="Q1207" s="53"/>
      <c r="R1207" s="53"/>
      <c r="V1207" s="43"/>
      <c r="W1207" s="1"/>
      <c r="X1207" s="92"/>
    </row>
    <row r="1208" spans="1:24" ht="15">
      <c r="A1208" s="1" t="b">
        <v>0</v>
      </c>
      <c r="B1208" s="1"/>
      <c r="C1208" s="1"/>
      <c r="D1208" s="1"/>
      <c r="E1208" s="1"/>
      <c r="F1208" s="1"/>
      <c r="G1208" s="1"/>
      <c r="H1208" s="1"/>
      <c r="I1208" s="33"/>
      <c r="J1208" s="53"/>
      <c r="K1208" s="1"/>
      <c r="L1208" s="1"/>
      <c r="M1208" s="1"/>
      <c r="N1208" s="1"/>
      <c r="O1208" s="1"/>
      <c r="P1208" s="1"/>
      <c r="Q1208" s="53"/>
      <c r="R1208" s="53"/>
      <c r="V1208" s="43"/>
      <c r="W1208" s="1"/>
      <c r="X1208" s="92"/>
    </row>
    <row r="1209" spans="1:24" ht="15">
      <c r="A1209" s="1" t="b">
        <v>0</v>
      </c>
      <c r="B1209" s="1"/>
      <c r="C1209" s="1"/>
      <c r="D1209" s="1"/>
      <c r="E1209" s="1"/>
      <c r="F1209" s="1"/>
      <c r="G1209" s="1"/>
      <c r="H1209" s="1"/>
      <c r="I1209" s="33"/>
      <c r="J1209" s="53"/>
      <c r="K1209" s="1"/>
      <c r="L1209" s="1"/>
      <c r="M1209" s="1"/>
      <c r="N1209" s="1"/>
      <c r="O1209" s="1"/>
      <c r="P1209" s="1"/>
      <c r="Q1209" s="53"/>
      <c r="R1209" s="53"/>
      <c r="V1209" s="43"/>
      <c r="W1209" s="1"/>
      <c r="X1209" s="92"/>
    </row>
    <row r="1210" spans="1:24" ht="15">
      <c r="A1210" s="1" t="b">
        <v>0</v>
      </c>
      <c r="B1210" s="1"/>
      <c r="C1210" s="1"/>
      <c r="D1210" s="1"/>
      <c r="E1210" s="1"/>
      <c r="F1210" s="1"/>
      <c r="G1210" s="1"/>
      <c r="H1210" s="1"/>
      <c r="I1210" s="33"/>
      <c r="J1210" s="53"/>
      <c r="K1210" s="1"/>
      <c r="L1210" s="1"/>
      <c r="M1210" s="1"/>
      <c r="N1210" s="1"/>
      <c r="O1210" s="1"/>
      <c r="P1210" s="1"/>
      <c r="Q1210" s="53"/>
      <c r="R1210" s="53"/>
      <c r="V1210" s="43"/>
      <c r="W1210" s="1"/>
      <c r="X1210" s="92"/>
    </row>
    <row r="1211" spans="1:24" ht="15">
      <c r="A1211" s="1" t="b">
        <v>0</v>
      </c>
      <c r="B1211" s="1"/>
      <c r="C1211" s="1"/>
      <c r="D1211" s="1"/>
      <c r="E1211" s="1"/>
      <c r="F1211" s="1"/>
      <c r="G1211" s="1"/>
      <c r="H1211" s="1"/>
      <c r="I1211" s="33"/>
      <c r="J1211" s="53"/>
      <c r="K1211" s="1"/>
      <c r="L1211" s="1"/>
      <c r="M1211" s="1"/>
      <c r="N1211" s="1"/>
      <c r="O1211" s="1"/>
      <c r="P1211" s="1"/>
      <c r="Q1211" s="53"/>
      <c r="R1211" s="53"/>
      <c r="V1211" s="43"/>
      <c r="W1211" s="1"/>
      <c r="X1211" s="92"/>
    </row>
    <row r="1212" spans="1:24" ht="15">
      <c r="A1212" s="1" t="b">
        <v>0</v>
      </c>
      <c r="B1212" s="1"/>
      <c r="C1212" s="1"/>
      <c r="D1212" s="1"/>
      <c r="E1212" s="1"/>
      <c r="F1212" s="1"/>
      <c r="G1212" s="1"/>
      <c r="H1212" s="1"/>
      <c r="I1212" s="33"/>
      <c r="J1212" s="53"/>
      <c r="K1212" s="1"/>
      <c r="L1212" s="1"/>
      <c r="M1212" s="1"/>
      <c r="N1212" s="1"/>
      <c r="O1212" s="1"/>
      <c r="P1212" s="1"/>
      <c r="Q1212" s="53"/>
      <c r="R1212" s="53"/>
      <c r="V1212" s="43"/>
      <c r="W1212" s="1"/>
      <c r="X1212" s="92"/>
    </row>
    <row r="1213" spans="1:24" ht="15">
      <c r="A1213" s="1" t="b">
        <v>0</v>
      </c>
      <c r="B1213" s="1"/>
      <c r="C1213" s="1"/>
      <c r="D1213" s="1"/>
      <c r="E1213" s="1"/>
      <c r="F1213" s="1"/>
      <c r="G1213" s="1"/>
      <c r="H1213" s="1"/>
      <c r="I1213" s="33"/>
      <c r="J1213" s="53"/>
      <c r="K1213" s="1"/>
      <c r="L1213" s="1"/>
      <c r="M1213" s="1"/>
      <c r="N1213" s="1"/>
      <c r="O1213" s="1"/>
      <c r="P1213" s="1"/>
      <c r="Q1213" s="53"/>
      <c r="R1213" s="53"/>
      <c r="V1213" s="43"/>
      <c r="W1213" s="1"/>
      <c r="X1213" s="92"/>
    </row>
    <row r="1214" spans="1:24" ht="15">
      <c r="A1214" s="1" t="b">
        <v>0</v>
      </c>
      <c r="B1214" s="1"/>
      <c r="C1214" s="1"/>
      <c r="D1214" s="1"/>
      <c r="E1214" s="1"/>
      <c r="F1214" s="1"/>
      <c r="G1214" s="1"/>
      <c r="H1214" s="1"/>
      <c r="I1214" s="33"/>
      <c r="J1214" s="53"/>
      <c r="K1214" s="1"/>
      <c r="L1214" s="1"/>
      <c r="M1214" s="1"/>
      <c r="N1214" s="1"/>
      <c r="O1214" s="1"/>
      <c r="P1214" s="1"/>
      <c r="Q1214" s="53"/>
      <c r="R1214" s="53"/>
      <c r="V1214" s="43"/>
      <c r="W1214" s="1"/>
      <c r="X1214" s="92"/>
    </row>
    <row r="1215" spans="1:24" ht="15">
      <c r="A1215" s="1" t="b">
        <v>0</v>
      </c>
      <c r="B1215" s="1"/>
      <c r="C1215" s="1"/>
      <c r="D1215" s="1"/>
      <c r="E1215" s="1"/>
      <c r="F1215" s="1"/>
      <c r="G1215" s="1"/>
      <c r="H1215" s="1"/>
      <c r="I1215" s="33"/>
      <c r="J1215" s="53"/>
      <c r="K1215" s="1"/>
      <c r="L1215" s="1"/>
      <c r="M1215" s="1"/>
      <c r="N1215" s="1"/>
      <c r="O1215" s="1"/>
      <c r="P1215" s="1"/>
      <c r="Q1215" s="53"/>
      <c r="R1215" s="53"/>
      <c r="V1215" s="43"/>
      <c r="W1215" s="1"/>
      <c r="X1215" s="92"/>
    </row>
    <row r="1216" spans="1:24" ht="15">
      <c r="A1216" s="1" t="b">
        <v>0</v>
      </c>
      <c r="B1216" s="1"/>
      <c r="C1216" s="1"/>
      <c r="D1216" s="1"/>
      <c r="E1216" s="1"/>
      <c r="F1216" s="1"/>
      <c r="G1216" s="1"/>
      <c r="H1216" s="1"/>
      <c r="I1216" s="33"/>
      <c r="J1216" s="53"/>
      <c r="K1216" s="1"/>
      <c r="L1216" s="1"/>
      <c r="M1216" s="1"/>
      <c r="N1216" s="1"/>
      <c r="O1216" s="1"/>
      <c r="P1216" s="1"/>
      <c r="Q1216" s="53"/>
      <c r="R1216" s="53"/>
      <c r="V1216" s="43"/>
      <c r="W1216" s="1"/>
      <c r="X1216" s="92"/>
    </row>
    <row r="1217" spans="1:24" ht="15">
      <c r="A1217" s="1" t="b">
        <v>0</v>
      </c>
      <c r="B1217" s="1"/>
      <c r="C1217" s="1"/>
      <c r="D1217" s="1"/>
      <c r="E1217" s="1"/>
      <c r="F1217" s="1"/>
      <c r="G1217" s="1"/>
      <c r="H1217" s="1"/>
      <c r="I1217" s="33"/>
      <c r="J1217" s="53"/>
      <c r="K1217" s="1"/>
      <c r="L1217" s="1"/>
      <c r="M1217" s="1"/>
      <c r="N1217" s="1"/>
      <c r="O1217" s="1"/>
      <c r="P1217" s="1"/>
      <c r="Q1217" s="53"/>
      <c r="R1217" s="53"/>
      <c r="V1217" s="43"/>
      <c r="W1217" s="1"/>
      <c r="X1217" s="92"/>
    </row>
    <row r="1218" spans="1:24" ht="15">
      <c r="A1218" s="1" t="b">
        <v>0</v>
      </c>
      <c r="B1218" s="1"/>
      <c r="C1218" s="1"/>
      <c r="D1218" s="1"/>
      <c r="E1218" s="1"/>
      <c r="F1218" s="1"/>
      <c r="G1218" s="1"/>
      <c r="H1218" s="1"/>
      <c r="I1218" s="33"/>
      <c r="J1218" s="53"/>
      <c r="K1218" s="1"/>
      <c r="L1218" s="1"/>
      <c r="M1218" s="1"/>
      <c r="N1218" s="1"/>
      <c r="O1218" s="1"/>
      <c r="P1218" s="1"/>
      <c r="Q1218" s="53"/>
      <c r="R1218" s="53"/>
      <c r="V1218" s="43"/>
      <c r="W1218" s="1"/>
      <c r="X1218" s="92"/>
    </row>
    <row r="1219" spans="1:24" ht="15">
      <c r="A1219" s="1" t="b">
        <v>0</v>
      </c>
      <c r="B1219" s="1"/>
      <c r="C1219" s="1"/>
      <c r="D1219" s="1"/>
      <c r="E1219" s="1"/>
      <c r="F1219" s="1"/>
      <c r="G1219" s="1"/>
      <c r="H1219" s="1"/>
      <c r="I1219" s="33"/>
      <c r="J1219" s="53"/>
      <c r="K1219" s="1"/>
      <c r="L1219" s="1"/>
      <c r="M1219" s="1"/>
      <c r="N1219" s="1"/>
      <c r="O1219" s="1"/>
      <c r="P1219" s="1"/>
      <c r="Q1219" s="53"/>
      <c r="R1219" s="53"/>
      <c r="V1219" s="43"/>
      <c r="W1219" s="1"/>
      <c r="X1219" s="92"/>
    </row>
    <row r="1220" spans="1:24" ht="15">
      <c r="A1220" s="1" t="b">
        <v>0</v>
      </c>
      <c r="B1220" s="1"/>
      <c r="C1220" s="1"/>
      <c r="D1220" s="1"/>
      <c r="E1220" s="1"/>
      <c r="F1220" s="1"/>
      <c r="G1220" s="1"/>
      <c r="H1220" s="1"/>
      <c r="I1220" s="33"/>
      <c r="J1220" s="53"/>
      <c r="K1220" s="1"/>
      <c r="L1220" s="1"/>
      <c r="M1220" s="1"/>
      <c r="N1220" s="1"/>
      <c r="O1220" s="1"/>
      <c r="P1220" s="1"/>
      <c r="Q1220" s="53"/>
      <c r="R1220" s="53"/>
      <c r="V1220" s="43"/>
      <c r="W1220" s="1"/>
      <c r="X1220" s="92"/>
    </row>
    <row r="1221" spans="1:24" ht="15">
      <c r="A1221" s="1" t="b">
        <v>0</v>
      </c>
      <c r="B1221" s="1"/>
      <c r="C1221" s="1"/>
      <c r="D1221" s="1"/>
      <c r="E1221" s="1"/>
      <c r="F1221" s="1"/>
      <c r="G1221" s="1"/>
      <c r="H1221" s="1"/>
      <c r="I1221" s="33"/>
      <c r="J1221" s="53"/>
      <c r="K1221" s="1"/>
      <c r="L1221" s="1"/>
      <c r="M1221" s="1"/>
      <c r="N1221" s="1"/>
      <c r="O1221" s="1"/>
      <c r="P1221" s="1"/>
      <c r="Q1221" s="53"/>
      <c r="R1221" s="53"/>
      <c r="V1221" s="43"/>
      <c r="W1221" s="1"/>
      <c r="X1221" s="92"/>
    </row>
    <row r="1222" spans="1:24" ht="15">
      <c r="A1222" s="1" t="b">
        <v>0</v>
      </c>
      <c r="B1222" s="1"/>
      <c r="C1222" s="1"/>
      <c r="D1222" s="1"/>
      <c r="E1222" s="1"/>
      <c r="F1222" s="1"/>
      <c r="G1222" s="1"/>
      <c r="H1222" s="1"/>
      <c r="I1222" s="33"/>
      <c r="J1222" s="53"/>
      <c r="K1222" s="1"/>
      <c r="L1222" s="1"/>
      <c r="M1222" s="1"/>
      <c r="N1222" s="1"/>
      <c r="O1222" s="1"/>
      <c r="P1222" s="1"/>
      <c r="Q1222" s="53"/>
      <c r="R1222" s="53"/>
      <c r="V1222" s="43"/>
      <c r="W1222" s="1"/>
      <c r="X1222" s="92"/>
    </row>
    <row r="1223" spans="1:24" ht="15">
      <c r="A1223" s="1" t="b">
        <v>0</v>
      </c>
      <c r="B1223" s="1"/>
      <c r="C1223" s="1"/>
      <c r="D1223" s="1"/>
      <c r="E1223" s="1"/>
      <c r="F1223" s="1"/>
      <c r="G1223" s="1"/>
      <c r="H1223" s="1"/>
      <c r="I1223" s="33"/>
      <c r="J1223" s="53"/>
      <c r="K1223" s="1"/>
      <c r="L1223" s="1"/>
      <c r="M1223" s="1"/>
      <c r="N1223" s="1"/>
      <c r="O1223" s="1"/>
      <c r="P1223" s="1"/>
      <c r="Q1223" s="53"/>
      <c r="R1223" s="53"/>
      <c r="V1223" s="43"/>
      <c r="W1223" s="1"/>
      <c r="X1223" s="92"/>
    </row>
    <row r="1224" spans="1:24" ht="15">
      <c r="A1224" s="1" t="b">
        <v>0</v>
      </c>
      <c r="B1224" s="1"/>
      <c r="C1224" s="1"/>
      <c r="D1224" s="1"/>
      <c r="E1224" s="1"/>
      <c r="F1224" s="1"/>
      <c r="G1224" s="1"/>
      <c r="H1224" s="1"/>
      <c r="I1224" s="33"/>
      <c r="J1224" s="53"/>
      <c r="K1224" s="1"/>
      <c r="L1224" s="1"/>
      <c r="M1224" s="1"/>
      <c r="N1224" s="1"/>
      <c r="O1224" s="1"/>
      <c r="P1224" s="1"/>
      <c r="Q1224" s="53"/>
      <c r="R1224" s="53"/>
      <c r="V1224" s="43"/>
      <c r="W1224" s="1"/>
      <c r="X1224" s="92"/>
    </row>
    <row r="1225" spans="1:24" ht="15">
      <c r="A1225" s="1" t="b">
        <v>0</v>
      </c>
      <c r="B1225" s="1"/>
      <c r="C1225" s="1"/>
      <c r="D1225" s="1"/>
      <c r="E1225" s="1"/>
      <c r="F1225" s="1"/>
      <c r="G1225" s="1"/>
      <c r="H1225" s="1"/>
      <c r="I1225" s="33"/>
      <c r="J1225" s="53"/>
      <c r="K1225" s="1"/>
      <c r="L1225" s="1"/>
      <c r="M1225" s="1"/>
      <c r="N1225" s="1"/>
      <c r="O1225" s="1"/>
      <c r="P1225" s="1"/>
      <c r="Q1225" s="53"/>
      <c r="R1225" s="53"/>
      <c r="V1225" s="43"/>
      <c r="W1225" s="1"/>
      <c r="X1225" s="92"/>
    </row>
    <row r="1226" spans="1:24" ht="15">
      <c r="A1226" s="1" t="b">
        <v>0</v>
      </c>
      <c r="B1226" s="1"/>
      <c r="C1226" s="1"/>
      <c r="D1226" s="1"/>
      <c r="E1226" s="1"/>
      <c r="F1226" s="1"/>
      <c r="G1226" s="1"/>
      <c r="H1226" s="1"/>
      <c r="I1226" s="33"/>
      <c r="J1226" s="53"/>
      <c r="K1226" s="1"/>
      <c r="L1226" s="1"/>
      <c r="M1226" s="1"/>
      <c r="N1226" s="1"/>
      <c r="O1226" s="1"/>
      <c r="P1226" s="1"/>
      <c r="Q1226" s="53"/>
      <c r="R1226" s="53"/>
      <c r="V1226" s="43"/>
      <c r="W1226" s="1"/>
      <c r="X1226" s="92"/>
    </row>
    <row r="1227" spans="1:24" ht="15">
      <c r="A1227" s="1" t="b">
        <v>0</v>
      </c>
      <c r="B1227" s="1"/>
      <c r="C1227" s="1"/>
      <c r="D1227" s="1"/>
      <c r="E1227" s="1"/>
      <c r="F1227" s="1"/>
      <c r="G1227" s="1"/>
      <c r="H1227" s="1"/>
      <c r="I1227" s="33"/>
      <c r="J1227" s="53"/>
      <c r="K1227" s="1"/>
      <c r="L1227" s="1"/>
      <c r="M1227" s="1"/>
      <c r="N1227" s="1"/>
      <c r="O1227" s="1"/>
      <c r="P1227" s="1"/>
      <c r="Q1227" s="53"/>
      <c r="R1227" s="53"/>
      <c r="V1227" s="43"/>
      <c r="W1227" s="1"/>
      <c r="X1227" s="92"/>
    </row>
    <row r="1228" spans="1:24" ht="15">
      <c r="A1228" s="1" t="b">
        <v>0</v>
      </c>
      <c r="B1228" s="1"/>
      <c r="C1228" s="1"/>
      <c r="D1228" s="1"/>
      <c r="E1228" s="1"/>
      <c r="F1228" s="1"/>
      <c r="G1228" s="1"/>
      <c r="H1228" s="1"/>
      <c r="I1228" s="33"/>
      <c r="J1228" s="53"/>
      <c r="K1228" s="1"/>
      <c r="L1228" s="1"/>
      <c r="M1228" s="1"/>
      <c r="N1228" s="1"/>
      <c r="O1228" s="1"/>
      <c r="P1228" s="1"/>
      <c r="Q1228" s="53"/>
      <c r="R1228" s="53"/>
      <c r="V1228" s="43"/>
      <c r="W1228" s="1"/>
      <c r="X1228" s="92"/>
    </row>
    <row r="1229" spans="1:24" ht="15">
      <c r="A1229" s="1" t="b">
        <v>0</v>
      </c>
      <c r="B1229" s="1"/>
      <c r="C1229" s="1"/>
      <c r="D1229" s="1"/>
      <c r="E1229" s="1"/>
      <c r="F1229" s="1"/>
      <c r="G1229" s="1"/>
      <c r="H1229" s="1"/>
      <c r="I1229" s="33"/>
      <c r="J1229" s="53"/>
      <c r="K1229" s="1"/>
      <c r="L1229" s="1"/>
      <c r="M1229" s="1"/>
      <c r="N1229" s="1"/>
      <c r="O1229" s="1"/>
      <c r="P1229" s="1"/>
      <c r="Q1229" s="53"/>
      <c r="R1229" s="53"/>
      <c r="V1229" s="43"/>
      <c r="W1229" s="1"/>
      <c r="X1229" s="92"/>
    </row>
    <row r="1230" spans="1:24" ht="15">
      <c r="A1230" s="1" t="b">
        <v>0</v>
      </c>
      <c r="B1230" s="1"/>
      <c r="C1230" s="1"/>
      <c r="D1230" s="1"/>
      <c r="E1230" s="1"/>
      <c r="F1230" s="1"/>
      <c r="G1230" s="1"/>
      <c r="H1230" s="1"/>
      <c r="I1230" s="33"/>
      <c r="J1230" s="53"/>
      <c r="K1230" s="1"/>
      <c r="L1230" s="1"/>
      <c r="M1230" s="1"/>
      <c r="N1230" s="1"/>
      <c r="O1230" s="1"/>
      <c r="P1230" s="1"/>
      <c r="Q1230" s="53"/>
      <c r="R1230" s="53"/>
      <c r="V1230" s="43"/>
      <c r="W1230" s="1"/>
      <c r="X1230" s="92"/>
    </row>
    <row r="1231" spans="1:24" ht="15">
      <c r="A1231" s="1" t="b">
        <v>0</v>
      </c>
      <c r="B1231" s="1"/>
      <c r="C1231" s="1"/>
      <c r="D1231" s="1"/>
      <c r="E1231" s="1"/>
      <c r="F1231" s="1"/>
      <c r="G1231" s="1"/>
      <c r="H1231" s="1"/>
      <c r="I1231" s="33"/>
      <c r="J1231" s="53"/>
      <c r="K1231" s="1"/>
      <c r="L1231" s="1"/>
      <c r="M1231" s="1"/>
      <c r="N1231" s="1"/>
      <c r="O1231" s="1"/>
      <c r="P1231" s="1"/>
      <c r="Q1231" s="53"/>
      <c r="R1231" s="53"/>
      <c r="V1231" s="43"/>
      <c r="W1231" s="1"/>
      <c r="X1231" s="92"/>
    </row>
    <row r="1232" spans="1:24" ht="15">
      <c r="A1232" s="1" t="b">
        <v>0</v>
      </c>
      <c r="B1232" s="1"/>
      <c r="C1232" s="1"/>
      <c r="D1232" s="1"/>
      <c r="E1232" s="1"/>
      <c r="F1232" s="1"/>
      <c r="G1232" s="1"/>
      <c r="H1232" s="1"/>
      <c r="I1232" s="33"/>
      <c r="J1232" s="53"/>
      <c r="K1232" s="1"/>
      <c r="L1232" s="1"/>
      <c r="M1232" s="1"/>
      <c r="N1232" s="1"/>
      <c r="O1232" s="1"/>
      <c r="P1232" s="1"/>
      <c r="Q1232" s="53"/>
      <c r="R1232" s="53"/>
      <c r="V1232" s="43"/>
      <c r="W1232" s="1"/>
      <c r="X1232" s="92"/>
    </row>
    <row r="1233" spans="1:24" ht="15">
      <c r="A1233" s="1" t="b">
        <v>0</v>
      </c>
      <c r="B1233" s="1"/>
      <c r="C1233" s="1"/>
      <c r="D1233" s="1"/>
      <c r="E1233" s="1"/>
      <c r="F1233" s="1"/>
      <c r="G1233" s="1"/>
      <c r="H1233" s="1"/>
      <c r="I1233" s="33"/>
      <c r="J1233" s="53"/>
      <c r="K1233" s="1"/>
      <c r="L1233" s="1"/>
      <c r="M1233" s="1"/>
      <c r="N1233" s="1"/>
      <c r="O1233" s="1"/>
      <c r="P1233" s="1"/>
      <c r="Q1233" s="53"/>
      <c r="R1233" s="53"/>
      <c r="V1233" s="43"/>
      <c r="W1233" s="1"/>
      <c r="X1233" s="92"/>
    </row>
    <row r="1234" spans="1:24" ht="15">
      <c r="A1234" s="1" t="b">
        <v>0</v>
      </c>
      <c r="B1234" s="1"/>
      <c r="C1234" s="1"/>
      <c r="D1234" s="1"/>
      <c r="E1234" s="1"/>
      <c r="F1234" s="1"/>
      <c r="G1234" s="1"/>
      <c r="H1234" s="1"/>
      <c r="I1234" s="33"/>
      <c r="J1234" s="53"/>
      <c r="K1234" s="1"/>
      <c r="L1234" s="1"/>
      <c r="M1234" s="1"/>
      <c r="N1234" s="1"/>
      <c r="O1234" s="1"/>
      <c r="P1234" s="1"/>
      <c r="Q1234" s="53"/>
      <c r="R1234" s="53"/>
      <c r="V1234" s="43"/>
      <c r="W1234" s="1"/>
      <c r="X1234" s="92"/>
    </row>
    <row r="1235" spans="1:24" ht="15">
      <c r="A1235" s="1" t="b">
        <v>0</v>
      </c>
      <c r="B1235" s="1"/>
      <c r="C1235" s="1"/>
      <c r="D1235" s="1"/>
      <c r="E1235" s="1"/>
      <c r="F1235" s="1"/>
      <c r="G1235" s="1"/>
      <c r="H1235" s="1"/>
      <c r="I1235" s="33"/>
      <c r="J1235" s="53"/>
      <c r="K1235" s="1"/>
      <c r="L1235" s="1"/>
      <c r="M1235" s="1"/>
      <c r="N1235" s="1"/>
      <c r="O1235" s="1"/>
      <c r="P1235" s="1"/>
      <c r="Q1235" s="53"/>
      <c r="R1235" s="53"/>
      <c r="V1235" s="43"/>
      <c r="W1235" s="1"/>
      <c r="X1235" s="92"/>
    </row>
    <row r="1236" spans="1:24" ht="15">
      <c r="A1236" s="1" t="b">
        <v>0</v>
      </c>
      <c r="B1236" s="1"/>
      <c r="C1236" s="1"/>
      <c r="D1236" s="1"/>
      <c r="E1236" s="1"/>
      <c r="F1236" s="1"/>
      <c r="G1236" s="1"/>
      <c r="H1236" s="1"/>
      <c r="I1236" s="33"/>
      <c r="J1236" s="53"/>
      <c r="K1236" s="1"/>
      <c r="L1236" s="1"/>
      <c r="M1236" s="1"/>
      <c r="N1236" s="1"/>
      <c r="O1236" s="1"/>
      <c r="P1236" s="1"/>
      <c r="Q1236" s="53"/>
      <c r="R1236" s="53"/>
      <c r="V1236" s="43"/>
      <c r="W1236" s="1"/>
      <c r="X1236" s="92"/>
    </row>
    <row r="1237" spans="1:24" ht="15">
      <c r="A1237" s="1" t="b">
        <v>0</v>
      </c>
      <c r="B1237" s="1"/>
      <c r="C1237" s="1"/>
      <c r="D1237" s="1"/>
      <c r="E1237" s="1"/>
      <c r="F1237" s="1"/>
      <c r="G1237" s="1"/>
      <c r="H1237" s="1"/>
      <c r="I1237" s="33"/>
      <c r="J1237" s="53"/>
      <c r="K1237" s="1"/>
      <c r="L1237" s="1"/>
      <c r="M1237" s="1"/>
      <c r="N1237" s="1"/>
      <c r="O1237" s="1"/>
      <c r="P1237" s="1"/>
      <c r="Q1237" s="53"/>
      <c r="R1237" s="53"/>
      <c r="V1237" s="43"/>
      <c r="W1237" s="1"/>
      <c r="X1237" s="92"/>
    </row>
    <row r="1238" spans="1:24" ht="15">
      <c r="A1238" s="1" t="b">
        <v>0</v>
      </c>
      <c r="B1238" s="1"/>
      <c r="C1238" s="1"/>
      <c r="D1238" s="1"/>
      <c r="E1238" s="1"/>
      <c r="F1238" s="1"/>
      <c r="G1238" s="1"/>
      <c r="H1238" s="1"/>
      <c r="I1238" s="33"/>
      <c r="J1238" s="53"/>
      <c r="K1238" s="1"/>
      <c r="L1238" s="1"/>
      <c r="M1238" s="1"/>
      <c r="N1238" s="1"/>
      <c r="O1238" s="1"/>
      <c r="P1238" s="1"/>
      <c r="Q1238" s="53"/>
      <c r="R1238" s="53"/>
      <c r="V1238" s="43"/>
      <c r="W1238" s="1"/>
      <c r="X1238" s="92"/>
    </row>
    <row r="1239" spans="1:24" ht="15">
      <c r="A1239" s="1" t="b">
        <v>0</v>
      </c>
      <c r="B1239" s="1"/>
      <c r="C1239" s="1"/>
      <c r="D1239" s="1"/>
      <c r="E1239" s="1"/>
      <c r="F1239" s="1"/>
      <c r="G1239" s="1"/>
      <c r="H1239" s="1"/>
      <c r="I1239" s="33"/>
      <c r="J1239" s="53"/>
      <c r="K1239" s="1"/>
      <c r="L1239" s="1"/>
      <c r="M1239" s="1"/>
      <c r="N1239" s="1"/>
      <c r="O1239" s="1"/>
      <c r="P1239" s="1"/>
      <c r="Q1239" s="53"/>
      <c r="R1239" s="53"/>
      <c r="V1239" s="43"/>
      <c r="W1239" s="1"/>
      <c r="X1239" s="92"/>
    </row>
    <row r="1240" spans="1:24" ht="15">
      <c r="A1240" s="1" t="b">
        <v>0</v>
      </c>
      <c r="B1240" s="1"/>
      <c r="C1240" s="1"/>
      <c r="D1240" s="1"/>
      <c r="E1240" s="1"/>
      <c r="F1240" s="1"/>
      <c r="G1240" s="1"/>
      <c r="H1240" s="1"/>
      <c r="I1240" s="33"/>
      <c r="J1240" s="53"/>
      <c r="K1240" s="1"/>
      <c r="L1240" s="1"/>
      <c r="M1240" s="1"/>
      <c r="N1240" s="1"/>
      <c r="O1240" s="1"/>
      <c r="P1240" s="1"/>
      <c r="Q1240" s="53"/>
      <c r="R1240" s="53"/>
      <c r="V1240" s="43"/>
      <c r="W1240" s="1"/>
      <c r="X1240" s="92"/>
    </row>
    <row r="1241" spans="1:24" ht="15">
      <c r="A1241" s="1" t="b">
        <v>0</v>
      </c>
      <c r="B1241" s="1"/>
      <c r="C1241" s="1"/>
      <c r="D1241" s="1"/>
      <c r="E1241" s="1"/>
      <c r="F1241" s="1"/>
      <c r="G1241" s="1"/>
      <c r="H1241" s="1"/>
      <c r="I1241" s="33"/>
      <c r="J1241" s="53"/>
      <c r="K1241" s="1"/>
      <c r="L1241" s="1"/>
      <c r="M1241" s="1"/>
      <c r="N1241" s="1"/>
      <c r="O1241" s="1"/>
      <c r="P1241" s="1"/>
      <c r="Q1241" s="53"/>
      <c r="R1241" s="53"/>
      <c r="V1241" s="43"/>
      <c r="W1241" s="1"/>
      <c r="X1241" s="92"/>
    </row>
    <row r="1242" spans="1:24" ht="15">
      <c r="A1242" s="1" t="b">
        <v>0</v>
      </c>
      <c r="B1242" s="1"/>
      <c r="C1242" s="1"/>
      <c r="D1242" s="1"/>
      <c r="E1242" s="1"/>
      <c r="F1242" s="1"/>
      <c r="G1242" s="1"/>
      <c r="H1242" s="1"/>
      <c r="I1242" s="33"/>
      <c r="J1242" s="53"/>
      <c r="K1242" s="1"/>
      <c r="L1242" s="1"/>
      <c r="M1242" s="1"/>
      <c r="N1242" s="1"/>
      <c r="O1242" s="1"/>
      <c r="P1242" s="1"/>
      <c r="Q1242" s="53"/>
      <c r="R1242" s="53"/>
      <c r="V1242" s="43"/>
      <c r="W1242" s="1"/>
      <c r="X1242" s="92"/>
    </row>
    <row r="1243" spans="1:24" ht="15">
      <c r="A1243" s="1" t="b">
        <v>0</v>
      </c>
      <c r="B1243" s="1"/>
      <c r="C1243" s="1"/>
      <c r="D1243" s="1"/>
      <c r="E1243" s="1"/>
      <c r="F1243" s="1"/>
      <c r="G1243" s="1"/>
      <c r="H1243" s="1"/>
      <c r="I1243" s="33"/>
      <c r="J1243" s="53"/>
      <c r="K1243" s="1"/>
      <c r="L1243" s="1"/>
      <c r="M1243" s="1"/>
      <c r="N1243" s="1"/>
      <c r="O1243" s="1"/>
      <c r="P1243" s="1"/>
      <c r="Q1243" s="53"/>
      <c r="R1243" s="53"/>
      <c r="V1243" s="43"/>
      <c r="W1243" s="1"/>
      <c r="X1243" s="92"/>
    </row>
    <row r="1244" spans="1:24" ht="15">
      <c r="A1244" s="1" t="b">
        <v>0</v>
      </c>
      <c r="B1244" s="1"/>
      <c r="C1244" s="1"/>
      <c r="D1244" s="1"/>
      <c r="E1244" s="1"/>
      <c r="F1244" s="1"/>
      <c r="G1244" s="1"/>
      <c r="H1244" s="1"/>
      <c r="I1244" s="33"/>
      <c r="J1244" s="53"/>
      <c r="K1244" s="1"/>
      <c r="L1244" s="1"/>
      <c r="M1244" s="1"/>
      <c r="N1244" s="1"/>
      <c r="O1244" s="1"/>
      <c r="P1244" s="1"/>
      <c r="Q1244" s="53"/>
      <c r="R1244" s="53"/>
      <c r="V1244" s="43"/>
      <c r="W1244" s="1"/>
      <c r="X1244" s="92"/>
    </row>
    <row r="1245" spans="1:24" ht="15">
      <c r="A1245" s="1" t="b">
        <v>0</v>
      </c>
      <c r="B1245" s="1"/>
      <c r="C1245" s="1"/>
      <c r="D1245" s="1"/>
      <c r="E1245" s="1"/>
      <c r="F1245" s="1"/>
      <c r="G1245" s="1"/>
      <c r="H1245" s="1"/>
      <c r="I1245" s="33"/>
      <c r="J1245" s="53"/>
      <c r="K1245" s="1"/>
      <c r="L1245" s="1"/>
      <c r="M1245" s="1"/>
      <c r="N1245" s="1"/>
      <c r="O1245" s="1"/>
      <c r="P1245" s="1"/>
      <c r="Q1245" s="53"/>
      <c r="R1245" s="53"/>
      <c r="V1245" s="43"/>
      <c r="W1245" s="1"/>
      <c r="X1245" s="92"/>
    </row>
    <row r="1246" spans="1:24" ht="15">
      <c r="A1246" s="1" t="b">
        <v>0</v>
      </c>
      <c r="B1246" s="1"/>
      <c r="C1246" s="1"/>
      <c r="D1246" s="1"/>
      <c r="E1246" s="1"/>
      <c r="F1246" s="1"/>
      <c r="G1246" s="1"/>
      <c r="H1246" s="1"/>
      <c r="I1246" s="33"/>
      <c r="J1246" s="53"/>
      <c r="K1246" s="1"/>
      <c r="L1246" s="1"/>
      <c r="M1246" s="1"/>
      <c r="N1246" s="1"/>
      <c r="O1246" s="1"/>
      <c r="P1246" s="1"/>
      <c r="Q1246" s="53"/>
      <c r="R1246" s="53"/>
      <c r="V1246" s="43"/>
      <c r="W1246" s="1"/>
      <c r="X1246" s="92"/>
    </row>
    <row r="1247" spans="1:24" ht="15">
      <c r="A1247" s="1" t="b">
        <v>0</v>
      </c>
      <c r="B1247" s="1"/>
      <c r="C1247" s="1"/>
      <c r="D1247" s="1"/>
      <c r="E1247" s="1"/>
      <c r="F1247" s="1"/>
      <c r="G1247" s="1"/>
      <c r="H1247" s="1"/>
      <c r="I1247" s="33"/>
      <c r="J1247" s="53"/>
      <c r="K1247" s="1"/>
      <c r="L1247" s="1"/>
      <c r="M1247" s="1"/>
      <c r="N1247" s="1"/>
      <c r="O1247" s="1"/>
      <c r="P1247" s="1"/>
      <c r="Q1247" s="53"/>
      <c r="R1247" s="53"/>
      <c r="V1247" s="43"/>
      <c r="W1247" s="1"/>
      <c r="X1247" s="92"/>
    </row>
    <row r="1248" spans="1:24" ht="15">
      <c r="A1248" s="1" t="b">
        <v>0</v>
      </c>
      <c r="B1248" s="1"/>
      <c r="C1248" s="1"/>
      <c r="D1248" s="1"/>
      <c r="E1248" s="1"/>
      <c r="F1248" s="1"/>
      <c r="G1248" s="1"/>
      <c r="H1248" s="1"/>
      <c r="I1248" s="33"/>
      <c r="J1248" s="53"/>
      <c r="K1248" s="1"/>
      <c r="L1248" s="1"/>
      <c r="M1248" s="1"/>
      <c r="N1248" s="1"/>
      <c r="O1248" s="1"/>
      <c r="P1248" s="1"/>
      <c r="Q1248" s="53"/>
      <c r="R1248" s="53"/>
      <c r="V1248" s="43"/>
      <c r="W1248" s="1"/>
      <c r="X1248" s="92"/>
    </row>
    <row r="1249" spans="1:24" ht="15">
      <c r="A1249" s="1" t="b">
        <v>0</v>
      </c>
      <c r="B1249" s="1"/>
      <c r="C1249" s="1"/>
      <c r="D1249" s="1"/>
      <c r="E1249" s="1"/>
      <c r="F1249" s="1"/>
      <c r="G1249" s="1"/>
      <c r="H1249" s="1"/>
      <c r="I1249" s="33"/>
      <c r="J1249" s="53"/>
      <c r="K1249" s="1"/>
      <c r="L1249" s="1"/>
      <c r="M1249" s="1"/>
      <c r="N1249" s="1"/>
      <c r="O1249" s="1"/>
      <c r="P1249" s="1"/>
      <c r="Q1249" s="53"/>
      <c r="R1249" s="53"/>
      <c r="V1249" s="43"/>
      <c r="W1249" s="1"/>
      <c r="X1249" s="92"/>
    </row>
    <row r="1250" spans="1:24" ht="15">
      <c r="A1250" s="1" t="b">
        <v>0</v>
      </c>
      <c r="B1250" s="1"/>
      <c r="C1250" s="1"/>
      <c r="D1250" s="1"/>
      <c r="E1250" s="1"/>
      <c r="F1250" s="1"/>
      <c r="G1250" s="1"/>
      <c r="H1250" s="1"/>
      <c r="I1250" s="33"/>
      <c r="J1250" s="53"/>
      <c r="K1250" s="1"/>
      <c r="L1250" s="1"/>
      <c r="M1250" s="1"/>
      <c r="N1250" s="1"/>
      <c r="O1250" s="1"/>
      <c r="P1250" s="1"/>
      <c r="Q1250" s="53"/>
      <c r="R1250" s="53"/>
      <c r="V1250" s="43"/>
      <c r="W1250" s="1"/>
      <c r="X1250" s="92"/>
    </row>
    <row r="1251" spans="1:24" ht="15">
      <c r="A1251" s="1" t="b">
        <v>0</v>
      </c>
      <c r="B1251" s="1"/>
      <c r="C1251" s="1"/>
      <c r="D1251" s="1"/>
      <c r="E1251" s="1"/>
      <c r="F1251" s="1"/>
      <c r="G1251" s="1"/>
      <c r="H1251" s="1"/>
      <c r="I1251" s="33"/>
      <c r="J1251" s="53"/>
      <c r="K1251" s="1"/>
      <c r="L1251" s="1"/>
      <c r="M1251" s="1"/>
      <c r="N1251" s="1"/>
      <c r="O1251" s="1"/>
      <c r="P1251" s="1"/>
      <c r="Q1251" s="53"/>
      <c r="R1251" s="53"/>
      <c r="V1251" s="43"/>
      <c r="W1251" s="1"/>
      <c r="X1251" s="92"/>
    </row>
    <row r="1252" spans="1:24" ht="15">
      <c r="A1252" s="1" t="b">
        <v>0</v>
      </c>
      <c r="B1252" s="1"/>
      <c r="C1252" s="1"/>
      <c r="D1252" s="1"/>
      <c r="E1252" s="1"/>
      <c r="F1252" s="1"/>
      <c r="G1252" s="1"/>
      <c r="H1252" s="1"/>
      <c r="I1252" s="33"/>
      <c r="J1252" s="53"/>
      <c r="K1252" s="1"/>
      <c r="L1252" s="1"/>
      <c r="M1252" s="1"/>
      <c r="N1252" s="1"/>
      <c r="O1252" s="1"/>
      <c r="P1252" s="1"/>
      <c r="Q1252" s="53"/>
      <c r="R1252" s="53"/>
      <c r="V1252" s="43"/>
      <c r="W1252" s="1"/>
      <c r="X1252" s="92"/>
    </row>
    <row r="1253" spans="1:24" ht="15">
      <c r="A1253" s="1" t="b">
        <v>0</v>
      </c>
      <c r="B1253" s="1"/>
      <c r="C1253" s="1"/>
      <c r="D1253" s="1"/>
      <c r="E1253" s="1"/>
      <c r="F1253" s="1"/>
      <c r="G1253" s="1"/>
      <c r="H1253" s="1"/>
      <c r="I1253" s="33"/>
      <c r="J1253" s="53"/>
      <c r="K1253" s="1"/>
      <c r="L1253" s="1"/>
      <c r="M1253" s="1"/>
      <c r="N1253" s="1"/>
      <c r="O1253" s="1"/>
      <c r="P1253" s="1"/>
      <c r="Q1253" s="53"/>
      <c r="R1253" s="53"/>
      <c r="V1253" s="43"/>
      <c r="W1253" s="1"/>
      <c r="X1253" s="92"/>
    </row>
    <row r="1254" spans="1:24" ht="15">
      <c r="A1254" s="1" t="b">
        <v>0</v>
      </c>
      <c r="B1254" s="1"/>
      <c r="C1254" s="1"/>
      <c r="D1254" s="1"/>
      <c r="E1254" s="1"/>
      <c r="F1254" s="1"/>
      <c r="G1254" s="1"/>
      <c r="H1254" s="1"/>
      <c r="I1254" s="33"/>
      <c r="J1254" s="53"/>
      <c r="K1254" s="1"/>
      <c r="L1254" s="1"/>
      <c r="M1254" s="1"/>
      <c r="N1254" s="1"/>
      <c r="O1254" s="1"/>
      <c r="P1254" s="1"/>
      <c r="Q1254" s="53"/>
      <c r="R1254" s="53"/>
      <c r="V1254" s="43"/>
      <c r="W1254" s="1"/>
      <c r="X1254" s="92"/>
    </row>
    <row r="1255" spans="1:24" ht="15">
      <c r="A1255" s="1" t="b">
        <v>0</v>
      </c>
      <c r="B1255" s="1"/>
      <c r="C1255" s="1"/>
      <c r="D1255" s="1"/>
      <c r="E1255" s="1"/>
      <c r="F1255" s="1"/>
      <c r="G1255" s="1"/>
      <c r="H1255" s="1"/>
      <c r="I1255" s="33"/>
      <c r="J1255" s="53"/>
      <c r="K1255" s="1"/>
      <c r="L1255" s="1"/>
      <c r="M1255" s="1"/>
      <c r="N1255" s="1"/>
      <c r="O1255" s="1"/>
      <c r="P1255" s="1"/>
      <c r="Q1255" s="53"/>
      <c r="R1255" s="53"/>
      <c r="V1255" s="43"/>
      <c r="W1255" s="1"/>
      <c r="X1255" s="92"/>
    </row>
    <row r="1256" spans="1:24" ht="15">
      <c r="A1256" s="1" t="b">
        <v>0</v>
      </c>
      <c r="B1256" s="1"/>
      <c r="C1256" s="1"/>
      <c r="D1256" s="1"/>
      <c r="E1256" s="1"/>
      <c r="F1256" s="1"/>
      <c r="G1256" s="1"/>
      <c r="H1256" s="1"/>
      <c r="I1256" s="33"/>
      <c r="J1256" s="53"/>
      <c r="K1256" s="1"/>
      <c r="L1256" s="1"/>
      <c r="M1256" s="1"/>
      <c r="N1256" s="1"/>
      <c r="O1256" s="1"/>
      <c r="P1256" s="1"/>
      <c r="Q1256" s="53"/>
      <c r="R1256" s="53"/>
      <c r="V1256" s="43"/>
      <c r="W1256" s="1"/>
      <c r="X1256" s="92"/>
    </row>
    <row r="1257" spans="1:24" ht="15">
      <c r="A1257" s="1" t="b">
        <v>0</v>
      </c>
      <c r="B1257" s="1"/>
      <c r="C1257" s="1"/>
      <c r="D1257" s="1"/>
      <c r="E1257" s="1"/>
      <c r="F1257" s="1"/>
      <c r="G1257" s="1"/>
      <c r="H1257" s="1"/>
      <c r="I1257" s="33"/>
      <c r="J1257" s="53"/>
      <c r="K1257" s="1"/>
      <c r="L1257" s="1"/>
      <c r="M1257" s="1"/>
      <c r="N1257" s="1"/>
      <c r="O1257" s="1"/>
      <c r="P1257" s="1"/>
      <c r="Q1257" s="53"/>
      <c r="R1257" s="53"/>
      <c r="V1257" s="43"/>
      <c r="W1257" s="1"/>
      <c r="X1257" s="92"/>
    </row>
    <row r="1258" spans="1:24" ht="15">
      <c r="A1258" s="1" t="b">
        <v>0</v>
      </c>
      <c r="B1258" s="1"/>
      <c r="C1258" s="1"/>
      <c r="D1258" s="1"/>
      <c r="E1258" s="1"/>
      <c r="F1258" s="1"/>
      <c r="G1258" s="1"/>
      <c r="H1258" s="1"/>
      <c r="I1258" s="33"/>
      <c r="J1258" s="53"/>
      <c r="K1258" s="1"/>
      <c r="L1258" s="1"/>
      <c r="M1258" s="1"/>
      <c r="N1258" s="1"/>
      <c r="O1258" s="1"/>
      <c r="P1258" s="1"/>
      <c r="Q1258" s="53"/>
      <c r="R1258" s="53"/>
      <c r="V1258" s="43"/>
      <c r="W1258" s="1"/>
      <c r="X1258" s="92"/>
    </row>
    <row r="1259" spans="1:24" ht="15">
      <c r="A1259" s="1" t="b">
        <v>0</v>
      </c>
      <c r="B1259" s="1"/>
      <c r="C1259" s="1"/>
      <c r="D1259" s="1"/>
      <c r="E1259" s="1"/>
      <c r="F1259" s="1"/>
      <c r="G1259" s="1"/>
      <c r="H1259" s="1"/>
      <c r="I1259" s="33"/>
      <c r="J1259" s="53"/>
      <c r="K1259" s="1"/>
      <c r="L1259" s="1"/>
      <c r="M1259" s="1"/>
      <c r="N1259" s="1"/>
      <c r="O1259" s="1"/>
      <c r="P1259" s="1"/>
      <c r="Q1259" s="53"/>
      <c r="R1259" s="53"/>
      <c r="V1259" s="43"/>
      <c r="W1259" s="1"/>
      <c r="X1259" s="92"/>
    </row>
    <row r="1260" spans="1:24" ht="15">
      <c r="A1260" s="1" t="b">
        <v>0</v>
      </c>
      <c r="B1260" s="1"/>
      <c r="C1260" s="1"/>
      <c r="D1260" s="1"/>
      <c r="E1260" s="1"/>
      <c r="F1260" s="1"/>
      <c r="G1260" s="1"/>
      <c r="H1260" s="1"/>
      <c r="I1260" s="33"/>
      <c r="J1260" s="53"/>
      <c r="K1260" s="1"/>
      <c r="L1260" s="1"/>
      <c r="M1260" s="1"/>
      <c r="N1260" s="1"/>
      <c r="O1260" s="1"/>
      <c r="P1260" s="1"/>
      <c r="Q1260" s="53"/>
      <c r="R1260" s="53"/>
      <c r="V1260" s="43"/>
      <c r="W1260" s="1"/>
      <c r="X1260" s="92"/>
    </row>
    <row r="1261" spans="1:24" ht="15">
      <c r="A1261" s="1" t="b">
        <v>0</v>
      </c>
      <c r="B1261" s="1"/>
      <c r="C1261" s="1"/>
      <c r="D1261" s="1"/>
      <c r="E1261" s="1"/>
      <c r="F1261" s="1"/>
      <c r="G1261" s="1"/>
      <c r="H1261" s="1"/>
      <c r="I1261" s="33"/>
      <c r="J1261" s="53"/>
      <c r="K1261" s="1"/>
      <c r="L1261" s="1"/>
      <c r="M1261" s="1"/>
      <c r="N1261" s="1"/>
      <c r="O1261" s="1"/>
      <c r="P1261" s="1"/>
      <c r="Q1261" s="53"/>
      <c r="R1261" s="53"/>
      <c r="V1261" s="43"/>
      <c r="W1261" s="1"/>
      <c r="X1261" s="92"/>
    </row>
    <row r="1262" spans="1:24" ht="15">
      <c r="A1262" s="1" t="b">
        <v>0</v>
      </c>
      <c r="B1262" s="1"/>
      <c r="C1262" s="1"/>
      <c r="D1262" s="1"/>
      <c r="E1262" s="1"/>
      <c r="F1262" s="1"/>
      <c r="G1262" s="1"/>
      <c r="H1262" s="1"/>
      <c r="I1262" s="33"/>
      <c r="J1262" s="53"/>
      <c r="K1262" s="1"/>
      <c r="L1262" s="1"/>
      <c r="M1262" s="1"/>
      <c r="N1262" s="1"/>
      <c r="O1262" s="1"/>
      <c r="P1262" s="1"/>
      <c r="Q1262" s="53"/>
      <c r="R1262" s="53"/>
      <c r="V1262" s="43"/>
      <c r="W1262" s="1"/>
      <c r="X1262" s="92"/>
    </row>
    <row r="1263" spans="1:24" ht="15">
      <c r="A1263" s="1" t="b">
        <v>0</v>
      </c>
      <c r="B1263" s="1"/>
      <c r="C1263" s="1"/>
      <c r="D1263" s="1"/>
      <c r="E1263" s="1"/>
      <c r="F1263" s="1"/>
      <c r="G1263" s="1"/>
      <c r="H1263" s="1"/>
      <c r="I1263" s="33"/>
      <c r="J1263" s="53"/>
      <c r="K1263" s="1"/>
      <c r="L1263" s="1"/>
      <c r="M1263" s="1"/>
      <c r="N1263" s="1"/>
      <c r="O1263" s="1"/>
      <c r="P1263" s="1"/>
      <c r="Q1263" s="53"/>
      <c r="R1263" s="53"/>
      <c r="V1263" s="43"/>
      <c r="W1263" s="1"/>
      <c r="X1263" s="92"/>
    </row>
    <row r="1264" spans="1:24" ht="15">
      <c r="A1264" s="1" t="b">
        <v>0</v>
      </c>
      <c r="B1264" s="1"/>
      <c r="C1264" s="1"/>
      <c r="D1264" s="1"/>
      <c r="E1264" s="1"/>
      <c r="F1264" s="1"/>
      <c r="G1264" s="1"/>
      <c r="H1264" s="1"/>
      <c r="I1264" s="33"/>
      <c r="J1264" s="53"/>
      <c r="K1264" s="1"/>
      <c r="L1264" s="1"/>
      <c r="M1264" s="1"/>
      <c r="N1264" s="1"/>
      <c r="O1264" s="1"/>
      <c r="P1264" s="1"/>
      <c r="Q1264" s="53"/>
      <c r="R1264" s="53"/>
      <c r="V1264" s="43"/>
      <c r="W1264" s="1"/>
      <c r="X1264" s="92"/>
    </row>
    <row r="1265" spans="1:24" ht="15">
      <c r="A1265" s="1" t="b">
        <v>0</v>
      </c>
      <c r="B1265" s="1"/>
      <c r="C1265" s="1"/>
      <c r="D1265" s="1"/>
      <c r="E1265" s="1"/>
      <c r="F1265" s="1"/>
      <c r="G1265" s="1"/>
      <c r="H1265" s="1"/>
      <c r="I1265" s="33"/>
      <c r="J1265" s="53"/>
      <c r="K1265" s="1"/>
      <c r="L1265" s="1"/>
      <c r="M1265" s="1"/>
      <c r="N1265" s="1"/>
      <c r="O1265" s="1"/>
      <c r="P1265" s="1"/>
      <c r="Q1265" s="53"/>
      <c r="R1265" s="53"/>
      <c r="V1265" s="43"/>
      <c r="W1265" s="1"/>
      <c r="X1265" s="92"/>
    </row>
    <row r="1266" spans="1:24" ht="15">
      <c r="A1266" s="1" t="b">
        <v>0</v>
      </c>
      <c r="B1266" s="1"/>
      <c r="C1266" s="1"/>
      <c r="D1266" s="1"/>
      <c r="E1266" s="1"/>
      <c r="F1266" s="1"/>
      <c r="G1266" s="1"/>
      <c r="H1266" s="1"/>
      <c r="I1266" s="33"/>
      <c r="J1266" s="53"/>
      <c r="K1266" s="1"/>
      <c r="L1266" s="1"/>
      <c r="M1266" s="1"/>
      <c r="N1266" s="1"/>
      <c r="O1266" s="1"/>
      <c r="P1266" s="1"/>
      <c r="Q1266" s="53"/>
      <c r="R1266" s="53"/>
      <c r="V1266" s="43"/>
      <c r="W1266" s="1"/>
      <c r="X1266" s="92"/>
    </row>
    <row r="1267" spans="1:24" ht="15">
      <c r="A1267" s="1" t="b">
        <v>0</v>
      </c>
      <c r="B1267" s="1"/>
      <c r="C1267" s="1"/>
      <c r="D1267" s="1"/>
      <c r="E1267" s="1"/>
      <c r="F1267" s="1"/>
      <c r="G1267" s="1"/>
      <c r="H1267" s="1"/>
      <c r="I1267" s="33"/>
      <c r="J1267" s="53"/>
      <c r="K1267" s="1"/>
      <c r="L1267" s="1"/>
      <c r="M1267" s="1"/>
      <c r="N1267" s="1"/>
      <c r="O1267" s="1"/>
      <c r="P1267" s="1"/>
      <c r="Q1267" s="53"/>
      <c r="R1267" s="53"/>
      <c r="V1267" s="43"/>
      <c r="W1267" s="1"/>
      <c r="X1267" s="92"/>
    </row>
    <row r="1268" spans="1:24" ht="15">
      <c r="A1268" s="1" t="b">
        <v>0</v>
      </c>
      <c r="B1268" s="1"/>
      <c r="C1268" s="1"/>
      <c r="D1268" s="1"/>
      <c r="E1268" s="1"/>
      <c r="F1268" s="1"/>
      <c r="G1268" s="1"/>
      <c r="H1268" s="1"/>
      <c r="I1268" s="33"/>
      <c r="J1268" s="53"/>
      <c r="K1268" s="1"/>
      <c r="L1268" s="1"/>
      <c r="M1268" s="1"/>
      <c r="N1268" s="1"/>
      <c r="O1268" s="1"/>
      <c r="P1268" s="1"/>
      <c r="Q1268" s="53"/>
      <c r="R1268" s="53"/>
      <c r="V1268" s="43"/>
      <c r="W1268" s="1"/>
      <c r="X1268" s="92"/>
    </row>
    <row r="1269" spans="1:24" ht="15">
      <c r="A1269" s="1" t="b">
        <v>0</v>
      </c>
      <c r="B1269" s="1"/>
      <c r="C1269" s="1"/>
      <c r="D1269" s="1"/>
      <c r="E1269" s="1"/>
      <c r="F1269" s="1"/>
      <c r="G1269" s="1"/>
      <c r="H1269" s="1"/>
      <c r="I1269" s="33"/>
      <c r="J1269" s="53"/>
      <c r="K1269" s="1"/>
      <c r="L1269" s="1"/>
      <c r="M1269" s="1"/>
      <c r="N1269" s="1"/>
      <c r="O1269" s="1"/>
      <c r="P1269" s="1"/>
      <c r="Q1269" s="53"/>
      <c r="R1269" s="53"/>
      <c r="V1269" s="43"/>
      <c r="W1269" s="1"/>
      <c r="X1269" s="92"/>
    </row>
    <row r="1270" spans="1:24" ht="15">
      <c r="A1270" s="1" t="b">
        <v>0</v>
      </c>
      <c r="B1270" s="1"/>
      <c r="C1270" s="1"/>
      <c r="D1270" s="1"/>
      <c r="E1270" s="1"/>
      <c r="F1270" s="1"/>
      <c r="G1270" s="1"/>
      <c r="H1270" s="1"/>
      <c r="I1270" s="33"/>
      <c r="J1270" s="53"/>
      <c r="K1270" s="1"/>
      <c r="L1270" s="1"/>
      <c r="M1270" s="1"/>
      <c r="N1270" s="1"/>
      <c r="O1270" s="1"/>
      <c r="P1270" s="1"/>
      <c r="Q1270" s="53"/>
      <c r="R1270" s="53"/>
      <c r="V1270" s="43"/>
      <c r="W1270" s="1"/>
      <c r="X1270" s="92"/>
    </row>
    <row r="1271" spans="1:24" ht="15">
      <c r="A1271" s="1" t="b">
        <v>0</v>
      </c>
      <c r="B1271" s="1"/>
      <c r="C1271" s="1"/>
      <c r="D1271" s="1"/>
      <c r="E1271" s="1"/>
      <c r="F1271" s="1"/>
      <c r="G1271" s="1"/>
      <c r="H1271" s="1"/>
      <c r="I1271" s="33"/>
      <c r="J1271" s="53"/>
      <c r="K1271" s="1"/>
      <c r="L1271" s="1"/>
      <c r="M1271" s="1"/>
      <c r="N1271" s="1"/>
      <c r="O1271" s="1"/>
      <c r="P1271" s="1"/>
      <c r="Q1271" s="53"/>
      <c r="R1271" s="53"/>
      <c r="V1271" s="43"/>
      <c r="W1271" s="1"/>
      <c r="X1271" s="92"/>
    </row>
    <row r="1272" spans="1:24" ht="15">
      <c r="A1272" s="1" t="b">
        <v>0</v>
      </c>
      <c r="B1272" s="1"/>
      <c r="C1272" s="1"/>
      <c r="D1272" s="1"/>
      <c r="E1272" s="1"/>
      <c r="F1272" s="1"/>
      <c r="G1272" s="1"/>
      <c r="H1272" s="1"/>
      <c r="I1272" s="33"/>
      <c r="J1272" s="53"/>
      <c r="K1272" s="1"/>
      <c r="L1272" s="1"/>
      <c r="M1272" s="1"/>
      <c r="N1272" s="1"/>
      <c r="O1272" s="1"/>
      <c r="P1272" s="1"/>
      <c r="Q1272" s="53"/>
      <c r="R1272" s="53"/>
      <c r="V1272" s="43"/>
      <c r="W1272" s="1"/>
      <c r="X1272" s="92"/>
    </row>
    <row r="1273" spans="1:24" ht="15">
      <c r="A1273" s="1" t="b">
        <v>0</v>
      </c>
      <c r="B1273" s="1"/>
      <c r="C1273" s="1"/>
      <c r="D1273" s="1"/>
      <c r="E1273" s="1"/>
      <c r="F1273" s="1"/>
      <c r="G1273" s="1"/>
      <c r="H1273" s="1"/>
      <c r="I1273" s="33"/>
      <c r="J1273" s="53"/>
      <c r="K1273" s="1"/>
      <c r="L1273" s="1"/>
      <c r="M1273" s="1"/>
      <c r="N1273" s="1"/>
      <c r="O1273" s="1"/>
      <c r="P1273" s="1"/>
      <c r="Q1273" s="53"/>
      <c r="R1273" s="53"/>
      <c r="V1273" s="43"/>
      <c r="W1273" s="1"/>
      <c r="X1273" s="92"/>
    </row>
    <row r="1274" spans="1:24" ht="15">
      <c r="A1274" s="1" t="b">
        <v>0</v>
      </c>
      <c r="B1274" s="1"/>
      <c r="C1274" s="1"/>
      <c r="D1274" s="1"/>
      <c r="E1274" s="1"/>
      <c r="F1274" s="1"/>
      <c r="G1274" s="1"/>
      <c r="H1274" s="1"/>
      <c r="I1274" s="33"/>
      <c r="J1274" s="53"/>
      <c r="K1274" s="1"/>
      <c r="L1274" s="1"/>
      <c r="M1274" s="1"/>
      <c r="N1274" s="1"/>
      <c r="O1274" s="1"/>
      <c r="P1274" s="1"/>
      <c r="Q1274" s="53"/>
      <c r="R1274" s="53"/>
      <c r="V1274" s="43"/>
      <c r="W1274" s="1"/>
      <c r="X1274" s="92"/>
    </row>
    <row r="1275" spans="1:24" ht="15">
      <c r="A1275" s="1" t="b">
        <v>0</v>
      </c>
      <c r="B1275" s="1"/>
      <c r="C1275" s="1"/>
      <c r="D1275" s="1"/>
      <c r="E1275" s="1"/>
      <c r="F1275" s="1"/>
      <c r="G1275" s="1"/>
      <c r="H1275" s="1"/>
      <c r="I1275" s="33"/>
      <c r="J1275" s="53"/>
      <c r="K1275" s="1"/>
      <c r="L1275" s="1"/>
      <c r="M1275" s="1"/>
      <c r="N1275" s="1"/>
      <c r="O1275" s="1"/>
      <c r="P1275" s="1"/>
      <c r="Q1275" s="53"/>
      <c r="R1275" s="53"/>
      <c r="V1275" s="43"/>
      <c r="W1275" s="1"/>
      <c r="X1275" s="92"/>
    </row>
    <row r="1276" spans="1:24" ht="15">
      <c r="A1276" s="1" t="b">
        <v>0</v>
      </c>
      <c r="B1276" s="1"/>
      <c r="C1276" s="1"/>
      <c r="D1276" s="1"/>
      <c r="E1276" s="1"/>
      <c r="F1276" s="1"/>
      <c r="G1276" s="1"/>
      <c r="H1276" s="1"/>
      <c r="I1276" s="33"/>
      <c r="J1276" s="53"/>
      <c r="K1276" s="1"/>
      <c r="L1276" s="1"/>
      <c r="M1276" s="1"/>
      <c r="N1276" s="1"/>
      <c r="O1276" s="1"/>
      <c r="P1276" s="1"/>
      <c r="Q1276" s="53"/>
      <c r="R1276" s="53"/>
      <c r="V1276" s="43"/>
      <c r="W1276" s="1"/>
      <c r="X1276" s="92"/>
    </row>
    <row r="1277" spans="1:24" ht="15">
      <c r="A1277" s="1" t="b">
        <v>0</v>
      </c>
      <c r="B1277" s="1"/>
      <c r="C1277" s="1"/>
      <c r="D1277" s="1"/>
      <c r="E1277" s="1"/>
      <c r="F1277" s="1"/>
      <c r="G1277" s="1"/>
      <c r="H1277" s="1"/>
      <c r="I1277" s="33"/>
      <c r="J1277" s="53"/>
      <c r="K1277" s="1"/>
      <c r="L1277" s="1"/>
      <c r="M1277" s="1"/>
      <c r="N1277" s="1"/>
      <c r="O1277" s="1"/>
      <c r="P1277" s="1"/>
      <c r="Q1277" s="53"/>
      <c r="R1277" s="53"/>
      <c r="V1277" s="43"/>
      <c r="W1277" s="1"/>
      <c r="X1277" s="92"/>
    </row>
    <row r="1278" spans="1:24" ht="15">
      <c r="A1278" s="1" t="b">
        <v>0</v>
      </c>
      <c r="B1278" s="1"/>
      <c r="C1278" s="1"/>
      <c r="D1278" s="1"/>
      <c r="E1278" s="1"/>
      <c r="F1278" s="1"/>
      <c r="G1278" s="1"/>
      <c r="H1278" s="1"/>
      <c r="I1278" s="33"/>
      <c r="J1278" s="53"/>
      <c r="K1278" s="1"/>
      <c r="L1278" s="1"/>
      <c r="M1278" s="1"/>
      <c r="N1278" s="1"/>
      <c r="O1278" s="1"/>
      <c r="P1278" s="1"/>
      <c r="Q1278" s="53"/>
      <c r="R1278" s="53"/>
      <c r="V1278" s="43"/>
      <c r="W1278" s="1"/>
      <c r="X1278" s="92"/>
    </row>
    <row r="1279" spans="1:24" ht="15">
      <c r="A1279" s="1" t="b">
        <v>0</v>
      </c>
      <c r="B1279" s="1"/>
      <c r="C1279" s="1"/>
      <c r="D1279" s="1"/>
      <c r="E1279" s="1"/>
      <c r="F1279" s="1"/>
      <c r="G1279" s="1"/>
      <c r="H1279" s="1"/>
      <c r="I1279" s="33"/>
      <c r="J1279" s="53"/>
      <c r="K1279" s="1"/>
      <c r="L1279" s="1"/>
      <c r="M1279" s="1"/>
      <c r="N1279" s="1"/>
      <c r="O1279" s="1"/>
      <c r="P1279" s="1"/>
      <c r="Q1279" s="53"/>
      <c r="R1279" s="53"/>
      <c r="V1279" s="43"/>
      <c r="W1279" s="1"/>
      <c r="X1279" s="92"/>
    </row>
    <row r="1280" spans="1:24" ht="15">
      <c r="A1280" s="1" t="b">
        <v>0</v>
      </c>
      <c r="B1280" s="1"/>
      <c r="C1280" s="1"/>
      <c r="D1280" s="1"/>
      <c r="E1280" s="1"/>
      <c r="F1280" s="1"/>
      <c r="G1280" s="1"/>
      <c r="H1280" s="1"/>
      <c r="I1280" s="33"/>
      <c r="J1280" s="53"/>
      <c r="K1280" s="1"/>
      <c r="L1280" s="1"/>
      <c r="M1280" s="1"/>
      <c r="N1280" s="1"/>
      <c r="O1280" s="1"/>
      <c r="P1280" s="1"/>
      <c r="Q1280" s="53"/>
      <c r="R1280" s="53"/>
      <c r="V1280" s="43"/>
      <c r="W1280" s="1"/>
      <c r="X1280" s="92"/>
    </row>
    <row r="1281" spans="1:24" ht="15">
      <c r="A1281" s="1" t="b">
        <v>0</v>
      </c>
      <c r="B1281" s="1"/>
      <c r="C1281" s="1"/>
      <c r="D1281" s="1"/>
      <c r="E1281" s="1"/>
      <c r="F1281" s="1"/>
      <c r="G1281" s="1"/>
      <c r="H1281" s="1"/>
      <c r="I1281" s="33"/>
      <c r="J1281" s="53"/>
      <c r="K1281" s="1"/>
      <c r="L1281" s="1"/>
      <c r="M1281" s="1"/>
      <c r="N1281" s="1"/>
      <c r="O1281" s="1"/>
      <c r="P1281" s="1"/>
      <c r="Q1281" s="53"/>
      <c r="R1281" s="53"/>
      <c r="V1281" s="43"/>
      <c r="W1281" s="1"/>
      <c r="X1281" s="92"/>
    </row>
    <row r="1282" spans="1:24" ht="15">
      <c r="A1282" s="1" t="b">
        <v>0</v>
      </c>
      <c r="B1282" s="1"/>
      <c r="C1282" s="1"/>
      <c r="D1282" s="1"/>
      <c r="E1282" s="1"/>
      <c r="F1282" s="1"/>
      <c r="G1282" s="1"/>
      <c r="H1282" s="1"/>
      <c r="I1282" s="33"/>
      <c r="J1282" s="53"/>
      <c r="K1282" s="1"/>
      <c r="L1282" s="1"/>
      <c r="M1282" s="1"/>
      <c r="N1282" s="1"/>
      <c r="O1282" s="1"/>
      <c r="P1282" s="1"/>
      <c r="Q1282" s="53"/>
      <c r="R1282" s="53"/>
      <c r="V1282" s="43"/>
      <c r="W1282" s="1"/>
      <c r="X1282" s="92"/>
    </row>
    <row r="1283" spans="1:24" ht="15">
      <c r="A1283" s="1" t="b">
        <v>0</v>
      </c>
      <c r="B1283" s="1"/>
      <c r="C1283" s="1"/>
      <c r="D1283" s="1"/>
      <c r="E1283" s="1"/>
      <c r="F1283" s="1"/>
      <c r="G1283" s="1"/>
      <c r="H1283" s="1"/>
      <c r="I1283" s="33"/>
      <c r="J1283" s="53"/>
      <c r="K1283" s="1"/>
      <c r="L1283" s="1"/>
      <c r="M1283" s="1"/>
      <c r="N1283" s="1"/>
      <c r="O1283" s="1"/>
      <c r="P1283" s="1"/>
      <c r="Q1283" s="53"/>
      <c r="R1283" s="53"/>
      <c r="V1283" s="43"/>
      <c r="W1283" s="1"/>
      <c r="X1283" s="92"/>
    </row>
    <row r="1284" spans="1:24" ht="15">
      <c r="A1284" s="1" t="b">
        <v>0</v>
      </c>
      <c r="B1284" s="1"/>
      <c r="C1284" s="1"/>
      <c r="D1284" s="1"/>
      <c r="E1284" s="1"/>
      <c r="F1284" s="1"/>
      <c r="G1284" s="1"/>
      <c r="H1284" s="1"/>
      <c r="I1284" s="33"/>
      <c r="J1284" s="53"/>
      <c r="K1284" s="1"/>
      <c r="L1284" s="1"/>
      <c r="M1284" s="1"/>
      <c r="N1284" s="1"/>
      <c r="O1284" s="1"/>
      <c r="P1284" s="1"/>
      <c r="Q1284" s="53"/>
      <c r="R1284" s="53"/>
      <c r="V1284" s="43"/>
      <c r="W1284" s="1"/>
      <c r="X1284" s="92"/>
    </row>
    <row r="1285" spans="1:24" ht="15">
      <c r="A1285" s="1" t="b">
        <v>0</v>
      </c>
      <c r="B1285" s="1"/>
      <c r="C1285" s="1"/>
      <c r="D1285" s="1"/>
      <c r="E1285" s="1"/>
      <c r="F1285" s="1"/>
      <c r="G1285" s="1"/>
      <c r="H1285" s="1"/>
      <c r="I1285" s="33"/>
      <c r="J1285" s="53"/>
      <c r="K1285" s="1"/>
      <c r="L1285" s="1"/>
      <c r="M1285" s="1"/>
      <c r="N1285" s="1"/>
      <c r="O1285" s="1"/>
      <c r="P1285" s="1"/>
      <c r="Q1285" s="53"/>
      <c r="R1285" s="53"/>
      <c r="V1285" s="43"/>
      <c r="W1285" s="1"/>
      <c r="X1285" s="92"/>
    </row>
    <row r="1286" spans="1:24" ht="15">
      <c r="A1286" s="1" t="b">
        <v>0</v>
      </c>
      <c r="B1286" s="1"/>
      <c r="C1286" s="1"/>
      <c r="D1286" s="1"/>
      <c r="E1286" s="1"/>
      <c r="F1286" s="1"/>
      <c r="G1286" s="1"/>
      <c r="H1286" s="1"/>
      <c r="I1286" s="33"/>
      <c r="J1286" s="53"/>
      <c r="K1286" s="1"/>
      <c r="L1286" s="1"/>
      <c r="M1286" s="1"/>
      <c r="N1286" s="1"/>
      <c r="O1286" s="1"/>
      <c r="P1286" s="1"/>
      <c r="Q1286" s="53"/>
      <c r="R1286" s="53"/>
      <c r="V1286" s="43"/>
      <c r="W1286" s="1"/>
      <c r="X1286" s="92"/>
    </row>
    <row r="1287" spans="1:24" ht="15">
      <c r="A1287" s="1" t="b">
        <v>0</v>
      </c>
      <c r="B1287" s="1"/>
      <c r="C1287" s="1"/>
      <c r="D1287" s="1"/>
      <c r="E1287" s="1"/>
      <c r="F1287" s="1"/>
      <c r="G1287" s="1"/>
      <c r="H1287" s="1"/>
      <c r="I1287" s="33"/>
      <c r="J1287" s="53"/>
      <c r="K1287" s="1"/>
      <c r="L1287" s="1"/>
      <c r="M1287" s="1"/>
      <c r="N1287" s="1"/>
      <c r="O1287" s="1"/>
      <c r="P1287" s="1"/>
      <c r="Q1287" s="53"/>
      <c r="R1287" s="53"/>
      <c r="V1287" s="43"/>
      <c r="W1287" s="1"/>
      <c r="X1287" s="92"/>
    </row>
    <row r="1288" spans="1:24" ht="15">
      <c r="A1288" s="1" t="b">
        <v>0</v>
      </c>
      <c r="B1288" s="1"/>
      <c r="C1288" s="1"/>
      <c r="D1288" s="1"/>
      <c r="E1288" s="1"/>
      <c r="F1288" s="1"/>
      <c r="G1288" s="1"/>
      <c r="H1288" s="1"/>
      <c r="I1288" s="33"/>
      <c r="J1288" s="53"/>
      <c r="K1288" s="1"/>
      <c r="L1288" s="1"/>
      <c r="M1288" s="1"/>
      <c r="N1288" s="1"/>
      <c r="O1288" s="1"/>
      <c r="P1288" s="1"/>
      <c r="Q1288" s="53"/>
      <c r="R1288" s="53"/>
      <c r="V1288" s="43"/>
      <c r="W1288" s="1"/>
      <c r="X1288" s="92"/>
    </row>
    <row r="1289" spans="1:24" ht="15">
      <c r="A1289" s="1" t="b">
        <v>0</v>
      </c>
      <c r="B1289" s="1"/>
      <c r="C1289" s="1"/>
      <c r="D1289" s="1"/>
      <c r="E1289" s="1"/>
      <c r="F1289" s="1"/>
      <c r="G1289" s="1"/>
      <c r="H1289" s="1"/>
      <c r="I1289" s="33"/>
      <c r="J1289" s="53"/>
      <c r="K1289" s="1"/>
      <c r="L1289" s="1"/>
      <c r="M1289" s="1"/>
      <c r="N1289" s="1"/>
      <c r="O1289" s="1"/>
      <c r="P1289" s="1"/>
      <c r="Q1289" s="53"/>
      <c r="R1289" s="53"/>
      <c r="V1289" s="43"/>
      <c r="W1289" s="1"/>
      <c r="X1289" s="92"/>
    </row>
    <row r="1290" spans="1:24" ht="15">
      <c r="A1290" s="1" t="b">
        <v>0</v>
      </c>
      <c r="B1290" s="1"/>
      <c r="C1290" s="1"/>
      <c r="D1290" s="1"/>
      <c r="E1290" s="1"/>
      <c r="F1290" s="1"/>
      <c r="G1290" s="1"/>
      <c r="H1290" s="1"/>
      <c r="I1290" s="33"/>
      <c r="J1290" s="53"/>
      <c r="K1290" s="1"/>
      <c r="L1290" s="1"/>
      <c r="M1290" s="1"/>
      <c r="N1290" s="1"/>
      <c r="O1290" s="1"/>
      <c r="P1290" s="1"/>
      <c r="Q1290" s="53"/>
      <c r="R1290" s="53"/>
      <c r="V1290" s="43"/>
      <c r="W1290" s="1"/>
      <c r="X1290" s="92"/>
    </row>
    <row r="1291" spans="1:24" ht="15">
      <c r="A1291" s="1" t="b">
        <v>0</v>
      </c>
      <c r="B1291" s="1"/>
      <c r="C1291" s="1"/>
      <c r="D1291" s="1"/>
      <c r="E1291" s="1"/>
      <c r="F1291" s="1"/>
      <c r="G1291" s="1"/>
      <c r="H1291" s="1"/>
      <c r="I1291" s="33"/>
      <c r="J1291" s="53"/>
      <c r="K1291" s="1"/>
      <c r="L1291" s="1"/>
      <c r="M1291" s="1"/>
      <c r="N1291" s="1"/>
      <c r="O1291" s="1"/>
      <c r="P1291" s="1"/>
      <c r="Q1291" s="53"/>
      <c r="R1291" s="53"/>
      <c r="V1291" s="43"/>
      <c r="W1291" s="1"/>
      <c r="X1291" s="92"/>
    </row>
    <row r="1292" spans="1:24" ht="15">
      <c r="A1292" s="1" t="b">
        <v>0</v>
      </c>
      <c r="B1292" s="1"/>
      <c r="C1292" s="1"/>
      <c r="D1292" s="1"/>
      <c r="E1292" s="1"/>
      <c r="F1292" s="1"/>
      <c r="G1292" s="1"/>
      <c r="H1292" s="1"/>
      <c r="I1292" s="33"/>
      <c r="J1292" s="53"/>
      <c r="K1292" s="1"/>
      <c r="L1292" s="1"/>
      <c r="M1292" s="1"/>
      <c r="N1292" s="1"/>
      <c r="O1292" s="1"/>
      <c r="P1292" s="1"/>
      <c r="Q1292" s="53"/>
      <c r="R1292" s="53"/>
      <c r="V1292" s="43"/>
      <c r="W1292" s="1"/>
      <c r="X1292" s="92"/>
    </row>
    <row r="1293" spans="1:24" ht="15">
      <c r="A1293" s="1" t="b">
        <v>0</v>
      </c>
      <c r="B1293" s="1"/>
      <c r="C1293" s="1"/>
      <c r="D1293" s="1"/>
      <c r="E1293" s="1"/>
      <c r="F1293" s="1"/>
      <c r="G1293" s="1"/>
      <c r="H1293" s="1"/>
      <c r="I1293" s="33"/>
      <c r="J1293" s="53"/>
      <c r="K1293" s="1"/>
      <c r="L1293" s="1"/>
      <c r="M1293" s="1"/>
      <c r="N1293" s="1"/>
      <c r="O1293" s="1"/>
      <c r="P1293" s="1"/>
      <c r="Q1293" s="53"/>
      <c r="R1293" s="53"/>
      <c r="V1293" s="43"/>
      <c r="W1293" s="1"/>
      <c r="X1293" s="92"/>
    </row>
    <row r="1294" spans="1:24" ht="15">
      <c r="A1294" s="1" t="b">
        <v>0</v>
      </c>
      <c r="B1294" s="1"/>
      <c r="C1294" s="1"/>
      <c r="D1294" s="1"/>
      <c r="E1294" s="1"/>
      <c r="F1294" s="1"/>
      <c r="G1294" s="1"/>
      <c r="H1294" s="1"/>
      <c r="I1294" s="33"/>
      <c r="J1294" s="53"/>
      <c r="K1294" s="1"/>
      <c r="L1294" s="1"/>
      <c r="M1294" s="1"/>
      <c r="N1294" s="1"/>
      <c r="O1294" s="1"/>
      <c r="P1294" s="1"/>
      <c r="Q1294" s="53"/>
      <c r="R1294" s="53"/>
      <c r="V1294" s="43"/>
      <c r="W1294" s="1"/>
      <c r="X1294" s="92"/>
    </row>
    <row r="1295" spans="1:24" ht="15">
      <c r="A1295" s="1" t="b">
        <v>0</v>
      </c>
      <c r="B1295" s="1"/>
      <c r="C1295" s="1"/>
      <c r="D1295" s="1"/>
      <c r="E1295" s="1"/>
      <c r="F1295" s="1"/>
      <c r="G1295" s="1"/>
      <c r="H1295" s="1"/>
      <c r="I1295" s="33"/>
      <c r="J1295" s="53"/>
      <c r="K1295" s="1"/>
      <c r="L1295" s="1"/>
      <c r="M1295" s="1"/>
      <c r="N1295" s="1"/>
      <c r="O1295" s="1"/>
      <c r="P1295" s="1"/>
      <c r="Q1295" s="53"/>
      <c r="R1295" s="53"/>
      <c r="V1295" s="43"/>
      <c r="W1295" s="1"/>
      <c r="X1295" s="92"/>
    </row>
    <row r="1296" spans="1:24" ht="15">
      <c r="A1296" s="1" t="b">
        <v>0</v>
      </c>
      <c r="B1296" s="1"/>
      <c r="C1296" s="1"/>
      <c r="D1296" s="1"/>
      <c r="E1296" s="1"/>
      <c r="F1296" s="1"/>
      <c r="G1296" s="1"/>
      <c r="H1296" s="1"/>
      <c r="I1296" s="33"/>
      <c r="J1296" s="53"/>
      <c r="K1296" s="1"/>
      <c r="L1296" s="1"/>
      <c r="M1296" s="1"/>
      <c r="N1296" s="1"/>
      <c r="O1296" s="1"/>
      <c r="P1296" s="1"/>
      <c r="Q1296" s="53"/>
      <c r="R1296" s="53"/>
      <c r="V1296" s="43"/>
      <c r="W1296" s="1"/>
      <c r="X1296" s="92"/>
    </row>
    <row r="1297" spans="1:24" ht="15">
      <c r="A1297" s="1" t="b">
        <v>0</v>
      </c>
      <c r="B1297" s="1"/>
      <c r="C1297" s="1"/>
      <c r="D1297" s="1"/>
      <c r="E1297" s="1"/>
      <c r="F1297" s="1"/>
      <c r="G1297" s="1"/>
      <c r="H1297" s="1"/>
      <c r="I1297" s="33"/>
      <c r="J1297" s="53"/>
      <c r="K1297" s="1"/>
      <c r="L1297" s="1"/>
      <c r="M1297" s="1"/>
      <c r="N1297" s="1"/>
      <c r="O1297" s="1"/>
      <c r="P1297" s="1"/>
      <c r="Q1297" s="53"/>
      <c r="R1297" s="53"/>
      <c r="V1297" s="43"/>
      <c r="W1297" s="1"/>
      <c r="X1297" s="92"/>
    </row>
    <row r="1298" spans="1:24" ht="15">
      <c r="A1298" s="1" t="b">
        <v>0</v>
      </c>
      <c r="B1298" s="1"/>
      <c r="C1298" s="1"/>
      <c r="D1298" s="1"/>
      <c r="E1298" s="1"/>
      <c r="F1298" s="1"/>
      <c r="G1298" s="1"/>
      <c r="H1298" s="1"/>
      <c r="I1298" s="33"/>
      <c r="J1298" s="53"/>
      <c r="K1298" s="1"/>
      <c r="L1298" s="1"/>
      <c r="M1298" s="1"/>
      <c r="N1298" s="1"/>
      <c r="O1298" s="1"/>
      <c r="P1298" s="1"/>
      <c r="Q1298" s="53"/>
      <c r="R1298" s="53"/>
      <c r="V1298" s="43"/>
      <c r="W1298" s="1"/>
      <c r="X1298" s="92"/>
    </row>
    <row r="1299" spans="1:24" ht="15">
      <c r="A1299" s="1" t="b">
        <v>0</v>
      </c>
      <c r="B1299" s="1"/>
      <c r="C1299" s="1"/>
      <c r="D1299" s="1"/>
      <c r="E1299" s="1"/>
      <c r="F1299" s="1"/>
      <c r="G1299" s="1"/>
      <c r="H1299" s="1"/>
      <c r="I1299" s="33"/>
      <c r="J1299" s="53"/>
      <c r="K1299" s="1"/>
      <c r="L1299" s="1"/>
      <c r="M1299" s="1"/>
      <c r="N1299" s="1"/>
      <c r="O1299" s="1"/>
      <c r="P1299" s="1"/>
      <c r="Q1299" s="53"/>
      <c r="R1299" s="53"/>
      <c r="V1299" s="43"/>
      <c r="W1299" s="1"/>
      <c r="X1299" s="92"/>
    </row>
    <row r="1300" spans="1:24" ht="15">
      <c r="A1300" s="1" t="b">
        <v>0</v>
      </c>
      <c r="B1300" s="1"/>
      <c r="C1300" s="1"/>
      <c r="D1300" s="1"/>
      <c r="E1300" s="1"/>
      <c r="F1300" s="1"/>
      <c r="G1300" s="1"/>
      <c r="H1300" s="1"/>
      <c r="I1300" s="33"/>
      <c r="J1300" s="53"/>
      <c r="K1300" s="1"/>
      <c r="L1300" s="1"/>
      <c r="M1300" s="1"/>
      <c r="N1300" s="1"/>
      <c r="O1300" s="1"/>
      <c r="P1300" s="1"/>
      <c r="Q1300" s="53"/>
      <c r="R1300" s="53"/>
      <c r="V1300" s="43"/>
      <c r="W1300" s="1"/>
      <c r="X1300" s="92"/>
    </row>
    <row r="1301" spans="1:24" ht="15">
      <c r="A1301" s="1" t="b">
        <v>0</v>
      </c>
      <c r="B1301" s="1"/>
      <c r="C1301" s="1"/>
      <c r="D1301" s="1"/>
      <c r="E1301" s="1"/>
      <c r="F1301" s="1"/>
      <c r="G1301" s="1"/>
      <c r="H1301" s="1"/>
      <c r="I1301" s="33"/>
      <c r="J1301" s="53"/>
      <c r="K1301" s="1"/>
      <c r="L1301" s="1"/>
      <c r="M1301" s="1"/>
      <c r="N1301" s="1"/>
      <c r="O1301" s="1"/>
      <c r="P1301" s="1"/>
      <c r="Q1301" s="53"/>
      <c r="R1301" s="53"/>
      <c r="V1301" s="43"/>
      <c r="W1301" s="1"/>
      <c r="X1301" s="92"/>
    </row>
    <row r="1302" spans="1:24" ht="15">
      <c r="A1302" s="1" t="b">
        <v>0</v>
      </c>
      <c r="B1302" s="1"/>
      <c r="C1302" s="1"/>
      <c r="D1302" s="1"/>
      <c r="E1302" s="1"/>
      <c r="F1302" s="1"/>
      <c r="G1302" s="1"/>
      <c r="H1302" s="1"/>
      <c r="I1302" s="33"/>
      <c r="J1302" s="53"/>
      <c r="K1302" s="1"/>
      <c r="L1302" s="1"/>
      <c r="M1302" s="1"/>
      <c r="N1302" s="1"/>
      <c r="O1302" s="1"/>
      <c r="P1302" s="1"/>
      <c r="Q1302" s="53"/>
      <c r="R1302" s="53"/>
      <c r="V1302" s="43"/>
      <c r="W1302" s="1"/>
      <c r="X1302" s="92"/>
    </row>
    <row r="1303" spans="1:24" ht="15">
      <c r="A1303" s="1" t="b">
        <v>0</v>
      </c>
      <c r="B1303" s="1"/>
      <c r="C1303" s="1"/>
      <c r="D1303" s="1"/>
      <c r="E1303" s="1"/>
      <c r="F1303" s="1"/>
      <c r="G1303" s="1"/>
      <c r="H1303" s="1"/>
      <c r="I1303" s="33"/>
      <c r="J1303" s="53"/>
      <c r="K1303" s="1"/>
      <c r="L1303" s="1"/>
      <c r="M1303" s="1"/>
      <c r="N1303" s="1"/>
      <c r="O1303" s="1"/>
      <c r="P1303" s="1"/>
      <c r="Q1303" s="53"/>
      <c r="R1303" s="53"/>
      <c r="V1303" s="43"/>
      <c r="W1303" s="1"/>
      <c r="X1303" s="92"/>
    </row>
    <row r="1304" spans="1:24" ht="15">
      <c r="A1304" s="1" t="b">
        <v>0</v>
      </c>
      <c r="B1304" s="1"/>
      <c r="C1304" s="1"/>
      <c r="D1304" s="1"/>
      <c r="E1304" s="1"/>
      <c r="F1304" s="1"/>
      <c r="G1304" s="1"/>
      <c r="H1304" s="1"/>
      <c r="I1304" s="33"/>
      <c r="J1304" s="53"/>
      <c r="K1304" s="1"/>
      <c r="L1304" s="1"/>
      <c r="M1304" s="1"/>
      <c r="N1304" s="1"/>
      <c r="O1304" s="1"/>
      <c r="P1304" s="1"/>
      <c r="Q1304" s="53"/>
      <c r="R1304" s="53"/>
      <c r="V1304" s="43"/>
      <c r="W1304" s="1"/>
      <c r="X1304" s="92"/>
    </row>
    <row r="1305" spans="1:24" ht="15">
      <c r="A1305" s="1" t="b">
        <v>0</v>
      </c>
      <c r="B1305" s="1"/>
      <c r="C1305" s="1"/>
      <c r="D1305" s="1"/>
      <c r="E1305" s="1"/>
      <c r="F1305" s="1"/>
      <c r="G1305" s="1"/>
      <c r="H1305" s="1"/>
      <c r="I1305" s="33"/>
      <c r="J1305" s="53"/>
      <c r="K1305" s="1"/>
      <c r="L1305" s="1"/>
      <c r="M1305" s="1"/>
      <c r="N1305" s="1"/>
      <c r="O1305" s="1"/>
      <c r="P1305" s="1"/>
      <c r="Q1305" s="53"/>
      <c r="R1305" s="53"/>
      <c r="V1305" s="43"/>
      <c r="W1305" s="1"/>
      <c r="X1305" s="92"/>
    </row>
    <row r="1306" spans="1:24" ht="15">
      <c r="A1306" s="1" t="b">
        <v>0</v>
      </c>
      <c r="B1306" s="1"/>
      <c r="C1306" s="1"/>
      <c r="D1306" s="1"/>
      <c r="E1306" s="1"/>
      <c r="F1306" s="1"/>
      <c r="G1306" s="1"/>
      <c r="H1306" s="1"/>
      <c r="I1306" s="33"/>
      <c r="J1306" s="53"/>
      <c r="K1306" s="1"/>
      <c r="L1306" s="1"/>
      <c r="M1306" s="1"/>
      <c r="N1306" s="1"/>
      <c r="O1306" s="1"/>
      <c r="P1306" s="1"/>
      <c r="Q1306" s="53"/>
      <c r="R1306" s="53"/>
      <c r="V1306" s="43"/>
      <c r="W1306" s="1"/>
      <c r="X1306" s="92"/>
    </row>
    <row r="1307" spans="1:24" ht="15">
      <c r="A1307" s="1" t="b">
        <v>0</v>
      </c>
      <c r="B1307" s="1"/>
      <c r="C1307" s="1"/>
      <c r="D1307" s="1"/>
      <c r="E1307" s="1"/>
      <c r="F1307" s="1"/>
      <c r="G1307" s="1"/>
      <c r="H1307" s="1"/>
      <c r="I1307" s="33"/>
      <c r="J1307" s="53"/>
      <c r="K1307" s="1"/>
      <c r="L1307" s="1"/>
      <c r="M1307" s="1"/>
      <c r="N1307" s="1"/>
      <c r="O1307" s="1"/>
      <c r="P1307" s="1"/>
      <c r="Q1307" s="53"/>
      <c r="R1307" s="53"/>
      <c r="V1307" s="43"/>
      <c r="W1307" s="1"/>
      <c r="X1307" s="92"/>
    </row>
    <row r="1308" spans="1:24" ht="15">
      <c r="A1308" s="1" t="b">
        <v>0</v>
      </c>
      <c r="B1308" s="1"/>
      <c r="C1308" s="1"/>
      <c r="D1308" s="1"/>
      <c r="E1308" s="1"/>
      <c r="F1308" s="1"/>
      <c r="G1308" s="1"/>
      <c r="H1308" s="1"/>
      <c r="I1308" s="33"/>
      <c r="J1308" s="53"/>
      <c r="K1308" s="1"/>
      <c r="L1308" s="1"/>
      <c r="M1308" s="1"/>
      <c r="N1308" s="1"/>
      <c r="O1308" s="1"/>
      <c r="P1308" s="1"/>
      <c r="Q1308" s="53"/>
      <c r="R1308" s="53"/>
      <c r="V1308" s="43"/>
      <c r="W1308" s="1"/>
      <c r="X1308" s="92"/>
    </row>
    <row r="1309" spans="1:24" ht="15">
      <c r="A1309" s="1" t="b">
        <v>0</v>
      </c>
      <c r="B1309" s="1"/>
      <c r="C1309" s="1"/>
      <c r="D1309" s="1"/>
      <c r="E1309" s="1"/>
      <c r="F1309" s="1"/>
      <c r="G1309" s="1"/>
      <c r="H1309" s="1"/>
      <c r="I1309" s="33"/>
      <c r="J1309" s="53"/>
      <c r="K1309" s="1"/>
      <c r="L1309" s="1"/>
      <c r="M1309" s="1"/>
      <c r="N1309" s="1"/>
      <c r="O1309" s="1"/>
      <c r="P1309" s="1"/>
      <c r="Q1309" s="53"/>
      <c r="R1309" s="53"/>
      <c r="V1309" s="43"/>
      <c r="W1309" s="1"/>
      <c r="X1309" s="92"/>
    </row>
    <row r="1310" spans="1:24" ht="15">
      <c r="A1310" s="1" t="b">
        <v>0</v>
      </c>
      <c r="B1310" s="1"/>
      <c r="C1310" s="1"/>
      <c r="D1310" s="1"/>
      <c r="E1310" s="1"/>
      <c r="F1310" s="1"/>
      <c r="G1310" s="1"/>
      <c r="H1310" s="1"/>
      <c r="I1310" s="33"/>
      <c r="J1310" s="53"/>
      <c r="K1310" s="1"/>
      <c r="L1310" s="1"/>
      <c r="M1310" s="1"/>
      <c r="N1310" s="1"/>
      <c r="O1310" s="1"/>
      <c r="P1310" s="1"/>
      <c r="Q1310" s="53"/>
      <c r="R1310" s="53"/>
      <c r="V1310" s="43"/>
      <c r="W1310" s="1"/>
      <c r="X1310" s="92"/>
    </row>
    <row r="1311" spans="1:24" ht="15">
      <c r="A1311" s="1" t="b">
        <v>0</v>
      </c>
      <c r="B1311" s="1"/>
      <c r="C1311" s="1"/>
      <c r="D1311" s="1"/>
      <c r="E1311" s="1"/>
      <c r="F1311" s="1"/>
      <c r="G1311" s="1"/>
      <c r="H1311" s="1"/>
      <c r="I1311" s="33"/>
      <c r="J1311" s="53"/>
      <c r="K1311" s="1"/>
      <c r="L1311" s="1"/>
      <c r="M1311" s="1"/>
      <c r="N1311" s="1"/>
      <c r="O1311" s="1"/>
      <c r="P1311" s="1"/>
      <c r="Q1311" s="53"/>
      <c r="R1311" s="53"/>
      <c r="V1311" s="43"/>
      <c r="W1311" s="1"/>
      <c r="X1311" s="92"/>
    </row>
    <row r="1312" spans="1:24" ht="15">
      <c r="A1312" s="1" t="b">
        <v>0</v>
      </c>
      <c r="B1312" s="1"/>
      <c r="C1312" s="1"/>
      <c r="D1312" s="1"/>
      <c r="E1312" s="1"/>
      <c r="F1312" s="1"/>
      <c r="G1312" s="1"/>
      <c r="H1312" s="1"/>
      <c r="I1312" s="33"/>
      <c r="J1312" s="53"/>
      <c r="K1312" s="1"/>
      <c r="L1312" s="1"/>
      <c r="M1312" s="1"/>
      <c r="N1312" s="1"/>
      <c r="O1312" s="1"/>
      <c r="P1312" s="1"/>
      <c r="Q1312" s="53"/>
      <c r="R1312" s="53"/>
      <c r="V1312" s="43"/>
      <c r="W1312" s="1"/>
      <c r="X1312" s="92"/>
    </row>
    <row r="1313" spans="1:24" ht="15">
      <c r="A1313" s="1" t="b">
        <v>0</v>
      </c>
      <c r="B1313" s="1"/>
      <c r="C1313" s="1"/>
      <c r="D1313" s="1"/>
      <c r="E1313" s="1"/>
      <c r="F1313" s="1"/>
      <c r="G1313" s="1"/>
      <c r="H1313" s="1"/>
      <c r="I1313" s="33"/>
      <c r="J1313" s="53"/>
      <c r="K1313" s="1"/>
      <c r="L1313" s="1"/>
      <c r="M1313" s="1"/>
      <c r="N1313" s="1"/>
      <c r="O1313" s="1"/>
      <c r="P1313" s="1"/>
      <c r="Q1313" s="53"/>
      <c r="R1313" s="53"/>
      <c r="V1313" s="43"/>
      <c r="W1313" s="1"/>
      <c r="X1313" s="92"/>
    </row>
    <row r="1314" spans="1:24" ht="15">
      <c r="A1314" s="1" t="b">
        <v>0</v>
      </c>
      <c r="B1314" s="1"/>
      <c r="C1314" s="1"/>
      <c r="D1314" s="1"/>
      <c r="E1314" s="1"/>
      <c r="F1314" s="1"/>
      <c r="G1314" s="1"/>
      <c r="H1314" s="1"/>
      <c r="I1314" s="33"/>
      <c r="J1314" s="53"/>
      <c r="K1314" s="1"/>
      <c r="L1314" s="1"/>
      <c r="M1314" s="1"/>
      <c r="N1314" s="1"/>
      <c r="O1314" s="1"/>
      <c r="P1314" s="1"/>
      <c r="Q1314" s="53"/>
      <c r="R1314" s="53"/>
      <c r="V1314" s="43"/>
      <c r="W1314" s="1"/>
      <c r="X1314" s="92"/>
    </row>
    <row r="1315" spans="1:24" ht="15">
      <c r="A1315" s="1" t="b">
        <v>0</v>
      </c>
      <c r="B1315" s="1"/>
      <c r="C1315" s="1"/>
      <c r="D1315" s="1"/>
      <c r="E1315" s="1"/>
      <c r="F1315" s="1"/>
      <c r="G1315" s="1"/>
      <c r="H1315" s="1"/>
      <c r="I1315" s="33"/>
      <c r="J1315" s="53"/>
      <c r="K1315" s="1"/>
      <c r="L1315" s="1"/>
      <c r="M1315" s="1"/>
      <c r="N1315" s="1"/>
      <c r="O1315" s="1"/>
      <c r="P1315" s="1"/>
      <c r="Q1315" s="53"/>
      <c r="R1315" s="53"/>
      <c r="V1315" s="43"/>
      <c r="W1315" s="1"/>
      <c r="X1315" s="92"/>
    </row>
    <row r="1316" spans="1:24" ht="15">
      <c r="A1316" s="1" t="b">
        <v>0</v>
      </c>
      <c r="B1316" s="1"/>
      <c r="C1316" s="1"/>
      <c r="D1316" s="1"/>
      <c r="E1316" s="1"/>
      <c r="F1316" s="1"/>
      <c r="G1316" s="1"/>
      <c r="H1316" s="1"/>
      <c r="I1316" s="33"/>
      <c r="J1316" s="53"/>
      <c r="K1316" s="1"/>
      <c r="L1316" s="1"/>
      <c r="M1316" s="1"/>
      <c r="N1316" s="1"/>
      <c r="O1316" s="1"/>
      <c r="P1316" s="1"/>
      <c r="Q1316" s="53"/>
      <c r="R1316" s="53"/>
      <c r="V1316" s="43"/>
      <c r="W1316" s="1"/>
      <c r="X1316" s="92"/>
    </row>
    <row r="1317" spans="1:24" ht="15">
      <c r="A1317" s="1" t="b">
        <v>0</v>
      </c>
      <c r="B1317" s="1"/>
      <c r="C1317" s="1"/>
      <c r="D1317" s="1"/>
      <c r="E1317" s="1"/>
      <c r="F1317" s="1"/>
      <c r="G1317" s="1"/>
      <c r="H1317" s="1"/>
      <c r="I1317" s="33"/>
      <c r="J1317" s="53"/>
      <c r="K1317" s="1"/>
      <c r="L1317" s="1"/>
      <c r="M1317" s="1"/>
      <c r="N1317" s="1"/>
      <c r="O1317" s="1"/>
      <c r="P1317" s="1"/>
      <c r="Q1317" s="53"/>
      <c r="R1317" s="53"/>
      <c r="V1317" s="43"/>
      <c r="W1317" s="1"/>
      <c r="X1317" s="92"/>
    </row>
    <row r="1318" spans="1:24" ht="15">
      <c r="A1318" s="1" t="b">
        <v>0</v>
      </c>
      <c r="B1318" s="1"/>
      <c r="C1318" s="1"/>
      <c r="D1318" s="1"/>
      <c r="E1318" s="1"/>
      <c r="F1318" s="1"/>
      <c r="G1318" s="1"/>
      <c r="H1318" s="1"/>
      <c r="I1318" s="33"/>
      <c r="J1318" s="53"/>
      <c r="K1318" s="1"/>
      <c r="L1318" s="1"/>
      <c r="M1318" s="1"/>
      <c r="N1318" s="1"/>
      <c r="O1318" s="1"/>
      <c r="P1318" s="1"/>
      <c r="Q1318" s="53"/>
      <c r="R1318" s="53"/>
      <c r="V1318" s="43"/>
      <c r="W1318" s="1"/>
      <c r="X1318" s="92"/>
    </row>
    <row r="1319" spans="1:24" ht="15">
      <c r="A1319" s="1" t="b">
        <v>0</v>
      </c>
      <c r="B1319" s="1"/>
      <c r="C1319" s="1"/>
      <c r="D1319" s="1"/>
      <c r="E1319" s="1"/>
      <c r="F1319" s="1"/>
      <c r="G1319" s="1"/>
      <c r="H1319" s="1"/>
      <c r="I1319" s="33"/>
      <c r="J1319" s="53"/>
      <c r="K1319" s="1"/>
      <c r="L1319" s="1"/>
      <c r="M1319" s="1"/>
      <c r="N1319" s="1"/>
      <c r="O1319" s="1"/>
      <c r="P1319" s="1"/>
      <c r="Q1319" s="53"/>
      <c r="R1319" s="53"/>
      <c r="V1319" s="43"/>
      <c r="W1319" s="1"/>
      <c r="X1319" s="92"/>
    </row>
    <row r="1320" spans="1:24" ht="15">
      <c r="A1320" s="1" t="b">
        <v>0</v>
      </c>
      <c r="B1320" s="1"/>
      <c r="C1320" s="1"/>
      <c r="D1320" s="1"/>
      <c r="E1320" s="1"/>
      <c r="F1320" s="1"/>
      <c r="G1320" s="1"/>
      <c r="H1320" s="1"/>
      <c r="I1320" s="33"/>
      <c r="J1320" s="53"/>
      <c r="K1320" s="1"/>
      <c r="L1320" s="1"/>
      <c r="M1320" s="1"/>
      <c r="N1320" s="1"/>
      <c r="O1320" s="1"/>
      <c r="P1320" s="1"/>
      <c r="Q1320" s="53"/>
      <c r="R1320" s="53"/>
      <c r="V1320" s="43"/>
      <c r="W1320" s="1"/>
      <c r="X1320" s="92"/>
    </row>
    <row r="1321" spans="1:24" ht="15">
      <c r="A1321" s="1" t="b">
        <v>0</v>
      </c>
      <c r="B1321" s="1"/>
      <c r="C1321" s="1"/>
      <c r="D1321" s="1"/>
      <c r="E1321" s="1"/>
      <c r="F1321" s="1"/>
      <c r="G1321" s="1"/>
      <c r="H1321" s="1"/>
      <c r="I1321" s="33"/>
      <c r="J1321" s="53"/>
      <c r="K1321" s="1"/>
      <c r="L1321" s="1"/>
      <c r="M1321" s="1"/>
      <c r="N1321" s="1"/>
      <c r="O1321" s="1"/>
      <c r="P1321" s="1"/>
      <c r="Q1321" s="53"/>
      <c r="R1321" s="53"/>
      <c r="V1321" s="43"/>
      <c r="W1321" s="1"/>
      <c r="X1321" s="92"/>
    </row>
    <row r="1322" spans="1:24" ht="15">
      <c r="A1322" s="1" t="b">
        <v>0</v>
      </c>
      <c r="B1322" s="1"/>
      <c r="C1322" s="1"/>
      <c r="D1322" s="1"/>
      <c r="E1322" s="1"/>
      <c r="F1322" s="1"/>
      <c r="G1322" s="1"/>
      <c r="H1322" s="1"/>
      <c r="I1322" s="33"/>
      <c r="J1322" s="53"/>
      <c r="K1322" s="1"/>
      <c r="L1322" s="1"/>
      <c r="M1322" s="1"/>
      <c r="N1322" s="1"/>
      <c r="O1322" s="1"/>
      <c r="P1322" s="1"/>
      <c r="Q1322" s="53"/>
      <c r="R1322" s="53"/>
      <c r="V1322" s="43"/>
      <c r="W1322" s="1"/>
      <c r="X1322" s="92"/>
    </row>
    <row r="1323" spans="1:24" ht="15">
      <c r="A1323" s="1" t="b">
        <v>0</v>
      </c>
      <c r="B1323" s="1"/>
      <c r="C1323" s="1"/>
      <c r="D1323" s="1"/>
      <c r="E1323" s="1"/>
      <c r="F1323" s="1"/>
      <c r="G1323" s="1"/>
      <c r="H1323" s="1"/>
      <c r="I1323" s="33"/>
      <c r="J1323" s="53"/>
      <c r="K1323" s="1"/>
      <c r="L1323" s="1"/>
      <c r="M1323" s="1"/>
      <c r="N1323" s="1"/>
      <c r="O1323" s="1"/>
      <c r="P1323" s="1"/>
      <c r="Q1323" s="53"/>
      <c r="R1323" s="53"/>
      <c r="V1323" s="43"/>
      <c r="W1323" s="1"/>
      <c r="X1323" s="92"/>
    </row>
    <row r="1324" spans="1:24" ht="15">
      <c r="A1324" s="1" t="b">
        <v>0</v>
      </c>
      <c r="B1324" s="1"/>
      <c r="C1324" s="1"/>
      <c r="D1324" s="1"/>
      <c r="E1324" s="1"/>
      <c r="F1324" s="1"/>
      <c r="G1324" s="1"/>
      <c r="H1324" s="1"/>
      <c r="I1324" s="33"/>
      <c r="J1324" s="53"/>
      <c r="K1324" s="1"/>
      <c r="L1324" s="1"/>
      <c r="M1324" s="1"/>
      <c r="N1324" s="1"/>
      <c r="O1324" s="1"/>
      <c r="P1324" s="1"/>
      <c r="Q1324" s="53"/>
      <c r="R1324" s="53"/>
      <c r="V1324" s="43"/>
      <c r="W1324" s="1"/>
      <c r="X1324" s="92"/>
    </row>
    <row r="1325" spans="1:24" ht="15">
      <c r="A1325" s="1" t="b">
        <v>0</v>
      </c>
      <c r="B1325" s="1"/>
      <c r="C1325" s="1"/>
      <c r="D1325" s="1"/>
      <c r="E1325" s="1"/>
      <c r="F1325" s="1"/>
      <c r="G1325" s="1"/>
      <c r="H1325" s="1"/>
      <c r="I1325" s="33"/>
      <c r="J1325" s="53"/>
      <c r="K1325" s="1"/>
      <c r="L1325" s="1"/>
      <c r="M1325" s="1"/>
      <c r="N1325" s="1"/>
      <c r="O1325" s="1"/>
      <c r="P1325" s="1"/>
      <c r="Q1325" s="53"/>
      <c r="R1325" s="53"/>
      <c r="V1325" s="43"/>
      <c r="W1325" s="1"/>
      <c r="X1325" s="92"/>
    </row>
    <row r="1326" spans="1:24" ht="15">
      <c r="A1326" s="1" t="b">
        <v>0</v>
      </c>
      <c r="B1326" s="1"/>
      <c r="C1326" s="1"/>
      <c r="D1326" s="1"/>
      <c r="E1326" s="1"/>
      <c r="F1326" s="1"/>
      <c r="G1326" s="1"/>
      <c r="H1326" s="1"/>
      <c r="I1326" s="33"/>
      <c r="J1326" s="53"/>
      <c r="K1326" s="1"/>
      <c r="L1326" s="1"/>
      <c r="M1326" s="1"/>
      <c r="N1326" s="1"/>
      <c r="O1326" s="1"/>
      <c r="P1326" s="1"/>
      <c r="Q1326" s="53"/>
      <c r="R1326" s="53"/>
      <c r="V1326" s="43"/>
      <c r="W1326" s="1"/>
      <c r="X1326" s="92"/>
    </row>
    <row r="1327" spans="1:24" ht="15">
      <c r="A1327" s="1" t="b">
        <v>0</v>
      </c>
      <c r="B1327" s="1"/>
      <c r="C1327" s="1"/>
      <c r="D1327" s="1"/>
      <c r="E1327" s="1"/>
      <c r="F1327" s="1"/>
      <c r="G1327" s="1"/>
      <c r="H1327" s="1"/>
      <c r="I1327" s="33"/>
      <c r="J1327" s="53"/>
      <c r="K1327" s="1"/>
      <c r="L1327" s="1"/>
      <c r="M1327" s="1"/>
      <c r="N1327" s="1"/>
      <c r="O1327" s="1"/>
      <c r="P1327" s="1"/>
      <c r="Q1327" s="53"/>
      <c r="R1327" s="53"/>
      <c r="V1327" s="43"/>
      <c r="W1327" s="1"/>
      <c r="X1327" s="92"/>
    </row>
    <row r="1328" spans="1:24" ht="15">
      <c r="A1328" s="1" t="b">
        <v>0</v>
      </c>
      <c r="B1328" s="1"/>
      <c r="C1328" s="1"/>
      <c r="D1328" s="1"/>
      <c r="E1328" s="1"/>
      <c r="F1328" s="1"/>
      <c r="G1328" s="1"/>
      <c r="H1328" s="1"/>
      <c r="I1328" s="33"/>
      <c r="J1328" s="53"/>
      <c r="K1328" s="1"/>
      <c r="L1328" s="1"/>
      <c r="M1328" s="1"/>
      <c r="N1328" s="1"/>
      <c r="O1328" s="1"/>
      <c r="P1328" s="1"/>
      <c r="Q1328" s="53"/>
      <c r="R1328" s="53"/>
      <c r="V1328" s="43"/>
      <c r="W1328" s="1"/>
      <c r="X1328" s="92"/>
    </row>
    <row r="1329" spans="1:24" ht="15">
      <c r="A1329" s="1" t="b">
        <v>0</v>
      </c>
      <c r="B1329" s="1"/>
      <c r="C1329" s="1"/>
      <c r="D1329" s="1"/>
      <c r="E1329" s="1"/>
      <c r="F1329" s="1"/>
      <c r="G1329" s="1"/>
      <c r="H1329" s="1"/>
      <c r="I1329" s="33"/>
      <c r="J1329" s="53"/>
      <c r="K1329" s="1"/>
      <c r="L1329" s="1"/>
      <c r="M1329" s="1"/>
      <c r="N1329" s="1"/>
      <c r="O1329" s="1"/>
      <c r="P1329" s="1"/>
      <c r="Q1329" s="53"/>
      <c r="R1329" s="53"/>
      <c r="V1329" s="43"/>
      <c r="W1329" s="1"/>
      <c r="X1329" s="92"/>
    </row>
    <row r="1330" spans="1:24" ht="15">
      <c r="A1330" s="1" t="b">
        <v>0</v>
      </c>
      <c r="B1330" s="1"/>
      <c r="C1330" s="1"/>
      <c r="D1330" s="1"/>
      <c r="E1330" s="1"/>
      <c r="F1330" s="1"/>
      <c r="G1330" s="1"/>
      <c r="H1330" s="1"/>
      <c r="I1330" s="33"/>
      <c r="J1330" s="53"/>
      <c r="K1330" s="1"/>
      <c r="L1330" s="1"/>
      <c r="M1330" s="1"/>
      <c r="N1330" s="1"/>
      <c r="O1330" s="1"/>
      <c r="P1330" s="1"/>
      <c r="Q1330" s="53"/>
      <c r="R1330" s="53"/>
      <c r="V1330" s="43"/>
      <c r="W1330" s="1"/>
      <c r="X1330" s="92"/>
    </row>
    <row r="1331" spans="1:24" ht="15">
      <c r="A1331" s="1" t="b">
        <v>0</v>
      </c>
      <c r="B1331" s="1"/>
      <c r="C1331" s="1"/>
      <c r="D1331" s="1"/>
      <c r="E1331" s="1"/>
      <c r="F1331" s="1"/>
      <c r="G1331" s="1"/>
      <c r="H1331" s="1"/>
      <c r="I1331" s="33"/>
      <c r="J1331" s="53"/>
      <c r="K1331" s="1"/>
      <c r="L1331" s="1"/>
      <c r="M1331" s="1"/>
      <c r="N1331" s="1"/>
      <c r="O1331" s="1"/>
      <c r="P1331" s="1"/>
      <c r="Q1331" s="53"/>
      <c r="R1331" s="53"/>
      <c r="V1331" s="43"/>
      <c r="W1331" s="1"/>
      <c r="X1331" s="92"/>
    </row>
    <row r="1332" spans="1:24" ht="15">
      <c r="A1332" s="1" t="b">
        <v>0</v>
      </c>
      <c r="B1332" s="1"/>
      <c r="C1332" s="1"/>
      <c r="D1332" s="1"/>
      <c r="E1332" s="1"/>
      <c r="F1332" s="1"/>
      <c r="G1332" s="1"/>
      <c r="H1332" s="1"/>
      <c r="I1332" s="33"/>
      <c r="J1332" s="53"/>
      <c r="K1332" s="1"/>
      <c r="L1332" s="1"/>
      <c r="M1332" s="1"/>
      <c r="N1332" s="1"/>
      <c r="O1332" s="1"/>
      <c r="P1332" s="1"/>
      <c r="Q1332" s="53"/>
      <c r="R1332" s="53"/>
      <c r="V1332" s="43"/>
      <c r="W1332" s="1"/>
      <c r="X1332" s="92"/>
    </row>
    <row r="1333" spans="1:24" ht="15">
      <c r="A1333" s="1" t="b">
        <v>0</v>
      </c>
      <c r="B1333" s="1"/>
      <c r="C1333" s="1"/>
      <c r="D1333" s="1"/>
      <c r="E1333" s="1"/>
      <c r="F1333" s="1"/>
      <c r="G1333" s="1"/>
      <c r="H1333" s="1"/>
      <c r="I1333" s="33"/>
      <c r="J1333" s="53"/>
      <c r="K1333" s="1"/>
      <c r="L1333" s="1"/>
      <c r="M1333" s="1"/>
      <c r="N1333" s="1"/>
      <c r="O1333" s="1"/>
      <c r="P1333" s="1"/>
      <c r="Q1333" s="53"/>
      <c r="R1333" s="53"/>
      <c r="V1333" s="43"/>
      <c r="W1333" s="1"/>
      <c r="X1333" s="92"/>
    </row>
    <row r="1334" spans="1:24" ht="15">
      <c r="A1334" s="1" t="b">
        <v>0</v>
      </c>
      <c r="B1334" s="1"/>
      <c r="C1334" s="1"/>
      <c r="D1334" s="1"/>
      <c r="E1334" s="1"/>
      <c r="F1334" s="1"/>
      <c r="G1334" s="1"/>
      <c r="H1334" s="1"/>
      <c r="I1334" s="33"/>
      <c r="J1334" s="53"/>
      <c r="K1334" s="1"/>
      <c r="L1334" s="1"/>
      <c r="M1334" s="1"/>
      <c r="N1334" s="1"/>
      <c r="O1334" s="1"/>
      <c r="P1334" s="1"/>
      <c r="Q1334" s="53"/>
      <c r="R1334" s="53"/>
      <c r="V1334" s="43"/>
      <c r="W1334" s="1"/>
      <c r="X1334" s="92"/>
    </row>
    <row r="1335" spans="1:24" ht="15">
      <c r="A1335" s="1" t="b">
        <v>0</v>
      </c>
      <c r="B1335" s="1"/>
      <c r="C1335" s="1"/>
      <c r="D1335" s="1"/>
      <c r="E1335" s="1"/>
      <c r="F1335" s="1"/>
      <c r="G1335" s="1"/>
      <c r="H1335" s="1"/>
      <c r="I1335" s="33"/>
      <c r="J1335" s="53"/>
      <c r="K1335" s="1"/>
      <c r="L1335" s="1"/>
      <c r="M1335" s="1"/>
      <c r="N1335" s="1"/>
      <c r="O1335" s="1"/>
      <c r="P1335" s="1"/>
      <c r="Q1335" s="53"/>
      <c r="R1335" s="53"/>
      <c r="V1335" s="43"/>
      <c r="W1335" s="1"/>
      <c r="X1335" s="92"/>
    </row>
    <row r="1336" spans="1:24" ht="15">
      <c r="A1336" s="1" t="b">
        <v>0</v>
      </c>
      <c r="B1336" s="1"/>
      <c r="C1336" s="1"/>
      <c r="D1336" s="1"/>
      <c r="E1336" s="1"/>
      <c r="F1336" s="1"/>
      <c r="G1336" s="1"/>
      <c r="H1336" s="1"/>
      <c r="I1336" s="33"/>
      <c r="J1336" s="53"/>
      <c r="K1336" s="1"/>
      <c r="L1336" s="1"/>
      <c r="M1336" s="1"/>
      <c r="N1336" s="1"/>
      <c r="O1336" s="1"/>
      <c r="P1336" s="1"/>
      <c r="Q1336" s="53"/>
      <c r="R1336" s="53"/>
      <c r="V1336" s="43"/>
      <c r="W1336" s="1"/>
      <c r="X1336" s="92"/>
    </row>
    <row r="1337" spans="1:24" ht="15">
      <c r="A1337" s="1" t="b">
        <v>0</v>
      </c>
      <c r="B1337" s="1"/>
      <c r="C1337" s="1"/>
      <c r="D1337" s="1"/>
      <c r="E1337" s="1"/>
      <c r="F1337" s="1"/>
      <c r="G1337" s="1"/>
      <c r="H1337" s="1"/>
      <c r="I1337" s="33"/>
      <c r="J1337" s="53"/>
      <c r="K1337" s="1"/>
      <c r="L1337" s="1"/>
      <c r="M1337" s="1"/>
      <c r="N1337" s="1"/>
      <c r="O1337" s="1"/>
      <c r="P1337" s="1"/>
      <c r="Q1337" s="53"/>
      <c r="R1337" s="53"/>
      <c r="V1337" s="43"/>
      <c r="W1337" s="1"/>
      <c r="X1337" s="92"/>
    </row>
    <row r="1338" spans="1:24" ht="15">
      <c r="A1338" s="1" t="b">
        <v>0</v>
      </c>
      <c r="B1338" s="1"/>
      <c r="C1338" s="1"/>
      <c r="D1338" s="1"/>
      <c r="E1338" s="1"/>
      <c r="F1338" s="1"/>
      <c r="G1338" s="1"/>
      <c r="H1338" s="1"/>
      <c r="I1338" s="33"/>
      <c r="J1338" s="53"/>
      <c r="K1338" s="1"/>
      <c r="L1338" s="1"/>
      <c r="M1338" s="1"/>
      <c r="N1338" s="1"/>
      <c r="O1338" s="1"/>
      <c r="P1338" s="1"/>
      <c r="Q1338" s="53"/>
      <c r="R1338" s="53"/>
      <c r="V1338" s="43"/>
      <c r="W1338" s="1"/>
      <c r="X1338" s="92"/>
    </row>
    <row r="1339" spans="1:24" ht="15">
      <c r="A1339" s="1" t="b">
        <v>0</v>
      </c>
      <c r="B1339" s="1"/>
      <c r="C1339" s="1"/>
      <c r="D1339" s="1"/>
      <c r="E1339" s="1"/>
      <c r="F1339" s="1"/>
      <c r="G1339" s="1"/>
      <c r="H1339" s="1"/>
      <c r="I1339" s="33"/>
      <c r="J1339" s="53"/>
      <c r="K1339" s="1"/>
      <c r="L1339" s="1"/>
      <c r="M1339" s="1"/>
      <c r="N1339" s="1"/>
      <c r="O1339" s="1"/>
      <c r="P1339" s="1"/>
      <c r="Q1339" s="53"/>
      <c r="R1339" s="53"/>
      <c r="V1339" s="43"/>
      <c r="W1339" s="1"/>
      <c r="X1339" s="92"/>
    </row>
    <row r="1340" spans="1:24" ht="15">
      <c r="A1340" s="1" t="b">
        <v>0</v>
      </c>
      <c r="B1340" s="1"/>
      <c r="C1340" s="1"/>
      <c r="D1340" s="1"/>
      <c r="E1340" s="1"/>
      <c r="F1340" s="1"/>
      <c r="G1340" s="1"/>
      <c r="H1340" s="1"/>
      <c r="I1340" s="33"/>
      <c r="J1340" s="53"/>
      <c r="K1340" s="1"/>
      <c r="L1340" s="1"/>
      <c r="M1340" s="1"/>
      <c r="N1340" s="1"/>
      <c r="O1340" s="1"/>
      <c r="P1340" s="1"/>
      <c r="Q1340" s="53"/>
      <c r="R1340" s="53"/>
      <c r="V1340" s="43"/>
      <c r="W1340" s="1"/>
      <c r="X1340" s="92"/>
    </row>
    <row r="1341" spans="1:24" ht="15">
      <c r="A1341" s="1" t="b">
        <v>0</v>
      </c>
      <c r="B1341" s="1"/>
      <c r="C1341" s="1"/>
      <c r="D1341" s="1"/>
      <c r="E1341" s="1"/>
      <c r="F1341" s="1"/>
      <c r="G1341" s="1"/>
      <c r="H1341" s="1"/>
      <c r="I1341" s="33"/>
      <c r="J1341" s="53"/>
      <c r="K1341" s="1"/>
      <c r="L1341" s="1"/>
      <c r="M1341" s="1"/>
      <c r="N1341" s="1"/>
      <c r="O1341" s="1"/>
      <c r="P1341" s="1"/>
      <c r="Q1341" s="53"/>
      <c r="R1341" s="53"/>
      <c r="V1341" s="43"/>
      <c r="W1341" s="1"/>
      <c r="X1341" s="92"/>
    </row>
    <row r="1342" spans="1:24" ht="15">
      <c r="A1342" s="1" t="b">
        <v>0</v>
      </c>
      <c r="B1342" s="1"/>
      <c r="C1342" s="1"/>
      <c r="D1342" s="1"/>
      <c r="E1342" s="1"/>
      <c r="F1342" s="1"/>
      <c r="G1342" s="1"/>
      <c r="H1342" s="1"/>
      <c r="I1342" s="33"/>
      <c r="J1342" s="53"/>
      <c r="K1342" s="1"/>
      <c r="L1342" s="1"/>
      <c r="M1342" s="1"/>
      <c r="N1342" s="1"/>
      <c r="O1342" s="1"/>
      <c r="P1342" s="1"/>
      <c r="Q1342" s="53"/>
      <c r="R1342" s="53"/>
      <c r="V1342" s="43"/>
      <c r="W1342" s="1"/>
      <c r="X1342" s="92"/>
    </row>
    <row r="1343" spans="1:24" ht="15">
      <c r="A1343" s="1" t="b">
        <v>0</v>
      </c>
      <c r="B1343" s="1"/>
      <c r="C1343" s="1"/>
      <c r="D1343" s="1"/>
      <c r="E1343" s="1"/>
      <c r="F1343" s="1"/>
      <c r="G1343" s="1"/>
      <c r="H1343" s="1"/>
      <c r="I1343" s="33"/>
      <c r="J1343" s="53"/>
      <c r="K1343" s="1"/>
      <c r="L1343" s="1"/>
      <c r="M1343" s="1"/>
      <c r="N1343" s="1"/>
      <c r="O1343" s="1"/>
      <c r="P1343" s="1"/>
      <c r="Q1343" s="53"/>
      <c r="R1343" s="53"/>
      <c r="V1343" s="43"/>
      <c r="W1343" s="1"/>
      <c r="X1343" s="92"/>
    </row>
    <row r="1344" spans="1:24" ht="15">
      <c r="A1344" s="1" t="b">
        <v>0</v>
      </c>
      <c r="B1344" s="1"/>
      <c r="C1344" s="1"/>
      <c r="D1344" s="1"/>
      <c r="E1344" s="1"/>
      <c r="F1344" s="1"/>
      <c r="G1344" s="1"/>
      <c r="H1344" s="1"/>
      <c r="I1344" s="33"/>
      <c r="J1344" s="53"/>
      <c r="K1344" s="1"/>
      <c r="L1344" s="1"/>
      <c r="M1344" s="1"/>
      <c r="N1344" s="1"/>
      <c r="O1344" s="1"/>
      <c r="P1344" s="1"/>
      <c r="Q1344" s="53"/>
      <c r="R1344" s="53"/>
      <c r="V1344" s="43"/>
      <c r="W1344" s="1"/>
      <c r="X1344" s="92"/>
    </row>
    <row r="1345" spans="1:24" ht="15">
      <c r="A1345" s="1" t="b">
        <v>0</v>
      </c>
      <c r="B1345" s="1"/>
      <c r="C1345" s="1"/>
      <c r="D1345" s="1"/>
      <c r="E1345" s="1"/>
      <c r="F1345" s="1"/>
      <c r="G1345" s="1"/>
      <c r="H1345" s="1"/>
      <c r="I1345" s="33"/>
      <c r="J1345" s="53"/>
      <c r="K1345" s="1"/>
      <c r="L1345" s="1"/>
      <c r="M1345" s="1"/>
      <c r="N1345" s="1"/>
      <c r="O1345" s="1"/>
      <c r="P1345" s="1"/>
      <c r="Q1345" s="53"/>
      <c r="R1345" s="53"/>
      <c r="V1345" s="43"/>
      <c r="W1345" s="1"/>
      <c r="X1345" s="92"/>
    </row>
    <row r="1346" spans="1:24" ht="15">
      <c r="A1346" s="1" t="b">
        <v>0</v>
      </c>
      <c r="B1346" s="1"/>
      <c r="C1346" s="1"/>
      <c r="D1346" s="1"/>
      <c r="E1346" s="1"/>
      <c r="F1346" s="1"/>
      <c r="G1346" s="1"/>
      <c r="H1346" s="1"/>
      <c r="I1346" s="33"/>
      <c r="J1346" s="53"/>
      <c r="K1346" s="1"/>
      <c r="L1346" s="1"/>
      <c r="M1346" s="1"/>
      <c r="N1346" s="1"/>
      <c r="O1346" s="1"/>
      <c r="P1346" s="1"/>
      <c r="Q1346" s="53"/>
      <c r="R1346" s="53"/>
      <c r="V1346" s="43"/>
      <c r="W1346" s="1"/>
      <c r="X1346" s="92"/>
    </row>
    <row r="1347" spans="1:24" ht="15">
      <c r="A1347" s="1" t="b">
        <v>0</v>
      </c>
      <c r="B1347" s="1"/>
      <c r="C1347" s="1"/>
      <c r="D1347" s="1"/>
      <c r="E1347" s="1"/>
      <c r="F1347" s="1"/>
      <c r="G1347" s="1"/>
      <c r="H1347" s="1"/>
      <c r="I1347" s="33"/>
      <c r="J1347" s="53"/>
      <c r="K1347" s="1"/>
      <c r="L1347" s="1"/>
      <c r="M1347" s="1"/>
      <c r="N1347" s="1"/>
      <c r="O1347" s="1"/>
      <c r="P1347" s="1"/>
      <c r="Q1347" s="53"/>
      <c r="R1347" s="53"/>
      <c r="V1347" s="43"/>
      <c r="W1347" s="1"/>
      <c r="X1347" s="92"/>
    </row>
    <row r="1348" spans="1:24" ht="15">
      <c r="A1348" s="1" t="b">
        <v>0</v>
      </c>
      <c r="B1348" s="1"/>
      <c r="C1348" s="1"/>
      <c r="D1348" s="1"/>
      <c r="E1348" s="1"/>
      <c r="F1348" s="1"/>
      <c r="G1348" s="1"/>
      <c r="H1348" s="1"/>
      <c r="I1348" s="33"/>
      <c r="J1348" s="53"/>
      <c r="K1348" s="1"/>
      <c r="L1348" s="1"/>
      <c r="M1348" s="1"/>
      <c r="N1348" s="1"/>
      <c r="O1348" s="1"/>
      <c r="P1348" s="1"/>
      <c r="Q1348" s="53"/>
      <c r="R1348" s="53"/>
      <c r="V1348" s="43"/>
      <c r="W1348" s="1"/>
      <c r="X1348" s="92"/>
    </row>
    <row r="1349" spans="1:24" ht="15">
      <c r="A1349" s="1" t="b">
        <v>0</v>
      </c>
      <c r="B1349" s="1"/>
      <c r="C1349" s="1"/>
      <c r="D1349" s="1"/>
      <c r="E1349" s="1"/>
      <c r="F1349" s="1"/>
      <c r="G1349" s="1"/>
      <c r="H1349" s="1"/>
      <c r="I1349" s="33"/>
      <c r="J1349" s="53"/>
      <c r="K1349" s="1"/>
      <c r="L1349" s="1"/>
      <c r="M1349" s="1"/>
      <c r="N1349" s="1"/>
      <c r="O1349" s="1"/>
      <c r="P1349" s="1"/>
      <c r="Q1349" s="53"/>
      <c r="R1349" s="53"/>
      <c r="V1349" s="43"/>
      <c r="W1349" s="1"/>
      <c r="X1349" s="92"/>
    </row>
    <row r="1350" spans="1:24" ht="15">
      <c r="A1350" s="1" t="b">
        <v>0</v>
      </c>
      <c r="B1350" s="1"/>
      <c r="C1350" s="1"/>
      <c r="D1350" s="1"/>
      <c r="E1350" s="1"/>
      <c r="F1350" s="1"/>
      <c r="G1350" s="1"/>
      <c r="H1350" s="1"/>
      <c r="I1350" s="33"/>
      <c r="J1350" s="53"/>
      <c r="K1350" s="1"/>
      <c r="L1350" s="1"/>
      <c r="M1350" s="1"/>
      <c r="N1350" s="1"/>
      <c r="O1350" s="1"/>
      <c r="P1350" s="1"/>
      <c r="Q1350" s="53"/>
      <c r="R1350" s="53"/>
      <c r="V1350" s="43"/>
      <c r="W1350" s="1"/>
      <c r="X1350" s="92"/>
    </row>
    <row r="1351" spans="1:24" ht="15">
      <c r="A1351" s="1" t="b">
        <v>0</v>
      </c>
      <c r="B1351" s="1"/>
      <c r="C1351" s="1"/>
      <c r="D1351" s="1"/>
      <c r="E1351" s="1"/>
      <c r="F1351" s="1"/>
      <c r="G1351" s="1"/>
      <c r="H1351" s="1"/>
      <c r="I1351" s="33"/>
      <c r="J1351" s="53"/>
      <c r="K1351" s="1"/>
      <c r="L1351" s="1"/>
      <c r="M1351" s="1"/>
      <c r="N1351" s="1"/>
      <c r="O1351" s="1"/>
      <c r="P1351" s="1"/>
      <c r="Q1351" s="53"/>
      <c r="R1351" s="53"/>
      <c r="V1351" s="43"/>
      <c r="W1351" s="1"/>
      <c r="X1351" s="92"/>
    </row>
    <row r="1352" spans="1:24" ht="15">
      <c r="A1352" s="1" t="b">
        <v>0</v>
      </c>
      <c r="B1352" s="1"/>
      <c r="C1352" s="1"/>
      <c r="D1352" s="1"/>
      <c r="E1352" s="1"/>
      <c r="F1352" s="1"/>
      <c r="G1352" s="1"/>
      <c r="H1352" s="1"/>
      <c r="I1352" s="33"/>
      <c r="J1352" s="53"/>
      <c r="K1352" s="1"/>
      <c r="L1352" s="1"/>
      <c r="M1352" s="1"/>
      <c r="N1352" s="1"/>
      <c r="O1352" s="1"/>
      <c r="P1352" s="1"/>
      <c r="Q1352" s="53"/>
      <c r="R1352" s="53"/>
      <c r="V1352" s="43"/>
      <c r="W1352" s="1"/>
      <c r="X1352" s="92"/>
    </row>
    <row r="1353" spans="1:24" ht="15">
      <c r="A1353" s="1" t="b">
        <v>0</v>
      </c>
      <c r="B1353" s="1"/>
      <c r="C1353" s="1"/>
      <c r="D1353" s="1"/>
      <c r="E1353" s="1"/>
      <c r="F1353" s="1"/>
      <c r="G1353" s="1"/>
      <c r="H1353" s="1"/>
      <c r="I1353" s="33"/>
      <c r="J1353" s="53"/>
      <c r="K1353" s="1"/>
      <c r="L1353" s="1"/>
      <c r="M1353" s="1"/>
      <c r="N1353" s="1"/>
      <c r="O1353" s="1"/>
      <c r="P1353" s="1"/>
      <c r="Q1353" s="53"/>
      <c r="R1353" s="53"/>
      <c r="V1353" s="43"/>
      <c r="W1353" s="1"/>
      <c r="X1353" s="92"/>
    </row>
    <row r="1354" spans="1:24" ht="15">
      <c r="A1354" s="1" t="b">
        <v>0</v>
      </c>
      <c r="B1354" s="1"/>
      <c r="C1354" s="1"/>
      <c r="D1354" s="1"/>
      <c r="E1354" s="1"/>
      <c r="F1354" s="1"/>
      <c r="G1354" s="1"/>
      <c r="H1354" s="1"/>
      <c r="I1354" s="33"/>
      <c r="J1354" s="53"/>
      <c r="K1354" s="1"/>
      <c r="L1354" s="1"/>
      <c r="M1354" s="1"/>
      <c r="N1354" s="1"/>
      <c r="O1354" s="1"/>
      <c r="P1354" s="1"/>
      <c r="Q1354" s="53"/>
      <c r="R1354" s="53"/>
      <c r="V1354" s="43"/>
      <c r="W1354" s="1"/>
      <c r="X1354" s="92"/>
    </row>
    <row r="1355" spans="1:24" ht="15">
      <c r="A1355" s="1" t="b">
        <v>0</v>
      </c>
      <c r="B1355" s="1"/>
      <c r="C1355" s="1"/>
      <c r="D1355" s="1"/>
      <c r="E1355" s="1"/>
      <c r="F1355" s="1"/>
      <c r="G1355" s="1"/>
      <c r="H1355" s="1"/>
      <c r="I1355" s="33"/>
      <c r="J1355" s="53"/>
      <c r="K1355" s="1"/>
      <c r="L1355" s="1"/>
      <c r="M1355" s="1"/>
      <c r="N1355" s="1"/>
      <c r="O1355" s="1"/>
      <c r="P1355" s="1"/>
      <c r="Q1355" s="53"/>
      <c r="R1355" s="53"/>
      <c r="V1355" s="43"/>
      <c r="W1355" s="1"/>
      <c r="X1355" s="92"/>
    </row>
    <row r="1356" spans="1:24" ht="15">
      <c r="A1356" s="1" t="b">
        <v>0</v>
      </c>
      <c r="B1356" s="1"/>
      <c r="C1356" s="1"/>
      <c r="D1356" s="1"/>
      <c r="E1356" s="1"/>
      <c r="F1356" s="1"/>
      <c r="G1356" s="1"/>
      <c r="H1356" s="1"/>
      <c r="I1356" s="33"/>
      <c r="J1356" s="53"/>
      <c r="K1356" s="1"/>
      <c r="L1356" s="1"/>
      <c r="M1356" s="1"/>
      <c r="N1356" s="1"/>
      <c r="O1356" s="1"/>
      <c r="P1356" s="1"/>
      <c r="Q1356" s="53"/>
      <c r="R1356" s="53"/>
      <c r="V1356" s="43"/>
      <c r="W1356" s="1"/>
      <c r="X1356" s="92"/>
    </row>
    <row r="1357" spans="1:24" ht="15">
      <c r="A1357" s="1" t="b">
        <v>0</v>
      </c>
      <c r="B1357" s="1"/>
      <c r="C1357" s="1"/>
      <c r="D1357" s="1"/>
      <c r="E1357" s="1"/>
      <c r="F1357" s="1"/>
      <c r="G1357" s="1"/>
      <c r="H1357" s="1"/>
      <c r="I1357" s="33"/>
      <c r="J1357" s="53"/>
      <c r="K1357" s="1"/>
      <c r="L1357" s="1"/>
      <c r="M1357" s="1"/>
      <c r="N1357" s="1"/>
      <c r="O1357" s="1"/>
      <c r="P1357" s="1"/>
      <c r="Q1357" s="53"/>
      <c r="R1357" s="53"/>
      <c r="V1357" s="43"/>
      <c r="W1357" s="1"/>
      <c r="X1357" s="92"/>
    </row>
    <row r="1358" spans="1:24" ht="15">
      <c r="A1358" s="1" t="b">
        <v>0</v>
      </c>
      <c r="B1358" s="1"/>
      <c r="C1358" s="1"/>
      <c r="D1358" s="1"/>
      <c r="E1358" s="1"/>
      <c r="F1358" s="1"/>
      <c r="G1358" s="1"/>
      <c r="H1358" s="1"/>
      <c r="I1358" s="33"/>
      <c r="J1358" s="53"/>
      <c r="K1358" s="1"/>
      <c r="L1358" s="1"/>
      <c r="M1358" s="1"/>
      <c r="N1358" s="1"/>
      <c r="O1358" s="1"/>
      <c r="P1358" s="1"/>
      <c r="Q1358" s="53"/>
      <c r="R1358" s="53"/>
      <c r="V1358" s="43"/>
      <c r="W1358" s="1"/>
      <c r="X1358" s="92"/>
    </row>
    <row r="1359" spans="1:24" ht="15">
      <c r="A1359" s="1" t="b">
        <v>0</v>
      </c>
      <c r="B1359" s="1"/>
      <c r="C1359" s="1"/>
      <c r="D1359" s="1"/>
      <c r="E1359" s="1"/>
      <c r="F1359" s="1"/>
      <c r="G1359" s="1"/>
      <c r="H1359" s="1"/>
      <c r="I1359" s="33"/>
      <c r="J1359" s="53"/>
      <c r="K1359" s="1"/>
      <c r="L1359" s="1"/>
      <c r="M1359" s="1"/>
      <c r="N1359" s="1"/>
      <c r="O1359" s="1"/>
      <c r="P1359" s="1"/>
      <c r="Q1359" s="53"/>
      <c r="R1359" s="53"/>
      <c r="V1359" s="43"/>
      <c r="W1359" s="1"/>
      <c r="X1359" s="92"/>
    </row>
    <row r="1360" spans="1:24" ht="15">
      <c r="A1360" s="1" t="b">
        <v>0</v>
      </c>
      <c r="B1360" s="1"/>
      <c r="C1360" s="1"/>
      <c r="D1360" s="1"/>
      <c r="E1360" s="1"/>
      <c r="F1360" s="1"/>
      <c r="G1360" s="1"/>
      <c r="H1360" s="1"/>
      <c r="I1360" s="33"/>
      <c r="J1360" s="53"/>
      <c r="K1360" s="1"/>
      <c r="L1360" s="1"/>
      <c r="M1360" s="1"/>
      <c r="N1360" s="1"/>
      <c r="O1360" s="1"/>
      <c r="P1360" s="1"/>
      <c r="Q1360" s="53"/>
      <c r="R1360" s="53"/>
      <c r="V1360" s="43"/>
      <c r="W1360" s="1"/>
      <c r="X1360" s="92"/>
    </row>
    <row r="1361" spans="1:24" ht="15">
      <c r="A1361" s="1" t="b">
        <v>0</v>
      </c>
      <c r="B1361" s="1"/>
      <c r="C1361" s="1"/>
      <c r="D1361" s="1"/>
      <c r="E1361" s="1"/>
      <c r="F1361" s="1"/>
      <c r="G1361" s="1"/>
      <c r="H1361" s="1"/>
      <c r="I1361" s="33"/>
      <c r="J1361" s="53"/>
      <c r="K1361" s="1"/>
      <c r="L1361" s="1"/>
      <c r="M1361" s="1"/>
      <c r="N1361" s="1"/>
      <c r="O1361" s="1"/>
      <c r="P1361" s="1"/>
      <c r="Q1361" s="53"/>
      <c r="R1361" s="53"/>
      <c r="V1361" s="43"/>
      <c r="W1361" s="1"/>
      <c r="X1361" s="92"/>
    </row>
    <row r="1362" spans="1:24" ht="15">
      <c r="A1362" s="1" t="b">
        <v>0</v>
      </c>
      <c r="B1362" s="1"/>
      <c r="C1362" s="1"/>
      <c r="D1362" s="1"/>
      <c r="E1362" s="1"/>
      <c r="F1362" s="1"/>
      <c r="G1362" s="1"/>
      <c r="H1362" s="1"/>
      <c r="I1362" s="33"/>
      <c r="J1362" s="53"/>
      <c r="K1362" s="1"/>
      <c r="L1362" s="1"/>
      <c r="M1362" s="1"/>
      <c r="N1362" s="1"/>
      <c r="O1362" s="1"/>
      <c r="P1362" s="1"/>
      <c r="Q1362" s="53"/>
      <c r="R1362" s="53"/>
      <c r="V1362" s="43"/>
      <c r="W1362" s="1"/>
      <c r="X1362" s="92"/>
    </row>
    <row r="1363" spans="1:24" ht="15">
      <c r="A1363" s="1" t="b">
        <v>0</v>
      </c>
      <c r="B1363" s="1"/>
      <c r="C1363" s="1"/>
      <c r="D1363" s="1"/>
      <c r="E1363" s="1"/>
      <c r="F1363" s="1"/>
      <c r="G1363" s="1"/>
      <c r="H1363" s="1"/>
      <c r="I1363" s="33"/>
      <c r="J1363" s="53"/>
      <c r="K1363" s="1"/>
      <c r="L1363" s="1"/>
      <c r="M1363" s="1"/>
      <c r="N1363" s="1"/>
      <c r="O1363" s="1"/>
      <c r="P1363" s="1"/>
      <c r="Q1363" s="53"/>
      <c r="R1363" s="53"/>
      <c r="V1363" s="43"/>
      <c r="W1363" s="1"/>
      <c r="X1363" s="92"/>
    </row>
    <row r="1364" spans="1:24" ht="15">
      <c r="A1364" s="1" t="b">
        <v>0</v>
      </c>
      <c r="B1364" s="1"/>
      <c r="C1364" s="1"/>
      <c r="D1364" s="1"/>
      <c r="E1364" s="1"/>
      <c r="F1364" s="1"/>
      <c r="G1364" s="1"/>
      <c r="H1364" s="1"/>
      <c r="I1364" s="33"/>
      <c r="J1364" s="53"/>
      <c r="K1364" s="1"/>
      <c r="L1364" s="1"/>
      <c r="M1364" s="1"/>
      <c r="N1364" s="1"/>
      <c r="O1364" s="1"/>
      <c r="P1364" s="1"/>
      <c r="Q1364" s="53"/>
      <c r="R1364" s="53"/>
      <c r="V1364" s="43"/>
      <c r="W1364" s="1"/>
      <c r="X1364" s="92"/>
    </row>
    <row r="1365" spans="1:24" ht="15">
      <c r="A1365" s="1" t="b">
        <v>0</v>
      </c>
      <c r="B1365" s="1"/>
      <c r="C1365" s="1"/>
      <c r="D1365" s="1"/>
      <c r="E1365" s="1"/>
      <c r="F1365" s="1"/>
      <c r="G1365" s="1"/>
      <c r="H1365" s="1"/>
      <c r="I1365" s="33"/>
      <c r="J1365" s="53"/>
      <c r="K1365" s="1"/>
      <c r="L1365" s="1"/>
      <c r="M1365" s="1"/>
      <c r="N1365" s="1"/>
      <c r="O1365" s="1"/>
      <c r="P1365" s="1"/>
      <c r="Q1365" s="53"/>
      <c r="R1365" s="53"/>
      <c r="V1365" s="43"/>
      <c r="W1365" s="1"/>
      <c r="X1365" s="92"/>
    </row>
    <row r="1366" spans="1:24" ht="15">
      <c r="A1366" s="1" t="b">
        <v>0</v>
      </c>
      <c r="B1366" s="1"/>
      <c r="C1366" s="1"/>
      <c r="D1366" s="1"/>
      <c r="E1366" s="1"/>
      <c r="F1366" s="1"/>
      <c r="G1366" s="1"/>
      <c r="H1366" s="1"/>
      <c r="I1366" s="33"/>
      <c r="J1366" s="53"/>
      <c r="K1366" s="1"/>
      <c r="L1366" s="1"/>
      <c r="M1366" s="1"/>
      <c r="N1366" s="1"/>
      <c r="O1366" s="1"/>
      <c r="P1366" s="1"/>
      <c r="Q1366" s="53"/>
      <c r="R1366" s="53"/>
      <c r="V1366" s="43"/>
      <c r="W1366" s="1"/>
      <c r="X1366" s="92"/>
    </row>
    <row r="1367" spans="1:24" ht="15">
      <c r="A1367" s="1" t="b">
        <v>0</v>
      </c>
      <c r="B1367" s="1"/>
      <c r="C1367" s="1"/>
      <c r="D1367" s="1"/>
      <c r="E1367" s="1"/>
      <c r="F1367" s="1"/>
      <c r="G1367" s="1"/>
      <c r="H1367" s="1"/>
      <c r="I1367" s="33"/>
      <c r="J1367" s="53"/>
      <c r="K1367" s="1"/>
      <c r="L1367" s="1"/>
      <c r="M1367" s="1"/>
      <c r="N1367" s="1"/>
      <c r="O1367" s="1"/>
      <c r="P1367" s="1"/>
      <c r="Q1367" s="53"/>
      <c r="R1367" s="53"/>
      <c r="V1367" s="43"/>
      <c r="W1367" s="1"/>
      <c r="X1367" s="92"/>
    </row>
    <row r="1368" spans="1:24" ht="15">
      <c r="A1368" s="1" t="b">
        <v>0</v>
      </c>
      <c r="B1368" s="1"/>
      <c r="C1368" s="1"/>
      <c r="D1368" s="1"/>
      <c r="E1368" s="1"/>
      <c r="F1368" s="1"/>
      <c r="G1368" s="1"/>
      <c r="H1368" s="1"/>
      <c r="I1368" s="33"/>
      <c r="J1368" s="53"/>
      <c r="K1368" s="1"/>
      <c r="L1368" s="1"/>
      <c r="M1368" s="1"/>
      <c r="N1368" s="1"/>
      <c r="O1368" s="1"/>
      <c r="P1368" s="1"/>
      <c r="Q1368" s="53"/>
      <c r="R1368" s="53"/>
      <c r="V1368" s="43"/>
      <c r="W1368" s="1"/>
      <c r="X1368" s="92"/>
    </row>
    <row r="1369" spans="1:24" ht="15">
      <c r="A1369" s="1" t="b">
        <v>0</v>
      </c>
      <c r="B1369" s="1"/>
      <c r="C1369" s="1"/>
      <c r="D1369" s="1"/>
      <c r="E1369" s="1"/>
      <c r="F1369" s="1"/>
      <c r="G1369" s="1"/>
      <c r="H1369" s="1"/>
      <c r="I1369" s="33"/>
      <c r="J1369" s="53"/>
      <c r="K1369" s="1"/>
      <c r="L1369" s="1"/>
      <c r="M1369" s="1"/>
      <c r="N1369" s="1"/>
      <c r="O1369" s="1"/>
      <c r="P1369" s="1"/>
      <c r="Q1369" s="53"/>
      <c r="R1369" s="53"/>
      <c r="V1369" s="43"/>
      <c r="W1369" s="1"/>
      <c r="X1369" s="92"/>
    </row>
    <row r="1370" spans="1:24" ht="15">
      <c r="A1370" s="1" t="b">
        <v>0</v>
      </c>
      <c r="B1370" s="1"/>
      <c r="C1370" s="1"/>
      <c r="D1370" s="1"/>
      <c r="E1370" s="1"/>
      <c r="F1370" s="1"/>
      <c r="G1370" s="1"/>
      <c r="H1370" s="1"/>
      <c r="I1370" s="33"/>
      <c r="J1370" s="53"/>
      <c r="K1370" s="1"/>
      <c r="L1370" s="1"/>
      <c r="M1370" s="1"/>
      <c r="N1370" s="1"/>
      <c r="O1370" s="1"/>
      <c r="P1370" s="1"/>
      <c r="Q1370" s="53"/>
      <c r="R1370" s="53"/>
      <c r="V1370" s="43"/>
      <c r="W1370" s="1"/>
      <c r="X1370" s="92"/>
    </row>
    <row r="1371" spans="1:24" ht="15">
      <c r="A1371" s="1" t="b">
        <v>0</v>
      </c>
      <c r="B1371" s="1"/>
      <c r="C1371" s="1"/>
      <c r="D1371" s="1"/>
      <c r="E1371" s="1"/>
      <c r="F1371" s="1"/>
      <c r="G1371" s="1"/>
      <c r="H1371" s="1"/>
      <c r="I1371" s="33"/>
      <c r="J1371" s="53"/>
      <c r="K1371" s="1"/>
      <c r="L1371" s="1"/>
      <c r="M1371" s="1"/>
      <c r="N1371" s="1"/>
      <c r="O1371" s="1"/>
      <c r="P1371" s="1"/>
      <c r="Q1371" s="53"/>
      <c r="R1371" s="53"/>
      <c r="V1371" s="43"/>
      <c r="W1371" s="1"/>
      <c r="X1371" s="92"/>
    </row>
    <row r="1372" spans="1:24" ht="15">
      <c r="A1372" s="1" t="b">
        <v>0</v>
      </c>
      <c r="B1372" s="1"/>
      <c r="C1372" s="1"/>
      <c r="D1372" s="1"/>
      <c r="E1372" s="1"/>
      <c r="F1372" s="1"/>
      <c r="G1372" s="1"/>
      <c r="H1372" s="1"/>
      <c r="I1372" s="33"/>
      <c r="J1372" s="53"/>
      <c r="K1372" s="1"/>
      <c r="L1372" s="1"/>
      <c r="M1372" s="1"/>
      <c r="N1372" s="1"/>
      <c r="O1372" s="1"/>
      <c r="P1372" s="1"/>
      <c r="Q1372" s="53"/>
      <c r="R1372" s="53"/>
      <c r="V1372" s="43"/>
      <c r="W1372" s="1"/>
      <c r="X1372" s="92"/>
    </row>
    <row r="1373" spans="1:24" ht="15">
      <c r="A1373" s="1" t="b">
        <v>0</v>
      </c>
      <c r="B1373" s="1"/>
      <c r="C1373" s="1"/>
      <c r="D1373" s="1"/>
      <c r="E1373" s="1"/>
      <c r="F1373" s="1"/>
      <c r="G1373" s="1"/>
      <c r="H1373" s="1"/>
      <c r="I1373" s="33"/>
      <c r="J1373" s="53"/>
      <c r="K1373" s="1"/>
      <c r="L1373" s="1"/>
      <c r="M1373" s="1"/>
      <c r="N1373" s="1"/>
      <c r="O1373" s="1"/>
      <c r="P1373" s="1"/>
      <c r="Q1373" s="53"/>
      <c r="R1373" s="53"/>
      <c r="V1373" s="43"/>
      <c r="W1373" s="1"/>
      <c r="X1373" s="92"/>
    </row>
    <row r="1374" spans="1:24" ht="15">
      <c r="A1374" s="1" t="b">
        <v>0</v>
      </c>
      <c r="B1374" s="1"/>
      <c r="C1374" s="1"/>
      <c r="D1374" s="1"/>
      <c r="E1374" s="1"/>
      <c r="F1374" s="1"/>
      <c r="G1374" s="1"/>
      <c r="H1374" s="1"/>
      <c r="I1374" s="33"/>
      <c r="J1374" s="53"/>
      <c r="K1374" s="1"/>
      <c r="L1374" s="1"/>
      <c r="M1374" s="1"/>
      <c r="N1374" s="1"/>
      <c r="O1374" s="1"/>
      <c r="P1374" s="1"/>
      <c r="Q1374" s="53"/>
      <c r="R1374" s="53"/>
      <c r="V1374" s="43"/>
      <c r="W1374" s="1"/>
      <c r="X1374" s="92"/>
    </row>
    <row r="1375" spans="1:24" ht="15">
      <c r="A1375" s="1" t="b">
        <v>0</v>
      </c>
      <c r="B1375" s="1"/>
      <c r="C1375" s="1"/>
      <c r="D1375" s="1"/>
      <c r="E1375" s="1"/>
      <c r="F1375" s="1"/>
      <c r="G1375" s="1"/>
      <c r="H1375" s="1"/>
      <c r="I1375" s="33"/>
      <c r="J1375" s="53"/>
      <c r="K1375" s="1"/>
      <c r="L1375" s="1"/>
      <c r="M1375" s="1"/>
      <c r="N1375" s="1"/>
      <c r="O1375" s="1"/>
      <c r="P1375" s="1"/>
      <c r="Q1375" s="53"/>
      <c r="R1375" s="53"/>
      <c r="V1375" s="43"/>
      <c r="W1375" s="1"/>
      <c r="X1375" s="92"/>
    </row>
    <row r="1376" spans="1:24" ht="15">
      <c r="A1376" s="1" t="b">
        <v>0</v>
      </c>
      <c r="B1376" s="1"/>
      <c r="C1376" s="1"/>
      <c r="D1376" s="1"/>
      <c r="E1376" s="1"/>
      <c r="F1376" s="1"/>
      <c r="G1376" s="1"/>
      <c r="H1376" s="1"/>
      <c r="I1376" s="33"/>
      <c r="J1376" s="53"/>
      <c r="K1376" s="1"/>
      <c r="L1376" s="1"/>
      <c r="M1376" s="1"/>
      <c r="N1376" s="1"/>
      <c r="O1376" s="1"/>
      <c r="P1376" s="1"/>
      <c r="Q1376" s="53"/>
      <c r="R1376" s="53"/>
      <c r="V1376" s="43"/>
      <c r="W1376" s="1"/>
      <c r="X1376" s="92"/>
    </row>
    <row r="1377" spans="1:24" ht="15">
      <c r="A1377" s="1" t="b">
        <v>0</v>
      </c>
      <c r="B1377" s="1"/>
      <c r="C1377" s="1"/>
      <c r="D1377" s="1"/>
      <c r="E1377" s="1"/>
      <c r="F1377" s="1"/>
      <c r="G1377" s="1"/>
      <c r="H1377" s="1"/>
      <c r="I1377" s="33"/>
      <c r="J1377" s="53"/>
      <c r="K1377" s="1"/>
      <c r="L1377" s="1"/>
      <c r="M1377" s="1"/>
      <c r="N1377" s="1"/>
      <c r="O1377" s="1"/>
      <c r="P1377" s="1"/>
      <c r="Q1377" s="53"/>
      <c r="R1377" s="53"/>
      <c r="V1377" s="43"/>
      <c r="W1377" s="1"/>
      <c r="X1377" s="92"/>
    </row>
    <row r="1378" spans="1:24" ht="15">
      <c r="A1378" s="1" t="b">
        <v>0</v>
      </c>
      <c r="B1378" s="1"/>
      <c r="C1378" s="1"/>
      <c r="D1378" s="1"/>
      <c r="E1378" s="1"/>
      <c r="F1378" s="1"/>
      <c r="G1378" s="1"/>
      <c r="H1378" s="1"/>
      <c r="I1378" s="33"/>
      <c r="J1378" s="53"/>
      <c r="K1378" s="1"/>
      <c r="L1378" s="1"/>
      <c r="M1378" s="1"/>
      <c r="N1378" s="1"/>
      <c r="O1378" s="1"/>
      <c r="P1378" s="1"/>
      <c r="Q1378" s="53"/>
      <c r="R1378" s="53"/>
      <c r="V1378" s="43"/>
      <c r="W1378" s="1"/>
      <c r="X1378" s="92"/>
    </row>
    <row r="1379" spans="1:24" ht="15">
      <c r="A1379" s="1" t="b">
        <v>0</v>
      </c>
      <c r="B1379" s="1"/>
      <c r="C1379" s="1"/>
      <c r="D1379" s="1"/>
      <c r="E1379" s="1"/>
      <c r="F1379" s="1"/>
      <c r="G1379" s="1"/>
      <c r="H1379" s="1"/>
      <c r="I1379" s="33"/>
      <c r="J1379" s="53"/>
      <c r="K1379" s="1"/>
      <c r="L1379" s="1"/>
      <c r="M1379" s="1"/>
      <c r="N1379" s="1"/>
      <c r="O1379" s="1"/>
      <c r="P1379" s="1"/>
      <c r="Q1379" s="53"/>
      <c r="R1379" s="53"/>
      <c r="V1379" s="43"/>
      <c r="W1379" s="1"/>
      <c r="X1379" s="92"/>
    </row>
    <row r="1380" spans="1:24" ht="15">
      <c r="A1380" s="1" t="b">
        <v>0</v>
      </c>
      <c r="B1380" s="1"/>
      <c r="C1380" s="1"/>
      <c r="D1380" s="1"/>
      <c r="E1380" s="1"/>
      <c r="F1380" s="1"/>
      <c r="G1380" s="1"/>
      <c r="H1380" s="1"/>
      <c r="I1380" s="33"/>
      <c r="J1380" s="53"/>
      <c r="K1380" s="1"/>
      <c r="L1380" s="1"/>
      <c r="M1380" s="1"/>
      <c r="N1380" s="1"/>
      <c r="O1380" s="1"/>
      <c r="P1380" s="1"/>
      <c r="Q1380" s="53"/>
      <c r="R1380" s="53"/>
      <c r="V1380" s="43"/>
      <c r="W1380" s="1"/>
      <c r="X1380" s="92"/>
    </row>
    <row r="1381" spans="1:24" ht="15">
      <c r="A1381" s="1" t="b">
        <v>0</v>
      </c>
      <c r="B1381" s="1"/>
      <c r="C1381" s="1"/>
      <c r="D1381" s="1"/>
      <c r="E1381" s="1"/>
      <c r="F1381" s="1"/>
      <c r="G1381" s="1"/>
      <c r="H1381" s="1"/>
      <c r="I1381" s="33"/>
      <c r="J1381" s="53"/>
      <c r="K1381" s="1"/>
      <c r="L1381" s="1"/>
      <c r="M1381" s="1"/>
      <c r="N1381" s="1"/>
      <c r="O1381" s="1"/>
      <c r="P1381" s="1"/>
      <c r="Q1381" s="53"/>
      <c r="R1381" s="53"/>
      <c r="V1381" s="43"/>
      <c r="W1381" s="1"/>
      <c r="X1381" s="92"/>
    </row>
    <row r="1382" spans="1:24" ht="15">
      <c r="A1382" s="1" t="b">
        <v>0</v>
      </c>
      <c r="B1382" s="1"/>
      <c r="C1382" s="1"/>
      <c r="D1382" s="1"/>
      <c r="E1382" s="1"/>
      <c r="F1382" s="1"/>
      <c r="G1382" s="1"/>
      <c r="H1382" s="1"/>
      <c r="I1382" s="33"/>
      <c r="J1382" s="53"/>
      <c r="K1382" s="1"/>
      <c r="L1382" s="1"/>
      <c r="M1382" s="1"/>
      <c r="N1382" s="1"/>
      <c r="O1382" s="1"/>
      <c r="P1382" s="1"/>
      <c r="Q1382" s="53"/>
      <c r="R1382" s="53"/>
      <c r="V1382" s="43"/>
      <c r="W1382" s="1"/>
      <c r="X1382" s="92"/>
    </row>
    <row r="1383" spans="1:24" ht="15">
      <c r="A1383" s="1" t="b">
        <v>0</v>
      </c>
      <c r="B1383" s="1"/>
      <c r="C1383" s="1"/>
      <c r="D1383" s="1"/>
      <c r="E1383" s="1"/>
      <c r="F1383" s="1"/>
      <c r="G1383" s="1"/>
      <c r="H1383" s="1"/>
      <c r="I1383" s="33"/>
      <c r="J1383" s="53"/>
      <c r="K1383" s="1"/>
      <c r="L1383" s="1"/>
      <c r="M1383" s="1"/>
      <c r="N1383" s="1"/>
      <c r="O1383" s="1"/>
      <c r="P1383" s="1"/>
      <c r="Q1383" s="53"/>
      <c r="R1383" s="53"/>
      <c r="V1383" s="43"/>
      <c r="W1383" s="1"/>
      <c r="X1383" s="92"/>
    </row>
    <row r="1384" spans="1:24" ht="15">
      <c r="A1384" s="1" t="b">
        <v>0</v>
      </c>
      <c r="B1384" s="1"/>
      <c r="C1384" s="1"/>
      <c r="D1384" s="1"/>
      <c r="E1384" s="1"/>
      <c r="F1384" s="1"/>
      <c r="G1384" s="1"/>
      <c r="H1384" s="1"/>
      <c r="I1384" s="33"/>
      <c r="J1384" s="53"/>
      <c r="K1384" s="1"/>
      <c r="L1384" s="1"/>
      <c r="M1384" s="1"/>
      <c r="N1384" s="1"/>
      <c r="O1384" s="1"/>
      <c r="P1384" s="1"/>
      <c r="Q1384" s="53"/>
      <c r="R1384" s="53"/>
      <c r="V1384" s="43"/>
      <c r="W1384" s="1"/>
      <c r="X1384" s="92"/>
    </row>
    <row r="1385" spans="1:24" ht="15">
      <c r="A1385" s="1" t="b">
        <v>0</v>
      </c>
      <c r="B1385" s="1"/>
      <c r="C1385" s="1"/>
      <c r="D1385" s="1"/>
      <c r="E1385" s="1"/>
      <c r="F1385" s="1"/>
      <c r="G1385" s="1"/>
      <c r="H1385" s="1"/>
      <c r="I1385" s="33"/>
      <c r="J1385" s="53"/>
      <c r="K1385" s="1"/>
      <c r="L1385" s="1"/>
      <c r="M1385" s="1"/>
      <c r="N1385" s="1"/>
      <c r="O1385" s="1"/>
      <c r="P1385" s="1"/>
      <c r="Q1385" s="53"/>
      <c r="R1385" s="53"/>
      <c r="V1385" s="43"/>
      <c r="W1385" s="1"/>
      <c r="X1385" s="92"/>
    </row>
    <row r="1386" spans="1:24" ht="15">
      <c r="A1386" s="1" t="b">
        <v>0</v>
      </c>
      <c r="B1386" s="1"/>
      <c r="C1386" s="1"/>
      <c r="D1386" s="1"/>
      <c r="E1386" s="1"/>
      <c r="F1386" s="1"/>
      <c r="G1386" s="1"/>
      <c r="H1386" s="1"/>
      <c r="I1386" s="33"/>
      <c r="J1386" s="53"/>
      <c r="K1386" s="1"/>
      <c r="L1386" s="1"/>
      <c r="M1386" s="1"/>
      <c r="N1386" s="1"/>
      <c r="O1386" s="1"/>
      <c r="P1386" s="1"/>
      <c r="Q1386" s="53"/>
      <c r="R1386" s="53"/>
      <c r="V1386" s="43"/>
      <c r="W1386" s="1"/>
      <c r="X1386" s="92"/>
    </row>
    <row r="1387" spans="1:24" ht="15">
      <c r="A1387" s="1" t="b">
        <v>0</v>
      </c>
      <c r="B1387" s="1"/>
      <c r="C1387" s="1"/>
      <c r="D1387" s="1"/>
      <c r="E1387" s="1"/>
      <c r="F1387" s="1"/>
      <c r="G1387" s="1"/>
      <c r="H1387" s="1"/>
      <c r="I1387" s="33"/>
      <c r="J1387" s="53"/>
      <c r="K1387" s="1"/>
      <c r="L1387" s="1"/>
      <c r="M1387" s="1"/>
      <c r="N1387" s="1"/>
      <c r="O1387" s="1"/>
      <c r="P1387" s="1"/>
      <c r="Q1387" s="53"/>
      <c r="R1387" s="53"/>
      <c r="V1387" s="43"/>
      <c r="W1387" s="1"/>
      <c r="X1387" s="92"/>
    </row>
    <row r="1388" spans="1:24" ht="15">
      <c r="A1388" s="1" t="b">
        <v>0</v>
      </c>
      <c r="B1388" s="1"/>
      <c r="C1388" s="1"/>
      <c r="D1388" s="1"/>
      <c r="E1388" s="1"/>
      <c r="F1388" s="1"/>
      <c r="G1388" s="1"/>
      <c r="H1388" s="1"/>
      <c r="I1388" s="33"/>
      <c r="J1388" s="53"/>
      <c r="K1388" s="1"/>
      <c r="L1388" s="1"/>
      <c r="M1388" s="1"/>
      <c r="N1388" s="1"/>
      <c r="O1388" s="1"/>
      <c r="P1388" s="1"/>
      <c r="Q1388" s="53"/>
      <c r="R1388" s="53"/>
      <c r="V1388" s="43"/>
      <c r="W1388" s="1"/>
      <c r="X1388" s="92"/>
    </row>
    <row r="1389" spans="1:24" ht="15">
      <c r="A1389" s="1" t="b">
        <v>0</v>
      </c>
      <c r="B1389" s="1"/>
      <c r="C1389" s="1"/>
      <c r="D1389" s="1"/>
      <c r="E1389" s="1"/>
      <c r="F1389" s="1"/>
      <c r="G1389" s="1"/>
      <c r="H1389" s="1"/>
      <c r="I1389" s="33"/>
      <c r="J1389" s="53"/>
      <c r="K1389" s="1"/>
      <c r="L1389" s="1"/>
      <c r="M1389" s="1"/>
      <c r="N1389" s="1"/>
      <c r="O1389" s="1"/>
      <c r="P1389" s="1"/>
      <c r="Q1389" s="53"/>
      <c r="R1389" s="53"/>
      <c r="V1389" s="43"/>
      <c r="W1389" s="1"/>
      <c r="X1389" s="92"/>
    </row>
    <row r="1390" spans="1:24" ht="15">
      <c r="A1390" s="1" t="b">
        <v>0</v>
      </c>
      <c r="B1390" s="1"/>
      <c r="C1390" s="1"/>
      <c r="D1390" s="1"/>
      <c r="E1390" s="1"/>
      <c r="F1390" s="1"/>
      <c r="G1390" s="1"/>
      <c r="H1390" s="1"/>
      <c r="I1390" s="33"/>
      <c r="J1390" s="53"/>
      <c r="K1390" s="1"/>
      <c r="L1390" s="1"/>
      <c r="M1390" s="1"/>
      <c r="N1390" s="1"/>
      <c r="O1390" s="1"/>
      <c r="P1390" s="1"/>
      <c r="Q1390" s="53"/>
      <c r="R1390" s="53"/>
      <c r="V1390" s="43"/>
      <c r="W1390" s="1"/>
      <c r="X1390" s="92"/>
    </row>
    <row r="1391" spans="1:24" ht="15">
      <c r="A1391" s="1" t="b">
        <v>0</v>
      </c>
      <c r="B1391" s="1"/>
      <c r="C1391" s="1"/>
      <c r="D1391" s="1"/>
      <c r="E1391" s="1"/>
      <c r="F1391" s="1"/>
      <c r="G1391" s="1"/>
      <c r="H1391" s="1"/>
      <c r="I1391" s="33"/>
      <c r="J1391" s="53"/>
      <c r="K1391" s="1"/>
      <c r="L1391" s="1"/>
      <c r="M1391" s="1"/>
      <c r="N1391" s="1"/>
      <c r="O1391" s="1"/>
      <c r="P1391" s="1"/>
      <c r="Q1391" s="53"/>
      <c r="R1391" s="53"/>
      <c r="V1391" s="43"/>
      <c r="W1391" s="1"/>
      <c r="X1391" s="92"/>
    </row>
    <row r="1392" spans="1:24" ht="15">
      <c r="A1392" s="1" t="b">
        <v>0</v>
      </c>
      <c r="B1392" s="1"/>
      <c r="C1392" s="1"/>
      <c r="D1392" s="1"/>
      <c r="E1392" s="1"/>
      <c r="F1392" s="1"/>
      <c r="G1392" s="1"/>
      <c r="H1392" s="1"/>
      <c r="I1392" s="33"/>
      <c r="J1392" s="53"/>
      <c r="K1392" s="1"/>
      <c r="L1392" s="1"/>
      <c r="M1392" s="1"/>
      <c r="N1392" s="1"/>
      <c r="O1392" s="1"/>
      <c r="P1392" s="1"/>
      <c r="Q1392" s="53"/>
      <c r="R1392" s="53"/>
      <c r="V1392" s="43"/>
      <c r="W1392" s="1"/>
      <c r="X1392" s="92"/>
    </row>
    <row r="1393" spans="1:24" ht="15">
      <c r="A1393" s="1" t="b">
        <v>0</v>
      </c>
      <c r="B1393" s="1"/>
      <c r="C1393" s="1"/>
      <c r="D1393" s="1"/>
      <c r="E1393" s="1"/>
      <c r="F1393" s="1"/>
      <c r="G1393" s="1"/>
      <c r="H1393" s="1"/>
      <c r="I1393" s="33"/>
      <c r="J1393" s="53"/>
      <c r="K1393" s="1"/>
      <c r="L1393" s="1"/>
      <c r="M1393" s="1"/>
      <c r="N1393" s="1"/>
      <c r="O1393" s="1"/>
      <c r="P1393" s="1"/>
      <c r="Q1393" s="53"/>
      <c r="R1393" s="53"/>
      <c r="V1393" s="43"/>
      <c r="W1393" s="1"/>
      <c r="X1393" s="92"/>
    </row>
    <row r="1394" spans="1:24" ht="15">
      <c r="A1394" s="1" t="b">
        <v>0</v>
      </c>
      <c r="B1394" s="1"/>
      <c r="C1394" s="1"/>
      <c r="D1394" s="1"/>
      <c r="E1394" s="1"/>
      <c r="F1394" s="1"/>
      <c r="G1394" s="1"/>
      <c r="H1394" s="1"/>
      <c r="I1394" s="33"/>
      <c r="J1394" s="53"/>
      <c r="K1394" s="1"/>
      <c r="L1394" s="1"/>
      <c r="M1394" s="1"/>
      <c r="N1394" s="1"/>
      <c r="O1394" s="1"/>
      <c r="P1394" s="1"/>
      <c r="Q1394" s="53"/>
      <c r="R1394" s="53"/>
      <c r="V1394" s="43"/>
      <c r="W1394" s="1"/>
      <c r="X1394" s="92"/>
    </row>
    <row r="1395" spans="1:24" ht="15">
      <c r="A1395" s="1" t="b">
        <v>0</v>
      </c>
      <c r="B1395" s="1"/>
      <c r="C1395" s="1"/>
      <c r="D1395" s="1"/>
      <c r="E1395" s="1"/>
      <c r="F1395" s="1"/>
      <c r="G1395" s="1"/>
      <c r="H1395" s="1"/>
      <c r="I1395" s="33"/>
      <c r="J1395" s="53"/>
      <c r="K1395" s="1"/>
      <c r="L1395" s="1"/>
      <c r="M1395" s="1"/>
      <c r="N1395" s="1"/>
      <c r="O1395" s="1"/>
      <c r="P1395" s="1"/>
      <c r="Q1395" s="53"/>
      <c r="R1395" s="53"/>
      <c r="V1395" s="43"/>
      <c r="W1395" s="1"/>
      <c r="X1395" s="92"/>
    </row>
    <row r="1396" spans="1:24" ht="15">
      <c r="A1396" s="1" t="b">
        <v>0</v>
      </c>
      <c r="B1396" s="1"/>
      <c r="C1396" s="1"/>
      <c r="D1396" s="1"/>
      <c r="E1396" s="1"/>
      <c r="F1396" s="1"/>
      <c r="G1396" s="1"/>
      <c r="H1396" s="1"/>
      <c r="I1396" s="33"/>
      <c r="J1396" s="53"/>
      <c r="K1396" s="1"/>
      <c r="L1396" s="1"/>
      <c r="M1396" s="1"/>
      <c r="N1396" s="1"/>
      <c r="O1396" s="1"/>
      <c r="P1396" s="1"/>
      <c r="Q1396" s="53"/>
      <c r="R1396" s="53"/>
      <c r="V1396" s="43"/>
      <c r="W1396" s="1"/>
      <c r="X1396" s="92"/>
    </row>
    <row r="1397" spans="1:24" ht="15">
      <c r="A1397" s="1" t="b">
        <v>0</v>
      </c>
      <c r="B1397" s="1"/>
      <c r="C1397" s="1"/>
      <c r="D1397" s="1"/>
      <c r="E1397" s="1"/>
      <c r="F1397" s="1"/>
      <c r="G1397" s="1"/>
      <c r="H1397" s="1"/>
      <c r="I1397" s="33"/>
      <c r="J1397" s="53"/>
      <c r="K1397" s="1"/>
      <c r="L1397" s="1"/>
      <c r="M1397" s="1"/>
      <c r="N1397" s="1"/>
      <c r="O1397" s="1"/>
      <c r="P1397" s="1"/>
      <c r="Q1397" s="53"/>
      <c r="R1397" s="53"/>
      <c r="V1397" s="43"/>
      <c r="W1397" s="1"/>
      <c r="X1397" s="92"/>
    </row>
    <row r="1398" spans="1:24" ht="15">
      <c r="A1398" s="1" t="b">
        <v>0</v>
      </c>
      <c r="B1398" s="1"/>
      <c r="C1398" s="1"/>
      <c r="D1398" s="1"/>
      <c r="E1398" s="1"/>
      <c r="F1398" s="1"/>
      <c r="G1398" s="1"/>
      <c r="H1398" s="1"/>
      <c r="I1398" s="33"/>
      <c r="J1398" s="53"/>
      <c r="K1398" s="1"/>
      <c r="L1398" s="1"/>
      <c r="M1398" s="1"/>
      <c r="N1398" s="1"/>
      <c r="O1398" s="1"/>
      <c r="P1398" s="1"/>
      <c r="Q1398" s="53"/>
      <c r="R1398" s="53"/>
      <c r="V1398" s="43"/>
      <c r="W1398" s="1"/>
      <c r="X1398" s="92"/>
    </row>
    <row r="1399" spans="1:24" ht="15">
      <c r="A1399" s="1" t="b">
        <v>0</v>
      </c>
      <c r="B1399" s="1"/>
      <c r="C1399" s="1"/>
      <c r="D1399" s="1"/>
      <c r="E1399" s="1"/>
      <c r="F1399" s="1"/>
      <c r="G1399" s="1"/>
      <c r="H1399" s="1"/>
      <c r="I1399" s="33"/>
      <c r="J1399" s="53"/>
      <c r="K1399" s="1"/>
      <c r="L1399" s="1"/>
      <c r="M1399" s="1"/>
      <c r="N1399" s="1"/>
      <c r="O1399" s="1"/>
      <c r="P1399" s="1"/>
      <c r="Q1399" s="53"/>
      <c r="R1399" s="53"/>
      <c r="V1399" s="43"/>
      <c r="W1399" s="1"/>
      <c r="X1399" s="92"/>
    </row>
    <row r="1400" spans="1:24" ht="15">
      <c r="A1400" s="1" t="b">
        <v>0</v>
      </c>
      <c r="B1400" s="1"/>
      <c r="C1400" s="1"/>
      <c r="D1400" s="1"/>
      <c r="E1400" s="1"/>
      <c r="F1400" s="1"/>
      <c r="G1400" s="1"/>
      <c r="H1400" s="1"/>
      <c r="I1400" s="33"/>
      <c r="J1400" s="53"/>
      <c r="K1400" s="1"/>
      <c r="L1400" s="1"/>
      <c r="M1400" s="1"/>
      <c r="N1400" s="1"/>
      <c r="O1400" s="1"/>
      <c r="P1400" s="1"/>
      <c r="Q1400" s="53"/>
      <c r="R1400" s="53"/>
      <c r="V1400" s="43"/>
      <c r="W1400" s="1"/>
      <c r="X1400" s="92"/>
    </row>
    <row r="1401" spans="1:24" ht="15">
      <c r="A1401" s="1" t="b">
        <v>0</v>
      </c>
      <c r="B1401" s="1"/>
      <c r="C1401" s="1"/>
      <c r="D1401" s="1"/>
      <c r="E1401" s="1"/>
      <c r="F1401" s="1"/>
      <c r="G1401" s="1"/>
      <c r="H1401" s="1"/>
      <c r="I1401" s="33"/>
      <c r="J1401" s="53"/>
      <c r="K1401" s="1"/>
      <c r="L1401" s="1"/>
      <c r="M1401" s="1"/>
      <c r="N1401" s="1"/>
      <c r="O1401" s="1"/>
      <c r="P1401" s="1"/>
      <c r="Q1401" s="53"/>
      <c r="R1401" s="53"/>
      <c r="V1401" s="43"/>
      <c r="W1401" s="1"/>
      <c r="X1401" s="92"/>
    </row>
    <row r="1402" spans="1:24" ht="15">
      <c r="A1402" s="1" t="b">
        <v>0</v>
      </c>
      <c r="B1402" s="1"/>
      <c r="C1402" s="1"/>
      <c r="D1402" s="1"/>
      <c r="E1402" s="1"/>
      <c r="F1402" s="1"/>
      <c r="G1402" s="1"/>
      <c r="H1402" s="1"/>
      <c r="I1402" s="33"/>
      <c r="J1402" s="53"/>
      <c r="K1402" s="1"/>
      <c r="L1402" s="1"/>
      <c r="M1402" s="1"/>
      <c r="N1402" s="1"/>
      <c r="O1402" s="1"/>
      <c r="P1402" s="1"/>
      <c r="Q1402" s="53"/>
      <c r="R1402" s="53"/>
      <c r="V1402" s="43"/>
      <c r="W1402" s="1"/>
      <c r="X1402" s="92"/>
    </row>
    <row r="1403" spans="1:24" ht="15">
      <c r="A1403" s="1" t="b">
        <v>0</v>
      </c>
      <c r="B1403" s="1"/>
      <c r="C1403" s="1"/>
      <c r="D1403" s="1"/>
      <c r="E1403" s="1"/>
      <c r="F1403" s="1"/>
      <c r="G1403" s="1"/>
      <c r="H1403" s="1"/>
      <c r="I1403" s="33"/>
      <c r="J1403" s="53"/>
      <c r="K1403" s="1"/>
      <c r="L1403" s="1"/>
      <c r="M1403" s="1"/>
      <c r="N1403" s="1"/>
      <c r="O1403" s="1"/>
      <c r="P1403" s="1"/>
      <c r="Q1403" s="53"/>
      <c r="R1403" s="53"/>
      <c r="V1403" s="43"/>
      <c r="W1403" s="1"/>
      <c r="X1403" s="92"/>
    </row>
    <row r="1404" spans="1:24" ht="15">
      <c r="A1404" s="1" t="b">
        <v>0</v>
      </c>
      <c r="B1404" s="1"/>
      <c r="C1404" s="1"/>
      <c r="D1404" s="1"/>
      <c r="E1404" s="1"/>
      <c r="F1404" s="1"/>
      <c r="G1404" s="1"/>
      <c r="H1404" s="1"/>
      <c r="I1404" s="33"/>
      <c r="J1404" s="53"/>
      <c r="K1404" s="1"/>
      <c r="L1404" s="1"/>
      <c r="M1404" s="1"/>
      <c r="N1404" s="1"/>
      <c r="O1404" s="1"/>
      <c r="P1404" s="1"/>
      <c r="Q1404" s="53"/>
      <c r="R1404" s="53"/>
      <c r="V1404" s="43"/>
      <c r="W1404" s="1"/>
      <c r="X1404" s="92"/>
    </row>
    <row r="1405" spans="1:24" ht="15">
      <c r="A1405" s="1" t="b">
        <v>0</v>
      </c>
      <c r="B1405" s="1"/>
      <c r="C1405" s="1"/>
      <c r="D1405" s="1"/>
      <c r="E1405" s="1"/>
      <c r="F1405" s="1"/>
      <c r="G1405" s="1"/>
      <c r="H1405" s="1"/>
      <c r="I1405" s="33"/>
      <c r="J1405" s="53"/>
      <c r="K1405" s="1"/>
      <c r="L1405" s="1"/>
      <c r="M1405" s="1"/>
      <c r="N1405" s="1"/>
      <c r="O1405" s="1"/>
      <c r="P1405" s="1"/>
      <c r="Q1405" s="53"/>
      <c r="R1405" s="53"/>
      <c r="V1405" s="43"/>
      <c r="W1405" s="1"/>
      <c r="X1405" s="92"/>
    </row>
    <row r="1406" spans="1:24" ht="15">
      <c r="A1406" s="1" t="b">
        <v>0</v>
      </c>
      <c r="B1406" s="1"/>
      <c r="C1406" s="1"/>
      <c r="D1406" s="1"/>
      <c r="E1406" s="1"/>
      <c r="F1406" s="1"/>
      <c r="G1406" s="1"/>
      <c r="H1406" s="1"/>
      <c r="I1406" s="33"/>
      <c r="J1406" s="53"/>
      <c r="K1406" s="1"/>
      <c r="L1406" s="1"/>
      <c r="M1406" s="1"/>
      <c r="N1406" s="1"/>
      <c r="O1406" s="1"/>
      <c r="P1406" s="1"/>
      <c r="Q1406" s="53"/>
      <c r="R1406" s="53"/>
      <c r="V1406" s="43"/>
      <c r="W1406" s="1"/>
      <c r="X1406" s="92"/>
    </row>
    <row r="1407" spans="1:24" ht="15">
      <c r="A1407" s="1" t="b">
        <v>0</v>
      </c>
      <c r="B1407" s="1"/>
      <c r="C1407" s="1"/>
      <c r="D1407" s="1"/>
      <c r="E1407" s="1"/>
      <c r="F1407" s="1"/>
      <c r="G1407" s="1"/>
      <c r="H1407" s="1"/>
      <c r="I1407" s="33"/>
      <c r="J1407" s="53"/>
      <c r="K1407" s="1"/>
      <c r="L1407" s="1"/>
      <c r="M1407" s="1"/>
      <c r="N1407" s="1"/>
      <c r="O1407" s="1"/>
      <c r="P1407" s="1"/>
      <c r="Q1407" s="53"/>
      <c r="R1407" s="53"/>
      <c r="V1407" s="43"/>
      <c r="W1407" s="1"/>
      <c r="X1407" s="92"/>
    </row>
    <row r="1408" spans="1:24" ht="15">
      <c r="A1408" s="1" t="b">
        <v>0</v>
      </c>
      <c r="B1408" s="1"/>
      <c r="C1408" s="1"/>
      <c r="D1408" s="1"/>
      <c r="E1408" s="1"/>
      <c r="F1408" s="1"/>
      <c r="G1408" s="1"/>
      <c r="H1408" s="1"/>
      <c r="I1408" s="33"/>
      <c r="J1408" s="53"/>
      <c r="K1408" s="1"/>
      <c r="L1408" s="1"/>
      <c r="M1408" s="1"/>
      <c r="N1408" s="1"/>
      <c r="O1408" s="1"/>
      <c r="P1408" s="1"/>
      <c r="Q1408" s="53"/>
      <c r="R1408" s="53"/>
      <c r="V1408" s="43"/>
      <c r="W1408" s="1"/>
      <c r="X1408" s="92"/>
    </row>
    <row r="1409" spans="1:24" ht="15">
      <c r="A1409" s="1" t="b">
        <v>0</v>
      </c>
      <c r="B1409" s="1"/>
      <c r="C1409" s="1"/>
      <c r="D1409" s="1"/>
      <c r="E1409" s="1"/>
      <c r="F1409" s="1"/>
      <c r="G1409" s="1"/>
      <c r="H1409" s="1"/>
      <c r="I1409" s="33"/>
      <c r="J1409" s="53"/>
      <c r="K1409" s="1"/>
      <c r="L1409" s="1"/>
      <c r="M1409" s="1"/>
      <c r="N1409" s="1"/>
      <c r="O1409" s="1"/>
      <c r="P1409" s="1"/>
      <c r="Q1409" s="53"/>
      <c r="R1409" s="53"/>
      <c r="V1409" s="43"/>
      <c r="W1409" s="1"/>
      <c r="X1409" s="92"/>
    </row>
    <row r="1410" spans="1:24" ht="15">
      <c r="A1410" s="1" t="b">
        <v>0</v>
      </c>
      <c r="B1410" s="1"/>
      <c r="C1410" s="1"/>
      <c r="D1410" s="1"/>
      <c r="E1410" s="1"/>
      <c r="F1410" s="1"/>
      <c r="G1410" s="1"/>
      <c r="H1410" s="1"/>
      <c r="I1410" s="33"/>
      <c r="J1410" s="53"/>
      <c r="K1410" s="1"/>
      <c r="L1410" s="1"/>
      <c r="M1410" s="1"/>
      <c r="N1410" s="1"/>
      <c r="O1410" s="1"/>
      <c r="P1410" s="1"/>
      <c r="Q1410" s="53"/>
      <c r="R1410" s="53"/>
      <c r="V1410" s="43"/>
      <c r="W1410" s="1"/>
      <c r="X1410" s="92"/>
    </row>
    <row r="1411" spans="1:24" ht="15">
      <c r="A1411" s="1" t="b">
        <v>0</v>
      </c>
      <c r="B1411" s="1"/>
      <c r="C1411" s="1"/>
      <c r="D1411" s="1"/>
      <c r="E1411" s="1"/>
      <c r="F1411" s="1"/>
      <c r="G1411" s="1"/>
      <c r="H1411" s="1"/>
      <c r="I1411" s="33"/>
      <c r="J1411" s="53"/>
      <c r="K1411" s="1"/>
      <c r="L1411" s="1"/>
      <c r="M1411" s="1"/>
      <c r="N1411" s="1"/>
      <c r="O1411" s="1"/>
      <c r="P1411" s="1"/>
      <c r="Q1411" s="53"/>
      <c r="R1411" s="53"/>
      <c r="V1411" s="43"/>
      <c r="W1411" s="1"/>
      <c r="X1411" s="92"/>
    </row>
    <row r="1412" spans="1:24" ht="15">
      <c r="A1412" s="1" t="b">
        <v>0</v>
      </c>
      <c r="B1412" s="1"/>
      <c r="C1412" s="1"/>
      <c r="D1412" s="1"/>
      <c r="E1412" s="1"/>
      <c r="F1412" s="1"/>
      <c r="G1412" s="1"/>
      <c r="H1412" s="1"/>
      <c r="I1412" s="33"/>
      <c r="J1412" s="53"/>
      <c r="K1412" s="1"/>
      <c r="L1412" s="1"/>
      <c r="M1412" s="1"/>
      <c r="N1412" s="1"/>
      <c r="O1412" s="1"/>
      <c r="P1412" s="1"/>
      <c r="Q1412" s="53"/>
      <c r="R1412" s="53"/>
      <c r="V1412" s="43"/>
      <c r="W1412" s="1"/>
      <c r="X1412" s="92"/>
    </row>
    <row r="1413" spans="1:24" ht="15">
      <c r="A1413" s="1" t="b">
        <v>0</v>
      </c>
      <c r="B1413" s="1"/>
      <c r="C1413" s="1"/>
      <c r="D1413" s="1"/>
      <c r="E1413" s="1"/>
      <c r="F1413" s="1"/>
      <c r="G1413" s="1"/>
      <c r="H1413" s="1"/>
      <c r="I1413" s="33"/>
      <c r="J1413" s="53"/>
      <c r="K1413" s="1"/>
      <c r="L1413" s="1"/>
      <c r="M1413" s="1"/>
      <c r="N1413" s="1"/>
      <c r="O1413" s="1"/>
      <c r="P1413" s="1"/>
      <c r="Q1413" s="53"/>
      <c r="R1413" s="53"/>
      <c r="V1413" s="43"/>
      <c r="W1413" s="1"/>
      <c r="X1413" s="92"/>
    </row>
    <row r="1414" spans="1:24" ht="15">
      <c r="A1414" s="1" t="b">
        <v>0</v>
      </c>
      <c r="B1414" s="1"/>
      <c r="C1414" s="1"/>
      <c r="D1414" s="1"/>
      <c r="E1414" s="1"/>
      <c r="F1414" s="1"/>
      <c r="G1414" s="1"/>
      <c r="H1414" s="1"/>
      <c r="I1414" s="33"/>
      <c r="J1414" s="53"/>
      <c r="K1414" s="1"/>
      <c r="L1414" s="1"/>
      <c r="M1414" s="1"/>
      <c r="N1414" s="1"/>
      <c r="O1414" s="1"/>
      <c r="P1414" s="1"/>
      <c r="Q1414" s="53"/>
      <c r="R1414" s="53"/>
      <c r="V1414" s="43"/>
      <c r="W1414" s="1"/>
      <c r="X1414" s="92"/>
    </row>
    <row r="1415" spans="1:24" ht="15">
      <c r="A1415" s="1" t="b">
        <v>0</v>
      </c>
      <c r="B1415" s="1"/>
      <c r="C1415" s="1"/>
      <c r="D1415" s="1"/>
      <c r="E1415" s="1"/>
      <c r="F1415" s="1"/>
      <c r="G1415" s="1"/>
      <c r="H1415" s="1"/>
      <c r="I1415" s="33"/>
      <c r="J1415" s="53"/>
      <c r="K1415" s="1"/>
      <c r="L1415" s="1"/>
      <c r="M1415" s="1"/>
      <c r="N1415" s="1"/>
      <c r="O1415" s="1"/>
      <c r="P1415" s="1"/>
      <c r="Q1415" s="53"/>
      <c r="R1415" s="53"/>
      <c r="V1415" s="43"/>
      <c r="W1415" s="1"/>
      <c r="X1415" s="92"/>
    </row>
    <row r="1416" spans="1:24" ht="15">
      <c r="A1416" s="1" t="b">
        <v>0</v>
      </c>
      <c r="B1416" s="1"/>
      <c r="C1416" s="1"/>
      <c r="D1416" s="1"/>
      <c r="E1416" s="1"/>
      <c r="F1416" s="1"/>
      <c r="G1416" s="1"/>
      <c r="H1416" s="1"/>
      <c r="I1416" s="33"/>
      <c r="J1416" s="53"/>
      <c r="K1416" s="1"/>
      <c r="L1416" s="1"/>
      <c r="M1416" s="1"/>
      <c r="N1416" s="1"/>
      <c r="O1416" s="1"/>
      <c r="P1416" s="1"/>
      <c r="Q1416" s="53"/>
      <c r="R1416" s="53"/>
      <c r="V1416" s="43"/>
      <c r="W1416" s="1"/>
      <c r="X1416" s="92"/>
    </row>
    <row r="1417" spans="1:24" ht="15">
      <c r="A1417" s="1" t="b">
        <v>0</v>
      </c>
      <c r="B1417" s="1"/>
      <c r="C1417" s="1"/>
      <c r="D1417" s="1"/>
      <c r="E1417" s="1"/>
      <c r="F1417" s="1"/>
      <c r="G1417" s="1"/>
      <c r="H1417" s="1"/>
      <c r="I1417" s="33"/>
      <c r="J1417" s="53"/>
      <c r="K1417" s="1"/>
      <c r="L1417" s="1"/>
      <c r="M1417" s="1"/>
      <c r="N1417" s="1"/>
      <c r="O1417" s="1"/>
      <c r="P1417" s="1"/>
      <c r="Q1417" s="53"/>
      <c r="R1417" s="53"/>
      <c r="V1417" s="43"/>
      <c r="W1417" s="1"/>
      <c r="X1417" s="92"/>
    </row>
    <row r="1418" spans="1:24" ht="15">
      <c r="A1418" s="1" t="b">
        <v>0</v>
      </c>
      <c r="B1418" s="1"/>
      <c r="C1418" s="1"/>
      <c r="D1418" s="1"/>
      <c r="E1418" s="1"/>
      <c r="F1418" s="1"/>
      <c r="G1418" s="1"/>
      <c r="H1418" s="1"/>
      <c r="I1418" s="33"/>
      <c r="J1418" s="53"/>
      <c r="K1418" s="1"/>
      <c r="L1418" s="1"/>
      <c r="M1418" s="1"/>
      <c r="N1418" s="1"/>
      <c r="O1418" s="1"/>
      <c r="P1418" s="1"/>
      <c r="Q1418" s="53"/>
      <c r="R1418" s="53"/>
      <c r="V1418" s="43"/>
      <c r="W1418" s="1"/>
      <c r="X1418" s="92"/>
    </row>
    <row r="1419" spans="1:24" ht="15">
      <c r="A1419" s="1" t="b">
        <v>0</v>
      </c>
      <c r="B1419" s="1"/>
      <c r="C1419" s="1"/>
      <c r="D1419" s="1"/>
      <c r="E1419" s="1"/>
      <c r="F1419" s="1"/>
      <c r="G1419" s="1"/>
      <c r="H1419" s="1"/>
      <c r="I1419" s="33"/>
      <c r="J1419" s="53"/>
      <c r="K1419" s="1"/>
      <c r="L1419" s="1"/>
      <c r="M1419" s="1"/>
      <c r="N1419" s="1"/>
      <c r="O1419" s="1"/>
      <c r="P1419" s="1"/>
      <c r="Q1419" s="53"/>
      <c r="R1419" s="53"/>
      <c r="V1419" s="43"/>
      <c r="W1419" s="1"/>
      <c r="X1419" s="92"/>
    </row>
    <row r="1420" spans="1:24" ht="15">
      <c r="A1420" s="1" t="b">
        <v>0</v>
      </c>
      <c r="B1420" s="1"/>
      <c r="C1420" s="1"/>
      <c r="D1420" s="1"/>
      <c r="E1420" s="1"/>
      <c r="F1420" s="1"/>
      <c r="G1420" s="1"/>
      <c r="H1420" s="1"/>
      <c r="I1420" s="33"/>
      <c r="J1420" s="53"/>
      <c r="K1420" s="1"/>
      <c r="L1420" s="1"/>
      <c r="M1420" s="1"/>
      <c r="N1420" s="1"/>
      <c r="O1420" s="1"/>
      <c r="P1420" s="1"/>
      <c r="Q1420" s="53"/>
      <c r="R1420" s="53"/>
      <c r="V1420" s="43"/>
      <c r="W1420" s="1"/>
      <c r="X1420" s="92"/>
    </row>
    <row r="1421" spans="1:24" ht="15">
      <c r="A1421" s="1" t="b">
        <v>0</v>
      </c>
      <c r="B1421" s="1"/>
      <c r="C1421" s="1"/>
      <c r="D1421" s="1"/>
      <c r="E1421" s="1"/>
      <c r="F1421" s="1"/>
      <c r="G1421" s="1"/>
      <c r="H1421" s="1"/>
      <c r="I1421" s="33"/>
      <c r="J1421" s="53"/>
      <c r="K1421" s="1"/>
      <c r="L1421" s="1"/>
      <c r="M1421" s="1"/>
      <c r="N1421" s="1"/>
      <c r="O1421" s="1"/>
      <c r="P1421" s="1"/>
      <c r="Q1421" s="53"/>
      <c r="R1421" s="53"/>
      <c r="V1421" s="43"/>
      <c r="W1421" s="1"/>
      <c r="X1421" s="92"/>
    </row>
    <row r="1422" spans="1:24" ht="15">
      <c r="A1422" s="1" t="b">
        <v>0</v>
      </c>
      <c r="B1422" s="1"/>
      <c r="C1422" s="1"/>
      <c r="D1422" s="1"/>
      <c r="E1422" s="1"/>
      <c r="F1422" s="1"/>
      <c r="G1422" s="1"/>
      <c r="H1422" s="1"/>
      <c r="I1422" s="33"/>
      <c r="J1422" s="53"/>
      <c r="K1422" s="1"/>
      <c r="L1422" s="1"/>
      <c r="M1422" s="1"/>
      <c r="N1422" s="1"/>
      <c r="O1422" s="1"/>
      <c r="P1422" s="1"/>
      <c r="Q1422" s="53"/>
      <c r="R1422" s="53"/>
      <c r="V1422" s="43"/>
      <c r="W1422" s="1"/>
      <c r="X1422" s="92"/>
    </row>
    <row r="1423" spans="1:24" ht="15">
      <c r="A1423" s="1" t="b">
        <v>0</v>
      </c>
      <c r="B1423" s="1"/>
      <c r="C1423" s="1"/>
      <c r="D1423" s="1"/>
      <c r="E1423" s="1"/>
      <c r="F1423" s="1"/>
      <c r="G1423" s="1"/>
      <c r="H1423" s="1"/>
      <c r="I1423" s="33"/>
      <c r="J1423" s="53"/>
      <c r="K1423" s="1"/>
      <c r="L1423" s="1"/>
      <c r="M1423" s="1"/>
      <c r="N1423" s="1"/>
      <c r="O1423" s="1"/>
      <c r="P1423" s="1"/>
      <c r="Q1423" s="53"/>
      <c r="R1423" s="53"/>
      <c r="V1423" s="43"/>
      <c r="W1423" s="1"/>
      <c r="X1423" s="92"/>
    </row>
    <row r="1424" spans="1:24" ht="15">
      <c r="A1424" s="1" t="b">
        <v>0</v>
      </c>
      <c r="B1424" s="1"/>
      <c r="C1424" s="1"/>
      <c r="D1424" s="1"/>
      <c r="E1424" s="1"/>
      <c r="F1424" s="1"/>
      <c r="G1424" s="1"/>
      <c r="H1424" s="1"/>
      <c r="I1424" s="33"/>
      <c r="J1424" s="53"/>
      <c r="K1424" s="1"/>
      <c r="L1424" s="1"/>
      <c r="M1424" s="1"/>
      <c r="N1424" s="1"/>
      <c r="O1424" s="1"/>
      <c r="P1424" s="1"/>
      <c r="Q1424" s="53"/>
      <c r="R1424" s="53"/>
      <c r="V1424" s="43"/>
      <c r="W1424" s="1"/>
      <c r="X1424" s="92"/>
    </row>
    <row r="1425" spans="1:24" ht="15">
      <c r="A1425" s="1" t="b">
        <v>0</v>
      </c>
      <c r="B1425" s="1"/>
      <c r="C1425" s="1"/>
      <c r="D1425" s="1"/>
      <c r="E1425" s="1"/>
      <c r="F1425" s="1"/>
      <c r="G1425" s="1"/>
      <c r="H1425" s="1"/>
      <c r="I1425" s="33"/>
      <c r="J1425" s="53"/>
      <c r="K1425" s="1"/>
      <c r="L1425" s="1"/>
      <c r="M1425" s="1"/>
      <c r="N1425" s="1"/>
      <c r="O1425" s="1"/>
      <c r="P1425" s="1"/>
      <c r="Q1425" s="53"/>
      <c r="R1425" s="53"/>
      <c r="V1425" s="43"/>
      <c r="W1425" s="1"/>
      <c r="X1425" s="92"/>
    </row>
    <row r="1426" spans="1:24" ht="15">
      <c r="A1426" s="1" t="b">
        <v>0</v>
      </c>
      <c r="B1426" s="1"/>
      <c r="C1426" s="1"/>
      <c r="D1426" s="1"/>
      <c r="E1426" s="1"/>
      <c r="F1426" s="1"/>
      <c r="G1426" s="1"/>
      <c r="H1426" s="1"/>
      <c r="I1426" s="33"/>
      <c r="J1426" s="53"/>
      <c r="K1426" s="1"/>
      <c r="L1426" s="1"/>
      <c r="M1426" s="1"/>
      <c r="N1426" s="1"/>
      <c r="O1426" s="1"/>
      <c r="P1426" s="1"/>
      <c r="Q1426" s="53"/>
      <c r="R1426" s="53"/>
      <c r="V1426" s="43"/>
      <c r="W1426" s="1"/>
      <c r="X1426" s="92"/>
    </row>
    <row r="1427" spans="1:24" ht="15">
      <c r="A1427" s="1" t="b">
        <v>0</v>
      </c>
      <c r="B1427" s="1"/>
      <c r="C1427" s="1"/>
      <c r="D1427" s="1"/>
      <c r="E1427" s="1"/>
      <c r="F1427" s="1"/>
      <c r="G1427" s="1"/>
      <c r="H1427" s="1"/>
      <c r="I1427" s="33"/>
      <c r="J1427" s="53"/>
      <c r="K1427" s="1"/>
      <c r="L1427" s="1"/>
      <c r="M1427" s="1"/>
      <c r="N1427" s="1"/>
      <c r="O1427" s="1"/>
      <c r="P1427" s="1"/>
      <c r="Q1427" s="53"/>
      <c r="R1427" s="53"/>
      <c r="V1427" s="43"/>
      <c r="W1427" s="1"/>
      <c r="X1427" s="92"/>
    </row>
    <row r="1428" spans="1:24" ht="15">
      <c r="A1428" s="1" t="b">
        <v>0</v>
      </c>
      <c r="B1428" s="1"/>
      <c r="C1428" s="1"/>
      <c r="D1428" s="1"/>
      <c r="E1428" s="1"/>
      <c r="F1428" s="1"/>
      <c r="G1428" s="1"/>
      <c r="H1428" s="1"/>
      <c r="I1428" s="33"/>
      <c r="J1428" s="53"/>
      <c r="K1428" s="1"/>
      <c r="L1428" s="1"/>
      <c r="M1428" s="1"/>
      <c r="N1428" s="1"/>
      <c r="O1428" s="1"/>
      <c r="P1428" s="1"/>
      <c r="Q1428" s="53"/>
      <c r="R1428" s="53"/>
      <c r="V1428" s="43"/>
      <c r="W1428" s="1"/>
      <c r="X1428" s="92"/>
    </row>
    <row r="1429" spans="1:24" ht="15">
      <c r="A1429" s="1" t="b">
        <v>0</v>
      </c>
      <c r="B1429" s="1"/>
      <c r="C1429" s="1"/>
      <c r="D1429" s="1"/>
      <c r="E1429" s="1"/>
      <c r="F1429" s="1"/>
      <c r="G1429" s="1"/>
      <c r="H1429" s="1"/>
      <c r="I1429" s="33"/>
      <c r="J1429" s="53"/>
      <c r="K1429" s="1"/>
      <c r="L1429" s="1"/>
      <c r="M1429" s="1"/>
      <c r="N1429" s="1"/>
      <c r="O1429" s="1"/>
      <c r="P1429" s="1"/>
      <c r="Q1429" s="53"/>
      <c r="R1429" s="53"/>
      <c r="V1429" s="43"/>
      <c r="W1429" s="1"/>
      <c r="X1429" s="92"/>
    </row>
    <row r="1430" spans="1:24" ht="15">
      <c r="A1430" s="1" t="b">
        <v>0</v>
      </c>
      <c r="B1430" s="1"/>
      <c r="C1430" s="1"/>
      <c r="D1430" s="1"/>
      <c r="E1430" s="1"/>
      <c r="F1430" s="1"/>
      <c r="G1430" s="1"/>
      <c r="H1430" s="1"/>
      <c r="I1430" s="33"/>
      <c r="J1430" s="53"/>
      <c r="K1430" s="1"/>
      <c r="L1430" s="1"/>
      <c r="M1430" s="1"/>
      <c r="N1430" s="1"/>
      <c r="O1430" s="1"/>
      <c r="P1430" s="1"/>
      <c r="Q1430" s="53"/>
      <c r="R1430" s="53"/>
      <c r="V1430" s="43"/>
      <c r="W1430" s="1"/>
      <c r="X1430" s="92"/>
    </row>
    <row r="1431" spans="1:24" ht="15">
      <c r="A1431" s="1" t="b">
        <v>0</v>
      </c>
      <c r="B1431" s="1"/>
      <c r="C1431" s="1"/>
      <c r="D1431" s="1"/>
      <c r="E1431" s="1"/>
      <c r="F1431" s="1"/>
      <c r="G1431" s="1"/>
      <c r="H1431" s="1"/>
      <c r="I1431" s="33"/>
      <c r="J1431" s="53"/>
      <c r="K1431" s="1"/>
      <c r="L1431" s="1"/>
      <c r="M1431" s="1"/>
      <c r="N1431" s="1"/>
      <c r="O1431" s="1"/>
      <c r="P1431" s="1"/>
      <c r="Q1431" s="53"/>
      <c r="R1431" s="53"/>
      <c r="V1431" s="43"/>
      <c r="W1431" s="1"/>
      <c r="X1431" s="92"/>
    </row>
    <row r="1432" spans="1:24" ht="15">
      <c r="A1432" s="1" t="b">
        <v>0</v>
      </c>
      <c r="B1432" s="1"/>
      <c r="C1432" s="1"/>
      <c r="D1432" s="1"/>
      <c r="E1432" s="1"/>
      <c r="F1432" s="1"/>
      <c r="G1432" s="1"/>
      <c r="H1432" s="1"/>
      <c r="I1432" s="33"/>
      <c r="J1432" s="53"/>
      <c r="K1432" s="1"/>
      <c r="L1432" s="1"/>
      <c r="M1432" s="1"/>
      <c r="N1432" s="1"/>
      <c r="O1432" s="1"/>
      <c r="P1432" s="1"/>
      <c r="Q1432" s="53"/>
      <c r="R1432" s="53"/>
      <c r="V1432" s="43"/>
      <c r="W1432" s="1"/>
      <c r="X1432" s="92"/>
    </row>
    <row r="1433" spans="1:24" ht="15">
      <c r="A1433" s="1" t="b">
        <v>0</v>
      </c>
      <c r="B1433" s="1"/>
      <c r="C1433" s="1"/>
      <c r="D1433" s="1"/>
      <c r="E1433" s="1"/>
      <c r="F1433" s="1"/>
      <c r="G1433" s="1"/>
      <c r="H1433" s="1"/>
      <c r="I1433" s="33"/>
      <c r="J1433" s="53"/>
      <c r="K1433" s="1"/>
      <c r="L1433" s="1"/>
      <c r="M1433" s="1"/>
      <c r="N1433" s="1"/>
      <c r="O1433" s="1"/>
      <c r="P1433" s="1"/>
      <c r="Q1433" s="53"/>
      <c r="R1433" s="53"/>
      <c r="V1433" s="43"/>
      <c r="W1433" s="1"/>
      <c r="X1433" s="92"/>
    </row>
    <row r="1434" spans="1:24" ht="15">
      <c r="A1434" s="1" t="b">
        <v>0</v>
      </c>
      <c r="B1434" s="1"/>
      <c r="C1434" s="1"/>
      <c r="D1434" s="1"/>
      <c r="E1434" s="1"/>
      <c r="F1434" s="1"/>
      <c r="G1434" s="1"/>
      <c r="H1434" s="1"/>
      <c r="I1434" s="33"/>
      <c r="J1434" s="53"/>
      <c r="K1434" s="1"/>
      <c r="L1434" s="1"/>
      <c r="M1434" s="1"/>
      <c r="N1434" s="1"/>
      <c r="O1434" s="1"/>
      <c r="P1434" s="1"/>
      <c r="Q1434" s="53"/>
      <c r="R1434" s="53"/>
      <c r="V1434" s="43"/>
      <c r="W1434" s="1"/>
      <c r="X1434" s="92"/>
    </row>
    <row r="1435" spans="1:24" ht="15">
      <c r="A1435" s="1" t="b">
        <v>0</v>
      </c>
      <c r="B1435" s="1"/>
      <c r="C1435" s="1"/>
      <c r="D1435" s="1"/>
      <c r="E1435" s="1"/>
      <c r="F1435" s="1"/>
      <c r="G1435" s="1"/>
      <c r="H1435" s="1"/>
      <c r="I1435" s="33"/>
      <c r="J1435" s="53"/>
      <c r="K1435" s="1"/>
      <c r="L1435" s="1"/>
      <c r="M1435" s="1"/>
      <c r="N1435" s="1"/>
      <c r="O1435" s="1"/>
      <c r="P1435" s="1"/>
      <c r="Q1435" s="53"/>
      <c r="R1435" s="53"/>
      <c r="V1435" s="43"/>
      <c r="W1435" s="1"/>
      <c r="X1435" s="92"/>
    </row>
    <row r="1436" spans="1:24" ht="15">
      <c r="A1436" s="1" t="b">
        <v>0</v>
      </c>
      <c r="B1436" s="1"/>
      <c r="C1436" s="1"/>
      <c r="D1436" s="1"/>
      <c r="E1436" s="1"/>
      <c r="F1436" s="1"/>
      <c r="G1436" s="1"/>
      <c r="H1436" s="1"/>
      <c r="I1436" s="33"/>
      <c r="J1436" s="53"/>
      <c r="K1436" s="1"/>
      <c r="L1436" s="1"/>
      <c r="M1436" s="1"/>
      <c r="N1436" s="1"/>
      <c r="O1436" s="1"/>
      <c r="P1436" s="1"/>
      <c r="Q1436" s="53"/>
      <c r="R1436" s="53"/>
      <c r="V1436" s="43"/>
      <c r="W1436" s="1"/>
      <c r="X1436" s="92"/>
    </row>
    <row r="1437" spans="1:24" ht="15">
      <c r="A1437" s="1" t="b">
        <v>0</v>
      </c>
      <c r="B1437" s="1"/>
      <c r="C1437" s="1"/>
      <c r="D1437" s="1"/>
      <c r="E1437" s="1"/>
      <c r="F1437" s="1"/>
      <c r="G1437" s="1"/>
      <c r="H1437" s="1"/>
      <c r="I1437" s="33"/>
      <c r="J1437" s="53"/>
      <c r="K1437" s="1"/>
      <c r="L1437" s="1"/>
      <c r="M1437" s="1"/>
      <c r="N1437" s="1"/>
      <c r="O1437" s="1"/>
      <c r="P1437" s="1"/>
      <c r="Q1437" s="53"/>
      <c r="R1437" s="53"/>
      <c r="V1437" s="43"/>
      <c r="W1437" s="1"/>
      <c r="X1437" s="92"/>
    </row>
    <row r="1438" spans="1:24" ht="15">
      <c r="A1438" s="1" t="b">
        <v>0</v>
      </c>
      <c r="B1438" s="1"/>
      <c r="C1438" s="1"/>
      <c r="D1438" s="1"/>
      <c r="E1438" s="1"/>
      <c r="F1438" s="1"/>
      <c r="G1438" s="1"/>
      <c r="H1438" s="1"/>
      <c r="I1438" s="33"/>
      <c r="J1438" s="53"/>
      <c r="K1438" s="1"/>
      <c r="L1438" s="1"/>
      <c r="M1438" s="1"/>
      <c r="N1438" s="1"/>
      <c r="O1438" s="1"/>
      <c r="P1438" s="1"/>
      <c r="Q1438" s="53"/>
      <c r="R1438" s="53"/>
      <c r="V1438" s="43"/>
      <c r="W1438" s="1"/>
      <c r="X1438" s="92"/>
    </row>
    <row r="1439" spans="1:24" ht="15">
      <c r="A1439" s="1" t="b">
        <v>0</v>
      </c>
      <c r="B1439" s="1"/>
      <c r="C1439" s="1"/>
      <c r="D1439" s="1"/>
      <c r="E1439" s="1"/>
      <c r="F1439" s="1"/>
      <c r="G1439" s="1"/>
      <c r="H1439" s="1"/>
      <c r="I1439" s="33"/>
      <c r="J1439" s="53"/>
      <c r="K1439" s="1"/>
      <c r="L1439" s="1"/>
      <c r="M1439" s="1"/>
      <c r="N1439" s="1"/>
      <c r="O1439" s="1"/>
      <c r="P1439" s="1"/>
      <c r="Q1439" s="53"/>
      <c r="R1439" s="53"/>
      <c r="V1439" s="43"/>
      <c r="W1439" s="1"/>
      <c r="X1439" s="92"/>
    </row>
    <row r="1440" spans="1:24" ht="15">
      <c r="A1440" s="1" t="b">
        <v>0</v>
      </c>
      <c r="B1440" s="1"/>
      <c r="C1440" s="1"/>
      <c r="D1440" s="1"/>
      <c r="E1440" s="1"/>
      <c r="F1440" s="1"/>
      <c r="G1440" s="1"/>
      <c r="H1440" s="1"/>
      <c r="I1440" s="33"/>
      <c r="J1440" s="53"/>
      <c r="K1440" s="1"/>
      <c r="L1440" s="1"/>
      <c r="M1440" s="1"/>
      <c r="N1440" s="1"/>
      <c r="O1440" s="1"/>
      <c r="P1440" s="1"/>
      <c r="Q1440" s="53"/>
      <c r="R1440" s="53"/>
      <c r="V1440" s="43"/>
      <c r="W1440" s="1"/>
      <c r="X1440" s="92"/>
    </row>
    <row r="1441" spans="1:24" ht="15">
      <c r="A1441" s="1" t="b">
        <v>0</v>
      </c>
      <c r="B1441" s="1"/>
      <c r="C1441" s="1"/>
      <c r="D1441" s="1"/>
      <c r="E1441" s="1"/>
      <c r="F1441" s="1"/>
      <c r="G1441" s="1"/>
      <c r="H1441" s="1"/>
      <c r="I1441" s="33"/>
      <c r="J1441" s="53"/>
      <c r="K1441" s="1"/>
      <c r="L1441" s="1"/>
      <c r="M1441" s="1"/>
      <c r="N1441" s="1"/>
      <c r="O1441" s="1"/>
      <c r="P1441" s="1"/>
      <c r="Q1441" s="53"/>
      <c r="R1441" s="53"/>
      <c r="V1441" s="43"/>
      <c r="W1441" s="1"/>
      <c r="X1441" s="92"/>
    </row>
    <row r="1442" spans="1:24" ht="15">
      <c r="A1442" s="1" t="b">
        <v>0</v>
      </c>
      <c r="B1442" s="1"/>
      <c r="C1442" s="1"/>
      <c r="D1442" s="1"/>
      <c r="E1442" s="1"/>
      <c r="F1442" s="1"/>
      <c r="G1442" s="1"/>
      <c r="H1442" s="1"/>
      <c r="I1442" s="33"/>
      <c r="J1442" s="53"/>
      <c r="K1442" s="1"/>
      <c r="L1442" s="1"/>
      <c r="M1442" s="1"/>
      <c r="N1442" s="1"/>
      <c r="O1442" s="1"/>
      <c r="P1442" s="1"/>
      <c r="Q1442" s="53"/>
      <c r="R1442" s="53"/>
      <c r="V1442" s="43"/>
      <c r="W1442" s="1"/>
      <c r="X1442" s="92"/>
    </row>
    <row r="1443" spans="1:24" ht="15">
      <c r="A1443" s="1" t="b">
        <v>0</v>
      </c>
      <c r="B1443" s="1"/>
      <c r="C1443" s="1"/>
      <c r="D1443" s="1"/>
      <c r="E1443" s="1"/>
      <c r="F1443" s="1"/>
      <c r="G1443" s="1"/>
      <c r="H1443" s="1"/>
      <c r="I1443" s="33"/>
      <c r="J1443" s="53"/>
      <c r="K1443" s="1"/>
      <c r="L1443" s="1"/>
      <c r="M1443" s="1"/>
      <c r="N1443" s="1"/>
      <c r="O1443" s="1"/>
      <c r="P1443" s="1"/>
      <c r="Q1443" s="53"/>
      <c r="R1443" s="53"/>
      <c r="V1443" s="43"/>
      <c r="W1443" s="1"/>
      <c r="X1443" s="92"/>
    </row>
    <row r="1444" spans="1:24" ht="15">
      <c r="A1444" s="1" t="b">
        <v>0</v>
      </c>
      <c r="B1444" s="1"/>
      <c r="C1444" s="1"/>
      <c r="D1444" s="1"/>
      <c r="E1444" s="1"/>
      <c r="F1444" s="1"/>
      <c r="G1444" s="1"/>
      <c r="H1444" s="1"/>
      <c r="I1444" s="33"/>
      <c r="J1444" s="53"/>
      <c r="K1444" s="1"/>
      <c r="L1444" s="1"/>
      <c r="M1444" s="1"/>
      <c r="N1444" s="1"/>
      <c r="O1444" s="1"/>
      <c r="P1444" s="1"/>
      <c r="Q1444" s="53"/>
      <c r="R1444" s="53"/>
      <c r="V1444" s="43"/>
      <c r="W1444" s="1"/>
      <c r="X1444" s="92"/>
    </row>
    <row r="1445" spans="1:24" ht="15">
      <c r="A1445" s="1" t="b">
        <v>0</v>
      </c>
      <c r="B1445" s="1"/>
      <c r="C1445" s="1"/>
      <c r="D1445" s="1"/>
      <c r="E1445" s="1"/>
      <c r="F1445" s="1"/>
      <c r="G1445" s="1"/>
      <c r="H1445" s="1"/>
      <c r="I1445" s="33"/>
      <c r="J1445" s="53"/>
      <c r="K1445" s="1"/>
      <c r="L1445" s="1"/>
      <c r="M1445" s="1"/>
      <c r="N1445" s="1"/>
      <c r="O1445" s="1"/>
      <c r="P1445" s="1"/>
      <c r="Q1445" s="53"/>
      <c r="R1445" s="53"/>
      <c r="V1445" s="43"/>
      <c r="W1445" s="1"/>
      <c r="X1445" s="92"/>
    </row>
    <row r="1446" spans="1:24" ht="15">
      <c r="A1446" s="1" t="b">
        <v>0</v>
      </c>
      <c r="B1446" s="1"/>
      <c r="C1446" s="1"/>
      <c r="D1446" s="1"/>
      <c r="E1446" s="1"/>
      <c r="F1446" s="1"/>
      <c r="G1446" s="1"/>
      <c r="H1446" s="1"/>
      <c r="I1446" s="33"/>
      <c r="J1446" s="53"/>
      <c r="K1446" s="1"/>
      <c r="L1446" s="1"/>
      <c r="M1446" s="1"/>
      <c r="N1446" s="1"/>
      <c r="O1446" s="1"/>
      <c r="P1446" s="1"/>
      <c r="Q1446" s="53"/>
      <c r="R1446" s="53"/>
      <c r="V1446" s="43"/>
      <c r="W1446" s="1"/>
      <c r="X1446" s="92"/>
    </row>
    <row r="1447" spans="1:24" ht="15">
      <c r="A1447" s="1" t="b">
        <v>0</v>
      </c>
      <c r="B1447" s="1"/>
      <c r="C1447" s="1"/>
      <c r="D1447" s="1"/>
      <c r="E1447" s="1"/>
      <c r="F1447" s="1"/>
      <c r="G1447" s="1"/>
      <c r="H1447" s="1"/>
      <c r="I1447" s="33"/>
      <c r="J1447" s="53"/>
      <c r="K1447" s="1"/>
      <c r="L1447" s="1"/>
      <c r="M1447" s="1"/>
      <c r="N1447" s="1"/>
      <c r="O1447" s="1"/>
      <c r="P1447" s="1"/>
      <c r="Q1447" s="53"/>
      <c r="R1447" s="53"/>
      <c r="V1447" s="43"/>
      <c r="W1447" s="1"/>
      <c r="X1447" s="92"/>
    </row>
    <row r="1448" spans="1:24" ht="15">
      <c r="A1448" s="1" t="b">
        <v>0</v>
      </c>
      <c r="B1448" s="1"/>
      <c r="C1448" s="1"/>
      <c r="D1448" s="1"/>
      <c r="E1448" s="1"/>
      <c r="F1448" s="1"/>
      <c r="G1448" s="1"/>
      <c r="H1448" s="1"/>
      <c r="I1448" s="33"/>
      <c r="J1448" s="53"/>
      <c r="K1448" s="1"/>
      <c r="L1448" s="1"/>
      <c r="M1448" s="1"/>
      <c r="N1448" s="1"/>
      <c r="O1448" s="1"/>
      <c r="P1448" s="1"/>
      <c r="Q1448" s="53"/>
      <c r="R1448" s="53"/>
      <c r="V1448" s="43"/>
      <c r="W1448" s="1"/>
      <c r="X1448" s="92"/>
    </row>
    <row r="1449" spans="1:24" ht="15">
      <c r="A1449" s="1" t="b">
        <v>0</v>
      </c>
      <c r="B1449" s="1"/>
      <c r="C1449" s="1"/>
      <c r="D1449" s="1"/>
      <c r="E1449" s="1"/>
      <c r="F1449" s="1"/>
      <c r="G1449" s="1"/>
      <c r="H1449" s="1"/>
      <c r="I1449" s="33"/>
      <c r="J1449" s="53"/>
      <c r="K1449" s="1"/>
      <c r="L1449" s="1"/>
      <c r="M1449" s="1"/>
      <c r="N1449" s="1"/>
      <c r="O1449" s="1"/>
      <c r="P1449" s="1"/>
      <c r="Q1449" s="53"/>
      <c r="R1449" s="53"/>
      <c r="V1449" s="43"/>
      <c r="W1449" s="1"/>
      <c r="X1449" s="92"/>
    </row>
    <row r="1450" spans="1:24" ht="15">
      <c r="A1450" s="1" t="b">
        <v>0</v>
      </c>
      <c r="B1450" s="1"/>
      <c r="C1450" s="1"/>
      <c r="D1450" s="1"/>
      <c r="E1450" s="1"/>
      <c r="F1450" s="1"/>
      <c r="G1450" s="1"/>
      <c r="H1450" s="1"/>
      <c r="I1450" s="33"/>
      <c r="J1450" s="53"/>
      <c r="K1450" s="1"/>
      <c r="L1450" s="1"/>
      <c r="M1450" s="1"/>
      <c r="N1450" s="1"/>
      <c r="O1450" s="1"/>
      <c r="P1450" s="1"/>
      <c r="Q1450" s="53"/>
      <c r="R1450" s="53"/>
      <c r="V1450" s="43"/>
      <c r="W1450" s="1"/>
      <c r="X1450" s="92"/>
    </row>
    <row r="1451" spans="1:24" ht="15">
      <c r="A1451" s="1" t="b">
        <v>0</v>
      </c>
      <c r="B1451" s="1"/>
      <c r="C1451" s="1"/>
      <c r="D1451" s="1"/>
      <c r="E1451" s="1"/>
      <c r="F1451" s="1"/>
      <c r="G1451" s="1"/>
      <c r="H1451" s="1"/>
      <c r="I1451" s="33"/>
      <c r="J1451" s="53"/>
      <c r="K1451" s="1"/>
      <c r="L1451" s="1"/>
      <c r="M1451" s="1"/>
      <c r="N1451" s="1"/>
      <c r="O1451" s="1"/>
      <c r="P1451" s="1"/>
      <c r="Q1451" s="53"/>
      <c r="R1451" s="53"/>
      <c r="V1451" s="43"/>
      <c r="W1451" s="1"/>
      <c r="X1451" s="92"/>
    </row>
    <row r="1452" spans="1:24" ht="15">
      <c r="A1452" s="1" t="b">
        <v>0</v>
      </c>
      <c r="B1452" s="1"/>
      <c r="C1452" s="1"/>
      <c r="D1452" s="1"/>
      <c r="E1452" s="1"/>
      <c r="F1452" s="1"/>
      <c r="G1452" s="1"/>
      <c r="H1452" s="1"/>
      <c r="I1452" s="33"/>
      <c r="J1452" s="53"/>
      <c r="K1452" s="1"/>
      <c r="L1452" s="1"/>
      <c r="M1452" s="1"/>
      <c r="N1452" s="1"/>
      <c r="O1452" s="1"/>
      <c r="P1452" s="1"/>
      <c r="Q1452" s="53"/>
      <c r="R1452" s="53"/>
      <c r="V1452" s="43"/>
      <c r="W1452" s="1"/>
      <c r="X1452" s="92"/>
    </row>
    <row r="1453" spans="1:24" ht="15">
      <c r="A1453" s="1" t="b">
        <v>0</v>
      </c>
      <c r="B1453" s="1"/>
      <c r="C1453" s="1"/>
      <c r="D1453" s="1"/>
      <c r="E1453" s="1"/>
      <c r="F1453" s="1"/>
      <c r="G1453" s="1"/>
      <c r="H1453" s="1"/>
      <c r="I1453" s="33"/>
      <c r="J1453" s="53"/>
      <c r="K1453" s="1"/>
      <c r="L1453" s="1"/>
      <c r="M1453" s="1"/>
      <c r="N1453" s="1"/>
      <c r="O1453" s="1"/>
      <c r="P1453" s="1"/>
      <c r="Q1453" s="53"/>
      <c r="R1453" s="53"/>
      <c r="V1453" s="43"/>
      <c r="W1453" s="1"/>
      <c r="X1453" s="92"/>
    </row>
    <row r="1454" spans="1:24" ht="15">
      <c r="A1454" s="1" t="b">
        <v>0</v>
      </c>
      <c r="B1454" s="1"/>
      <c r="C1454" s="1"/>
      <c r="D1454" s="1"/>
      <c r="E1454" s="1"/>
      <c r="F1454" s="1"/>
      <c r="G1454" s="1"/>
      <c r="H1454" s="1"/>
      <c r="I1454" s="33"/>
      <c r="J1454" s="53"/>
      <c r="K1454" s="1"/>
      <c r="L1454" s="1"/>
      <c r="M1454" s="1"/>
      <c r="N1454" s="1"/>
      <c r="O1454" s="1"/>
      <c r="P1454" s="1"/>
      <c r="Q1454" s="53"/>
      <c r="R1454" s="53"/>
      <c r="V1454" s="43"/>
      <c r="W1454" s="1"/>
      <c r="X1454" s="92"/>
    </row>
    <row r="1455" spans="1:24" ht="15">
      <c r="A1455" s="1" t="b">
        <v>0</v>
      </c>
      <c r="B1455" s="1"/>
      <c r="C1455" s="1"/>
      <c r="D1455" s="1"/>
      <c r="E1455" s="1"/>
      <c r="F1455" s="1"/>
      <c r="G1455" s="1"/>
      <c r="H1455" s="1"/>
      <c r="I1455" s="33"/>
      <c r="J1455" s="53"/>
      <c r="K1455" s="1"/>
      <c r="L1455" s="1"/>
      <c r="M1455" s="1"/>
      <c r="N1455" s="1"/>
      <c r="O1455" s="1"/>
      <c r="P1455" s="1"/>
      <c r="Q1455" s="53"/>
      <c r="R1455" s="53"/>
      <c r="V1455" s="43"/>
      <c r="W1455" s="1"/>
      <c r="X1455" s="92"/>
    </row>
    <row r="1456" spans="1:24" ht="15">
      <c r="A1456" s="1" t="b">
        <v>0</v>
      </c>
      <c r="B1456" s="1"/>
      <c r="C1456" s="1"/>
      <c r="D1456" s="1"/>
      <c r="E1456" s="1"/>
      <c r="F1456" s="1"/>
      <c r="G1456" s="1"/>
      <c r="H1456" s="1"/>
      <c r="I1456" s="33"/>
      <c r="J1456" s="53"/>
      <c r="K1456" s="1"/>
      <c r="L1456" s="1"/>
      <c r="M1456" s="1"/>
      <c r="N1456" s="1"/>
      <c r="O1456" s="1"/>
      <c r="P1456" s="1"/>
      <c r="Q1456" s="53"/>
      <c r="R1456" s="53"/>
      <c r="V1456" s="43"/>
      <c r="W1456" s="1"/>
      <c r="X1456" s="92"/>
    </row>
    <row r="1457" spans="1:24" ht="15">
      <c r="A1457" s="1" t="b">
        <v>0</v>
      </c>
      <c r="B1457" s="1"/>
      <c r="C1457" s="1"/>
      <c r="D1457" s="1"/>
      <c r="E1457" s="1"/>
      <c r="F1457" s="1"/>
      <c r="G1457" s="1"/>
      <c r="H1457" s="1"/>
      <c r="I1457" s="33"/>
      <c r="J1457" s="53"/>
      <c r="K1457" s="1"/>
      <c r="L1457" s="1"/>
      <c r="M1457" s="1"/>
      <c r="N1457" s="1"/>
      <c r="O1457" s="1"/>
      <c r="P1457" s="1"/>
      <c r="Q1457" s="53"/>
      <c r="R1457" s="53"/>
      <c r="V1457" s="43"/>
      <c r="W1457" s="1"/>
      <c r="X1457" s="92"/>
    </row>
    <row r="1458" spans="1:24" ht="15">
      <c r="A1458" s="1" t="b">
        <v>0</v>
      </c>
      <c r="B1458" s="1"/>
      <c r="C1458" s="1"/>
      <c r="D1458" s="1"/>
      <c r="E1458" s="1"/>
      <c r="F1458" s="1"/>
      <c r="G1458" s="1"/>
      <c r="H1458" s="1"/>
      <c r="I1458" s="33"/>
      <c r="J1458" s="53"/>
      <c r="K1458" s="1"/>
      <c r="L1458" s="1"/>
      <c r="M1458" s="1"/>
      <c r="N1458" s="1"/>
      <c r="O1458" s="1"/>
      <c r="P1458" s="1"/>
      <c r="Q1458" s="53"/>
      <c r="R1458" s="53"/>
      <c r="V1458" s="43"/>
      <c r="W1458" s="1"/>
      <c r="X1458" s="92"/>
    </row>
    <row r="1459" spans="1:24" ht="15">
      <c r="A1459" s="1" t="b">
        <v>0</v>
      </c>
      <c r="B1459" s="1"/>
      <c r="C1459" s="1"/>
      <c r="D1459" s="1"/>
      <c r="E1459" s="1"/>
      <c r="F1459" s="1"/>
      <c r="G1459" s="1"/>
      <c r="H1459" s="1"/>
      <c r="I1459" s="33"/>
      <c r="J1459" s="53"/>
      <c r="K1459" s="1"/>
      <c r="L1459" s="1"/>
      <c r="M1459" s="1"/>
      <c r="N1459" s="1"/>
      <c r="O1459" s="1"/>
      <c r="P1459" s="1"/>
      <c r="Q1459" s="53"/>
      <c r="R1459" s="53"/>
      <c r="V1459" s="43"/>
      <c r="W1459" s="1"/>
      <c r="X1459" s="92"/>
    </row>
    <row r="1460" spans="1:24" ht="15">
      <c r="A1460" s="1" t="b">
        <v>0</v>
      </c>
      <c r="B1460" s="1"/>
      <c r="C1460" s="1"/>
      <c r="D1460" s="1"/>
      <c r="E1460" s="1"/>
      <c r="F1460" s="1"/>
      <c r="G1460" s="1"/>
      <c r="H1460" s="1"/>
      <c r="I1460" s="33"/>
      <c r="J1460" s="53"/>
      <c r="K1460" s="1"/>
      <c r="L1460" s="1"/>
      <c r="M1460" s="1"/>
      <c r="N1460" s="1"/>
      <c r="O1460" s="1"/>
      <c r="P1460" s="1"/>
      <c r="Q1460" s="53"/>
      <c r="R1460" s="53"/>
      <c r="V1460" s="43"/>
      <c r="W1460" s="1"/>
      <c r="X1460" s="92"/>
    </row>
    <row r="1461" spans="1:24" ht="15">
      <c r="A1461" s="1" t="b">
        <v>0</v>
      </c>
      <c r="B1461" s="1"/>
      <c r="C1461" s="1"/>
      <c r="D1461" s="1"/>
      <c r="E1461" s="1"/>
      <c r="F1461" s="1"/>
      <c r="G1461" s="1"/>
      <c r="H1461" s="1"/>
      <c r="I1461" s="33"/>
      <c r="J1461" s="53"/>
      <c r="K1461" s="1"/>
      <c r="L1461" s="1"/>
      <c r="M1461" s="1"/>
      <c r="N1461" s="1"/>
      <c r="O1461" s="1"/>
      <c r="P1461" s="1"/>
      <c r="Q1461" s="53"/>
      <c r="R1461" s="53"/>
      <c r="V1461" s="43"/>
      <c r="W1461" s="1"/>
      <c r="X1461" s="92"/>
    </row>
    <row r="1462" spans="1:24" ht="15">
      <c r="A1462" s="1" t="b">
        <v>0</v>
      </c>
      <c r="B1462" s="1"/>
      <c r="C1462" s="1"/>
      <c r="D1462" s="1"/>
      <c r="E1462" s="1"/>
      <c r="F1462" s="1"/>
      <c r="G1462" s="1"/>
      <c r="H1462" s="1"/>
      <c r="I1462" s="33"/>
      <c r="J1462" s="53"/>
      <c r="K1462" s="1"/>
      <c r="L1462" s="1"/>
      <c r="M1462" s="1"/>
      <c r="N1462" s="1"/>
      <c r="O1462" s="1"/>
      <c r="P1462" s="1"/>
      <c r="Q1462" s="53"/>
      <c r="R1462" s="53"/>
      <c r="V1462" s="43"/>
      <c r="W1462" s="1"/>
      <c r="X1462" s="92"/>
    </row>
    <row r="1463" spans="1:24" ht="15">
      <c r="A1463" s="1" t="b">
        <v>0</v>
      </c>
      <c r="B1463" s="1"/>
      <c r="C1463" s="1"/>
      <c r="D1463" s="1"/>
      <c r="E1463" s="1"/>
      <c r="F1463" s="1"/>
      <c r="G1463" s="1"/>
      <c r="H1463" s="1"/>
      <c r="I1463" s="33"/>
      <c r="J1463" s="53"/>
      <c r="K1463" s="1"/>
      <c r="L1463" s="1"/>
      <c r="M1463" s="1"/>
      <c r="N1463" s="1"/>
      <c r="O1463" s="1"/>
      <c r="P1463" s="1"/>
      <c r="Q1463" s="53"/>
      <c r="R1463" s="53"/>
      <c r="V1463" s="43"/>
      <c r="W1463" s="1"/>
      <c r="X1463" s="92"/>
    </row>
    <row r="1464" spans="1:24" ht="15">
      <c r="A1464" s="1" t="b">
        <v>0</v>
      </c>
      <c r="B1464" s="1"/>
      <c r="C1464" s="1"/>
      <c r="D1464" s="1"/>
      <c r="E1464" s="1"/>
      <c r="F1464" s="1"/>
      <c r="G1464" s="1"/>
      <c r="H1464" s="1"/>
      <c r="I1464" s="33"/>
      <c r="J1464" s="53"/>
      <c r="K1464" s="1"/>
      <c r="L1464" s="1"/>
      <c r="M1464" s="1"/>
      <c r="N1464" s="1"/>
      <c r="O1464" s="1"/>
      <c r="P1464" s="1"/>
      <c r="Q1464" s="53"/>
      <c r="R1464" s="53"/>
      <c r="V1464" s="43"/>
      <c r="W1464" s="1"/>
      <c r="X1464" s="92"/>
    </row>
    <row r="1465" spans="1:24" ht="15">
      <c r="A1465" s="1" t="b">
        <v>0</v>
      </c>
      <c r="B1465" s="1"/>
      <c r="C1465" s="1"/>
      <c r="D1465" s="1"/>
      <c r="E1465" s="1"/>
      <c r="F1465" s="1"/>
      <c r="G1465" s="1"/>
      <c r="H1465" s="1"/>
      <c r="I1465" s="33"/>
      <c r="J1465" s="53"/>
      <c r="K1465" s="1"/>
      <c r="L1465" s="1"/>
      <c r="M1465" s="1"/>
      <c r="N1465" s="1"/>
      <c r="O1465" s="1"/>
      <c r="P1465" s="1"/>
      <c r="Q1465" s="53"/>
      <c r="R1465" s="53"/>
      <c r="V1465" s="43"/>
      <c r="W1465" s="1"/>
      <c r="X1465" s="92"/>
    </row>
    <row r="1466" spans="1:24" ht="15">
      <c r="A1466" s="1" t="b">
        <v>0</v>
      </c>
      <c r="B1466" s="1"/>
      <c r="C1466" s="1"/>
      <c r="D1466" s="1"/>
      <c r="E1466" s="1"/>
      <c r="F1466" s="1"/>
      <c r="G1466" s="1"/>
      <c r="H1466" s="1"/>
      <c r="I1466" s="33"/>
      <c r="J1466" s="53"/>
      <c r="K1466" s="1"/>
      <c r="L1466" s="1"/>
      <c r="M1466" s="1"/>
      <c r="N1466" s="1"/>
      <c r="O1466" s="1"/>
      <c r="P1466" s="1"/>
      <c r="Q1466" s="53"/>
      <c r="R1466" s="53"/>
      <c r="V1466" s="43"/>
      <c r="W1466" s="1"/>
      <c r="X1466" s="92"/>
    </row>
    <row r="1467" spans="1:24" ht="15">
      <c r="A1467" s="1" t="b">
        <v>0</v>
      </c>
      <c r="B1467" s="1"/>
      <c r="C1467" s="1"/>
      <c r="D1467" s="1"/>
      <c r="E1467" s="1"/>
      <c r="F1467" s="1"/>
      <c r="G1467" s="1"/>
      <c r="H1467" s="1"/>
      <c r="I1467" s="33"/>
      <c r="J1467" s="53"/>
      <c r="K1467" s="1"/>
      <c r="L1467" s="1"/>
      <c r="M1467" s="1"/>
      <c r="N1467" s="1"/>
      <c r="O1467" s="1"/>
      <c r="P1467" s="1"/>
      <c r="Q1467" s="53"/>
      <c r="R1467" s="53"/>
      <c r="V1467" s="43"/>
      <c r="W1467" s="1"/>
      <c r="X1467" s="92"/>
    </row>
    <row r="1468" spans="1:24" ht="15">
      <c r="A1468" s="1" t="b">
        <v>0</v>
      </c>
      <c r="B1468" s="1"/>
      <c r="C1468" s="1"/>
      <c r="D1468" s="1"/>
      <c r="E1468" s="1"/>
      <c r="F1468" s="1"/>
      <c r="G1468" s="1"/>
      <c r="H1468" s="1"/>
      <c r="I1468" s="33"/>
      <c r="J1468" s="53"/>
      <c r="K1468" s="1"/>
      <c r="L1468" s="1"/>
      <c r="M1468" s="1"/>
      <c r="N1468" s="1"/>
      <c r="O1468" s="1"/>
      <c r="P1468" s="1"/>
      <c r="Q1468" s="53"/>
      <c r="R1468" s="53"/>
      <c r="V1468" s="43"/>
      <c r="W1468" s="1"/>
      <c r="X1468" s="92"/>
    </row>
    <row r="1469" spans="1:24" ht="15">
      <c r="A1469" s="1" t="b">
        <v>0</v>
      </c>
      <c r="B1469" s="1"/>
      <c r="C1469" s="1"/>
      <c r="D1469" s="1"/>
      <c r="E1469" s="1"/>
      <c r="F1469" s="1"/>
      <c r="G1469" s="1"/>
      <c r="H1469" s="1"/>
      <c r="I1469" s="33"/>
      <c r="J1469" s="53"/>
      <c r="K1469" s="1"/>
      <c r="L1469" s="1"/>
      <c r="M1469" s="1"/>
      <c r="N1469" s="1"/>
      <c r="O1469" s="1"/>
      <c r="P1469" s="1"/>
      <c r="Q1469" s="53"/>
      <c r="R1469" s="53"/>
      <c r="V1469" s="43"/>
      <c r="W1469" s="1"/>
      <c r="X1469" s="92"/>
    </row>
    <row r="1470" spans="1:24" ht="15">
      <c r="A1470" s="1" t="b">
        <v>0</v>
      </c>
      <c r="B1470" s="1"/>
      <c r="C1470" s="1"/>
      <c r="D1470" s="1"/>
      <c r="E1470" s="1"/>
      <c r="F1470" s="1"/>
      <c r="G1470" s="1"/>
      <c r="H1470" s="1"/>
      <c r="I1470" s="33"/>
      <c r="J1470" s="53"/>
      <c r="K1470" s="1"/>
      <c r="L1470" s="1"/>
      <c r="M1470" s="1"/>
      <c r="N1470" s="1"/>
      <c r="O1470" s="1"/>
      <c r="P1470" s="1"/>
      <c r="Q1470" s="53"/>
      <c r="R1470" s="53"/>
      <c r="V1470" s="43"/>
      <c r="W1470" s="1"/>
      <c r="X1470" s="92"/>
    </row>
    <row r="1471" spans="1:24" ht="15">
      <c r="A1471" s="1" t="b">
        <v>0</v>
      </c>
      <c r="B1471" s="1"/>
      <c r="C1471" s="1"/>
      <c r="D1471" s="1"/>
      <c r="E1471" s="1"/>
      <c r="F1471" s="1"/>
      <c r="G1471" s="1"/>
      <c r="H1471" s="1"/>
      <c r="I1471" s="33"/>
      <c r="J1471" s="53"/>
      <c r="K1471" s="1"/>
      <c r="L1471" s="1"/>
      <c r="M1471" s="1"/>
      <c r="N1471" s="1"/>
      <c r="O1471" s="1"/>
      <c r="P1471" s="1"/>
      <c r="Q1471" s="53"/>
      <c r="R1471" s="53"/>
      <c r="V1471" s="43"/>
      <c r="W1471" s="1"/>
      <c r="X1471" s="92"/>
    </row>
    <row r="1472" spans="1:24" ht="15">
      <c r="A1472" s="1" t="b">
        <v>0</v>
      </c>
      <c r="B1472" s="1"/>
      <c r="C1472" s="1"/>
      <c r="D1472" s="1"/>
      <c r="E1472" s="1"/>
      <c r="F1472" s="1"/>
      <c r="G1472" s="1"/>
      <c r="H1472" s="1"/>
      <c r="I1472" s="33"/>
      <c r="J1472" s="53"/>
      <c r="K1472" s="1"/>
      <c r="L1472" s="1"/>
      <c r="M1472" s="1"/>
      <c r="N1472" s="1"/>
      <c r="O1472" s="1"/>
      <c r="P1472" s="1"/>
      <c r="Q1472" s="53"/>
      <c r="R1472" s="53"/>
      <c r="V1472" s="43"/>
      <c r="W1472" s="1"/>
      <c r="X1472" s="92"/>
    </row>
    <row r="1473" spans="1:24" ht="15">
      <c r="A1473" s="1" t="b">
        <v>0</v>
      </c>
      <c r="B1473" s="1"/>
      <c r="C1473" s="1"/>
      <c r="D1473" s="1"/>
      <c r="E1473" s="1"/>
      <c r="F1473" s="1"/>
      <c r="G1473" s="1"/>
      <c r="H1473" s="1"/>
      <c r="I1473" s="33"/>
      <c r="J1473" s="53"/>
      <c r="K1473" s="1"/>
      <c r="L1473" s="1"/>
      <c r="M1473" s="1"/>
      <c r="N1473" s="1"/>
      <c r="O1473" s="1"/>
      <c r="P1473" s="1"/>
      <c r="Q1473" s="53"/>
      <c r="R1473" s="53"/>
      <c r="V1473" s="43"/>
      <c r="W1473" s="1"/>
      <c r="X1473" s="92"/>
    </row>
    <row r="1474" spans="1:24" ht="15">
      <c r="A1474" s="1" t="b">
        <v>0</v>
      </c>
      <c r="B1474" s="1"/>
      <c r="C1474" s="1"/>
      <c r="D1474" s="1"/>
      <c r="E1474" s="1"/>
      <c r="F1474" s="1"/>
      <c r="G1474" s="1"/>
      <c r="H1474" s="1"/>
      <c r="I1474" s="33"/>
      <c r="J1474" s="53"/>
      <c r="K1474" s="1"/>
      <c r="L1474" s="1"/>
      <c r="M1474" s="1"/>
      <c r="N1474" s="1"/>
      <c r="O1474" s="1"/>
      <c r="P1474" s="1"/>
      <c r="Q1474" s="53"/>
      <c r="R1474" s="53"/>
      <c r="V1474" s="43"/>
      <c r="W1474" s="1"/>
      <c r="X1474" s="92"/>
    </row>
    <row r="1475" spans="1:24" ht="15">
      <c r="A1475" s="1" t="b">
        <v>0</v>
      </c>
      <c r="B1475" s="1"/>
      <c r="C1475" s="1"/>
      <c r="D1475" s="1"/>
      <c r="E1475" s="1"/>
      <c r="F1475" s="1"/>
      <c r="G1475" s="1"/>
      <c r="H1475" s="1"/>
      <c r="I1475" s="33"/>
      <c r="J1475" s="53"/>
      <c r="K1475" s="1"/>
      <c r="L1475" s="1"/>
      <c r="M1475" s="1"/>
      <c r="N1475" s="1"/>
      <c r="O1475" s="1"/>
      <c r="P1475" s="1"/>
      <c r="Q1475" s="53"/>
      <c r="R1475" s="53"/>
      <c r="V1475" s="43"/>
      <c r="W1475" s="1"/>
      <c r="X1475" s="92"/>
    </row>
    <row r="1476" spans="1:24" ht="15">
      <c r="A1476" s="1" t="b">
        <v>0</v>
      </c>
      <c r="B1476" s="1"/>
      <c r="C1476" s="1"/>
      <c r="D1476" s="1"/>
      <c r="E1476" s="1"/>
      <c r="F1476" s="1"/>
      <c r="G1476" s="1"/>
      <c r="H1476" s="1"/>
      <c r="I1476" s="33"/>
      <c r="J1476" s="53"/>
      <c r="K1476" s="1"/>
      <c r="L1476" s="1"/>
      <c r="M1476" s="1"/>
      <c r="N1476" s="1"/>
      <c r="O1476" s="1"/>
      <c r="P1476" s="1"/>
      <c r="Q1476" s="53"/>
      <c r="R1476" s="53"/>
      <c r="V1476" s="43"/>
      <c r="W1476" s="1"/>
      <c r="X1476" s="92"/>
    </row>
    <row r="1477" spans="1:24" ht="15">
      <c r="A1477" s="1" t="b">
        <v>0</v>
      </c>
      <c r="B1477" s="1"/>
      <c r="C1477" s="1"/>
      <c r="D1477" s="1"/>
      <c r="E1477" s="1"/>
      <c r="F1477" s="1"/>
      <c r="G1477" s="1"/>
      <c r="H1477" s="1"/>
      <c r="I1477" s="33"/>
      <c r="J1477" s="53"/>
      <c r="K1477" s="1"/>
      <c r="L1477" s="1"/>
      <c r="M1477" s="1"/>
      <c r="N1477" s="1"/>
      <c r="O1477" s="1"/>
      <c r="P1477" s="1"/>
      <c r="Q1477" s="53"/>
      <c r="R1477" s="53"/>
      <c r="V1477" s="43"/>
      <c r="W1477" s="1"/>
      <c r="X1477" s="92"/>
    </row>
    <row r="1478" spans="1:24" ht="15">
      <c r="A1478" s="1" t="b">
        <v>0</v>
      </c>
      <c r="B1478" s="1"/>
      <c r="C1478" s="1"/>
      <c r="D1478" s="1"/>
      <c r="E1478" s="1"/>
      <c r="F1478" s="1"/>
      <c r="G1478" s="1"/>
      <c r="H1478" s="1"/>
      <c r="I1478" s="33"/>
      <c r="J1478" s="53"/>
      <c r="K1478" s="1"/>
      <c r="L1478" s="1"/>
      <c r="M1478" s="1"/>
      <c r="N1478" s="1"/>
      <c r="O1478" s="1"/>
      <c r="P1478" s="1"/>
      <c r="Q1478" s="53"/>
      <c r="R1478" s="53"/>
      <c r="V1478" s="43"/>
      <c r="W1478" s="1"/>
      <c r="X1478" s="92"/>
    </row>
    <row r="1479" spans="1:24" ht="15">
      <c r="A1479" s="1" t="b">
        <v>0</v>
      </c>
      <c r="B1479" s="1"/>
      <c r="C1479" s="1"/>
      <c r="D1479" s="1"/>
      <c r="E1479" s="1"/>
      <c r="F1479" s="1"/>
      <c r="G1479" s="1"/>
      <c r="H1479" s="1"/>
      <c r="I1479" s="33"/>
      <c r="J1479" s="53"/>
      <c r="K1479" s="1"/>
      <c r="L1479" s="1"/>
      <c r="M1479" s="1"/>
      <c r="N1479" s="1"/>
      <c r="O1479" s="1"/>
      <c r="P1479" s="1"/>
      <c r="Q1479" s="53"/>
      <c r="R1479" s="53"/>
      <c r="V1479" s="43"/>
      <c r="W1479" s="1"/>
      <c r="X1479" s="92"/>
    </row>
    <row r="1480" spans="1:24" ht="15">
      <c r="A1480" s="1" t="b">
        <v>0</v>
      </c>
      <c r="B1480" s="1"/>
      <c r="C1480" s="1"/>
      <c r="D1480" s="1"/>
      <c r="E1480" s="1"/>
      <c r="F1480" s="1"/>
      <c r="G1480" s="1"/>
      <c r="H1480" s="1"/>
      <c r="I1480" s="33"/>
      <c r="J1480" s="53"/>
      <c r="K1480" s="1"/>
      <c r="L1480" s="1"/>
      <c r="M1480" s="1"/>
      <c r="N1480" s="1"/>
      <c r="O1480" s="1"/>
      <c r="P1480" s="1"/>
      <c r="Q1480" s="53"/>
      <c r="R1480" s="53"/>
      <c r="V1480" s="43"/>
      <c r="W1480" s="1"/>
      <c r="X1480" s="92"/>
    </row>
    <row r="1481" spans="1:24" ht="15">
      <c r="A1481" s="1" t="b">
        <v>0</v>
      </c>
      <c r="B1481" s="1"/>
      <c r="C1481" s="1"/>
      <c r="D1481" s="1"/>
      <c r="E1481" s="1"/>
      <c r="F1481" s="1"/>
      <c r="G1481" s="1"/>
      <c r="H1481" s="1"/>
      <c r="I1481" s="33"/>
      <c r="J1481" s="53"/>
      <c r="K1481" s="1"/>
      <c r="L1481" s="1"/>
      <c r="M1481" s="1"/>
      <c r="N1481" s="1"/>
      <c r="O1481" s="1"/>
      <c r="P1481" s="1"/>
      <c r="Q1481" s="53"/>
      <c r="R1481" s="53"/>
      <c r="V1481" s="43"/>
      <c r="W1481" s="1"/>
      <c r="X1481" s="92"/>
    </row>
    <row r="1482" spans="1:24" ht="15">
      <c r="A1482" s="1" t="b">
        <v>0</v>
      </c>
      <c r="B1482" s="1"/>
      <c r="C1482" s="1"/>
      <c r="D1482" s="1"/>
      <c r="E1482" s="1"/>
      <c r="F1482" s="1"/>
      <c r="G1482" s="1"/>
      <c r="H1482" s="1"/>
      <c r="I1482" s="33"/>
      <c r="J1482" s="53"/>
      <c r="K1482" s="1"/>
      <c r="L1482" s="1"/>
      <c r="M1482" s="1"/>
      <c r="N1482" s="1"/>
      <c r="O1482" s="1"/>
      <c r="P1482" s="1"/>
      <c r="Q1482" s="53"/>
      <c r="R1482" s="53"/>
      <c r="V1482" s="43"/>
      <c r="W1482" s="1"/>
      <c r="X1482" s="92"/>
    </row>
    <row r="1483" spans="1:24" ht="15">
      <c r="A1483" s="1" t="b">
        <v>0</v>
      </c>
      <c r="B1483" s="1"/>
      <c r="C1483" s="1"/>
      <c r="D1483" s="1"/>
      <c r="E1483" s="1"/>
      <c r="F1483" s="1"/>
      <c r="G1483" s="1"/>
      <c r="H1483" s="1"/>
      <c r="I1483" s="33"/>
      <c r="J1483" s="53"/>
      <c r="K1483" s="1"/>
      <c r="L1483" s="1"/>
      <c r="M1483" s="1"/>
      <c r="N1483" s="1"/>
      <c r="O1483" s="1"/>
      <c r="P1483" s="1"/>
      <c r="Q1483" s="53"/>
      <c r="R1483" s="53"/>
      <c r="V1483" s="43"/>
      <c r="W1483" s="1"/>
      <c r="X1483" s="92"/>
    </row>
    <row r="1484" spans="1:24" ht="15">
      <c r="A1484" s="1" t="b">
        <v>0</v>
      </c>
      <c r="B1484" s="1"/>
      <c r="C1484" s="1"/>
      <c r="D1484" s="1"/>
      <c r="E1484" s="1"/>
      <c r="F1484" s="1"/>
      <c r="G1484" s="1"/>
      <c r="H1484" s="1"/>
      <c r="I1484" s="33"/>
      <c r="J1484" s="53"/>
      <c r="K1484" s="1"/>
      <c r="L1484" s="1"/>
      <c r="M1484" s="1"/>
      <c r="N1484" s="1"/>
      <c r="O1484" s="1"/>
      <c r="P1484" s="1"/>
      <c r="Q1484" s="53"/>
      <c r="R1484" s="53"/>
      <c r="V1484" s="43"/>
      <c r="W1484" s="1"/>
      <c r="X1484" s="92"/>
    </row>
    <row r="1485" spans="1:24" ht="15">
      <c r="A1485" s="1" t="b">
        <v>0</v>
      </c>
      <c r="B1485" s="1"/>
      <c r="C1485" s="1"/>
      <c r="D1485" s="1"/>
      <c r="E1485" s="1"/>
      <c r="F1485" s="1"/>
      <c r="G1485" s="1"/>
      <c r="H1485" s="1"/>
      <c r="I1485" s="33"/>
      <c r="J1485" s="53"/>
      <c r="K1485" s="1"/>
      <c r="L1485" s="1"/>
      <c r="M1485" s="1"/>
      <c r="N1485" s="1"/>
      <c r="O1485" s="1"/>
      <c r="P1485" s="1"/>
      <c r="Q1485" s="53"/>
      <c r="R1485" s="53"/>
      <c r="V1485" s="43"/>
      <c r="W1485" s="1"/>
      <c r="X1485" s="92"/>
    </row>
    <row r="1486" spans="1:24" ht="15">
      <c r="A1486" s="1" t="b">
        <v>0</v>
      </c>
      <c r="B1486" s="1"/>
      <c r="C1486" s="1"/>
      <c r="D1486" s="1"/>
      <c r="E1486" s="1"/>
      <c r="F1486" s="1"/>
      <c r="G1486" s="1"/>
      <c r="H1486" s="1"/>
      <c r="I1486" s="33"/>
      <c r="J1486" s="53"/>
      <c r="K1486" s="1"/>
      <c r="L1486" s="1"/>
      <c r="M1486" s="1"/>
      <c r="N1486" s="1"/>
      <c r="O1486" s="1"/>
      <c r="P1486" s="1"/>
      <c r="Q1486" s="53"/>
      <c r="R1486" s="53"/>
      <c r="V1486" s="43"/>
      <c r="W1486" s="1"/>
      <c r="X1486" s="92"/>
    </row>
    <row r="1487" spans="1:24" ht="15">
      <c r="A1487" s="1" t="b">
        <v>0</v>
      </c>
      <c r="B1487" s="1"/>
      <c r="C1487" s="1"/>
      <c r="D1487" s="1"/>
      <c r="E1487" s="1"/>
      <c r="F1487" s="1"/>
      <c r="G1487" s="1"/>
      <c r="H1487" s="1"/>
      <c r="I1487" s="33"/>
      <c r="J1487" s="53"/>
      <c r="K1487" s="1"/>
      <c r="L1487" s="1"/>
      <c r="M1487" s="1"/>
      <c r="N1487" s="1"/>
      <c r="O1487" s="1"/>
      <c r="P1487" s="1"/>
      <c r="Q1487" s="53"/>
      <c r="R1487" s="53"/>
      <c r="V1487" s="43"/>
      <c r="W1487" s="1"/>
      <c r="X1487" s="92"/>
    </row>
    <row r="1488" spans="1:24" ht="15">
      <c r="A1488" s="1" t="b">
        <v>0</v>
      </c>
      <c r="B1488" s="1"/>
      <c r="C1488" s="1"/>
      <c r="D1488" s="1"/>
      <c r="E1488" s="1"/>
      <c r="F1488" s="1"/>
      <c r="G1488" s="1"/>
      <c r="H1488" s="1"/>
      <c r="I1488" s="33"/>
      <c r="J1488" s="53"/>
      <c r="K1488" s="1"/>
      <c r="L1488" s="1"/>
      <c r="M1488" s="1"/>
      <c r="N1488" s="1"/>
      <c r="O1488" s="1"/>
      <c r="P1488" s="1"/>
      <c r="Q1488" s="53"/>
      <c r="R1488" s="53"/>
      <c r="V1488" s="43"/>
      <c r="W1488" s="1"/>
      <c r="X1488" s="92"/>
    </row>
    <row r="1489" spans="1:24" ht="15">
      <c r="A1489" s="1" t="b">
        <v>0</v>
      </c>
      <c r="B1489" s="1"/>
      <c r="C1489" s="1"/>
      <c r="D1489" s="1"/>
      <c r="E1489" s="1"/>
      <c r="F1489" s="1"/>
      <c r="G1489" s="1"/>
      <c r="H1489" s="1"/>
      <c r="I1489" s="33"/>
      <c r="J1489" s="53"/>
      <c r="K1489" s="1"/>
      <c r="L1489" s="1"/>
      <c r="M1489" s="1"/>
      <c r="N1489" s="1"/>
      <c r="O1489" s="1"/>
      <c r="P1489" s="1"/>
      <c r="Q1489" s="53"/>
      <c r="R1489" s="53"/>
      <c r="V1489" s="43"/>
      <c r="W1489" s="1"/>
      <c r="X1489" s="92"/>
    </row>
    <row r="1490" spans="1:24" ht="15">
      <c r="A1490" s="1" t="b">
        <v>0</v>
      </c>
      <c r="B1490" s="1"/>
      <c r="C1490" s="1"/>
      <c r="D1490" s="1"/>
      <c r="E1490" s="1"/>
      <c r="F1490" s="1"/>
      <c r="G1490" s="1"/>
      <c r="H1490" s="1"/>
      <c r="I1490" s="33"/>
      <c r="J1490" s="53"/>
      <c r="K1490" s="1"/>
      <c r="L1490" s="1"/>
      <c r="M1490" s="1"/>
      <c r="N1490" s="1"/>
      <c r="O1490" s="1"/>
      <c r="P1490" s="1"/>
      <c r="Q1490" s="53"/>
      <c r="R1490" s="53"/>
      <c r="V1490" s="43"/>
      <c r="W1490" s="1"/>
      <c r="X1490" s="92"/>
    </row>
    <row r="1491" spans="1:24" ht="15">
      <c r="A1491" s="1" t="b">
        <v>0</v>
      </c>
      <c r="B1491" s="1"/>
      <c r="C1491" s="1"/>
      <c r="D1491" s="1"/>
      <c r="E1491" s="1"/>
      <c r="F1491" s="1"/>
      <c r="G1491" s="1"/>
      <c r="H1491" s="1"/>
      <c r="I1491" s="33"/>
      <c r="J1491" s="53"/>
      <c r="K1491" s="1"/>
      <c r="L1491" s="1"/>
      <c r="M1491" s="1"/>
      <c r="N1491" s="1"/>
      <c r="O1491" s="1"/>
      <c r="P1491" s="1"/>
      <c r="Q1491" s="53"/>
      <c r="R1491" s="53"/>
      <c r="V1491" s="43"/>
      <c r="W1491" s="1"/>
      <c r="X1491" s="92"/>
    </row>
    <row r="1492" spans="1:24" ht="15">
      <c r="A1492" s="1" t="b">
        <v>0</v>
      </c>
      <c r="B1492" s="1"/>
      <c r="C1492" s="1"/>
      <c r="D1492" s="1"/>
      <c r="E1492" s="1"/>
      <c r="F1492" s="1"/>
      <c r="G1492" s="1"/>
      <c r="H1492" s="1"/>
      <c r="I1492" s="33"/>
      <c r="J1492" s="53"/>
      <c r="K1492" s="1"/>
      <c r="L1492" s="1"/>
      <c r="M1492" s="1"/>
      <c r="N1492" s="1"/>
      <c r="O1492" s="1"/>
      <c r="P1492" s="1"/>
      <c r="Q1492" s="53"/>
      <c r="R1492" s="53"/>
      <c r="V1492" s="43"/>
      <c r="W1492" s="1"/>
      <c r="X1492" s="92"/>
    </row>
    <row r="1493" spans="1:24" ht="15">
      <c r="A1493" s="1" t="b">
        <v>0</v>
      </c>
      <c r="B1493" s="1"/>
      <c r="C1493" s="1"/>
      <c r="D1493" s="1"/>
      <c r="E1493" s="1"/>
      <c r="F1493" s="1"/>
      <c r="G1493" s="1"/>
      <c r="H1493" s="1"/>
      <c r="I1493" s="33"/>
      <c r="J1493" s="53"/>
      <c r="K1493" s="1"/>
      <c r="L1493" s="1"/>
      <c r="M1493" s="1"/>
      <c r="N1493" s="1"/>
      <c r="O1493" s="1"/>
      <c r="P1493" s="1"/>
      <c r="Q1493" s="53"/>
      <c r="R1493" s="53"/>
      <c r="V1493" s="43"/>
      <c r="W1493" s="1"/>
      <c r="X1493" s="92"/>
    </row>
    <row r="1494" spans="1:24" ht="15">
      <c r="A1494" s="1" t="b">
        <v>0</v>
      </c>
      <c r="B1494" s="1"/>
      <c r="C1494" s="1"/>
      <c r="D1494" s="1"/>
      <c r="E1494" s="1"/>
      <c r="F1494" s="1"/>
      <c r="G1494" s="1"/>
      <c r="H1494" s="1"/>
      <c r="I1494" s="33"/>
      <c r="J1494" s="53"/>
      <c r="K1494" s="1"/>
      <c r="L1494" s="1"/>
      <c r="M1494" s="1"/>
      <c r="N1494" s="1"/>
      <c r="O1494" s="1"/>
      <c r="P1494" s="1"/>
      <c r="Q1494" s="53"/>
      <c r="R1494" s="53"/>
      <c r="V1494" s="43"/>
      <c r="W1494" s="1"/>
      <c r="X1494" s="92"/>
    </row>
    <row r="1495" spans="1:24" ht="15">
      <c r="A1495" s="1" t="b">
        <v>0</v>
      </c>
      <c r="B1495" s="1"/>
      <c r="C1495" s="1"/>
      <c r="D1495" s="1"/>
      <c r="E1495" s="1"/>
      <c r="F1495" s="1"/>
      <c r="G1495" s="1"/>
      <c r="H1495" s="1"/>
      <c r="I1495" s="33"/>
      <c r="J1495" s="53"/>
      <c r="K1495" s="1"/>
      <c r="L1495" s="1"/>
      <c r="M1495" s="1"/>
      <c r="N1495" s="1"/>
      <c r="O1495" s="1"/>
      <c r="P1495" s="1"/>
      <c r="Q1495" s="53"/>
      <c r="R1495" s="53"/>
      <c r="V1495" s="43"/>
      <c r="W1495" s="1"/>
      <c r="X1495" s="92"/>
    </row>
    <row r="1496" spans="1:24" ht="15">
      <c r="A1496" s="1" t="b">
        <v>0</v>
      </c>
      <c r="B1496" s="1"/>
      <c r="C1496" s="1"/>
      <c r="D1496" s="1"/>
      <c r="E1496" s="1"/>
      <c r="F1496" s="1"/>
      <c r="G1496" s="1"/>
      <c r="H1496" s="1"/>
      <c r="I1496" s="33"/>
      <c r="J1496" s="53"/>
      <c r="K1496" s="1"/>
      <c r="L1496" s="1"/>
      <c r="M1496" s="1"/>
      <c r="N1496" s="1"/>
      <c r="O1496" s="1"/>
      <c r="P1496" s="1"/>
      <c r="Q1496" s="53"/>
      <c r="R1496" s="53"/>
      <c r="V1496" s="43"/>
      <c r="W1496" s="1"/>
      <c r="X1496" s="92"/>
    </row>
    <row r="1497" spans="1:24" ht="15">
      <c r="A1497" s="1" t="b">
        <v>0</v>
      </c>
      <c r="B1497" s="1"/>
      <c r="C1497" s="1"/>
      <c r="D1497" s="1"/>
      <c r="E1497" s="1"/>
      <c r="F1497" s="1"/>
      <c r="G1497" s="1"/>
      <c r="H1497" s="1"/>
      <c r="I1497" s="33"/>
      <c r="J1497" s="53"/>
      <c r="K1497" s="1"/>
      <c r="L1497" s="1"/>
      <c r="M1497" s="1"/>
      <c r="N1497" s="1"/>
      <c r="O1497" s="1"/>
      <c r="P1497" s="1"/>
      <c r="Q1497" s="53"/>
      <c r="R1497" s="53"/>
      <c r="V1497" s="43"/>
      <c r="W1497" s="1"/>
      <c r="X1497" s="92"/>
    </row>
    <row r="1498" spans="1:24" ht="15">
      <c r="A1498" s="1" t="b">
        <v>0</v>
      </c>
      <c r="B1498" s="1"/>
      <c r="C1498" s="1"/>
      <c r="D1498" s="1"/>
      <c r="E1498" s="1"/>
      <c r="F1498" s="1"/>
      <c r="G1498" s="1"/>
      <c r="H1498" s="1"/>
      <c r="I1498" s="33"/>
      <c r="J1498" s="53"/>
      <c r="K1498" s="1"/>
      <c r="L1498" s="1"/>
      <c r="M1498" s="1"/>
      <c r="N1498" s="1"/>
      <c r="O1498" s="1"/>
      <c r="P1498" s="1"/>
      <c r="Q1498" s="53"/>
      <c r="R1498" s="53"/>
      <c r="V1498" s="43"/>
      <c r="W1498" s="1"/>
      <c r="X1498" s="92"/>
    </row>
    <row r="1499" spans="1:24" ht="15">
      <c r="A1499" s="1" t="b">
        <v>0</v>
      </c>
      <c r="B1499" s="1"/>
      <c r="C1499" s="1"/>
      <c r="D1499" s="1"/>
      <c r="E1499" s="1"/>
      <c r="F1499" s="1"/>
      <c r="G1499" s="1"/>
      <c r="H1499" s="1"/>
      <c r="I1499" s="33"/>
      <c r="J1499" s="53"/>
      <c r="K1499" s="1"/>
      <c r="L1499" s="1"/>
      <c r="M1499" s="1"/>
      <c r="N1499" s="1"/>
      <c r="O1499" s="1"/>
      <c r="P1499" s="1"/>
      <c r="Q1499" s="53"/>
      <c r="R1499" s="53"/>
      <c r="V1499" s="43"/>
      <c r="W1499" s="1"/>
      <c r="X1499" s="92"/>
    </row>
    <row r="1500" spans="1:24" ht="15">
      <c r="A1500" s="1" t="b">
        <v>0</v>
      </c>
      <c r="B1500" s="1"/>
      <c r="C1500" s="1"/>
      <c r="D1500" s="1"/>
      <c r="E1500" s="1"/>
      <c r="F1500" s="1"/>
      <c r="G1500" s="1"/>
      <c r="H1500" s="1"/>
      <c r="I1500" s="33"/>
      <c r="J1500" s="53"/>
      <c r="K1500" s="1"/>
      <c r="L1500" s="1"/>
      <c r="M1500" s="1"/>
      <c r="N1500" s="1"/>
      <c r="O1500" s="1"/>
      <c r="P1500" s="1"/>
      <c r="Q1500" s="53"/>
      <c r="R1500" s="53"/>
      <c r="V1500" s="43"/>
      <c r="W1500" s="1"/>
      <c r="X1500" s="92"/>
    </row>
    <row r="1501" spans="1:24" ht="15">
      <c r="A1501" s="1" t="b">
        <v>0</v>
      </c>
      <c r="B1501" s="1"/>
      <c r="C1501" s="1"/>
      <c r="D1501" s="1"/>
      <c r="E1501" s="1"/>
      <c r="F1501" s="1"/>
      <c r="G1501" s="1"/>
      <c r="H1501" s="1"/>
      <c r="I1501" s="33"/>
      <c r="J1501" s="53"/>
      <c r="K1501" s="1"/>
      <c r="L1501" s="1"/>
      <c r="M1501" s="1"/>
      <c r="N1501" s="1"/>
      <c r="O1501" s="1"/>
      <c r="P1501" s="1"/>
      <c r="Q1501" s="53"/>
      <c r="R1501" s="53"/>
      <c r="V1501" s="43"/>
      <c r="W1501" s="1"/>
      <c r="X1501" s="92"/>
    </row>
    <row r="1502" spans="1:24" ht="15">
      <c r="A1502" s="1" t="b">
        <v>0</v>
      </c>
      <c r="B1502" s="1"/>
      <c r="C1502" s="1"/>
      <c r="D1502" s="1"/>
      <c r="E1502" s="1"/>
      <c r="F1502" s="1"/>
      <c r="G1502" s="1"/>
      <c r="H1502" s="1"/>
      <c r="I1502" s="33"/>
      <c r="J1502" s="53"/>
      <c r="K1502" s="1"/>
      <c r="L1502" s="1"/>
      <c r="M1502" s="1"/>
      <c r="N1502" s="1"/>
      <c r="O1502" s="1"/>
      <c r="P1502" s="1"/>
      <c r="Q1502" s="53"/>
      <c r="R1502" s="53"/>
      <c r="V1502" s="43"/>
      <c r="W1502" s="1"/>
      <c r="X1502" s="92"/>
    </row>
    <row r="1503" spans="1:24" ht="15">
      <c r="A1503" s="1" t="b">
        <v>0</v>
      </c>
      <c r="B1503" s="1"/>
      <c r="C1503" s="1"/>
      <c r="D1503" s="1"/>
      <c r="E1503" s="1"/>
      <c r="F1503" s="1"/>
      <c r="G1503" s="1"/>
      <c r="H1503" s="1"/>
      <c r="I1503" s="33"/>
      <c r="J1503" s="53"/>
      <c r="K1503" s="1"/>
      <c r="L1503" s="1"/>
      <c r="M1503" s="1"/>
      <c r="N1503" s="1"/>
      <c r="O1503" s="1"/>
      <c r="P1503" s="1"/>
      <c r="Q1503" s="53"/>
      <c r="R1503" s="53"/>
      <c r="V1503" s="43"/>
      <c r="W1503" s="1"/>
      <c r="X1503" s="92"/>
    </row>
    <row r="1504" spans="1:24" ht="15">
      <c r="A1504" s="1" t="b">
        <v>0</v>
      </c>
      <c r="B1504" s="1"/>
      <c r="C1504" s="1"/>
      <c r="D1504" s="1"/>
      <c r="E1504" s="1"/>
      <c r="F1504" s="1"/>
      <c r="G1504" s="1"/>
      <c r="H1504" s="1"/>
      <c r="I1504" s="33"/>
      <c r="J1504" s="53"/>
      <c r="K1504" s="1"/>
      <c r="L1504" s="1"/>
      <c r="M1504" s="1"/>
      <c r="N1504" s="1"/>
      <c r="O1504" s="1"/>
      <c r="P1504" s="1"/>
      <c r="Q1504" s="53"/>
      <c r="R1504" s="53"/>
      <c r="V1504" s="43"/>
      <c r="W1504" s="1"/>
      <c r="X1504" s="92"/>
    </row>
    <row r="1505" spans="1:24" ht="15">
      <c r="A1505" s="1" t="b">
        <v>0</v>
      </c>
      <c r="B1505" s="1"/>
      <c r="C1505" s="1"/>
      <c r="D1505" s="1"/>
      <c r="E1505" s="1"/>
      <c r="F1505" s="1"/>
      <c r="G1505" s="1"/>
      <c r="H1505" s="1"/>
      <c r="I1505" s="33"/>
      <c r="J1505" s="53"/>
      <c r="K1505" s="1"/>
      <c r="L1505" s="1"/>
      <c r="M1505" s="1"/>
      <c r="N1505" s="1"/>
      <c r="O1505" s="1"/>
      <c r="P1505" s="1"/>
      <c r="Q1505" s="53"/>
      <c r="R1505" s="53"/>
      <c r="V1505" s="43"/>
      <c r="W1505" s="1"/>
      <c r="X1505" s="92"/>
    </row>
    <row r="1506" spans="1:24" ht="15">
      <c r="A1506" s="1" t="b">
        <v>0</v>
      </c>
      <c r="B1506" s="1"/>
      <c r="C1506" s="1"/>
      <c r="D1506" s="1"/>
      <c r="E1506" s="1"/>
      <c r="F1506" s="1"/>
      <c r="G1506" s="1"/>
      <c r="H1506" s="1"/>
      <c r="I1506" s="33"/>
      <c r="J1506" s="53"/>
      <c r="K1506" s="1"/>
      <c r="L1506" s="1"/>
      <c r="M1506" s="1"/>
      <c r="N1506" s="1"/>
      <c r="O1506" s="1"/>
      <c r="P1506" s="1"/>
      <c r="Q1506" s="53"/>
      <c r="R1506" s="53"/>
      <c r="V1506" s="43"/>
      <c r="W1506" s="1"/>
      <c r="X1506" s="92"/>
    </row>
    <row r="1507" spans="1:24" ht="15">
      <c r="A1507" s="1" t="b">
        <v>0</v>
      </c>
      <c r="B1507" s="1"/>
      <c r="C1507" s="1"/>
      <c r="D1507" s="1"/>
      <c r="E1507" s="1"/>
      <c r="F1507" s="1"/>
      <c r="G1507" s="1"/>
      <c r="H1507" s="1"/>
      <c r="I1507" s="33"/>
      <c r="J1507" s="53"/>
      <c r="K1507" s="1"/>
      <c r="L1507" s="1"/>
      <c r="M1507" s="1"/>
      <c r="N1507" s="1"/>
      <c r="O1507" s="1"/>
      <c r="P1507" s="1"/>
      <c r="Q1507" s="53"/>
      <c r="R1507" s="53"/>
      <c r="V1507" s="43"/>
      <c r="W1507" s="1"/>
      <c r="X1507" s="92"/>
    </row>
    <row r="1508" spans="1:24" ht="15">
      <c r="A1508" s="1" t="b">
        <v>0</v>
      </c>
      <c r="B1508" s="1"/>
      <c r="C1508" s="1"/>
      <c r="D1508" s="1"/>
      <c r="E1508" s="1"/>
      <c r="F1508" s="1"/>
      <c r="G1508" s="1"/>
      <c r="H1508" s="1"/>
      <c r="I1508" s="33"/>
      <c r="J1508" s="53"/>
      <c r="K1508" s="1"/>
      <c r="L1508" s="1"/>
      <c r="M1508" s="1"/>
      <c r="N1508" s="1"/>
      <c r="O1508" s="1"/>
      <c r="P1508" s="1"/>
      <c r="Q1508" s="53"/>
      <c r="R1508" s="53"/>
      <c r="V1508" s="43"/>
      <c r="W1508" s="1"/>
      <c r="X1508" s="92"/>
    </row>
    <row r="1509" spans="1:24" ht="15">
      <c r="A1509" s="1" t="b">
        <v>0</v>
      </c>
      <c r="B1509" s="1"/>
      <c r="C1509" s="1"/>
      <c r="D1509" s="1"/>
      <c r="E1509" s="1"/>
      <c r="F1509" s="1"/>
      <c r="G1509" s="1"/>
      <c r="H1509" s="1"/>
      <c r="I1509" s="33"/>
      <c r="J1509" s="53"/>
      <c r="K1509" s="1"/>
      <c r="L1509" s="1"/>
      <c r="M1509" s="1"/>
      <c r="N1509" s="1"/>
      <c r="O1509" s="1"/>
      <c r="P1509" s="1"/>
      <c r="Q1509" s="53"/>
      <c r="R1509" s="53"/>
      <c r="V1509" s="43"/>
      <c r="W1509" s="1"/>
      <c r="X1509" s="92"/>
    </row>
    <row r="1510" spans="1:24" ht="15">
      <c r="A1510" s="1" t="b">
        <v>0</v>
      </c>
      <c r="B1510" s="1"/>
      <c r="C1510" s="1"/>
      <c r="D1510" s="1"/>
      <c r="E1510" s="1"/>
      <c r="F1510" s="1"/>
      <c r="G1510" s="1"/>
      <c r="H1510" s="1"/>
      <c r="I1510" s="33"/>
      <c r="J1510" s="53"/>
      <c r="K1510" s="1"/>
      <c r="L1510" s="1"/>
      <c r="M1510" s="1"/>
      <c r="N1510" s="1"/>
      <c r="O1510" s="1"/>
      <c r="P1510" s="1"/>
      <c r="Q1510" s="53"/>
      <c r="R1510" s="53"/>
      <c r="V1510" s="43"/>
      <c r="W1510" s="1"/>
      <c r="X1510" s="92"/>
    </row>
    <row r="1511" spans="1:24" ht="15">
      <c r="A1511" s="1" t="b">
        <v>0</v>
      </c>
      <c r="B1511" s="1"/>
      <c r="C1511" s="1"/>
      <c r="D1511" s="1"/>
      <c r="E1511" s="1"/>
      <c r="F1511" s="1"/>
      <c r="G1511" s="1"/>
      <c r="H1511" s="1"/>
      <c r="I1511" s="33"/>
      <c r="J1511" s="53"/>
      <c r="K1511" s="1"/>
      <c r="L1511" s="1"/>
      <c r="M1511" s="1"/>
      <c r="N1511" s="1"/>
      <c r="O1511" s="1"/>
      <c r="P1511" s="1"/>
      <c r="Q1511" s="53"/>
      <c r="R1511" s="53"/>
      <c r="V1511" s="43"/>
      <c r="W1511" s="1"/>
      <c r="X1511" s="92"/>
    </row>
    <row r="1512" spans="1:24" ht="15">
      <c r="A1512" s="1" t="b">
        <v>0</v>
      </c>
      <c r="B1512" s="1"/>
      <c r="C1512" s="1"/>
      <c r="D1512" s="1"/>
      <c r="E1512" s="1"/>
      <c r="F1512" s="1"/>
      <c r="G1512" s="1"/>
      <c r="H1512" s="1"/>
      <c r="I1512" s="33"/>
      <c r="J1512" s="53"/>
      <c r="K1512" s="1"/>
      <c r="L1512" s="1"/>
      <c r="M1512" s="1"/>
      <c r="N1512" s="1"/>
      <c r="O1512" s="1"/>
      <c r="P1512" s="1"/>
      <c r="Q1512" s="53"/>
      <c r="R1512" s="53"/>
      <c r="V1512" s="43"/>
      <c r="W1512" s="1"/>
      <c r="X1512" s="92"/>
    </row>
    <row r="1513" spans="1:24" ht="15">
      <c r="A1513" s="1" t="b">
        <v>0</v>
      </c>
      <c r="B1513" s="1"/>
      <c r="C1513" s="1"/>
      <c r="D1513" s="1"/>
      <c r="E1513" s="1"/>
      <c r="F1513" s="1"/>
      <c r="G1513" s="1"/>
      <c r="H1513" s="1"/>
      <c r="I1513" s="33"/>
      <c r="J1513" s="53"/>
      <c r="K1513" s="1"/>
      <c r="L1513" s="1"/>
      <c r="M1513" s="1"/>
      <c r="N1513" s="1"/>
      <c r="O1513" s="1"/>
      <c r="P1513" s="1"/>
      <c r="Q1513" s="53"/>
      <c r="R1513" s="53"/>
      <c r="V1513" s="43"/>
      <c r="W1513" s="1"/>
      <c r="X1513" s="92"/>
    </row>
    <row r="1514" spans="1:24" ht="15">
      <c r="A1514" s="1" t="b">
        <v>0</v>
      </c>
      <c r="B1514" s="1"/>
      <c r="C1514" s="1"/>
      <c r="D1514" s="1"/>
      <c r="E1514" s="1"/>
      <c r="F1514" s="1"/>
      <c r="G1514" s="1"/>
      <c r="H1514" s="1"/>
      <c r="I1514" s="33"/>
      <c r="J1514" s="53"/>
      <c r="K1514" s="1"/>
      <c r="L1514" s="1"/>
      <c r="M1514" s="1"/>
      <c r="N1514" s="1"/>
      <c r="O1514" s="1"/>
      <c r="P1514" s="1"/>
      <c r="Q1514" s="53"/>
      <c r="R1514" s="53"/>
      <c r="V1514" s="43"/>
      <c r="W1514" s="1"/>
      <c r="X1514" s="92"/>
    </row>
    <row r="1515" spans="1:24" ht="15">
      <c r="A1515" s="1" t="b">
        <v>0</v>
      </c>
      <c r="B1515" s="1"/>
      <c r="C1515" s="1"/>
      <c r="D1515" s="1"/>
      <c r="E1515" s="1"/>
      <c r="F1515" s="1"/>
      <c r="G1515" s="1"/>
      <c r="H1515" s="1"/>
      <c r="I1515" s="33"/>
      <c r="J1515" s="53"/>
      <c r="K1515" s="1"/>
      <c r="L1515" s="1"/>
      <c r="M1515" s="1"/>
      <c r="N1515" s="1"/>
      <c r="O1515" s="1"/>
      <c r="P1515" s="1"/>
      <c r="Q1515" s="53"/>
      <c r="R1515" s="53"/>
      <c r="V1515" s="43"/>
      <c r="W1515" s="1"/>
      <c r="X1515" s="92"/>
    </row>
    <row r="1516" spans="1:24" ht="15">
      <c r="A1516" s="1" t="b">
        <v>0</v>
      </c>
      <c r="B1516" s="1"/>
      <c r="C1516" s="1"/>
      <c r="D1516" s="1"/>
      <c r="E1516" s="1"/>
      <c r="F1516" s="1"/>
      <c r="G1516" s="1"/>
      <c r="H1516" s="1"/>
      <c r="I1516" s="33"/>
      <c r="J1516" s="53"/>
      <c r="K1516" s="1"/>
      <c r="L1516" s="1"/>
      <c r="M1516" s="1"/>
      <c r="N1516" s="1"/>
      <c r="O1516" s="1"/>
      <c r="P1516" s="1"/>
      <c r="Q1516" s="53"/>
      <c r="R1516" s="53"/>
      <c r="V1516" s="43"/>
      <c r="W1516" s="1"/>
      <c r="X1516" s="92"/>
    </row>
    <row r="1517" spans="1:24" ht="15">
      <c r="A1517" s="1" t="b">
        <v>0</v>
      </c>
      <c r="B1517" s="1"/>
      <c r="C1517" s="1"/>
      <c r="D1517" s="1"/>
      <c r="E1517" s="1"/>
      <c r="F1517" s="1"/>
      <c r="G1517" s="1"/>
      <c r="H1517" s="1"/>
      <c r="I1517" s="33"/>
      <c r="J1517" s="53"/>
      <c r="K1517" s="1"/>
      <c r="L1517" s="1"/>
      <c r="M1517" s="1"/>
      <c r="N1517" s="1"/>
      <c r="O1517" s="1"/>
      <c r="P1517" s="1"/>
      <c r="Q1517" s="53"/>
      <c r="R1517" s="53"/>
      <c r="V1517" s="43"/>
      <c r="W1517" s="1"/>
      <c r="X1517" s="92"/>
    </row>
    <row r="1518" spans="1:24" ht="15">
      <c r="A1518" s="1" t="b">
        <v>0</v>
      </c>
      <c r="B1518" s="1"/>
      <c r="C1518" s="1"/>
      <c r="D1518" s="1"/>
      <c r="E1518" s="1"/>
      <c r="F1518" s="1"/>
      <c r="G1518" s="1"/>
      <c r="H1518" s="1"/>
      <c r="I1518" s="33"/>
      <c r="J1518" s="53"/>
      <c r="K1518" s="1"/>
      <c r="L1518" s="1"/>
      <c r="M1518" s="1"/>
      <c r="N1518" s="1"/>
      <c r="O1518" s="1"/>
      <c r="P1518" s="1"/>
      <c r="Q1518" s="53"/>
      <c r="R1518" s="53"/>
      <c r="V1518" s="43"/>
      <c r="W1518" s="1"/>
      <c r="X1518" s="92"/>
    </row>
    <row r="1519" spans="1:24" ht="15">
      <c r="A1519" s="1" t="b">
        <v>0</v>
      </c>
      <c r="B1519" s="1"/>
      <c r="C1519" s="1"/>
      <c r="D1519" s="1"/>
      <c r="E1519" s="1"/>
      <c r="F1519" s="1"/>
      <c r="G1519" s="1"/>
      <c r="H1519" s="1"/>
      <c r="I1519" s="33"/>
      <c r="J1519" s="53"/>
      <c r="K1519" s="1"/>
      <c r="L1519" s="1"/>
      <c r="M1519" s="1"/>
      <c r="N1519" s="1"/>
      <c r="O1519" s="1"/>
      <c r="P1519" s="1"/>
      <c r="Q1519" s="53"/>
      <c r="R1519" s="53"/>
      <c r="V1519" s="43"/>
      <c r="W1519" s="1"/>
      <c r="X1519" s="92"/>
    </row>
    <row r="1520" spans="1:24" ht="15">
      <c r="A1520" s="1" t="b">
        <v>0</v>
      </c>
      <c r="B1520" s="1"/>
      <c r="C1520" s="1"/>
      <c r="D1520" s="1"/>
      <c r="E1520" s="1"/>
      <c r="F1520" s="1"/>
      <c r="G1520" s="1"/>
      <c r="H1520" s="1"/>
      <c r="I1520" s="33"/>
      <c r="J1520" s="53"/>
      <c r="K1520" s="1"/>
      <c r="L1520" s="1"/>
      <c r="M1520" s="1"/>
      <c r="N1520" s="1"/>
      <c r="O1520" s="1"/>
      <c r="P1520" s="1"/>
      <c r="Q1520" s="53"/>
      <c r="R1520" s="53"/>
      <c r="V1520" s="43"/>
      <c r="W1520" s="1"/>
      <c r="X1520" s="92"/>
    </row>
    <row r="1521" spans="1:24" ht="15">
      <c r="A1521" s="1" t="b">
        <v>0</v>
      </c>
      <c r="B1521" s="1"/>
      <c r="C1521" s="1"/>
      <c r="D1521" s="1"/>
      <c r="E1521" s="1"/>
      <c r="F1521" s="1"/>
      <c r="G1521" s="1"/>
      <c r="H1521" s="1"/>
      <c r="I1521" s="33"/>
      <c r="J1521" s="53"/>
      <c r="K1521" s="1"/>
      <c r="L1521" s="1"/>
      <c r="M1521" s="1"/>
      <c r="N1521" s="1"/>
      <c r="O1521" s="1"/>
      <c r="P1521" s="1"/>
      <c r="Q1521" s="53"/>
      <c r="R1521" s="53"/>
      <c r="V1521" s="43"/>
      <c r="W1521" s="1"/>
      <c r="X1521" s="92"/>
    </row>
    <row r="1522" spans="1:24" ht="15">
      <c r="A1522" s="1" t="b">
        <v>0</v>
      </c>
      <c r="B1522" s="1"/>
      <c r="C1522" s="1"/>
      <c r="D1522" s="1"/>
      <c r="E1522" s="1"/>
      <c r="F1522" s="1"/>
      <c r="G1522" s="1"/>
      <c r="H1522" s="1"/>
      <c r="I1522" s="33"/>
      <c r="J1522" s="53"/>
      <c r="K1522" s="1"/>
      <c r="L1522" s="1"/>
      <c r="M1522" s="1"/>
      <c r="N1522" s="1"/>
      <c r="O1522" s="1"/>
      <c r="P1522" s="1"/>
      <c r="Q1522" s="53"/>
      <c r="R1522" s="53"/>
      <c r="V1522" s="43"/>
      <c r="W1522" s="1"/>
      <c r="X1522" s="92"/>
    </row>
    <row r="1523" spans="1:24" ht="15">
      <c r="A1523" s="1" t="b">
        <v>0</v>
      </c>
      <c r="B1523" s="1"/>
      <c r="C1523" s="1"/>
      <c r="D1523" s="1"/>
      <c r="E1523" s="1"/>
      <c r="F1523" s="1"/>
      <c r="G1523" s="1"/>
      <c r="H1523" s="1"/>
      <c r="I1523" s="33"/>
      <c r="J1523" s="53"/>
      <c r="K1523" s="1"/>
      <c r="L1523" s="1"/>
      <c r="M1523" s="1"/>
      <c r="N1523" s="1"/>
      <c r="O1523" s="1"/>
      <c r="P1523" s="1"/>
      <c r="Q1523" s="53"/>
      <c r="R1523" s="53"/>
      <c r="V1523" s="43"/>
      <c r="W1523" s="1"/>
      <c r="X1523" s="92"/>
    </row>
    <row r="1524" spans="1:24" ht="15">
      <c r="A1524" s="1" t="b">
        <v>0</v>
      </c>
      <c r="B1524" s="1"/>
      <c r="C1524" s="1"/>
      <c r="D1524" s="1"/>
      <c r="E1524" s="1"/>
      <c r="F1524" s="1"/>
      <c r="G1524" s="1"/>
      <c r="H1524" s="1"/>
      <c r="I1524" s="33"/>
      <c r="J1524" s="53"/>
      <c r="K1524" s="1"/>
      <c r="L1524" s="1"/>
      <c r="M1524" s="1"/>
      <c r="N1524" s="1"/>
      <c r="O1524" s="1"/>
      <c r="P1524" s="1"/>
      <c r="Q1524" s="53"/>
      <c r="R1524" s="53"/>
      <c r="V1524" s="43"/>
      <c r="W1524" s="1"/>
      <c r="X1524" s="92"/>
    </row>
    <row r="1525" spans="1:24" ht="15">
      <c r="A1525" s="1" t="b">
        <v>0</v>
      </c>
      <c r="B1525" s="1"/>
      <c r="C1525" s="1"/>
      <c r="D1525" s="1"/>
      <c r="E1525" s="1"/>
      <c r="F1525" s="1"/>
      <c r="G1525" s="1"/>
      <c r="H1525" s="1"/>
      <c r="I1525" s="33"/>
      <c r="J1525" s="53"/>
      <c r="K1525" s="1"/>
      <c r="L1525" s="1"/>
      <c r="M1525" s="1"/>
      <c r="N1525" s="1"/>
      <c r="O1525" s="1"/>
      <c r="P1525" s="1"/>
      <c r="Q1525" s="53"/>
      <c r="R1525" s="53"/>
      <c r="V1525" s="43"/>
      <c r="W1525" s="1"/>
      <c r="X1525" s="92"/>
    </row>
    <row r="1526" spans="1:24" ht="15">
      <c r="A1526" s="1" t="b">
        <v>0</v>
      </c>
      <c r="B1526" s="1"/>
      <c r="C1526" s="1"/>
      <c r="D1526" s="1"/>
      <c r="E1526" s="1"/>
      <c r="F1526" s="1"/>
      <c r="G1526" s="1"/>
      <c r="H1526" s="1"/>
      <c r="I1526" s="33"/>
      <c r="J1526" s="53"/>
      <c r="K1526" s="1"/>
      <c r="L1526" s="1"/>
      <c r="M1526" s="1"/>
      <c r="N1526" s="1"/>
      <c r="O1526" s="1"/>
      <c r="P1526" s="1"/>
      <c r="Q1526" s="53"/>
      <c r="R1526" s="53"/>
      <c r="V1526" s="43"/>
      <c r="W1526" s="1"/>
      <c r="X1526" s="92"/>
    </row>
    <row r="1527" spans="1:24" ht="15">
      <c r="A1527" s="1" t="b">
        <v>0</v>
      </c>
      <c r="B1527" s="1"/>
      <c r="C1527" s="1"/>
      <c r="D1527" s="1"/>
      <c r="E1527" s="1"/>
      <c r="F1527" s="1"/>
      <c r="G1527" s="1"/>
      <c r="H1527" s="1"/>
      <c r="I1527" s="33"/>
      <c r="J1527" s="53"/>
      <c r="K1527" s="1"/>
      <c r="L1527" s="1"/>
      <c r="M1527" s="1"/>
      <c r="N1527" s="1"/>
      <c r="O1527" s="1"/>
      <c r="P1527" s="1"/>
      <c r="Q1527" s="53"/>
      <c r="R1527" s="53"/>
      <c r="V1527" s="43"/>
      <c r="W1527" s="1"/>
      <c r="X1527" s="92"/>
    </row>
    <row r="1528" spans="1:24" ht="15">
      <c r="A1528" s="1" t="b">
        <v>0</v>
      </c>
      <c r="B1528" s="1"/>
      <c r="C1528" s="1"/>
      <c r="D1528" s="1"/>
      <c r="E1528" s="1"/>
      <c r="F1528" s="1"/>
      <c r="G1528" s="1"/>
      <c r="H1528" s="1"/>
      <c r="I1528" s="33"/>
      <c r="J1528" s="53"/>
      <c r="K1528" s="1"/>
      <c r="L1528" s="1"/>
      <c r="M1528" s="1"/>
      <c r="N1528" s="1"/>
      <c r="O1528" s="1"/>
      <c r="P1528" s="1"/>
      <c r="Q1528" s="53"/>
      <c r="R1528" s="53"/>
      <c r="V1528" s="43"/>
      <c r="W1528" s="1"/>
      <c r="X1528" s="92"/>
    </row>
    <row r="1529" spans="1:24" ht="15">
      <c r="A1529" s="1" t="b">
        <v>0</v>
      </c>
      <c r="B1529" s="1"/>
      <c r="C1529" s="1"/>
      <c r="D1529" s="1"/>
      <c r="E1529" s="1"/>
      <c r="F1529" s="1"/>
      <c r="G1529" s="1"/>
      <c r="H1529" s="1"/>
      <c r="I1529" s="33"/>
      <c r="J1529" s="53"/>
      <c r="K1529" s="1"/>
      <c r="L1529" s="1"/>
      <c r="M1529" s="1"/>
      <c r="N1529" s="1"/>
      <c r="O1529" s="1"/>
      <c r="P1529" s="1"/>
      <c r="Q1529" s="53"/>
      <c r="R1529" s="53"/>
      <c r="V1529" s="43"/>
      <c r="W1529" s="1"/>
      <c r="X1529" s="92"/>
    </row>
    <row r="1530" spans="1:24" ht="15">
      <c r="A1530" s="1" t="b">
        <v>0</v>
      </c>
      <c r="B1530" s="1"/>
      <c r="C1530" s="1"/>
      <c r="D1530" s="1"/>
      <c r="E1530" s="1"/>
      <c r="F1530" s="1"/>
      <c r="G1530" s="1"/>
      <c r="H1530" s="1"/>
      <c r="I1530" s="33"/>
      <c r="J1530" s="53"/>
      <c r="K1530" s="1"/>
      <c r="L1530" s="1"/>
      <c r="M1530" s="1"/>
      <c r="N1530" s="1"/>
      <c r="O1530" s="1"/>
      <c r="P1530" s="1"/>
      <c r="Q1530" s="53"/>
      <c r="R1530" s="53"/>
      <c r="V1530" s="43"/>
      <c r="W1530" s="1"/>
      <c r="X1530" s="92"/>
    </row>
    <row r="1531" spans="1:24" ht="15">
      <c r="A1531" s="1" t="b">
        <v>0</v>
      </c>
      <c r="B1531" s="1"/>
      <c r="C1531" s="1"/>
      <c r="D1531" s="1"/>
      <c r="E1531" s="1"/>
      <c r="F1531" s="1"/>
      <c r="G1531" s="1"/>
      <c r="H1531" s="1"/>
      <c r="I1531" s="33"/>
      <c r="J1531" s="53"/>
      <c r="K1531" s="1"/>
      <c r="L1531" s="1"/>
      <c r="M1531" s="1"/>
      <c r="N1531" s="1"/>
      <c r="O1531" s="1"/>
      <c r="P1531" s="1"/>
      <c r="Q1531" s="53"/>
      <c r="R1531" s="53"/>
      <c r="V1531" s="43"/>
      <c r="W1531" s="1"/>
      <c r="X1531" s="92"/>
    </row>
    <row r="1532" spans="1:24" ht="15">
      <c r="A1532" s="1" t="b">
        <v>0</v>
      </c>
      <c r="B1532" s="1"/>
      <c r="C1532" s="1"/>
      <c r="D1532" s="1"/>
      <c r="E1532" s="1"/>
      <c r="F1532" s="1"/>
      <c r="G1532" s="1"/>
      <c r="H1532" s="1"/>
      <c r="I1532" s="33"/>
      <c r="J1532" s="53"/>
      <c r="K1532" s="1"/>
      <c r="L1532" s="1"/>
      <c r="M1532" s="1"/>
      <c r="N1532" s="1"/>
      <c r="O1532" s="1"/>
      <c r="P1532" s="1"/>
      <c r="Q1532" s="53"/>
      <c r="R1532" s="53"/>
      <c r="V1532" s="43"/>
      <c r="W1532" s="1"/>
      <c r="X1532" s="92"/>
    </row>
    <row r="1533" spans="1:24" ht="15">
      <c r="A1533" s="1" t="b">
        <v>0</v>
      </c>
      <c r="B1533" s="1"/>
      <c r="C1533" s="1"/>
      <c r="D1533" s="1"/>
      <c r="E1533" s="1"/>
      <c r="F1533" s="1"/>
      <c r="G1533" s="1"/>
      <c r="H1533" s="1"/>
      <c r="I1533" s="33"/>
      <c r="J1533" s="53"/>
      <c r="K1533" s="1"/>
      <c r="L1533" s="1"/>
      <c r="M1533" s="1"/>
      <c r="N1533" s="1"/>
      <c r="O1533" s="1"/>
      <c r="P1533" s="1"/>
      <c r="Q1533" s="53"/>
      <c r="R1533" s="53"/>
      <c r="V1533" s="43"/>
      <c r="W1533" s="1"/>
      <c r="X1533" s="92"/>
    </row>
    <row r="1534" spans="1:24" ht="15">
      <c r="A1534" s="1" t="b">
        <v>0</v>
      </c>
      <c r="B1534" s="1"/>
      <c r="C1534" s="1"/>
      <c r="D1534" s="1"/>
      <c r="E1534" s="1"/>
      <c r="F1534" s="1"/>
      <c r="G1534" s="1"/>
      <c r="H1534" s="1"/>
      <c r="I1534" s="33"/>
      <c r="J1534" s="53"/>
      <c r="K1534" s="1"/>
      <c r="L1534" s="1"/>
      <c r="M1534" s="1"/>
      <c r="N1534" s="1"/>
      <c r="O1534" s="1"/>
      <c r="P1534" s="1"/>
      <c r="Q1534" s="53"/>
      <c r="R1534" s="53"/>
      <c r="V1534" s="43"/>
      <c r="W1534" s="1"/>
      <c r="X1534" s="92"/>
    </row>
    <row r="1535" spans="1:24" ht="15">
      <c r="A1535" s="1" t="b">
        <v>0</v>
      </c>
      <c r="B1535" s="1"/>
      <c r="C1535" s="1"/>
      <c r="D1535" s="1"/>
      <c r="E1535" s="1"/>
      <c r="F1535" s="1"/>
      <c r="G1535" s="1"/>
      <c r="H1535" s="1"/>
      <c r="I1535" s="33"/>
      <c r="J1535" s="53"/>
      <c r="K1535" s="1"/>
      <c r="L1535" s="1"/>
      <c r="M1535" s="1"/>
      <c r="N1535" s="1"/>
      <c r="O1535" s="1"/>
      <c r="P1535" s="1"/>
      <c r="Q1535" s="53"/>
      <c r="R1535" s="53"/>
      <c r="V1535" s="43"/>
      <c r="W1535" s="1"/>
      <c r="X1535" s="92"/>
    </row>
    <row r="1536" spans="1:24" ht="15">
      <c r="A1536" s="1" t="b">
        <v>0</v>
      </c>
      <c r="B1536" s="1"/>
      <c r="C1536" s="1"/>
      <c r="D1536" s="1"/>
      <c r="E1536" s="1"/>
      <c r="F1536" s="1"/>
      <c r="G1536" s="1"/>
      <c r="H1536" s="1"/>
      <c r="I1536" s="33"/>
      <c r="J1536" s="53"/>
      <c r="K1536" s="1"/>
      <c r="L1536" s="1"/>
      <c r="M1536" s="1"/>
      <c r="N1536" s="1"/>
      <c r="O1536" s="1"/>
      <c r="P1536" s="1"/>
      <c r="Q1536" s="53"/>
      <c r="R1536" s="53"/>
      <c r="V1536" s="43"/>
      <c r="W1536" s="1"/>
      <c r="X1536" s="92"/>
    </row>
    <row r="1537" spans="1:24" ht="15">
      <c r="A1537" s="1" t="b">
        <v>0</v>
      </c>
      <c r="B1537" s="1"/>
      <c r="C1537" s="1"/>
      <c r="D1537" s="1"/>
      <c r="E1537" s="1"/>
      <c r="F1537" s="1"/>
      <c r="G1537" s="1"/>
      <c r="H1537" s="1"/>
      <c r="I1537" s="33"/>
      <c r="J1537" s="53"/>
      <c r="K1537" s="1"/>
      <c r="L1537" s="1"/>
      <c r="M1537" s="1"/>
      <c r="N1537" s="1"/>
      <c r="O1537" s="1"/>
      <c r="P1537" s="1"/>
      <c r="Q1537" s="53"/>
      <c r="R1537" s="53"/>
      <c r="V1537" s="43"/>
      <c r="W1537" s="1"/>
      <c r="X1537" s="92"/>
    </row>
    <row r="1538" spans="1:24" ht="15">
      <c r="A1538" s="1" t="b">
        <v>0</v>
      </c>
      <c r="B1538" s="1"/>
      <c r="C1538" s="1"/>
      <c r="D1538" s="1"/>
      <c r="E1538" s="1"/>
      <c r="F1538" s="1"/>
      <c r="G1538" s="1"/>
      <c r="H1538" s="1"/>
      <c r="I1538" s="33"/>
      <c r="J1538" s="53"/>
      <c r="K1538" s="1"/>
      <c r="L1538" s="1"/>
      <c r="M1538" s="1"/>
      <c r="N1538" s="1"/>
      <c r="O1538" s="1"/>
      <c r="P1538" s="1"/>
      <c r="Q1538" s="53"/>
      <c r="R1538" s="53"/>
      <c r="V1538" s="43"/>
      <c r="W1538" s="1"/>
      <c r="X1538" s="92"/>
    </row>
    <row r="1539" spans="1:24" ht="15">
      <c r="A1539" s="1" t="b">
        <v>0</v>
      </c>
      <c r="B1539" s="1"/>
      <c r="C1539" s="1"/>
      <c r="D1539" s="1"/>
      <c r="E1539" s="1"/>
      <c r="F1539" s="1"/>
      <c r="G1539" s="1"/>
      <c r="H1539" s="1"/>
      <c r="I1539" s="33"/>
      <c r="J1539" s="53"/>
      <c r="K1539" s="1"/>
      <c r="L1539" s="1"/>
      <c r="M1539" s="1"/>
      <c r="N1539" s="1"/>
      <c r="O1539" s="1"/>
      <c r="P1539" s="1"/>
      <c r="Q1539" s="53"/>
      <c r="R1539" s="53"/>
      <c r="V1539" s="43"/>
      <c r="W1539" s="1"/>
      <c r="X1539" s="92"/>
    </row>
    <row r="1540" spans="1:24" ht="15">
      <c r="A1540" s="1" t="b">
        <v>0</v>
      </c>
      <c r="B1540" s="1"/>
      <c r="C1540" s="1"/>
      <c r="D1540" s="1"/>
      <c r="E1540" s="1"/>
      <c r="F1540" s="1"/>
      <c r="G1540" s="1"/>
      <c r="H1540" s="1"/>
      <c r="I1540" s="33"/>
      <c r="J1540" s="53"/>
      <c r="K1540" s="1"/>
      <c r="L1540" s="1"/>
      <c r="M1540" s="1"/>
      <c r="N1540" s="1"/>
      <c r="O1540" s="1"/>
      <c r="P1540" s="1"/>
      <c r="Q1540" s="53"/>
      <c r="R1540" s="53"/>
      <c r="V1540" s="43"/>
      <c r="W1540" s="1"/>
      <c r="X1540" s="92"/>
    </row>
    <row r="1541" spans="1:24" ht="15">
      <c r="A1541" s="1" t="b">
        <v>0</v>
      </c>
      <c r="B1541" s="1"/>
      <c r="C1541" s="1"/>
      <c r="D1541" s="1"/>
      <c r="E1541" s="1"/>
      <c r="F1541" s="1"/>
      <c r="G1541" s="1"/>
      <c r="H1541" s="1"/>
      <c r="I1541" s="33"/>
      <c r="J1541" s="53"/>
      <c r="K1541" s="1"/>
      <c r="L1541" s="1"/>
      <c r="M1541" s="1"/>
      <c r="N1541" s="1"/>
      <c r="O1541" s="1"/>
      <c r="P1541" s="1"/>
      <c r="Q1541" s="53"/>
      <c r="R1541" s="53"/>
      <c r="V1541" s="43"/>
      <c r="W1541" s="1"/>
      <c r="X1541" s="92"/>
    </row>
    <row r="1542" spans="1:24" ht="15">
      <c r="A1542" s="1" t="b">
        <v>0</v>
      </c>
      <c r="B1542" s="1"/>
      <c r="C1542" s="1"/>
      <c r="D1542" s="1"/>
      <c r="E1542" s="1"/>
      <c r="F1542" s="1"/>
      <c r="G1542" s="1"/>
      <c r="H1542" s="1"/>
      <c r="I1542" s="33"/>
      <c r="J1542" s="53"/>
      <c r="K1542" s="1"/>
      <c r="L1542" s="1"/>
      <c r="M1542" s="1"/>
      <c r="N1542" s="1"/>
      <c r="O1542" s="1"/>
      <c r="P1542" s="1"/>
      <c r="Q1542" s="53"/>
      <c r="R1542" s="53"/>
      <c r="V1542" s="43"/>
      <c r="W1542" s="1"/>
      <c r="X1542" s="92"/>
    </row>
    <row r="1543" spans="1:24" ht="15">
      <c r="A1543" s="1" t="b">
        <v>0</v>
      </c>
      <c r="B1543" s="1"/>
      <c r="C1543" s="1"/>
      <c r="D1543" s="1"/>
      <c r="E1543" s="1"/>
      <c r="F1543" s="1"/>
      <c r="G1543" s="1"/>
      <c r="H1543" s="1"/>
      <c r="I1543" s="33"/>
      <c r="J1543" s="53"/>
      <c r="K1543" s="1"/>
      <c r="L1543" s="1"/>
      <c r="M1543" s="1"/>
      <c r="N1543" s="1"/>
      <c r="O1543" s="1"/>
      <c r="P1543" s="1"/>
      <c r="Q1543" s="53"/>
      <c r="R1543" s="53"/>
      <c r="V1543" s="43"/>
      <c r="W1543" s="1"/>
      <c r="X1543" s="92"/>
    </row>
    <row r="1544" spans="1:24" ht="15">
      <c r="A1544" s="1" t="b">
        <v>0</v>
      </c>
      <c r="B1544" s="1"/>
      <c r="C1544" s="1"/>
      <c r="D1544" s="1"/>
      <c r="E1544" s="1"/>
      <c r="F1544" s="1"/>
      <c r="G1544" s="1"/>
      <c r="H1544" s="1"/>
      <c r="I1544" s="33"/>
      <c r="J1544" s="53"/>
      <c r="K1544" s="1"/>
      <c r="L1544" s="1"/>
      <c r="M1544" s="1"/>
      <c r="N1544" s="1"/>
      <c r="O1544" s="1"/>
      <c r="P1544" s="1"/>
      <c r="Q1544" s="53"/>
      <c r="R1544" s="53"/>
      <c r="V1544" s="43"/>
      <c r="W1544" s="1"/>
      <c r="X1544" s="92"/>
    </row>
    <row r="1545" spans="1:24" ht="15">
      <c r="A1545" s="1" t="b">
        <v>0</v>
      </c>
      <c r="B1545" s="1"/>
      <c r="C1545" s="1"/>
      <c r="D1545" s="1"/>
      <c r="E1545" s="1"/>
      <c r="F1545" s="1"/>
      <c r="G1545" s="1"/>
      <c r="H1545" s="1"/>
      <c r="I1545" s="33"/>
      <c r="J1545" s="53"/>
      <c r="K1545" s="1"/>
      <c r="L1545" s="1"/>
      <c r="M1545" s="1"/>
      <c r="N1545" s="1"/>
      <c r="O1545" s="1"/>
      <c r="P1545" s="1"/>
      <c r="Q1545" s="53"/>
      <c r="R1545" s="53"/>
      <c r="V1545" s="43"/>
      <c r="W1545" s="1"/>
      <c r="X1545" s="92"/>
    </row>
    <row r="1546" spans="1:24" ht="15">
      <c r="A1546" s="1" t="b">
        <v>0</v>
      </c>
      <c r="B1546" s="1"/>
      <c r="C1546" s="1"/>
      <c r="D1546" s="1"/>
      <c r="E1546" s="1"/>
      <c r="F1546" s="1"/>
      <c r="G1546" s="1"/>
      <c r="H1546" s="1"/>
      <c r="I1546" s="33"/>
      <c r="J1546" s="53"/>
      <c r="K1546" s="1"/>
      <c r="L1546" s="1"/>
      <c r="M1546" s="1"/>
      <c r="N1546" s="1"/>
      <c r="O1546" s="1"/>
      <c r="P1546" s="1"/>
      <c r="Q1546" s="53"/>
      <c r="R1546" s="53"/>
      <c r="V1546" s="43"/>
      <c r="W1546" s="1"/>
      <c r="X1546" s="92"/>
    </row>
    <row r="1547" spans="1:24" ht="15">
      <c r="A1547" s="1" t="b">
        <v>0</v>
      </c>
      <c r="B1547" s="1"/>
      <c r="C1547" s="1"/>
      <c r="D1547" s="1"/>
      <c r="E1547" s="1"/>
      <c r="F1547" s="1"/>
      <c r="G1547" s="1"/>
      <c r="H1547" s="1"/>
      <c r="I1547" s="33"/>
      <c r="J1547" s="53"/>
      <c r="K1547" s="1"/>
      <c r="L1547" s="1"/>
      <c r="M1547" s="1"/>
      <c r="N1547" s="1"/>
      <c r="O1547" s="1"/>
      <c r="P1547" s="1"/>
      <c r="Q1547" s="53"/>
      <c r="R1547" s="53"/>
      <c r="V1547" s="43"/>
      <c r="W1547" s="1"/>
      <c r="X1547" s="92"/>
    </row>
    <row r="1548" spans="1:24" ht="15">
      <c r="A1548" s="1" t="b">
        <v>0</v>
      </c>
      <c r="B1548" s="1"/>
      <c r="C1548" s="1"/>
      <c r="D1548" s="1"/>
      <c r="E1548" s="1"/>
      <c r="F1548" s="1"/>
      <c r="G1548" s="1"/>
      <c r="H1548" s="1"/>
      <c r="I1548" s="33"/>
      <c r="J1548" s="53"/>
      <c r="K1548" s="1"/>
      <c r="L1548" s="1"/>
      <c r="M1548" s="1"/>
      <c r="N1548" s="1"/>
      <c r="O1548" s="1"/>
      <c r="P1548" s="1"/>
      <c r="Q1548" s="53"/>
      <c r="R1548" s="53"/>
      <c r="V1548" s="43"/>
      <c r="W1548" s="1"/>
      <c r="X1548" s="92"/>
    </row>
    <row r="1549" spans="1:24" ht="15">
      <c r="A1549" s="1" t="b">
        <v>0</v>
      </c>
      <c r="B1549" s="1"/>
      <c r="C1549" s="1"/>
      <c r="D1549" s="1"/>
      <c r="E1549" s="1"/>
      <c r="F1549" s="1"/>
      <c r="G1549" s="1"/>
      <c r="H1549" s="1"/>
      <c r="I1549" s="33"/>
      <c r="J1549" s="53"/>
      <c r="K1549" s="1"/>
      <c r="L1549" s="1"/>
      <c r="M1549" s="1"/>
      <c r="N1549" s="1"/>
      <c r="O1549" s="1"/>
      <c r="P1549" s="1"/>
      <c r="Q1549" s="53"/>
      <c r="R1549" s="53"/>
      <c r="V1549" s="43"/>
      <c r="W1549" s="1"/>
      <c r="X1549" s="92"/>
    </row>
    <row r="1550" spans="1:24" ht="15">
      <c r="A1550" s="1" t="b">
        <v>0</v>
      </c>
      <c r="B1550" s="1"/>
      <c r="C1550" s="1"/>
      <c r="D1550" s="1"/>
      <c r="E1550" s="1"/>
      <c r="F1550" s="1"/>
      <c r="G1550" s="1"/>
      <c r="H1550" s="1"/>
      <c r="I1550" s="33"/>
      <c r="J1550" s="53"/>
      <c r="K1550" s="1"/>
      <c r="L1550" s="1"/>
      <c r="M1550" s="1"/>
      <c r="N1550" s="1"/>
      <c r="O1550" s="1"/>
      <c r="P1550" s="1"/>
      <c r="Q1550" s="53"/>
      <c r="R1550" s="53"/>
      <c r="V1550" s="43"/>
      <c r="W1550" s="1"/>
      <c r="X1550" s="92"/>
    </row>
    <row r="1551" spans="1:24" ht="15">
      <c r="A1551" s="1" t="b">
        <v>0</v>
      </c>
      <c r="B1551" s="1"/>
      <c r="C1551" s="1"/>
      <c r="D1551" s="1"/>
      <c r="E1551" s="1"/>
      <c r="F1551" s="1"/>
      <c r="G1551" s="1"/>
      <c r="H1551" s="1"/>
      <c r="I1551" s="33"/>
      <c r="J1551" s="53"/>
      <c r="K1551" s="1"/>
      <c r="L1551" s="1"/>
      <c r="M1551" s="1"/>
      <c r="N1551" s="1"/>
      <c r="O1551" s="1"/>
      <c r="P1551" s="1"/>
      <c r="Q1551" s="53"/>
      <c r="R1551" s="53"/>
      <c r="V1551" s="43"/>
      <c r="W1551" s="1"/>
      <c r="X1551" s="92"/>
    </row>
    <row r="1552" spans="1:24" ht="15">
      <c r="A1552" s="1" t="b">
        <v>0</v>
      </c>
      <c r="B1552" s="1"/>
      <c r="C1552" s="1"/>
      <c r="D1552" s="1"/>
      <c r="E1552" s="1"/>
      <c r="F1552" s="1"/>
      <c r="G1552" s="1"/>
      <c r="H1552" s="1"/>
      <c r="I1552" s="33"/>
      <c r="J1552" s="53"/>
      <c r="K1552" s="1"/>
      <c r="L1552" s="1"/>
      <c r="M1552" s="1"/>
      <c r="N1552" s="1"/>
      <c r="O1552" s="1"/>
      <c r="P1552" s="1"/>
      <c r="Q1552" s="53"/>
      <c r="R1552" s="53"/>
      <c r="V1552" s="43"/>
      <c r="W1552" s="1"/>
      <c r="X1552" s="92"/>
    </row>
    <row r="1553" spans="1:24" ht="15">
      <c r="A1553" s="1" t="b">
        <v>0</v>
      </c>
      <c r="B1553" s="1"/>
      <c r="C1553" s="1"/>
      <c r="D1553" s="1"/>
      <c r="E1553" s="1"/>
      <c r="F1553" s="1"/>
      <c r="G1553" s="1"/>
      <c r="H1553" s="1"/>
      <c r="I1553" s="33"/>
      <c r="J1553" s="53"/>
      <c r="K1553" s="1"/>
      <c r="L1553" s="1"/>
      <c r="M1553" s="1"/>
      <c r="N1553" s="1"/>
      <c r="O1553" s="1"/>
      <c r="P1553" s="1"/>
      <c r="Q1553" s="53"/>
      <c r="R1553" s="53"/>
      <c r="V1553" s="43"/>
      <c r="W1553" s="1"/>
      <c r="X1553" s="92"/>
    </row>
    <row r="1554" spans="1:24" ht="15">
      <c r="A1554" s="1" t="b">
        <v>0</v>
      </c>
      <c r="B1554" s="1"/>
      <c r="C1554" s="1"/>
      <c r="D1554" s="1"/>
      <c r="E1554" s="1"/>
      <c r="F1554" s="1"/>
      <c r="G1554" s="1"/>
      <c r="H1554" s="1"/>
      <c r="I1554" s="33"/>
      <c r="J1554" s="53"/>
      <c r="K1554" s="1"/>
      <c r="L1554" s="1"/>
      <c r="M1554" s="1"/>
      <c r="N1554" s="1"/>
      <c r="O1554" s="1"/>
      <c r="P1554" s="1"/>
      <c r="Q1554" s="53"/>
      <c r="R1554" s="53"/>
      <c r="V1554" s="43"/>
      <c r="W1554" s="1"/>
      <c r="X1554" s="92"/>
    </row>
    <row r="1555" spans="1:24" ht="15">
      <c r="A1555" s="1" t="b">
        <v>0</v>
      </c>
      <c r="B1555" s="1"/>
      <c r="C1555" s="1"/>
      <c r="D1555" s="1"/>
      <c r="E1555" s="1"/>
      <c r="F1555" s="1"/>
      <c r="G1555" s="1"/>
      <c r="H1555" s="1"/>
      <c r="I1555" s="33"/>
      <c r="J1555" s="53"/>
      <c r="K1555" s="1"/>
      <c r="L1555" s="1"/>
      <c r="M1555" s="1"/>
      <c r="N1555" s="1"/>
      <c r="O1555" s="1"/>
      <c r="P1555" s="1"/>
      <c r="Q1555" s="53"/>
      <c r="R1555" s="53"/>
      <c r="V1555" s="43"/>
      <c r="W1555" s="1"/>
      <c r="X1555" s="92"/>
    </row>
    <row r="1556" spans="1:24" ht="15">
      <c r="A1556" s="1" t="b">
        <v>0</v>
      </c>
      <c r="B1556" s="1"/>
      <c r="C1556" s="1"/>
      <c r="D1556" s="1"/>
      <c r="E1556" s="1"/>
      <c r="F1556" s="1"/>
      <c r="G1556" s="1"/>
      <c r="H1556" s="1"/>
      <c r="I1556" s="33"/>
      <c r="J1556" s="53"/>
      <c r="K1556" s="1"/>
      <c r="L1556" s="1"/>
      <c r="M1556" s="1"/>
      <c r="N1556" s="1"/>
      <c r="O1556" s="1"/>
      <c r="P1556" s="1"/>
      <c r="Q1556" s="53"/>
      <c r="R1556" s="53"/>
      <c r="V1556" s="43"/>
      <c r="W1556" s="1"/>
      <c r="X1556" s="92"/>
    </row>
    <row r="1557" spans="1:24" ht="15">
      <c r="A1557" s="1" t="b">
        <v>0</v>
      </c>
      <c r="B1557" s="1"/>
      <c r="C1557" s="1"/>
      <c r="D1557" s="1"/>
      <c r="E1557" s="1"/>
      <c r="F1557" s="1"/>
      <c r="G1557" s="1"/>
      <c r="H1557" s="1"/>
      <c r="I1557" s="33"/>
      <c r="J1557" s="53"/>
      <c r="K1557" s="1"/>
      <c r="L1557" s="1"/>
      <c r="M1557" s="1"/>
      <c r="N1557" s="1"/>
      <c r="O1557" s="1"/>
      <c r="P1557" s="1"/>
      <c r="Q1557" s="53"/>
      <c r="R1557" s="53"/>
      <c r="V1557" s="43"/>
      <c r="W1557" s="1"/>
      <c r="X1557" s="92"/>
    </row>
    <row r="1558" spans="1:24" ht="15">
      <c r="A1558" s="1" t="b">
        <v>0</v>
      </c>
      <c r="B1558" s="1"/>
      <c r="C1558" s="1"/>
      <c r="D1558" s="1"/>
      <c r="E1558" s="1"/>
      <c r="F1558" s="1"/>
      <c r="G1558" s="1"/>
      <c r="H1558" s="1"/>
      <c r="I1558" s="33"/>
      <c r="J1558" s="53"/>
      <c r="K1558" s="1"/>
      <c r="L1558" s="1"/>
      <c r="M1558" s="1"/>
      <c r="N1558" s="1"/>
      <c r="O1558" s="1"/>
      <c r="P1558" s="1"/>
      <c r="Q1558" s="53"/>
      <c r="R1558" s="53"/>
      <c r="V1558" s="43"/>
      <c r="W1558" s="1"/>
      <c r="X1558" s="92"/>
    </row>
    <row r="1559" spans="1:24" ht="15">
      <c r="A1559" s="1" t="b">
        <v>0</v>
      </c>
      <c r="B1559" s="1"/>
      <c r="C1559" s="1"/>
      <c r="D1559" s="1"/>
      <c r="E1559" s="1"/>
      <c r="F1559" s="1"/>
      <c r="G1559" s="1"/>
      <c r="H1559" s="1"/>
      <c r="I1559" s="33"/>
      <c r="J1559" s="53"/>
      <c r="K1559" s="1"/>
      <c r="L1559" s="1"/>
      <c r="M1559" s="1"/>
      <c r="N1559" s="1"/>
      <c r="O1559" s="1"/>
      <c r="P1559" s="1"/>
      <c r="Q1559" s="53"/>
      <c r="R1559" s="53"/>
      <c r="V1559" s="43"/>
      <c r="W1559" s="1"/>
      <c r="X1559" s="92"/>
    </row>
    <row r="1560" spans="1:24" ht="15">
      <c r="A1560" s="1" t="b">
        <v>0</v>
      </c>
      <c r="B1560" s="1"/>
      <c r="C1560" s="1"/>
      <c r="D1560" s="1"/>
      <c r="E1560" s="1"/>
      <c r="F1560" s="1"/>
      <c r="G1560" s="1"/>
      <c r="H1560" s="1"/>
      <c r="I1560" s="33"/>
      <c r="J1560" s="53"/>
      <c r="K1560" s="1"/>
      <c r="L1560" s="1"/>
      <c r="M1560" s="1"/>
      <c r="N1560" s="1"/>
      <c r="O1560" s="1"/>
      <c r="P1560" s="1"/>
      <c r="Q1560" s="53"/>
      <c r="R1560" s="53"/>
      <c r="V1560" s="43"/>
      <c r="W1560" s="1"/>
      <c r="X1560" s="92"/>
    </row>
    <row r="1561" spans="1:24" ht="15">
      <c r="A1561" s="1" t="b">
        <v>0</v>
      </c>
      <c r="B1561" s="1"/>
      <c r="C1561" s="1"/>
      <c r="D1561" s="1"/>
      <c r="E1561" s="1"/>
      <c r="F1561" s="1"/>
      <c r="G1561" s="1"/>
      <c r="H1561" s="1"/>
      <c r="I1561" s="33"/>
      <c r="J1561" s="53"/>
      <c r="K1561" s="1"/>
      <c r="L1561" s="1"/>
      <c r="M1561" s="1"/>
      <c r="N1561" s="1"/>
      <c r="O1561" s="1"/>
      <c r="P1561" s="1"/>
      <c r="Q1561" s="53"/>
      <c r="R1561" s="53"/>
      <c r="V1561" s="43"/>
      <c r="W1561" s="1"/>
      <c r="X1561" s="92"/>
    </row>
    <row r="1562" spans="1:24" ht="15">
      <c r="A1562" s="1" t="b">
        <v>0</v>
      </c>
      <c r="B1562" s="1"/>
      <c r="C1562" s="1"/>
      <c r="D1562" s="1"/>
      <c r="E1562" s="1"/>
      <c r="F1562" s="1"/>
      <c r="G1562" s="1"/>
      <c r="H1562" s="1"/>
      <c r="I1562" s="33"/>
      <c r="J1562" s="53"/>
      <c r="K1562" s="1"/>
      <c r="L1562" s="1"/>
      <c r="M1562" s="1"/>
      <c r="N1562" s="1"/>
      <c r="O1562" s="1"/>
      <c r="P1562" s="1"/>
      <c r="Q1562" s="53"/>
      <c r="R1562" s="53"/>
      <c r="V1562" s="43"/>
      <c r="W1562" s="1"/>
      <c r="X1562" s="92"/>
    </row>
    <row r="1563" spans="1:24" ht="15">
      <c r="A1563" s="1" t="b">
        <v>0</v>
      </c>
      <c r="B1563" s="1"/>
      <c r="C1563" s="1"/>
      <c r="D1563" s="1"/>
      <c r="E1563" s="1"/>
      <c r="F1563" s="1"/>
      <c r="G1563" s="1"/>
      <c r="H1563" s="1"/>
      <c r="I1563" s="33"/>
      <c r="J1563" s="53"/>
      <c r="K1563" s="1"/>
      <c r="L1563" s="1"/>
      <c r="M1563" s="1"/>
      <c r="N1563" s="1"/>
      <c r="O1563" s="1"/>
      <c r="P1563" s="1"/>
      <c r="Q1563" s="53"/>
      <c r="R1563" s="53"/>
      <c r="V1563" s="43"/>
      <c r="W1563" s="1"/>
      <c r="X1563" s="92"/>
    </row>
    <row r="1564" spans="1:24" ht="15">
      <c r="A1564" s="1" t="b">
        <v>0</v>
      </c>
      <c r="B1564" s="1"/>
      <c r="C1564" s="1"/>
      <c r="D1564" s="1"/>
      <c r="E1564" s="1"/>
      <c r="F1564" s="1"/>
      <c r="G1564" s="1"/>
      <c r="H1564" s="1"/>
      <c r="I1564" s="33"/>
      <c r="J1564" s="53"/>
      <c r="K1564" s="1"/>
      <c r="L1564" s="1"/>
      <c r="M1564" s="1"/>
      <c r="N1564" s="1"/>
      <c r="O1564" s="1"/>
      <c r="P1564" s="1"/>
      <c r="Q1564" s="53"/>
      <c r="R1564" s="53"/>
      <c r="V1564" s="43"/>
      <c r="W1564" s="1"/>
      <c r="X1564" s="92"/>
    </row>
    <row r="1565" spans="1:24" ht="15">
      <c r="A1565" s="1" t="b">
        <v>0</v>
      </c>
      <c r="B1565" s="1"/>
      <c r="C1565" s="1"/>
      <c r="D1565" s="1"/>
      <c r="E1565" s="1"/>
      <c r="F1565" s="1"/>
      <c r="G1565" s="1"/>
      <c r="H1565" s="1"/>
      <c r="I1565" s="33"/>
      <c r="J1565" s="53"/>
      <c r="K1565" s="1"/>
      <c r="L1565" s="1"/>
      <c r="M1565" s="1"/>
      <c r="N1565" s="1"/>
      <c r="O1565" s="1"/>
      <c r="P1565" s="1"/>
      <c r="Q1565" s="53"/>
      <c r="R1565" s="53"/>
      <c r="V1565" s="43"/>
      <c r="W1565" s="1"/>
      <c r="X1565" s="92"/>
    </row>
    <row r="1566" spans="1:24" ht="15">
      <c r="A1566" s="1" t="b">
        <v>0</v>
      </c>
      <c r="B1566" s="1"/>
      <c r="C1566" s="1"/>
      <c r="D1566" s="1"/>
      <c r="E1566" s="1"/>
      <c r="F1566" s="1"/>
      <c r="G1566" s="1"/>
      <c r="H1566" s="1"/>
      <c r="I1566" s="33"/>
      <c r="J1566" s="53"/>
      <c r="K1566" s="1"/>
      <c r="L1566" s="1"/>
      <c r="M1566" s="1"/>
      <c r="N1566" s="1"/>
      <c r="O1566" s="1"/>
      <c r="P1566" s="1"/>
      <c r="Q1566" s="53"/>
      <c r="R1566" s="53"/>
      <c r="V1566" s="43"/>
      <c r="W1566" s="1"/>
      <c r="X1566" s="92"/>
    </row>
    <row r="1567" spans="1:24" ht="15">
      <c r="A1567" s="1" t="b">
        <v>0</v>
      </c>
      <c r="B1567" s="1"/>
      <c r="C1567" s="1"/>
      <c r="D1567" s="1"/>
      <c r="E1567" s="1"/>
      <c r="F1567" s="1"/>
      <c r="G1567" s="1"/>
      <c r="H1567" s="1"/>
      <c r="I1567" s="33"/>
      <c r="J1567" s="53"/>
      <c r="K1567" s="1"/>
      <c r="L1567" s="1"/>
      <c r="M1567" s="1"/>
      <c r="N1567" s="1"/>
      <c r="O1567" s="1"/>
      <c r="P1567" s="1"/>
      <c r="Q1567" s="53"/>
      <c r="R1567" s="53"/>
      <c r="V1567" s="43"/>
      <c r="W1567" s="1"/>
      <c r="X1567" s="92"/>
    </row>
    <row r="1568" spans="1:24" ht="15">
      <c r="A1568" s="1" t="b">
        <v>0</v>
      </c>
      <c r="B1568" s="1"/>
      <c r="C1568" s="1"/>
      <c r="D1568" s="1"/>
      <c r="E1568" s="1"/>
      <c r="F1568" s="1"/>
      <c r="G1568" s="1"/>
      <c r="H1568" s="1"/>
      <c r="I1568" s="33"/>
      <c r="J1568" s="53"/>
      <c r="K1568" s="1"/>
      <c r="L1568" s="1"/>
      <c r="M1568" s="1"/>
      <c r="N1568" s="1"/>
      <c r="O1568" s="1"/>
      <c r="P1568" s="1"/>
      <c r="Q1568" s="53"/>
      <c r="R1568" s="53"/>
      <c r="V1568" s="43"/>
      <c r="W1568" s="1"/>
      <c r="X1568" s="92"/>
    </row>
    <row r="1569" spans="1:24" ht="15">
      <c r="A1569" s="1" t="b">
        <v>0</v>
      </c>
      <c r="B1569" s="1"/>
      <c r="C1569" s="1"/>
      <c r="D1569" s="1"/>
      <c r="E1569" s="1"/>
      <c r="F1569" s="1"/>
      <c r="G1569" s="1"/>
      <c r="H1569" s="1"/>
      <c r="I1569" s="33"/>
      <c r="J1569" s="53"/>
      <c r="K1569" s="1"/>
      <c r="L1569" s="1"/>
      <c r="M1569" s="1"/>
      <c r="N1569" s="1"/>
      <c r="O1569" s="1"/>
      <c r="P1569" s="1"/>
      <c r="Q1569" s="53"/>
      <c r="R1569" s="53"/>
      <c r="V1569" s="43"/>
      <c r="W1569" s="1"/>
      <c r="X1569" s="92"/>
    </row>
    <row r="1570" spans="1:24" ht="15">
      <c r="A1570" s="1" t="b">
        <v>0</v>
      </c>
      <c r="B1570" s="1"/>
      <c r="C1570" s="1"/>
      <c r="D1570" s="1"/>
      <c r="E1570" s="1"/>
      <c r="F1570" s="1"/>
      <c r="G1570" s="1"/>
      <c r="H1570" s="1"/>
      <c r="I1570" s="33"/>
      <c r="J1570" s="53"/>
      <c r="K1570" s="1"/>
      <c r="L1570" s="1"/>
      <c r="M1570" s="1"/>
      <c r="N1570" s="1"/>
      <c r="O1570" s="1"/>
      <c r="P1570" s="1"/>
      <c r="Q1570" s="53"/>
      <c r="R1570" s="53"/>
      <c r="V1570" s="43"/>
      <c r="W1570" s="1"/>
      <c r="X1570" s="92"/>
    </row>
    <row r="1571" spans="1:24" ht="15">
      <c r="A1571" s="1" t="b">
        <v>0</v>
      </c>
      <c r="B1571" s="1"/>
      <c r="C1571" s="1"/>
      <c r="D1571" s="1"/>
      <c r="E1571" s="1"/>
      <c r="F1571" s="1"/>
      <c r="G1571" s="1"/>
      <c r="H1571" s="1"/>
      <c r="I1571" s="33"/>
      <c r="J1571" s="53"/>
      <c r="K1571" s="1"/>
      <c r="L1571" s="1"/>
      <c r="M1571" s="1"/>
      <c r="N1571" s="1"/>
      <c r="O1571" s="1"/>
      <c r="P1571" s="1"/>
      <c r="Q1571" s="53"/>
      <c r="R1571" s="53"/>
      <c r="V1571" s="43"/>
      <c r="W1571" s="1"/>
      <c r="X1571" s="92"/>
    </row>
    <row r="1572" spans="1:24" ht="15">
      <c r="A1572" s="1" t="b">
        <v>0</v>
      </c>
      <c r="B1572" s="1"/>
      <c r="C1572" s="1"/>
      <c r="D1572" s="1"/>
      <c r="E1572" s="1"/>
      <c r="F1572" s="1"/>
      <c r="G1572" s="1"/>
      <c r="H1572" s="1"/>
      <c r="I1572" s="33"/>
      <c r="J1572" s="53"/>
      <c r="K1572" s="1"/>
      <c r="L1572" s="1"/>
      <c r="M1572" s="1"/>
      <c r="N1572" s="1"/>
      <c r="O1572" s="1"/>
      <c r="P1572" s="1"/>
      <c r="Q1572" s="53"/>
      <c r="R1572" s="53"/>
      <c r="V1572" s="43"/>
      <c r="W1572" s="1"/>
      <c r="X1572" s="92"/>
    </row>
    <row r="1573" spans="1:24" ht="15">
      <c r="A1573" s="1" t="b">
        <v>0</v>
      </c>
      <c r="B1573" s="1"/>
      <c r="C1573" s="1"/>
      <c r="D1573" s="1"/>
      <c r="E1573" s="1"/>
      <c r="F1573" s="1"/>
      <c r="G1573" s="1"/>
      <c r="H1573" s="1"/>
      <c r="I1573" s="33"/>
      <c r="J1573" s="53"/>
      <c r="K1573" s="1"/>
      <c r="L1573" s="1"/>
      <c r="M1573" s="1"/>
      <c r="N1573" s="1"/>
      <c r="O1573" s="1"/>
      <c r="P1573" s="1"/>
      <c r="Q1573" s="53"/>
      <c r="R1573" s="53"/>
      <c r="V1573" s="43"/>
      <c r="W1573" s="1"/>
      <c r="X1573" s="92"/>
    </row>
    <row r="1574" spans="1:24" ht="15">
      <c r="A1574" s="1" t="b">
        <v>0</v>
      </c>
      <c r="B1574" s="1"/>
      <c r="C1574" s="1"/>
      <c r="D1574" s="1"/>
      <c r="E1574" s="1"/>
      <c r="F1574" s="1"/>
      <c r="G1574" s="1"/>
      <c r="H1574" s="1"/>
      <c r="I1574" s="33"/>
      <c r="J1574" s="53"/>
      <c r="K1574" s="1"/>
      <c r="L1574" s="1"/>
      <c r="M1574" s="1"/>
      <c r="N1574" s="1"/>
      <c r="O1574" s="1"/>
      <c r="P1574" s="1"/>
      <c r="Q1574" s="53"/>
      <c r="R1574" s="53"/>
      <c r="V1574" s="43"/>
      <c r="W1574" s="1"/>
      <c r="X1574" s="92"/>
    </row>
    <row r="1575" spans="1:24" ht="15">
      <c r="A1575" s="1" t="b">
        <v>0</v>
      </c>
      <c r="B1575" s="1"/>
      <c r="C1575" s="1"/>
      <c r="D1575" s="1"/>
      <c r="E1575" s="1"/>
      <c r="F1575" s="1"/>
      <c r="G1575" s="1"/>
      <c r="H1575" s="1"/>
      <c r="I1575" s="33"/>
      <c r="J1575" s="53"/>
      <c r="K1575" s="1"/>
      <c r="L1575" s="1"/>
      <c r="M1575" s="1"/>
      <c r="N1575" s="1"/>
      <c r="O1575" s="1"/>
      <c r="P1575" s="1"/>
      <c r="Q1575" s="53"/>
      <c r="R1575" s="53"/>
      <c r="V1575" s="43"/>
      <c r="W1575" s="1"/>
      <c r="X1575" s="92"/>
    </row>
    <row r="1576" spans="1:24" ht="15">
      <c r="A1576" s="1" t="b">
        <v>0</v>
      </c>
      <c r="B1576" s="1"/>
      <c r="C1576" s="1"/>
      <c r="D1576" s="1"/>
      <c r="E1576" s="1"/>
      <c r="F1576" s="1"/>
      <c r="G1576" s="1"/>
      <c r="H1576" s="1"/>
      <c r="I1576" s="33"/>
      <c r="J1576" s="53"/>
      <c r="K1576" s="1"/>
      <c r="L1576" s="1"/>
      <c r="M1576" s="1"/>
      <c r="N1576" s="1"/>
      <c r="O1576" s="1"/>
      <c r="P1576" s="1"/>
      <c r="Q1576" s="53"/>
      <c r="R1576" s="53"/>
      <c r="V1576" s="43"/>
      <c r="W1576" s="1"/>
      <c r="X1576" s="92"/>
    </row>
    <row r="1577" spans="1:24" ht="15">
      <c r="A1577" s="1" t="b">
        <v>0</v>
      </c>
      <c r="B1577" s="1"/>
      <c r="C1577" s="1"/>
      <c r="D1577" s="1"/>
      <c r="E1577" s="1"/>
      <c r="F1577" s="1"/>
      <c r="G1577" s="1"/>
      <c r="H1577" s="1"/>
      <c r="I1577" s="33"/>
      <c r="J1577" s="53"/>
      <c r="K1577" s="1"/>
      <c r="L1577" s="1"/>
      <c r="M1577" s="1"/>
      <c r="N1577" s="1"/>
      <c r="O1577" s="1"/>
      <c r="P1577" s="1"/>
      <c r="Q1577" s="53"/>
      <c r="R1577" s="53"/>
      <c r="V1577" s="43"/>
      <c r="W1577" s="1"/>
      <c r="X1577" s="92"/>
    </row>
    <row r="1578" spans="1:24" ht="15">
      <c r="A1578" s="1" t="b">
        <v>0</v>
      </c>
      <c r="B1578" s="1"/>
      <c r="C1578" s="1"/>
      <c r="D1578" s="1"/>
      <c r="E1578" s="1"/>
      <c r="F1578" s="1"/>
      <c r="G1578" s="1"/>
      <c r="H1578" s="1"/>
      <c r="I1578" s="33"/>
      <c r="J1578" s="53"/>
      <c r="K1578" s="1"/>
      <c r="L1578" s="1"/>
      <c r="M1578" s="1"/>
      <c r="N1578" s="1"/>
      <c r="O1578" s="1"/>
      <c r="P1578" s="1"/>
      <c r="Q1578" s="53"/>
      <c r="R1578" s="53"/>
      <c r="V1578" s="43"/>
      <c r="W1578" s="1"/>
      <c r="X1578" s="92"/>
    </row>
    <row r="1579" spans="1:24" ht="15">
      <c r="A1579" s="1" t="b">
        <v>0</v>
      </c>
      <c r="B1579" s="1"/>
      <c r="C1579" s="1"/>
      <c r="D1579" s="1"/>
      <c r="E1579" s="1"/>
      <c r="F1579" s="1"/>
      <c r="G1579" s="1"/>
      <c r="H1579" s="1"/>
      <c r="I1579" s="33"/>
      <c r="J1579" s="53"/>
      <c r="K1579" s="1"/>
      <c r="L1579" s="1"/>
      <c r="M1579" s="1"/>
      <c r="N1579" s="1"/>
      <c r="O1579" s="1"/>
      <c r="P1579" s="1"/>
      <c r="Q1579" s="53"/>
      <c r="R1579" s="53"/>
      <c r="V1579" s="43"/>
      <c r="W1579" s="1"/>
      <c r="X1579" s="92"/>
    </row>
    <row r="1580" spans="1:24" ht="15">
      <c r="A1580" s="1" t="b">
        <v>0</v>
      </c>
      <c r="B1580" s="1"/>
      <c r="C1580" s="1"/>
      <c r="D1580" s="1"/>
      <c r="E1580" s="1"/>
      <c r="F1580" s="1"/>
      <c r="G1580" s="1"/>
      <c r="H1580" s="1"/>
      <c r="I1580" s="33"/>
      <c r="J1580" s="53"/>
      <c r="K1580" s="1"/>
      <c r="L1580" s="1"/>
      <c r="M1580" s="1"/>
      <c r="N1580" s="1"/>
      <c r="O1580" s="1"/>
      <c r="P1580" s="1"/>
      <c r="Q1580" s="53"/>
      <c r="R1580" s="53"/>
      <c r="V1580" s="43"/>
      <c r="W1580" s="1"/>
      <c r="X1580" s="92"/>
    </row>
    <row r="1581" spans="1:24" ht="15">
      <c r="A1581" s="1" t="b">
        <v>0</v>
      </c>
      <c r="B1581" s="1"/>
      <c r="C1581" s="1"/>
      <c r="D1581" s="1"/>
      <c r="E1581" s="1"/>
      <c r="F1581" s="1"/>
      <c r="G1581" s="1"/>
      <c r="H1581" s="1"/>
      <c r="I1581" s="33"/>
      <c r="J1581" s="53"/>
      <c r="K1581" s="1"/>
      <c r="L1581" s="1"/>
      <c r="M1581" s="1"/>
      <c r="N1581" s="1"/>
      <c r="O1581" s="1"/>
      <c r="P1581" s="1"/>
      <c r="Q1581" s="53"/>
      <c r="R1581" s="53"/>
      <c r="V1581" s="43"/>
      <c r="W1581" s="1"/>
      <c r="X1581" s="92"/>
    </row>
    <row r="1582" spans="1:24" ht="15">
      <c r="A1582" s="1" t="b">
        <v>0</v>
      </c>
      <c r="B1582" s="1"/>
      <c r="C1582" s="1"/>
      <c r="D1582" s="1"/>
      <c r="E1582" s="1"/>
      <c r="F1582" s="1"/>
      <c r="G1582" s="1"/>
      <c r="H1582" s="1"/>
      <c r="I1582" s="33"/>
      <c r="J1582" s="53"/>
      <c r="K1582" s="1"/>
      <c r="L1582" s="1"/>
      <c r="M1582" s="1"/>
      <c r="N1582" s="1"/>
      <c r="O1582" s="1"/>
      <c r="P1582" s="1"/>
      <c r="Q1582" s="53"/>
      <c r="R1582" s="53"/>
      <c r="V1582" s="43"/>
      <c r="W1582" s="1"/>
      <c r="X1582" s="92"/>
    </row>
    <row r="1583" spans="1:24" ht="15">
      <c r="A1583" s="1" t="b">
        <v>0</v>
      </c>
      <c r="B1583" s="1"/>
      <c r="C1583" s="1"/>
      <c r="D1583" s="1"/>
      <c r="E1583" s="1"/>
      <c r="F1583" s="1"/>
      <c r="G1583" s="1"/>
      <c r="H1583" s="1"/>
      <c r="I1583" s="33"/>
      <c r="J1583" s="53"/>
      <c r="K1583" s="1"/>
      <c r="L1583" s="1"/>
      <c r="M1583" s="1"/>
      <c r="N1583" s="1"/>
      <c r="O1583" s="1"/>
      <c r="P1583" s="1"/>
      <c r="Q1583" s="53"/>
      <c r="R1583" s="53"/>
      <c r="V1583" s="43"/>
      <c r="W1583" s="1"/>
      <c r="X1583" s="92"/>
    </row>
    <row r="1584" spans="1:24" ht="15">
      <c r="A1584" s="1" t="b">
        <v>0</v>
      </c>
      <c r="B1584" s="1"/>
      <c r="C1584" s="1"/>
      <c r="D1584" s="1"/>
      <c r="E1584" s="1"/>
      <c r="F1584" s="1"/>
      <c r="G1584" s="1"/>
      <c r="H1584" s="1"/>
      <c r="I1584" s="33"/>
      <c r="J1584" s="53"/>
      <c r="K1584" s="1"/>
      <c r="L1584" s="1"/>
      <c r="M1584" s="1"/>
      <c r="N1584" s="1"/>
      <c r="O1584" s="1"/>
      <c r="P1584" s="1"/>
      <c r="Q1584" s="53"/>
      <c r="R1584" s="53"/>
      <c r="V1584" s="43"/>
      <c r="W1584" s="1"/>
      <c r="X1584" s="92"/>
    </row>
    <row r="1585" spans="1:24" ht="15">
      <c r="A1585" s="1" t="b">
        <v>0</v>
      </c>
      <c r="B1585" s="1"/>
      <c r="C1585" s="1"/>
      <c r="D1585" s="1"/>
      <c r="E1585" s="1"/>
      <c r="F1585" s="1"/>
      <c r="G1585" s="1"/>
      <c r="H1585" s="1"/>
      <c r="I1585" s="33"/>
      <c r="J1585" s="53"/>
      <c r="K1585" s="1"/>
      <c r="L1585" s="1"/>
      <c r="M1585" s="1"/>
      <c r="N1585" s="1"/>
      <c r="O1585" s="1"/>
      <c r="P1585" s="1"/>
      <c r="Q1585" s="53"/>
      <c r="R1585" s="53"/>
      <c r="V1585" s="43"/>
      <c r="W1585" s="1"/>
      <c r="X1585" s="92"/>
    </row>
    <row r="1586" spans="1:24" ht="15">
      <c r="A1586" s="1" t="b">
        <v>0</v>
      </c>
      <c r="B1586" s="1"/>
      <c r="C1586" s="1"/>
      <c r="D1586" s="1"/>
      <c r="E1586" s="1"/>
      <c r="F1586" s="1"/>
      <c r="G1586" s="1"/>
      <c r="H1586" s="1"/>
      <c r="I1586" s="33"/>
      <c r="J1586" s="53"/>
      <c r="K1586" s="1"/>
      <c r="L1586" s="1"/>
      <c r="M1586" s="1"/>
      <c r="N1586" s="1"/>
      <c r="O1586" s="1"/>
      <c r="P1586" s="1"/>
      <c r="Q1586" s="53"/>
      <c r="R1586" s="53"/>
      <c r="V1586" s="43"/>
      <c r="W1586" s="1"/>
      <c r="X1586" s="92"/>
    </row>
    <row r="1587" spans="1:24" ht="15">
      <c r="A1587" s="1" t="b">
        <v>0</v>
      </c>
      <c r="B1587" s="1"/>
      <c r="C1587" s="1"/>
      <c r="D1587" s="1"/>
      <c r="E1587" s="1"/>
      <c r="F1587" s="1"/>
      <c r="G1587" s="1"/>
      <c r="H1587" s="1"/>
      <c r="I1587" s="33"/>
      <c r="J1587" s="53"/>
      <c r="K1587" s="1"/>
      <c r="L1587" s="1"/>
      <c r="M1587" s="1"/>
      <c r="N1587" s="1"/>
      <c r="O1587" s="1"/>
      <c r="P1587" s="1"/>
      <c r="Q1587" s="53"/>
      <c r="R1587" s="53"/>
      <c r="V1587" s="43"/>
      <c r="W1587" s="1"/>
      <c r="X1587" s="92"/>
    </row>
    <row r="1588" spans="1:24" ht="15">
      <c r="A1588" s="1" t="b">
        <v>0</v>
      </c>
      <c r="B1588" s="1"/>
      <c r="C1588" s="1"/>
      <c r="D1588" s="1"/>
      <c r="E1588" s="1"/>
      <c r="F1588" s="1"/>
      <c r="G1588" s="1"/>
      <c r="H1588" s="1"/>
      <c r="I1588" s="33"/>
      <c r="J1588" s="53"/>
      <c r="K1588" s="1"/>
      <c r="L1588" s="1"/>
      <c r="M1588" s="1"/>
      <c r="N1588" s="1"/>
      <c r="O1588" s="1"/>
      <c r="P1588" s="1"/>
      <c r="Q1588" s="53"/>
      <c r="R1588" s="53"/>
      <c r="V1588" s="43"/>
      <c r="W1588" s="1"/>
      <c r="X1588" s="92"/>
    </row>
    <row r="1589" spans="1:24" ht="15">
      <c r="A1589" s="1" t="b">
        <v>0</v>
      </c>
      <c r="B1589" s="1"/>
      <c r="C1589" s="1"/>
      <c r="D1589" s="1"/>
      <c r="E1589" s="1"/>
      <c r="F1589" s="1"/>
      <c r="G1589" s="1"/>
      <c r="H1589" s="1"/>
      <c r="I1589" s="33"/>
      <c r="J1589" s="53"/>
      <c r="K1589" s="1"/>
      <c r="L1589" s="1"/>
      <c r="M1589" s="1"/>
      <c r="N1589" s="1"/>
      <c r="O1589" s="1"/>
      <c r="P1589" s="1"/>
      <c r="Q1589" s="53"/>
      <c r="R1589" s="53"/>
      <c r="V1589" s="43"/>
      <c r="W1589" s="1"/>
      <c r="X1589" s="92"/>
    </row>
    <row r="1590" spans="1:24" ht="15">
      <c r="A1590" s="1" t="b">
        <v>0</v>
      </c>
      <c r="B1590" s="1"/>
      <c r="C1590" s="1"/>
      <c r="D1590" s="1"/>
      <c r="E1590" s="1"/>
      <c r="F1590" s="1"/>
      <c r="G1590" s="1"/>
      <c r="H1590" s="1"/>
      <c r="I1590" s="33"/>
      <c r="J1590" s="53"/>
      <c r="K1590" s="1"/>
      <c r="L1590" s="1"/>
      <c r="M1590" s="1"/>
      <c r="N1590" s="1"/>
      <c r="O1590" s="1"/>
      <c r="P1590" s="1"/>
      <c r="Q1590" s="53"/>
      <c r="R1590" s="53"/>
      <c r="V1590" s="43"/>
      <c r="W1590" s="1"/>
      <c r="X1590" s="92"/>
    </row>
    <row r="1591" spans="1:24" ht="15">
      <c r="A1591" s="1" t="b">
        <v>0</v>
      </c>
      <c r="B1591" s="1"/>
      <c r="C1591" s="1"/>
      <c r="D1591" s="1"/>
      <c r="E1591" s="1"/>
      <c r="F1591" s="1"/>
      <c r="G1591" s="1"/>
      <c r="H1591" s="1"/>
      <c r="I1591" s="33"/>
      <c r="J1591" s="53"/>
      <c r="K1591" s="1"/>
      <c r="L1591" s="1"/>
      <c r="M1591" s="1"/>
      <c r="N1591" s="1"/>
      <c r="O1591" s="1"/>
      <c r="P1591" s="1"/>
      <c r="Q1591" s="53"/>
      <c r="R1591" s="53"/>
      <c r="V1591" s="43"/>
      <c r="W1591" s="1"/>
      <c r="X1591" s="92"/>
    </row>
    <row r="1592" spans="1:24" ht="15">
      <c r="A1592" s="1" t="b">
        <v>0</v>
      </c>
      <c r="B1592" s="1"/>
      <c r="C1592" s="1"/>
      <c r="D1592" s="1"/>
      <c r="E1592" s="1"/>
      <c r="F1592" s="1"/>
      <c r="G1592" s="1"/>
      <c r="H1592" s="1"/>
      <c r="I1592" s="33"/>
      <c r="J1592" s="53"/>
      <c r="K1592" s="1"/>
      <c r="L1592" s="1"/>
      <c r="M1592" s="1"/>
      <c r="N1592" s="1"/>
      <c r="O1592" s="1"/>
      <c r="P1592" s="1"/>
      <c r="Q1592" s="53"/>
      <c r="R1592" s="53"/>
      <c r="V1592" s="43"/>
      <c r="W1592" s="1"/>
      <c r="X1592" s="92"/>
    </row>
    <row r="1593" spans="1:24" ht="15">
      <c r="A1593" s="1" t="b">
        <v>0</v>
      </c>
      <c r="B1593" s="1"/>
      <c r="C1593" s="1"/>
      <c r="D1593" s="1"/>
      <c r="E1593" s="1"/>
      <c r="F1593" s="1"/>
      <c r="G1593" s="1"/>
      <c r="H1593" s="1"/>
      <c r="I1593" s="33"/>
      <c r="J1593" s="53"/>
      <c r="K1593" s="1"/>
      <c r="L1593" s="1"/>
      <c r="M1593" s="1"/>
      <c r="N1593" s="1"/>
      <c r="O1593" s="1"/>
      <c r="P1593" s="1"/>
      <c r="Q1593" s="53"/>
      <c r="R1593" s="53"/>
      <c r="V1593" s="43"/>
      <c r="W1593" s="1"/>
      <c r="X1593" s="92"/>
    </row>
    <row r="1594" spans="1:24" ht="15">
      <c r="A1594" s="1" t="b">
        <v>0</v>
      </c>
      <c r="B1594" s="1"/>
      <c r="C1594" s="1"/>
      <c r="D1594" s="1"/>
      <c r="E1594" s="1"/>
      <c r="F1594" s="1"/>
      <c r="G1594" s="1"/>
      <c r="H1594" s="1"/>
      <c r="I1594" s="33"/>
      <c r="J1594" s="53"/>
      <c r="K1594" s="1"/>
      <c r="L1594" s="1"/>
      <c r="M1594" s="1"/>
      <c r="N1594" s="1"/>
      <c r="O1594" s="1"/>
      <c r="P1594" s="1"/>
      <c r="Q1594" s="53"/>
      <c r="R1594" s="53"/>
      <c r="V1594" s="43"/>
      <c r="W1594" s="1"/>
      <c r="X1594" s="92"/>
    </row>
    <row r="1595" spans="1:24" ht="15">
      <c r="A1595" s="1" t="b">
        <v>0</v>
      </c>
      <c r="B1595" s="1"/>
      <c r="C1595" s="1"/>
      <c r="D1595" s="1"/>
      <c r="E1595" s="1"/>
      <c r="F1595" s="1"/>
      <c r="G1595" s="1"/>
      <c r="H1595" s="1"/>
      <c r="I1595" s="33"/>
      <c r="J1595" s="53"/>
      <c r="K1595" s="1"/>
      <c r="L1595" s="1"/>
      <c r="M1595" s="1"/>
      <c r="N1595" s="1"/>
      <c r="O1595" s="1"/>
      <c r="P1595" s="1"/>
      <c r="Q1595" s="53"/>
      <c r="R1595" s="53"/>
      <c r="V1595" s="43"/>
      <c r="W1595" s="1"/>
      <c r="X1595" s="92"/>
    </row>
    <row r="1596" spans="1:24" ht="15">
      <c r="A1596" s="1" t="b">
        <v>0</v>
      </c>
      <c r="B1596" s="1"/>
      <c r="C1596" s="1"/>
      <c r="D1596" s="1"/>
      <c r="E1596" s="1"/>
      <c r="F1596" s="1"/>
      <c r="G1596" s="1"/>
      <c r="H1596" s="1"/>
      <c r="I1596" s="33"/>
      <c r="J1596" s="53"/>
      <c r="K1596" s="1"/>
      <c r="L1596" s="1"/>
      <c r="M1596" s="1"/>
      <c r="N1596" s="1"/>
      <c r="O1596" s="1"/>
      <c r="P1596" s="1"/>
      <c r="Q1596" s="53"/>
      <c r="R1596" s="53"/>
      <c r="V1596" s="43"/>
      <c r="W1596" s="1"/>
      <c r="X1596" s="92"/>
    </row>
    <row r="1597" spans="1:24" ht="15">
      <c r="A1597" s="1" t="b">
        <v>0</v>
      </c>
      <c r="B1597" s="1"/>
      <c r="C1597" s="1"/>
      <c r="D1597" s="1"/>
      <c r="E1597" s="1"/>
      <c r="F1597" s="1"/>
      <c r="G1597" s="1"/>
      <c r="H1597" s="1"/>
      <c r="I1597" s="33"/>
      <c r="J1597" s="53"/>
      <c r="K1597" s="1"/>
      <c r="L1597" s="1"/>
      <c r="M1597" s="1"/>
      <c r="N1597" s="1"/>
      <c r="O1597" s="1"/>
      <c r="P1597" s="1"/>
      <c r="Q1597" s="53"/>
      <c r="R1597" s="53"/>
      <c r="V1597" s="43"/>
      <c r="W1597" s="1"/>
      <c r="X1597" s="92"/>
    </row>
    <row r="1598" spans="1:24" ht="15">
      <c r="A1598" s="1" t="b">
        <v>0</v>
      </c>
      <c r="B1598" s="1"/>
      <c r="C1598" s="1"/>
      <c r="D1598" s="1"/>
      <c r="E1598" s="1"/>
      <c r="F1598" s="1"/>
      <c r="G1598" s="1"/>
      <c r="H1598" s="1"/>
      <c r="I1598" s="33"/>
      <c r="J1598" s="53"/>
      <c r="K1598" s="1"/>
      <c r="L1598" s="1"/>
      <c r="M1598" s="1"/>
      <c r="N1598" s="1"/>
      <c r="O1598" s="1"/>
      <c r="P1598" s="1"/>
      <c r="Q1598" s="53"/>
      <c r="R1598" s="53"/>
      <c r="V1598" s="43"/>
      <c r="W1598" s="1"/>
      <c r="X1598" s="92"/>
    </row>
    <row r="1599" spans="1:24" ht="15">
      <c r="A1599" s="1" t="b">
        <v>0</v>
      </c>
      <c r="B1599" s="1"/>
      <c r="C1599" s="1"/>
      <c r="D1599" s="1"/>
      <c r="E1599" s="1"/>
      <c r="F1599" s="1"/>
      <c r="G1599" s="1"/>
      <c r="H1599" s="1"/>
      <c r="I1599" s="33"/>
      <c r="J1599" s="53"/>
      <c r="K1599" s="1"/>
      <c r="L1599" s="1"/>
      <c r="M1599" s="1"/>
      <c r="N1599" s="1"/>
      <c r="O1599" s="1"/>
      <c r="P1599" s="1"/>
      <c r="Q1599" s="53"/>
      <c r="R1599" s="53"/>
      <c r="V1599" s="43"/>
      <c r="W1599" s="1"/>
      <c r="X1599" s="92"/>
    </row>
    <row r="1600" spans="1:24" ht="15">
      <c r="A1600" s="1" t="b">
        <v>0</v>
      </c>
      <c r="B1600" s="1"/>
      <c r="C1600" s="1"/>
      <c r="D1600" s="1"/>
      <c r="E1600" s="1"/>
      <c r="F1600" s="1"/>
      <c r="G1600" s="1"/>
      <c r="H1600" s="1"/>
      <c r="I1600" s="33"/>
      <c r="J1600" s="53"/>
      <c r="K1600" s="1"/>
      <c r="L1600" s="1"/>
      <c r="M1600" s="1"/>
      <c r="N1600" s="1"/>
      <c r="O1600" s="1"/>
      <c r="P1600" s="1"/>
      <c r="Q1600" s="53"/>
      <c r="R1600" s="53"/>
      <c r="V1600" s="43"/>
      <c r="W1600" s="1"/>
      <c r="X1600" s="92"/>
    </row>
    <row r="1601" spans="1:24" ht="15">
      <c r="A1601" s="1" t="b">
        <v>0</v>
      </c>
      <c r="B1601" s="1"/>
      <c r="C1601" s="1"/>
      <c r="D1601" s="1"/>
      <c r="E1601" s="1"/>
      <c r="F1601" s="1"/>
      <c r="G1601" s="1"/>
      <c r="H1601" s="1"/>
      <c r="I1601" s="33"/>
      <c r="J1601" s="53"/>
      <c r="K1601" s="1"/>
      <c r="L1601" s="1"/>
      <c r="M1601" s="1"/>
      <c r="N1601" s="1"/>
      <c r="O1601" s="1"/>
      <c r="P1601" s="1"/>
      <c r="Q1601" s="53"/>
      <c r="R1601" s="53"/>
      <c r="V1601" s="43"/>
      <c r="W1601" s="1"/>
      <c r="X1601" s="92"/>
    </row>
    <row r="1602" spans="1:24" ht="15">
      <c r="A1602" s="1" t="b">
        <v>0</v>
      </c>
      <c r="B1602" s="1"/>
      <c r="C1602" s="1"/>
      <c r="D1602" s="1"/>
      <c r="E1602" s="1"/>
      <c r="F1602" s="1"/>
      <c r="G1602" s="1"/>
      <c r="H1602" s="1"/>
      <c r="I1602" s="33"/>
      <c r="J1602" s="53"/>
      <c r="K1602" s="1"/>
      <c r="L1602" s="1"/>
      <c r="M1602" s="1"/>
      <c r="N1602" s="1"/>
      <c r="O1602" s="1"/>
      <c r="P1602" s="1"/>
      <c r="Q1602" s="53"/>
      <c r="R1602" s="53"/>
      <c r="V1602" s="43"/>
      <c r="W1602" s="1"/>
      <c r="X1602" s="92"/>
    </row>
    <row r="1603" spans="1:24" ht="15">
      <c r="A1603" s="1" t="b">
        <v>0</v>
      </c>
      <c r="B1603" s="1"/>
      <c r="C1603" s="1"/>
      <c r="D1603" s="1"/>
      <c r="E1603" s="1"/>
      <c r="F1603" s="1"/>
      <c r="G1603" s="1"/>
      <c r="H1603" s="1"/>
      <c r="I1603" s="33"/>
      <c r="J1603" s="53"/>
      <c r="K1603" s="1"/>
      <c r="L1603" s="1"/>
      <c r="M1603" s="1"/>
      <c r="N1603" s="1"/>
      <c r="O1603" s="1"/>
      <c r="P1603" s="1"/>
      <c r="Q1603" s="53"/>
      <c r="R1603" s="53"/>
      <c r="V1603" s="43"/>
      <c r="W1603" s="1"/>
      <c r="X1603" s="92"/>
    </row>
    <row r="1604" spans="1:24" ht="15">
      <c r="A1604" s="1" t="b">
        <v>0</v>
      </c>
      <c r="B1604" s="1"/>
      <c r="C1604" s="1"/>
      <c r="D1604" s="1"/>
      <c r="E1604" s="1"/>
      <c r="F1604" s="1"/>
      <c r="G1604" s="1"/>
      <c r="H1604" s="1"/>
      <c r="I1604" s="33"/>
      <c r="J1604" s="53"/>
      <c r="K1604" s="1"/>
      <c r="L1604" s="1"/>
      <c r="M1604" s="1"/>
      <c r="N1604" s="1"/>
      <c r="O1604" s="1"/>
      <c r="P1604" s="1"/>
      <c r="Q1604" s="53"/>
      <c r="R1604" s="53"/>
      <c r="V1604" s="43"/>
      <c r="W1604" s="1"/>
      <c r="X1604" s="92"/>
    </row>
    <row r="1605" spans="1:24" ht="15">
      <c r="A1605" s="1" t="b">
        <v>0</v>
      </c>
      <c r="B1605" s="1"/>
      <c r="C1605" s="1"/>
      <c r="D1605" s="1"/>
      <c r="E1605" s="1"/>
      <c r="F1605" s="1"/>
      <c r="G1605" s="1"/>
      <c r="H1605" s="1"/>
      <c r="I1605" s="33"/>
      <c r="J1605" s="53"/>
      <c r="K1605" s="1"/>
      <c r="L1605" s="1"/>
      <c r="M1605" s="1"/>
      <c r="N1605" s="1"/>
      <c r="O1605" s="1"/>
      <c r="P1605" s="1"/>
      <c r="Q1605" s="53"/>
      <c r="R1605" s="53"/>
      <c r="V1605" s="43"/>
      <c r="W1605" s="1"/>
      <c r="X1605" s="92"/>
    </row>
    <row r="1606" spans="1:24" ht="15">
      <c r="A1606" s="1" t="b">
        <v>0</v>
      </c>
      <c r="B1606" s="1"/>
      <c r="C1606" s="1"/>
      <c r="D1606" s="1"/>
      <c r="E1606" s="1"/>
      <c r="F1606" s="1"/>
      <c r="G1606" s="1"/>
      <c r="H1606" s="1"/>
      <c r="I1606" s="33"/>
      <c r="J1606" s="53"/>
      <c r="K1606" s="1"/>
      <c r="L1606" s="1"/>
      <c r="M1606" s="1"/>
      <c r="N1606" s="1"/>
      <c r="O1606" s="1"/>
      <c r="P1606" s="1"/>
      <c r="Q1606" s="53"/>
      <c r="R1606" s="53"/>
      <c r="V1606" s="43"/>
      <c r="W1606" s="1"/>
      <c r="X1606" s="92"/>
    </row>
    <row r="1607" spans="1:24" ht="15">
      <c r="A1607" s="1" t="b">
        <v>0</v>
      </c>
      <c r="B1607" s="1"/>
      <c r="C1607" s="1"/>
      <c r="D1607" s="1"/>
      <c r="E1607" s="1"/>
      <c r="F1607" s="1"/>
      <c r="G1607" s="1"/>
      <c r="H1607" s="1"/>
      <c r="I1607" s="33"/>
      <c r="J1607" s="53"/>
      <c r="K1607" s="1"/>
      <c r="L1607" s="1"/>
      <c r="M1607" s="1"/>
      <c r="N1607" s="1"/>
      <c r="O1607" s="1"/>
      <c r="P1607" s="1"/>
      <c r="Q1607" s="53"/>
      <c r="R1607" s="53"/>
      <c r="V1607" s="43"/>
      <c r="W1607" s="1"/>
      <c r="X1607" s="92"/>
    </row>
    <row r="1608" spans="1:24" ht="15">
      <c r="A1608" s="1" t="b">
        <v>0</v>
      </c>
      <c r="B1608" s="1"/>
      <c r="C1608" s="1"/>
      <c r="D1608" s="1"/>
      <c r="E1608" s="1"/>
      <c r="F1608" s="1"/>
      <c r="G1608" s="1"/>
      <c r="H1608" s="1"/>
      <c r="I1608" s="33"/>
      <c r="J1608" s="53"/>
      <c r="K1608" s="1"/>
      <c r="L1608" s="1"/>
      <c r="M1608" s="1"/>
      <c r="N1608" s="1"/>
      <c r="O1608" s="1"/>
      <c r="P1608" s="1"/>
      <c r="Q1608" s="53"/>
      <c r="R1608" s="53"/>
      <c r="V1608" s="43"/>
      <c r="W1608" s="1"/>
      <c r="X1608" s="92"/>
    </row>
    <row r="1609" spans="1:24" ht="15">
      <c r="A1609" s="1" t="b">
        <v>0</v>
      </c>
      <c r="B1609" s="1"/>
      <c r="C1609" s="1"/>
      <c r="D1609" s="1"/>
      <c r="E1609" s="1"/>
      <c r="F1609" s="1"/>
      <c r="G1609" s="1"/>
      <c r="H1609" s="1"/>
      <c r="I1609" s="33"/>
      <c r="J1609" s="53"/>
      <c r="K1609" s="1"/>
      <c r="L1609" s="1"/>
      <c r="M1609" s="1"/>
      <c r="N1609" s="1"/>
      <c r="O1609" s="1"/>
      <c r="P1609" s="1"/>
      <c r="Q1609" s="53"/>
      <c r="R1609" s="53"/>
      <c r="V1609" s="43"/>
      <c r="W1609" s="1"/>
      <c r="X1609" s="92"/>
    </row>
    <row r="1610" spans="1:24" ht="15">
      <c r="A1610" s="1" t="b">
        <v>0</v>
      </c>
      <c r="B1610" s="1"/>
      <c r="C1610" s="1"/>
      <c r="D1610" s="1"/>
      <c r="E1610" s="1"/>
      <c r="F1610" s="1"/>
      <c r="G1610" s="1"/>
      <c r="H1610" s="1"/>
      <c r="I1610" s="33"/>
      <c r="J1610" s="53"/>
      <c r="K1610" s="1"/>
      <c r="L1610" s="1"/>
      <c r="M1610" s="1"/>
      <c r="N1610" s="1"/>
      <c r="O1610" s="1"/>
      <c r="P1610" s="1"/>
      <c r="Q1610" s="53"/>
      <c r="R1610" s="53"/>
      <c r="V1610" s="43"/>
      <c r="W1610" s="1"/>
      <c r="X1610" s="92"/>
    </row>
    <row r="1611" spans="1:24" ht="15">
      <c r="A1611" s="1" t="b">
        <v>0</v>
      </c>
      <c r="B1611" s="1"/>
      <c r="C1611" s="1"/>
      <c r="D1611" s="1"/>
      <c r="E1611" s="1"/>
      <c r="F1611" s="1"/>
      <c r="G1611" s="1"/>
      <c r="H1611" s="1"/>
      <c r="I1611" s="33"/>
      <c r="J1611" s="53"/>
      <c r="K1611" s="1"/>
      <c r="L1611" s="1"/>
      <c r="M1611" s="1"/>
      <c r="N1611" s="1"/>
      <c r="O1611" s="1"/>
      <c r="P1611" s="1"/>
      <c r="Q1611" s="53"/>
      <c r="R1611" s="53"/>
      <c r="V1611" s="43"/>
      <c r="W1611" s="1"/>
      <c r="X1611" s="92"/>
    </row>
    <row r="1612" spans="1:24" ht="15">
      <c r="A1612" s="1" t="b">
        <v>0</v>
      </c>
      <c r="B1612" s="1"/>
      <c r="C1612" s="1"/>
      <c r="D1612" s="1"/>
      <c r="E1612" s="1"/>
      <c r="F1612" s="1"/>
      <c r="G1612" s="1"/>
      <c r="H1612" s="1"/>
      <c r="I1612" s="33"/>
      <c r="J1612" s="53"/>
      <c r="K1612" s="1"/>
      <c r="L1612" s="1"/>
      <c r="M1612" s="1"/>
      <c r="N1612" s="1"/>
      <c r="O1612" s="1"/>
      <c r="P1612" s="1"/>
      <c r="Q1612" s="53"/>
      <c r="R1612" s="53"/>
      <c r="V1612" s="43"/>
      <c r="W1612" s="1"/>
      <c r="X1612" s="92"/>
    </row>
    <row r="1613" spans="1:24" ht="15">
      <c r="A1613" s="1" t="b">
        <v>0</v>
      </c>
      <c r="B1613" s="1"/>
      <c r="C1613" s="1"/>
      <c r="D1613" s="1"/>
      <c r="E1613" s="1"/>
      <c r="F1613" s="1"/>
      <c r="G1613" s="1"/>
      <c r="H1613" s="1"/>
      <c r="I1613" s="33"/>
      <c r="J1613" s="53"/>
      <c r="K1613" s="1"/>
      <c r="L1613" s="1"/>
      <c r="M1613" s="1"/>
      <c r="N1613" s="1"/>
      <c r="O1613" s="1"/>
      <c r="P1613" s="1"/>
      <c r="Q1613" s="53"/>
      <c r="R1613" s="53"/>
      <c r="V1613" s="43"/>
      <c r="W1613" s="1"/>
      <c r="X1613" s="92"/>
    </row>
    <row r="1614" spans="1:24" ht="15">
      <c r="A1614" s="1" t="b">
        <v>0</v>
      </c>
      <c r="B1614" s="1"/>
      <c r="C1614" s="1"/>
      <c r="D1614" s="1"/>
      <c r="E1614" s="1"/>
      <c r="F1614" s="1"/>
      <c r="G1614" s="1"/>
      <c r="H1614" s="1"/>
      <c r="I1614" s="33"/>
      <c r="J1614" s="53"/>
      <c r="K1614" s="1"/>
      <c r="L1614" s="1"/>
      <c r="M1614" s="1"/>
      <c r="N1614" s="1"/>
      <c r="O1614" s="1"/>
      <c r="P1614" s="1"/>
      <c r="Q1614" s="53"/>
      <c r="R1614" s="53"/>
      <c r="V1614" s="43"/>
      <c r="W1614" s="1"/>
      <c r="X1614" s="92"/>
    </row>
    <row r="1615" spans="1:24" ht="15">
      <c r="A1615" s="1" t="b">
        <v>0</v>
      </c>
      <c r="B1615" s="1"/>
      <c r="C1615" s="1"/>
      <c r="D1615" s="1"/>
      <c r="E1615" s="1"/>
      <c r="F1615" s="1"/>
      <c r="G1615" s="1"/>
      <c r="H1615" s="1"/>
      <c r="I1615" s="33"/>
      <c r="J1615" s="53"/>
      <c r="K1615" s="1"/>
      <c r="L1615" s="1"/>
      <c r="M1615" s="1"/>
      <c r="N1615" s="1"/>
      <c r="O1615" s="1"/>
      <c r="P1615" s="1"/>
      <c r="Q1615" s="53"/>
      <c r="R1615" s="53"/>
      <c r="V1615" s="43"/>
      <c r="W1615" s="1"/>
      <c r="X1615" s="92"/>
    </row>
    <row r="1616" spans="1:24" ht="15">
      <c r="A1616" s="1" t="b">
        <v>0</v>
      </c>
      <c r="B1616" s="1"/>
      <c r="C1616" s="1"/>
      <c r="D1616" s="1"/>
      <c r="E1616" s="1"/>
      <c r="F1616" s="1"/>
      <c r="G1616" s="1"/>
      <c r="H1616" s="1"/>
      <c r="I1616" s="33"/>
      <c r="J1616" s="53"/>
      <c r="K1616" s="1"/>
      <c r="L1616" s="1"/>
      <c r="M1616" s="1"/>
      <c r="N1616" s="1"/>
      <c r="O1616" s="1"/>
      <c r="P1616" s="1"/>
      <c r="Q1616" s="53"/>
      <c r="R1616" s="53"/>
      <c r="V1616" s="43"/>
      <c r="W1616" s="1"/>
      <c r="X1616" s="92"/>
    </row>
    <row r="1617" spans="1:24" ht="15">
      <c r="A1617" s="1" t="b">
        <v>0</v>
      </c>
      <c r="B1617" s="1"/>
      <c r="C1617" s="1"/>
      <c r="D1617" s="1"/>
      <c r="E1617" s="1"/>
      <c r="F1617" s="1"/>
      <c r="G1617" s="1"/>
      <c r="H1617" s="1"/>
      <c r="I1617" s="33"/>
      <c r="J1617" s="53"/>
      <c r="K1617" s="1"/>
      <c r="L1617" s="1"/>
      <c r="M1617" s="1"/>
      <c r="N1617" s="1"/>
      <c r="O1617" s="1"/>
      <c r="P1617" s="1"/>
      <c r="Q1617" s="53"/>
      <c r="R1617" s="53"/>
      <c r="V1617" s="43"/>
      <c r="W1617" s="1"/>
      <c r="X1617" s="92"/>
    </row>
    <row r="1618" spans="1:24" ht="15">
      <c r="A1618" s="1" t="b">
        <v>0</v>
      </c>
      <c r="B1618" s="1"/>
      <c r="C1618" s="1"/>
      <c r="D1618" s="1"/>
      <c r="E1618" s="1"/>
      <c r="F1618" s="1"/>
      <c r="G1618" s="1"/>
      <c r="H1618" s="1"/>
      <c r="I1618" s="33"/>
      <c r="J1618" s="53"/>
      <c r="K1618" s="1"/>
      <c r="L1618" s="1"/>
      <c r="M1618" s="1"/>
      <c r="N1618" s="1"/>
      <c r="O1618" s="1"/>
      <c r="P1618" s="1"/>
      <c r="Q1618" s="53"/>
      <c r="R1618" s="53"/>
      <c r="V1618" s="43"/>
      <c r="W1618" s="1"/>
      <c r="X1618" s="92"/>
    </row>
    <row r="1619" spans="1:24" ht="15">
      <c r="A1619" s="1" t="b">
        <v>0</v>
      </c>
      <c r="B1619" s="1"/>
      <c r="C1619" s="1"/>
      <c r="D1619" s="1"/>
      <c r="E1619" s="1"/>
      <c r="F1619" s="1"/>
      <c r="G1619" s="1"/>
      <c r="H1619" s="1"/>
      <c r="I1619" s="33"/>
      <c r="J1619" s="53"/>
      <c r="K1619" s="1"/>
      <c r="L1619" s="1"/>
      <c r="M1619" s="1"/>
      <c r="N1619" s="1"/>
      <c r="O1619" s="1"/>
      <c r="P1619" s="1"/>
      <c r="Q1619" s="53"/>
      <c r="R1619" s="53"/>
      <c r="V1619" s="43"/>
      <c r="W1619" s="1"/>
      <c r="X1619" s="92"/>
    </row>
    <row r="1620" spans="1:24" ht="15">
      <c r="A1620" s="1" t="b">
        <v>0</v>
      </c>
      <c r="B1620" s="1"/>
      <c r="C1620" s="1"/>
      <c r="D1620" s="1"/>
      <c r="E1620" s="1"/>
      <c r="F1620" s="1"/>
      <c r="G1620" s="1"/>
      <c r="H1620" s="1"/>
      <c r="I1620" s="33"/>
      <c r="J1620" s="53"/>
      <c r="K1620" s="1"/>
      <c r="L1620" s="1"/>
      <c r="M1620" s="1"/>
      <c r="N1620" s="1"/>
      <c r="O1620" s="1"/>
      <c r="P1620" s="1"/>
      <c r="Q1620" s="53"/>
      <c r="R1620" s="53"/>
      <c r="V1620" s="43"/>
      <c r="W1620" s="1"/>
      <c r="X1620" s="92"/>
    </row>
    <row r="1621" spans="1:24" ht="15">
      <c r="A1621" s="1" t="b">
        <v>0</v>
      </c>
      <c r="B1621" s="1"/>
      <c r="C1621" s="1"/>
      <c r="D1621" s="1"/>
      <c r="E1621" s="1"/>
      <c r="F1621" s="1"/>
      <c r="G1621" s="1"/>
      <c r="H1621" s="1"/>
      <c r="I1621" s="33"/>
      <c r="J1621" s="53"/>
      <c r="K1621" s="1"/>
      <c r="L1621" s="1"/>
      <c r="M1621" s="1"/>
      <c r="N1621" s="1"/>
      <c r="O1621" s="1"/>
      <c r="P1621" s="1"/>
      <c r="Q1621" s="53"/>
      <c r="R1621" s="53"/>
      <c r="V1621" s="43"/>
      <c r="W1621" s="1"/>
      <c r="X1621" s="92"/>
    </row>
    <row r="1622" spans="1:24" ht="15">
      <c r="A1622" s="1" t="b">
        <v>0</v>
      </c>
      <c r="B1622" s="1"/>
      <c r="C1622" s="1"/>
      <c r="D1622" s="1"/>
      <c r="E1622" s="1"/>
      <c r="F1622" s="1"/>
      <c r="G1622" s="1"/>
      <c r="H1622" s="1"/>
      <c r="I1622" s="33"/>
      <c r="J1622" s="53"/>
      <c r="K1622" s="1"/>
      <c r="L1622" s="1"/>
      <c r="M1622" s="1"/>
      <c r="N1622" s="1"/>
      <c r="O1622" s="1"/>
      <c r="P1622" s="1"/>
      <c r="Q1622" s="53"/>
      <c r="R1622" s="53"/>
      <c r="V1622" s="43"/>
      <c r="W1622" s="1"/>
      <c r="X1622" s="92"/>
    </row>
    <row r="1623" spans="1:24" ht="15">
      <c r="A1623" s="1" t="b">
        <v>0</v>
      </c>
      <c r="B1623" s="1"/>
      <c r="C1623" s="1"/>
      <c r="D1623" s="1"/>
      <c r="E1623" s="1"/>
      <c r="F1623" s="1"/>
      <c r="G1623" s="1"/>
      <c r="H1623" s="1"/>
      <c r="I1623" s="33"/>
      <c r="J1623" s="53"/>
      <c r="K1623" s="1"/>
      <c r="L1623" s="1"/>
      <c r="M1623" s="1"/>
      <c r="N1623" s="1"/>
      <c r="O1623" s="1"/>
      <c r="P1623" s="1"/>
      <c r="Q1623" s="53"/>
      <c r="R1623" s="53"/>
      <c r="V1623" s="43"/>
      <c r="W1623" s="1"/>
      <c r="X1623" s="92"/>
    </row>
    <row r="1624" spans="1:24" ht="15">
      <c r="A1624" s="1" t="b">
        <v>0</v>
      </c>
      <c r="B1624" s="1"/>
      <c r="C1624" s="1"/>
      <c r="D1624" s="1"/>
      <c r="E1624" s="1"/>
      <c r="F1624" s="1"/>
      <c r="G1624" s="1"/>
      <c r="H1624" s="1"/>
      <c r="I1624" s="33"/>
      <c r="J1624" s="53"/>
      <c r="K1624" s="1"/>
      <c r="L1624" s="1"/>
      <c r="M1624" s="1"/>
      <c r="N1624" s="1"/>
      <c r="O1624" s="1"/>
      <c r="P1624" s="1"/>
      <c r="Q1624" s="53"/>
      <c r="R1624" s="53"/>
      <c r="V1624" s="43"/>
      <c r="W1624" s="1"/>
      <c r="X1624" s="92"/>
    </row>
    <row r="1625" spans="1:24" ht="15">
      <c r="A1625" s="1" t="b">
        <v>0</v>
      </c>
      <c r="B1625" s="1"/>
      <c r="C1625" s="1"/>
      <c r="D1625" s="1"/>
      <c r="E1625" s="1"/>
      <c r="F1625" s="1"/>
      <c r="G1625" s="1"/>
      <c r="H1625" s="1"/>
      <c r="I1625" s="33"/>
      <c r="J1625" s="53"/>
      <c r="K1625" s="1"/>
      <c r="L1625" s="1"/>
      <c r="M1625" s="1"/>
      <c r="N1625" s="1"/>
      <c r="O1625" s="1"/>
      <c r="P1625" s="1"/>
      <c r="Q1625" s="53"/>
      <c r="R1625" s="53"/>
      <c r="V1625" s="43"/>
      <c r="W1625" s="1"/>
      <c r="X1625" s="92"/>
    </row>
    <row r="1626" spans="1:24" ht="15">
      <c r="A1626" s="1" t="b">
        <v>0</v>
      </c>
      <c r="B1626" s="1"/>
      <c r="C1626" s="1"/>
      <c r="D1626" s="1"/>
      <c r="E1626" s="1"/>
      <c r="F1626" s="1"/>
      <c r="G1626" s="1"/>
      <c r="H1626" s="1"/>
      <c r="I1626" s="33"/>
      <c r="J1626" s="53"/>
      <c r="K1626" s="1"/>
      <c r="L1626" s="1"/>
      <c r="M1626" s="1"/>
      <c r="N1626" s="1"/>
      <c r="O1626" s="1"/>
      <c r="P1626" s="1"/>
      <c r="Q1626" s="53"/>
      <c r="R1626" s="53"/>
      <c r="V1626" s="43"/>
      <c r="W1626" s="1"/>
      <c r="X1626" s="92"/>
    </row>
    <row r="1627" spans="1:24" ht="15">
      <c r="A1627" s="1" t="b">
        <v>0</v>
      </c>
      <c r="B1627" s="1"/>
      <c r="C1627" s="1"/>
      <c r="D1627" s="1"/>
      <c r="E1627" s="1"/>
      <c r="F1627" s="1"/>
      <c r="G1627" s="1"/>
      <c r="H1627" s="1"/>
      <c r="I1627" s="33"/>
      <c r="J1627" s="53"/>
      <c r="K1627" s="1"/>
      <c r="L1627" s="1"/>
      <c r="M1627" s="1"/>
      <c r="N1627" s="1"/>
      <c r="O1627" s="1"/>
      <c r="P1627" s="1"/>
      <c r="Q1627" s="53"/>
      <c r="R1627" s="53"/>
      <c r="V1627" s="43"/>
      <c r="W1627" s="1"/>
      <c r="X1627" s="92"/>
    </row>
    <row r="1628" spans="1:24" ht="15">
      <c r="A1628" s="1" t="b">
        <v>0</v>
      </c>
      <c r="B1628" s="1"/>
      <c r="C1628" s="1"/>
      <c r="D1628" s="1"/>
      <c r="E1628" s="1"/>
      <c r="F1628" s="1"/>
      <c r="G1628" s="1"/>
      <c r="H1628" s="1"/>
      <c r="I1628" s="33"/>
      <c r="J1628" s="53"/>
      <c r="K1628" s="1"/>
      <c r="L1628" s="1"/>
      <c r="M1628" s="1"/>
      <c r="N1628" s="1"/>
      <c r="O1628" s="1"/>
      <c r="P1628" s="1"/>
      <c r="Q1628" s="53"/>
      <c r="R1628" s="53"/>
      <c r="V1628" s="43"/>
      <c r="W1628" s="1"/>
      <c r="X1628" s="92"/>
    </row>
    <row r="1629" spans="1:24" ht="15">
      <c r="A1629" s="1" t="b">
        <v>0</v>
      </c>
      <c r="B1629" s="1"/>
      <c r="C1629" s="1"/>
      <c r="D1629" s="1"/>
      <c r="E1629" s="1"/>
      <c r="F1629" s="1"/>
      <c r="G1629" s="1"/>
      <c r="H1629" s="1"/>
      <c r="I1629" s="33"/>
      <c r="J1629" s="53"/>
      <c r="K1629" s="1"/>
      <c r="L1629" s="1"/>
      <c r="M1629" s="1"/>
      <c r="N1629" s="1"/>
      <c r="O1629" s="1"/>
      <c r="P1629" s="1"/>
      <c r="Q1629" s="53"/>
      <c r="R1629" s="53"/>
      <c r="V1629" s="43"/>
      <c r="W1629" s="1"/>
      <c r="X1629" s="92"/>
    </row>
    <row r="1630" spans="1:24" ht="15">
      <c r="A1630" s="1" t="b">
        <v>0</v>
      </c>
      <c r="B1630" s="1"/>
      <c r="C1630" s="1"/>
      <c r="D1630" s="1"/>
      <c r="E1630" s="1"/>
      <c r="F1630" s="1"/>
      <c r="G1630" s="1"/>
      <c r="H1630" s="1"/>
      <c r="I1630" s="33"/>
      <c r="J1630" s="53"/>
      <c r="K1630" s="1"/>
      <c r="L1630" s="1"/>
      <c r="M1630" s="1"/>
      <c r="N1630" s="1"/>
      <c r="O1630" s="1"/>
      <c r="P1630" s="1"/>
      <c r="Q1630" s="53"/>
      <c r="R1630" s="53"/>
      <c r="V1630" s="43"/>
      <c r="W1630" s="1"/>
      <c r="X1630" s="92"/>
    </row>
    <row r="1631" spans="1:24" ht="15">
      <c r="A1631" s="1" t="b">
        <v>0</v>
      </c>
      <c r="B1631" s="1"/>
      <c r="C1631" s="1"/>
      <c r="D1631" s="1"/>
      <c r="E1631" s="1"/>
      <c r="F1631" s="1"/>
      <c r="G1631" s="1"/>
      <c r="H1631" s="1"/>
      <c r="I1631" s="33"/>
      <c r="J1631" s="53"/>
      <c r="K1631" s="1"/>
      <c r="L1631" s="1"/>
      <c r="M1631" s="1"/>
      <c r="N1631" s="1"/>
      <c r="O1631" s="1"/>
      <c r="P1631" s="1"/>
      <c r="Q1631" s="53"/>
      <c r="R1631" s="53"/>
      <c r="V1631" s="43"/>
      <c r="W1631" s="1"/>
      <c r="X1631" s="92"/>
    </row>
    <row r="1632" spans="1:24" ht="15">
      <c r="A1632" s="1" t="b">
        <v>0</v>
      </c>
      <c r="B1632" s="1"/>
      <c r="C1632" s="1"/>
      <c r="D1632" s="1"/>
      <c r="E1632" s="1"/>
      <c r="F1632" s="1"/>
      <c r="G1632" s="1"/>
      <c r="H1632" s="1"/>
      <c r="I1632" s="33"/>
      <c r="J1632" s="53"/>
      <c r="K1632" s="1"/>
      <c r="L1632" s="1"/>
      <c r="M1632" s="1"/>
      <c r="N1632" s="1"/>
      <c r="O1632" s="1"/>
      <c r="P1632" s="1"/>
      <c r="Q1632" s="53"/>
      <c r="R1632" s="53"/>
      <c r="V1632" s="43"/>
      <c r="W1632" s="1"/>
      <c r="X1632" s="92"/>
    </row>
    <row r="1633" spans="1:24" ht="15">
      <c r="A1633" s="1" t="b">
        <v>0</v>
      </c>
      <c r="B1633" s="1"/>
      <c r="C1633" s="1"/>
      <c r="D1633" s="1"/>
      <c r="E1633" s="1"/>
      <c r="F1633" s="1"/>
      <c r="G1633" s="1"/>
      <c r="H1633" s="1"/>
      <c r="I1633" s="33"/>
      <c r="J1633" s="53"/>
      <c r="K1633" s="1"/>
      <c r="L1633" s="1"/>
      <c r="M1633" s="1"/>
      <c r="N1633" s="1"/>
      <c r="O1633" s="1"/>
      <c r="P1633" s="1"/>
      <c r="Q1633" s="53"/>
      <c r="R1633" s="53"/>
      <c r="V1633" s="43"/>
      <c r="W1633" s="1"/>
      <c r="X1633" s="92"/>
    </row>
    <row r="1634" spans="1:24" ht="15">
      <c r="A1634" s="1" t="b">
        <v>0</v>
      </c>
      <c r="B1634" s="1"/>
      <c r="C1634" s="1"/>
      <c r="D1634" s="1"/>
      <c r="E1634" s="1"/>
      <c r="F1634" s="1"/>
      <c r="G1634" s="1"/>
      <c r="H1634" s="1"/>
      <c r="I1634" s="33"/>
      <c r="J1634" s="53"/>
      <c r="K1634" s="1"/>
      <c r="L1634" s="1"/>
      <c r="M1634" s="1"/>
      <c r="N1634" s="1"/>
      <c r="O1634" s="1"/>
      <c r="P1634" s="1"/>
      <c r="Q1634" s="53"/>
      <c r="R1634" s="53"/>
      <c r="V1634" s="43"/>
      <c r="W1634" s="1"/>
      <c r="X1634" s="92"/>
    </row>
    <row r="1635" spans="1:24" ht="15">
      <c r="A1635" s="1" t="b">
        <v>0</v>
      </c>
      <c r="B1635" s="1"/>
      <c r="C1635" s="1"/>
      <c r="D1635" s="1"/>
      <c r="E1635" s="1"/>
      <c r="F1635" s="1"/>
      <c r="G1635" s="1"/>
      <c r="H1635" s="1"/>
      <c r="I1635" s="33"/>
      <c r="J1635" s="53"/>
      <c r="K1635" s="1"/>
      <c r="L1635" s="1"/>
      <c r="M1635" s="1"/>
      <c r="N1635" s="1"/>
      <c r="O1635" s="1"/>
      <c r="P1635" s="1"/>
      <c r="Q1635" s="53"/>
      <c r="R1635" s="53"/>
      <c r="V1635" s="43"/>
      <c r="W1635" s="1"/>
      <c r="X1635" s="92"/>
    </row>
    <row r="1636" spans="1:24" ht="15">
      <c r="A1636" s="1" t="b">
        <v>0</v>
      </c>
      <c r="B1636" s="1"/>
      <c r="C1636" s="1"/>
      <c r="D1636" s="1"/>
      <c r="E1636" s="1"/>
      <c r="F1636" s="1"/>
      <c r="G1636" s="1"/>
      <c r="H1636" s="1"/>
      <c r="I1636" s="33"/>
      <c r="J1636" s="53"/>
      <c r="K1636" s="1"/>
      <c r="L1636" s="1"/>
      <c r="M1636" s="1"/>
      <c r="N1636" s="1"/>
      <c r="O1636" s="1"/>
      <c r="P1636" s="1"/>
      <c r="Q1636" s="53"/>
      <c r="R1636" s="53"/>
      <c r="V1636" s="43"/>
      <c r="W1636" s="1"/>
      <c r="X1636" s="92"/>
    </row>
    <row r="1637" spans="1:24" ht="15">
      <c r="A1637" s="1" t="b">
        <v>0</v>
      </c>
      <c r="B1637" s="1"/>
      <c r="C1637" s="1"/>
      <c r="D1637" s="1"/>
      <c r="E1637" s="1"/>
      <c r="F1637" s="1"/>
      <c r="G1637" s="1"/>
      <c r="H1637" s="1"/>
      <c r="I1637" s="33"/>
      <c r="J1637" s="53"/>
      <c r="K1637" s="1"/>
      <c r="L1637" s="1"/>
      <c r="M1637" s="1"/>
      <c r="N1637" s="1"/>
      <c r="O1637" s="1"/>
      <c r="P1637" s="1"/>
      <c r="Q1637" s="53"/>
      <c r="R1637" s="53"/>
      <c r="V1637" s="43"/>
      <c r="W1637" s="1"/>
      <c r="X1637" s="92"/>
    </row>
    <row r="1638" spans="1:24" ht="15">
      <c r="A1638" s="1" t="b">
        <v>0</v>
      </c>
      <c r="B1638" s="1"/>
      <c r="C1638" s="1"/>
      <c r="D1638" s="1"/>
      <c r="E1638" s="1"/>
      <c r="F1638" s="1"/>
      <c r="G1638" s="1"/>
      <c r="H1638" s="1"/>
      <c r="I1638" s="33"/>
      <c r="J1638" s="53"/>
      <c r="K1638" s="1"/>
      <c r="L1638" s="1"/>
      <c r="M1638" s="1"/>
      <c r="N1638" s="1"/>
      <c r="O1638" s="1"/>
      <c r="P1638" s="1"/>
      <c r="Q1638" s="53"/>
      <c r="R1638" s="53"/>
      <c r="V1638" s="43"/>
      <c r="W1638" s="1"/>
      <c r="X1638" s="92"/>
    </row>
    <row r="1639" spans="1:24" ht="15">
      <c r="A1639" s="1" t="b">
        <v>0</v>
      </c>
      <c r="B1639" s="1"/>
      <c r="C1639" s="1"/>
      <c r="D1639" s="1"/>
      <c r="E1639" s="1"/>
      <c r="F1639" s="1"/>
      <c r="G1639" s="1"/>
      <c r="H1639" s="1"/>
      <c r="I1639" s="33"/>
      <c r="J1639" s="53"/>
      <c r="K1639" s="1"/>
      <c r="L1639" s="1"/>
      <c r="M1639" s="1"/>
      <c r="N1639" s="1"/>
      <c r="O1639" s="1"/>
      <c r="P1639" s="1"/>
      <c r="Q1639" s="53"/>
      <c r="R1639" s="53"/>
      <c r="V1639" s="43"/>
      <c r="W1639" s="1"/>
      <c r="X1639" s="92"/>
    </row>
    <row r="1640" spans="1:24" ht="15">
      <c r="A1640" s="1" t="b">
        <v>0</v>
      </c>
      <c r="B1640" s="1"/>
      <c r="C1640" s="1"/>
      <c r="D1640" s="1"/>
      <c r="E1640" s="1"/>
      <c r="F1640" s="1"/>
      <c r="G1640" s="1"/>
      <c r="H1640" s="1"/>
      <c r="I1640" s="33"/>
      <c r="J1640" s="53"/>
      <c r="K1640" s="1"/>
      <c r="L1640" s="1"/>
      <c r="M1640" s="1"/>
      <c r="N1640" s="1"/>
      <c r="O1640" s="1"/>
      <c r="P1640" s="1"/>
      <c r="Q1640" s="53"/>
      <c r="R1640" s="53"/>
      <c r="V1640" s="43"/>
      <c r="W1640" s="1"/>
      <c r="X1640" s="92"/>
    </row>
    <row r="1641" spans="1:24" ht="15">
      <c r="A1641" s="1" t="b">
        <v>0</v>
      </c>
      <c r="B1641" s="1"/>
      <c r="C1641" s="1"/>
      <c r="D1641" s="1"/>
      <c r="E1641" s="1"/>
      <c r="F1641" s="1"/>
      <c r="G1641" s="1"/>
      <c r="H1641" s="1"/>
      <c r="I1641" s="33"/>
      <c r="J1641" s="53"/>
      <c r="K1641" s="1"/>
      <c r="L1641" s="1"/>
      <c r="M1641" s="1"/>
      <c r="N1641" s="1"/>
      <c r="O1641" s="1"/>
      <c r="P1641" s="1"/>
      <c r="Q1641" s="53"/>
      <c r="R1641" s="53"/>
      <c r="V1641" s="43"/>
      <c r="W1641" s="1"/>
      <c r="X1641" s="92"/>
    </row>
    <row r="1642" spans="1:24" ht="15">
      <c r="A1642" s="1" t="b">
        <v>0</v>
      </c>
      <c r="B1642" s="1"/>
      <c r="C1642" s="1"/>
      <c r="D1642" s="1"/>
      <c r="E1642" s="1"/>
      <c r="F1642" s="1"/>
      <c r="G1642" s="1"/>
      <c r="H1642" s="1"/>
      <c r="I1642" s="33"/>
      <c r="J1642" s="53"/>
      <c r="K1642" s="1"/>
      <c r="L1642" s="1"/>
      <c r="M1642" s="1"/>
      <c r="N1642" s="1"/>
      <c r="O1642" s="1"/>
      <c r="P1642" s="1"/>
      <c r="Q1642" s="53"/>
      <c r="R1642" s="53"/>
      <c r="V1642" s="43"/>
      <c r="W1642" s="1"/>
      <c r="X1642" s="92"/>
    </row>
    <row r="1643" spans="1:24" ht="15">
      <c r="A1643" s="1" t="b">
        <v>0</v>
      </c>
      <c r="B1643" s="1"/>
      <c r="C1643" s="1"/>
      <c r="D1643" s="1"/>
      <c r="E1643" s="1"/>
      <c r="F1643" s="1"/>
      <c r="G1643" s="1"/>
      <c r="H1643" s="1"/>
      <c r="I1643" s="33"/>
      <c r="J1643" s="53"/>
      <c r="K1643" s="1"/>
      <c r="L1643" s="1"/>
      <c r="M1643" s="1"/>
      <c r="N1643" s="1"/>
      <c r="O1643" s="1"/>
      <c r="P1643" s="1"/>
      <c r="Q1643" s="53"/>
      <c r="R1643" s="53"/>
      <c r="V1643" s="43"/>
      <c r="W1643" s="1"/>
      <c r="X1643" s="92"/>
    </row>
    <row r="1644" spans="1:24" ht="15">
      <c r="A1644" s="1" t="b">
        <v>0</v>
      </c>
      <c r="B1644" s="1"/>
      <c r="C1644" s="1"/>
      <c r="D1644" s="1"/>
      <c r="E1644" s="1"/>
      <c r="F1644" s="1"/>
      <c r="G1644" s="1"/>
      <c r="H1644" s="1"/>
      <c r="I1644" s="33"/>
      <c r="J1644" s="53"/>
      <c r="K1644" s="1"/>
      <c r="L1644" s="1"/>
      <c r="M1644" s="1"/>
      <c r="N1644" s="1"/>
      <c r="O1644" s="1"/>
      <c r="P1644" s="1"/>
      <c r="Q1644" s="53"/>
      <c r="R1644" s="53"/>
      <c r="V1644" s="43"/>
      <c r="W1644" s="1"/>
      <c r="X1644" s="92"/>
    </row>
    <row r="1645" spans="1:24" ht="15">
      <c r="A1645" s="1" t="b">
        <v>0</v>
      </c>
      <c r="B1645" s="1"/>
      <c r="C1645" s="1"/>
      <c r="D1645" s="1"/>
      <c r="E1645" s="1"/>
      <c r="F1645" s="1"/>
      <c r="G1645" s="1"/>
      <c r="H1645" s="1"/>
      <c r="I1645" s="33"/>
      <c r="J1645" s="53"/>
      <c r="K1645" s="1"/>
      <c r="L1645" s="1"/>
      <c r="M1645" s="1"/>
      <c r="N1645" s="1"/>
      <c r="O1645" s="1"/>
      <c r="P1645" s="1"/>
      <c r="Q1645" s="53"/>
      <c r="R1645" s="53"/>
      <c r="V1645" s="43"/>
      <c r="W1645" s="1"/>
      <c r="X1645" s="92"/>
    </row>
    <row r="1646" spans="1:24" ht="15">
      <c r="A1646" s="1" t="b">
        <v>0</v>
      </c>
      <c r="B1646" s="1"/>
      <c r="C1646" s="1"/>
      <c r="D1646" s="1"/>
      <c r="E1646" s="1"/>
      <c r="F1646" s="1"/>
      <c r="G1646" s="1"/>
      <c r="H1646" s="1"/>
      <c r="I1646" s="33"/>
      <c r="J1646" s="53"/>
      <c r="K1646" s="1"/>
      <c r="L1646" s="1"/>
      <c r="M1646" s="1"/>
      <c r="N1646" s="1"/>
      <c r="O1646" s="1"/>
      <c r="P1646" s="1"/>
      <c r="Q1646" s="53"/>
      <c r="R1646" s="53"/>
      <c r="V1646" s="43"/>
      <c r="W1646" s="1"/>
      <c r="X1646" s="92"/>
    </row>
    <row r="1647" spans="1:24" ht="15">
      <c r="A1647" s="1" t="b">
        <v>0</v>
      </c>
      <c r="B1647" s="1"/>
      <c r="C1647" s="1"/>
      <c r="D1647" s="1"/>
      <c r="E1647" s="1"/>
      <c r="F1647" s="1"/>
      <c r="G1647" s="1"/>
      <c r="H1647" s="1"/>
      <c r="I1647" s="33"/>
      <c r="J1647" s="53"/>
      <c r="K1647" s="1"/>
      <c r="L1647" s="1"/>
      <c r="M1647" s="1"/>
      <c r="N1647" s="1"/>
      <c r="O1647" s="1"/>
      <c r="P1647" s="1"/>
      <c r="Q1647" s="53"/>
      <c r="R1647" s="53"/>
      <c r="V1647" s="43"/>
      <c r="W1647" s="1"/>
      <c r="X1647" s="92"/>
    </row>
    <row r="1648" spans="1:24" ht="15">
      <c r="A1648" s="1" t="b">
        <v>0</v>
      </c>
      <c r="B1648" s="1"/>
      <c r="C1648" s="1"/>
      <c r="D1648" s="1"/>
      <c r="E1648" s="1"/>
      <c r="F1648" s="1"/>
      <c r="G1648" s="1"/>
      <c r="H1648" s="1"/>
      <c r="I1648" s="33"/>
      <c r="J1648" s="53"/>
      <c r="K1648" s="1"/>
      <c r="L1648" s="1"/>
      <c r="M1648" s="1"/>
      <c r="N1648" s="1"/>
      <c r="O1648" s="1"/>
      <c r="P1648" s="1"/>
      <c r="Q1648" s="53"/>
      <c r="R1648" s="53"/>
      <c r="V1648" s="43"/>
      <c r="W1648" s="1"/>
      <c r="X1648" s="92"/>
    </row>
    <row r="1649" spans="1:24" ht="15">
      <c r="A1649" s="1" t="b">
        <v>0</v>
      </c>
      <c r="B1649" s="1"/>
      <c r="C1649" s="1"/>
      <c r="D1649" s="1"/>
      <c r="E1649" s="1"/>
      <c r="F1649" s="1"/>
      <c r="G1649" s="1"/>
      <c r="H1649" s="1"/>
      <c r="I1649" s="33"/>
      <c r="J1649" s="53"/>
      <c r="K1649" s="1"/>
      <c r="L1649" s="1"/>
      <c r="M1649" s="1"/>
      <c r="N1649" s="1"/>
      <c r="O1649" s="1"/>
      <c r="P1649" s="1"/>
      <c r="Q1649" s="53"/>
      <c r="R1649" s="53"/>
      <c r="V1649" s="43"/>
      <c r="W1649" s="1"/>
      <c r="X1649" s="92"/>
    </row>
    <row r="1650" spans="1:24" ht="15">
      <c r="A1650" s="1" t="b">
        <v>0</v>
      </c>
      <c r="B1650" s="1"/>
      <c r="C1650" s="1"/>
      <c r="D1650" s="1"/>
      <c r="E1650" s="1"/>
      <c r="F1650" s="1"/>
      <c r="G1650" s="1"/>
      <c r="H1650" s="1"/>
      <c r="I1650" s="33"/>
      <c r="J1650" s="53"/>
      <c r="K1650" s="1"/>
      <c r="L1650" s="1"/>
      <c r="M1650" s="1"/>
      <c r="N1650" s="1"/>
      <c r="O1650" s="1"/>
      <c r="P1650" s="1"/>
      <c r="Q1650" s="53"/>
      <c r="R1650" s="53"/>
      <c r="V1650" s="43"/>
      <c r="W1650" s="1"/>
      <c r="X1650" s="92"/>
    </row>
    <row r="1651" spans="1:24" ht="15">
      <c r="A1651" s="1" t="b">
        <v>0</v>
      </c>
      <c r="B1651" s="1"/>
      <c r="C1651" s="1"/>
      <c r="D1651" s="1"/>
      <c r="E1651" s="1"/>
      <c r="F1651" s="1"/>
      <c r="G1651" s="1"/>
      <c r="H1651" s="1"/>
      <c r="I1651" s="33"/>
      <c r="J1651" s="53"/>
      <c r="K1651" s="1"/>
      <c r="L1651" s="1"/>
      <c r="M1651" s="1"/>
      <c r="N1651" s="1"/>
      <c r="O1651" s="1"/>
      <c r="P1651" s="1"/>
      <c r="Q1651" s="53"/>
      <c r="R1651" s="53"/>
      <c r="V1651" s="43"/>
      <c r="W1651" s="1"/>
      <c r="X1651" s="92"/>
    </row>
    <row r="1652" spans="1:24" ht="15">
      <c r="A1652" s="1" t="b">
        <v>0</v>
      </c>
      <c r="B1652" s="1"/>
      <c r="C1652" s="1"/>
      <c r="D1652" s="1"/>
      <c r="E1652" s="1"/>
      <c r="F1652" s="1"/>
      <c r="G1652" s="1"/>
      <c r="H1652" s="1"/>
      <c r="I1652" s="33"/>
      <c r="J1652" s="53"/>
      <c r="K1652" s="1"/>
      <c r="L1652" s="1"/>
      <c r="M1652" s="1"/>
      <c r="N1652" s="1"/>
      <c r="O1652" s="1"/>
      <c r="P1652" s="1"/>
      <c r="Q1652" s="53"/>
      <c r="R1652" s="53"/>
      <c r="V1652" s="43"/>
      <c r="W1652" s="1"/>
      <c r="X1652" s="92"/>
    </row>
    <row r="1653" spans="1:24" ht="15">
      <c r="A1653" s="1" t="b">
        <v>0</v>
      </c>
      <c r="B1653" s="1"/>
      <c r="C1653" s="1"/>
      <c r="D1653" s="1"/>
      <c r="E1653" s="1"/>
      <c r="F1653" s="1"/>
      <c r="G1653" s="1"/>
      <c r="H1653" s="1"/>
      <c r="I1653" s="33"/>
      <c r="J1653" s="53"/>
      <c r="K1653" s="1"/>
      <c r="L1653" s="1"/>
      <c r="M1653" s="1"/>
      <c r="N1653" s="1"/>
      <c r="O1653" s="1"/>
      <c r="P1653" s="1"/>
      <c r="Q1653" s="53"/>
      <c r="R1653" s="53"/>
      <c r="V1653" s="43"/>
      <c r="W1653" s="1"/>
      <c r="X1653" s="92"/>
    </row>
    <row r="1654" spans="1:24" ht="15">
      <c r="A1654" s="1" t="b">
        <v>0</v>
      </c>
      <c r="B1654" s="1"/>
      <c r="C1654" s="1"/>
      <c r="D1654" s="1"/>
      <c r="E1654" s="1"/>
      <c r="F1654" s="1"/>
      <c r="G1654" s="1"/>
      <c r="H1654" s="1"/>
      <c r="I1654" s="33"/>
      <c r="J1654" s="53"/>
      <c r="K1654" s="1"/>
      <c r="L1654" s="1"/>
      <c r="M1654" s="1"/>
      <c r="N1654" s="1"/>
      <c r="O1654" s="1"/>
      <c r="P1654" s="1"/>
      <c r="Q1654" s="53"/>
      <c r="R1654" s="53"/>
      <c r="V1654" s="43"/>
      <c r="W1654" s="1"/>
      <c r="X1654" s="92"/>
    </row>
    <row r="1655" spans="1:24" ht="15">
      <c r="A1655" s="1" t="b">
        <v>0</v>
      </c>
      <c r="B1655" s="1"/>
      <c r="C1655" s="1"/>
      <c r="D1655" s="1"/>
      <c r="E1655" s="1"/>
      <c r="F1655" s="1"/>
      <c r="G1655" s="1"/>
      <c r="H1655" s="1"/>
      <c r="I1655" s="33"/>
      <c r="J1655" s="53"/>
      <c r="K1655" s="1"/>
      <c r="L1655" s="1"/>
      <c r="M1655" s="1"/>
      <c r="N1655" s="1"/>
      <c r="O1655" s="1"/>
      <c r="P1655" s="1"/>
      <c r="Q1655" s="53"/>
      <c r="R1655" s="53"/>
      <c r="V1655" s="43"/>
      <c r="W1655" s="1"/>
      <c r="X1655" s="92"/>
    </row>
    <row r="1656" spans="1:24" ht="15">
      <c r="A1656" s="1" t="b">
        <v>0</v>
      </c>
      <c r="B1656" s="1"/>
      <c r="C1656" s="1"/>
      <c r="D1656" s="1"/>
      <c r="E1656" s="1"/>
      <c r="F1656" s="1"/>
      <c r="G1656" s="1"/>
      <c r="H1656" s="1"/>
      <c r="I1656" s="33"/>
      <c r="J1656" s="53"/>
      <c r="K1656" s="1"/>
      <c r="L1656" s="1"/>
      <c r="M1656" s="1"/>
      <c r="N1656" s="1"/>
      <c r="O1656" s="1"/>
      <c r="P1656" s="1"/>
      <c r="Q1656" s="53"/>
      <c r="R1656" s="53"/>
      <c r="V1656" s="43"/>
      <c r="W1656" s="1"/>
      <c r="X1656" s="92"/>
    </row>
    <row r="1657" spans="1:24" ht="15">
      <c r="A1657" s="1" t="b">
        <v>0</v>
      </c>
      <c r="B1657" s="1"/>
      <c r="C1657" s="1"/>
      <c r="D1657" s="1"/>
      <c r="E1657" s="1"/>
      <c r="F1657" s="1"/>
      <c r="G1657" s="1"/>
      <c r="H1657" s="1"/>
      <c r="I1657" s="33"/>
      <c r="J1657" s="53"/>
      <c r="K1657" s="1"/>
      <c r="L1657" s="1"/>
      <c r="M1657" s="1"/>
      <c r="N1657" s="1"/>
      <c r="O1657" s="1"/>
      <c r="P1657" s="1"/>
      <c r="Q1657" s="53"/>
      <c r="R1657" s="53"/>
      <c r="V1657" s="43"/>
      <c r="W1657" s="1"/>
      <c r="X1657" s="92"/>
    </row>
    <row r="1658" spans="1:24" ht="15">
      <c r="A1658" s="1" t="b">
        <v>0</v>
      </c>
      <c r="B1658" s="1"/>
      <c r="C1658" s="1"/>
      <c r="D1658" s="1"/>
      <c r="E1658" s="1"/>
      <c r="F1658" s="1"/>
      <c r="G1658" s="1"/>
      <c r="H1658" s="1"/>
      <c r="I1658" s="33"/>
      <c r="J1658" s="53"/>
      <c r="K1658" s="1"/>
      <c r="L1658" s="1"/>
      <c r="M1658" s="1"/>
      <c r="N1658" s="1"/>
      <c r="O1658" s="1"/>
      <c r="P1658" s="1"/>
      <c r="Q1658" s="53"/>
      <c r="R1658" s="53"/>
      <c r="V1658" s="43"/>
      <c r="W1658" s="1"/>
      <c r="X1658" s="92"/>
    </row>
    <row r="1659" spans="1:24" ht="15">
      <c r="A1659" s="1" t="b">
        <v>0</v>
      </c>
      <c r="B1659" s="1"/>
      <c r="C1659" s="1"/>
      <c r="D1659" s="1"/>
      <c r="E1659" s="1"/>
      <c r="F1659" s="1"/>
      <c r="G1659" s="1"/>
      <c r="H1659" s="1"/>
      <c r="I1659" s="33"/>
      <c r="J1659" s="53"/>
      <c r="K1659" s="1"/>
      <c r="L1659" s="1"/>
      <c r="M1659" s="1"/>
      <c r="N1659" s="1"/>
      <c r="O1659" s="1"/>
      <c r="P1659" s="1"/>
      <c r="Q1659" s="53"/>
      <c r="R1659" s="53"/>
      <c r="V1659" s="43"/>
      <c r="W1659" s="1"/>
      <c r="X1659" s="92"/>
    </row>
    <row r="1660" spans="1:24" ht="15">
      <c r="A1660" s="1" t="b">
        <v>0</v>
      </c>
      <c r="B1660" s="1"/>
      <c r="C1660" s="1"/>
      <c r="D1660" s="1"/>
      <c r="E1660" s="1"/>
      <c r="F1660" s="1"/>
      <c r="G1660" s="1"/>
      <c r="H1660" s="1"/>
      <c r="I1660" s="33"/>
      <c r="J1660" s="53"/>
      <c r="K1660" s="1"/>
      <c r="L1660" s="1"/>
      <c r="M1660" s="1"/>
      <c r="N1660" s="1"/>
      <c r="O1660" s="1"/>
      <c r="P1660" s="1"/>
      <c r="Q1660" s="53"/>
      <c r="R1660" s="53"/>
      <c r="V1660" s="43"/>
      <c r="W1660" s="1"/>
      <c r="X1660" s="92"/>
    </row>
    <row r="1661" spans="1:24" ht="15">
      <c r="A1661" s="1" t="b">
        <v>0</v>
      </c>
      <c r="B1661" s="1"/>
      <c r="C1661" s="1"/>
      <c r="D1661" s="1"/>
      <c r="E1661" s="1"/>
      <c r="F1661" s="1"/>
      <c r="G1661" s="1"/>
      <c r="H1661" s="1"/>
      <c r="I1661" s="33"/>
      <c r="J1661" s="53"/>
      <c r="K1661" s="1"/>
      <c r="L1661" s="1"/>
      <c r="M1661" s="1"/>
      <c r="N1661" s="1"/>
      <c r="O1661" s="1"/>
      <c r="P1661" s="1"/>
      <c r="Q1661" s="53"/>
      <c r="R1661" s="53"/>
      <c r="V1661" s="43"/>
      <c r="W1661" s="1"/>
      <c r="X1661" s="92"/>
    </row>
    <row r="1662" spans="1:24" ht="15">
      <c r="A1662" s="1" t="b">
        <v>0</v>
      </c>
      <c r="B1662" s="1"/>
      <c r="C1662" s="1"/>
      <c r="D1662" s="1"/>
      <c r="E1662" s="1"/>
      <c r="F1662" s="1"/>
      <c r="G1662" s="1"/>
      <c r="H1662" s="1"/>
      <c r="I1662" s="33"/>
      <c r="J1662" s="53"/>
      <c r="K1662" s="1"/>
      <c r="L1662" s="1"/>
      <c r="M1662" s="1"/>
      <c r="N1662" s="1"/>
      <c r="O1662" s="1"/>
      <c r="P1662" s="1"/>
      <c r="Q1662" s="53"/>
      <c r="R1662" s="53"/>
      <c r="V1662" s="43"/>
      <c r="W1662" s="1"/>
      <c r="X1662" s="92"/>
    </row>
    <row r="1663" spans="1:24" ht="15">
      <c r="A1663" s="1" t="b">
        <v>0</v>
      </c>
      <c r="B1663" s="1"/>
      <c r="C1663" s="1"/>
      <c r="D1663" s="1"/>
      <c r="E1663" s="1"/>
      <c r="F1663" s="1"/>
      <c r="G1663" s="1"/>
      <c r="H1663" s="1"/>
      <c r="I1663" s="33"/>
      <c r="J1663" s="53"/>
      <c r="K1663" s="1"/>
      <c r="L1663" s="1"/>
      <c r="M1663" s="1"/>
      <c r="N1663" s="1"/>
      <c r="O1663" s="1"/>
      <c r="P1663" s="1"/>
      <c r="Q1663" s="53"/>
      <c r="R1663" s="53"/>
      <c r="V1663" s="43"/>
      <c r="W1663" s="1"/>
      <c r="X1663" s="92"/>
    </row>
    <row r="1664" spans="1:24" ht="15">
      <c r="A1664" s="1" t="b">
        <v>0</v>
      </c>
      <c r="B1664" s="1"/>
      <c r="C1664" s="1"/>
      <c r="D1664" s="1"/>
      <c r="E1664" s="1"/>
      <c r="F1664" s="1"/>
      <c r="G1664" s="1"/>
      <c r="H1664" s="1"/>
      <c r="I1664" s="33"/>
      <c r="J1664" s="53"/>
      <c r="K1664" s="1"/>
      <c r="L1664" s="1"/>
      <c r="M1664" s="1"/>
      <c r="N1664" s="1"/>
      <c r="O1664" s="1"/>
      <c r="P1664" s="1"/>
      <c r="Q1664" s="53"/>
      <c r="R1664" s="53"/>
      <c r="V1664" s="43"/>
      <c r="W1664" s="1"/>
      <c r="X1664" s="92"/>
    </row>
    <row r="1665" spans="1:24" ht="15">
      <c r="A1665" s="1" t="b">
        <v>0</v>
      </c>
      <c r="B1665" s="1"/>
      <c r="C1665" s="1"/>
      <c r="D1665" s="1"/>
      <c r="E1665" s="1"/>
      <c r="F1665" s="1"/>
      <c r="G1665" s="1"/>
      <c r="H1665" s="1"/>
      <c r="I1665" s="33"/>
      <c r="J1665" s="53"/>
      <c r="K1665" s="1"/>
      <c r="L1665" s="1"/>
      <c r="M1665" s="1"/>
      <c r="N1665" s="1"/>
      <c r="O1665" s="1"/>
      <c r="P1665" s="1"/>
      <c r="Q1665" s="53"/>
      <c r="R1665" s="53"/>
      <c r="V1665" s="43"/>
      <c r="W1665" s="1"/>
      <c r="X1665" s="92"/>
    </row>
    <row r="1666" spans="1:24" ht="15">
      <c r="A1666" s="1" t="b">
        <v>0</v>
      </c>
      <c r="B1666" s="1"/>
      <c r="C1666" s="1"/>
      <c r="D1666" s="1"/>
      <c r="E1666" s="1"/>
      <c r="F1666" s="1"/>
      <c r="G1666" s="1"/>
      <c r="H1666" s="1"/>
      <c r="I1666" s="33"/>
      <c r="J1666" s="53"/>
      <c r="K1666" s="1"/>
      <c r="L1666" s="1"/>
      <c r="M1666" s="1"/>
      <c r="N1666" s="1"/>
      <c r="O1666" s="1"/>
      <c r="P1666" s="1"/>
      <c r="Q1666" s="53"/>
      <c r="R1666" s="53"/>
      <c r="V1666" s="43"/>
      <c r="W1666" s="1"/>
      <c r="X1666" s="92"/>
    </row>
    <row r="1667" spans="1:24" ht="15">
      <c r="A1667" s="1" t="b">
        <v>0</v>
      </c>
      <c r="B1667" s="1"/>
      <c r="C1667" s="1"/>
      <c r="D1667" s="1"/>
      <c r="E1667" s="1"/>
      <c r="F1667" s="1"/>
      <c r="G1667" s="1"/>
      <c r="H1667" s="1"/>
      <c r="I1667" s="33"/>
      <c r="J1667" s="53"/>
      <c r="K1667" s="1"/>
      <c r="L1667" s="1"/>
      <c r="M1667" s="1"/>
      <c r="N1667" s="1"/>
      <c r="O1667" s="1"/>
      <c r="P1667" s="1"/>
      <c r="Q1667" s="53"/>
      <c r="R1667" s="53"/>
      <c r="V1667" s="43"/>
      <c r="W1667" s="1"/>
      <c r="X1667" s="92"/>
    </row>
    <row r="1668" spans="1:24" ht="15">
      <c r="A1668" s="1" t="b">
        <v>0</v>
      </c>
      <c r="B1668" s="1"/>
      <c r="C1668" s="1"/>
      <c r="D1668" s="1"/>
      <c r="E1668" s="1"/>
      <c r="F1668" s="1"/>
      <c r="G1668" s="1"/>
      <c r="H1668" s="1"/>
      <c r="I1668" s="33"/>
      <c r="J1668" s="53"/>
      <c r="K1668" s="1"/>
      <c r="L1668" s="1"/>
      <c r="M1668" s="1"/>
      <c r="N1668" s="1"/>
      <c r="O1668" s="1"/>
      <c r="P1668" s="1"/>
      <c r="Q1668" s="53"/>
      <c r="R1668" s="53"/>
      <c r="V1668" s="43"/>
      <c r="W1668" s="1"/>
      <c r="X1668" s="92"/>
    </row>
    <row r="1669" spans="1:24" ht="15">
      <c r="A1669" s="1" t="b">
        <v>0</v>
      </c>
      <c r="B1669" s="1"/>
      <c r="C1669" s="1"/>
      <c r="D1669" s="1"/>
      <c r="E1669" s="1"/>
      <c r="F1669" s="1"/>
      <c r="G1669" s="1"/>
      <c r="H1669" s="1"/>
      <c r="I1669" s="33"/>
      <c r="J1669" s="53"/>
      <c r="K1669" s="1"/>
      <c r="L1669" s="1"/>
      <c r="M1669" s="1"/>
      <c r="N1669" s="1"/>
      <c r="O1669" s="1"/>
      <c r="P1669" s="1"/>
      <c r="Q1669" s="53"/>
      <c r="R1669" s="53"/>
      <c r="V1669" s="43"/>
      <c r="W1669" s="1"/>
      <c r="X1669" s="92"/>
    </row>
    <row r="1670" spans="1:24" ht="15">
      <c r="A1670" s="1" t="b">
        <v>0</v>
      </c>
      <c r="B1670" s="1"/>
      <c r="C1670" s="1"/>
      <c r="D1670" s="1"/>
      <c r="E1670" s="1"/>
      <c r="F1670" s="1"/>
      <c r="G1670" s="1"/>
      <c r="H1670" s="1"/>
      <c r="I1670" s="33"/>
      <c r="J1670" s="53"/>
      <c r="K1670" s="1"/>
      <c r="L1670" s="1"/>
      <c r="M1670" s="1"/>
      <c r="N1670" s="1"/>
      <c r="O1670" s="1"/>
      <c r="P1670" s="1"/>
      <c r="Q1670" s="53"/>
      <c r="R1670" s="53"/>
      <c r="V1670" s="43"/>
      <c r="W1670" s="1"/>
      <c r="X1670" s="92"/>
    </row>
    <row r="1671" spans="1:24" ht="15">
      <c r="A1671" s="1" t="b">
        <v>0</v>
      </c>
      <c r="B1671" s="1"/>
      <c r="C1671" s="1"/>
      <c r="D1671" s="1"/>
      <c r="E1671" s="1"/>
      <c r="F1671" s="1"/>
      <c r="G1671" s="1"/>
      <c r="H1671" s="1"/>
      <c r="I1671" s="33"/>
      <c r="J1671" s="53"/>
      <c r="K1671" s="1"/>
      <c r="L1671" s="1"/>
      <c r="M1671" s="1"/>
      <c r="N1671" s="1"/>
      <c r="O1671" s="1"/>
      <c r="P1671" s="1"/>
      <c r="Q1671" s="53"/>
      <c r="R1671" s="53"/>
      <c r="V1671" s="43"/>
      <c r="W1671" s="1"/>
      <c r="X1671" s="92"/>
    </row>
    <row r="1672" spans="1:24" ht="15">
      <c r="A1672" s="1" t="b">
        <v>0</v>
      </c>
      <c r="B1672" s="1"/>
      <c r="C1672" s="1"/>
      <c r="D1672" s="1"/>
      <c r="E1672" s="1"/>
      <c r="F1672" s="1"/>
      <c r="G1672" s="1"/>
      <c r="H1672" s="1"/>
      <c r="I1672" s="33"/>
      <c r="J1672" s="53"/>
      <c r="K1672" s="1"/>
      <c r="L1672" s="1"/>
      <c r="M1672" s="1"/>
      <c r="N1672" s="1"/>
      <c r="O1672" s="1"/>
      <c r="P1672" s="1"/>
      <c r="Q1672" s="53"/>
      <c r="R1672" s="53"/>
      <c r="V1672" s="43"/>
      <c r="W1672" s="1"/>
      <c r="X1672" s="92"/>
    </row>
    <row r="1673" spans="1:24" ht="15">
      <c r="A1673" s="1" t="b">
        <v>0</v>
      </c>
      <c r="B1673" s="1"/>
      <c r="C1673" s="1"/>
      <c r="D1673" s="1"/>
      <c r="E1673" s="1"/>
      <c r="F1673" s="1"/>
      <c r="G1673" s="1"/>
      <c r="H1673" s="1"/>
      <c r="I1673" s="33"/>
      <c r="J1673" s="53"/>
      <c r="K1673" s="1"/>
      <c r="L1673" s="1"/>
      <c r="M1673" s="1"/>
      <c r="N1673" s="1"/>
      <c r="O1673" s="1"/>
      <c r="P1673" s="1"/>
      <c r="Q1673" s="53"/>
      <c r="R1673" s="53"/>
      <c r="V1673" s="43"/>
      <c r="W1673" s="1"/>
      <c r="X1673" s="92"/>
    </row>
    <row r="1674" spans="1:24" ht="15">
      <c r="A1674" s="1" t="b">
        <v>0</v>
      </c>
      <c r="B1674" s="1"/>
      <c r="C1674" s="1"/>
      <c r="D1674" s="1"/>
      <c r="E1674" s="1"/>
      <c r="F1674" s="1"/>
      <c r="G1674" s="1"/>
      <c r="H1674" s="1"/>
      <c r="I1674" s="33"/>
      <c r="J1674" s="53"/>
      <c r="K1674" s="1"/>
      <c r="L1674" s="1"/>
      <c r="M1674" s="1"/>
      <c r="N1674" s="1"/>
      <c r="O1674" s="1"/>
      <c r="P1674" s="1"/>
      <c r="Q1674" s="53"/>
      <c r="R1674" s="53"/>
      <c r="V1674" s="43"/>
      <c r="W1674" s="1"/>
      <c r="X1674" s="92"/>
    </row>
    <row r="1675" spans="1:24" ht="15">
      <c r="A1675" s="1" t="b">
        <v>0</v>
      </c>
      <c r="B1675" s="1"/>
      <c r="C1675" s="1"/>
      <c r="D1675" s="1"/>
      <c r="E1675" s="1"/>
      <c r="F1675" s="1"/>
      <c r="G1675" s="1"/>
      <c r="H1675" s="1"/>
      <c r="I1675" s="33"/>
      <c r="J1675" s="53"/>
      <c r="K1675" s="1"/>
      <c r="L1675" s="1"/>
      <c r="M1675" s="1"/>
      <c r="N1675" s="1"/>
      <c r="O1675" s="1"/>
      <c r="P1675" s="1"/>
      <c r="Q1675" s="53"/>
      <c r="R1675" s="53"/>
      <c r="V1675" s="43"/>
      <c r="W1675" s="1"/>
      <c r="X1675" s="92"/>
    </row>
    <row r="1676" spans="1:24" ht="15">
      <c r="A1676" s="1" t="b">
        <v>0</v>
      </c>
      <c r="B1676" s="1"/>
      <c r="C1676" s="1"/>
      <c r="D1676" s="1"/>
      <c r="E1676" s="1"/>
      <c r="F1676" s="1"/>
      <c r="G1676" s="1"/>
      <c r="H1676" s="1"/>
      <c r="I1676" s="33"/>
      <c r="J1676" s="53"/>
      <c r="K1676" s="1"/>
      <c r="L1676" s="1"/>
      <c r="M1676" s="1"/>
      <c r="N1676" s="1"/>
      <c r="O1676" s="1"/>
      <c r="P1676" s="1"/>
      <c r="Q1676" s="53"/>
      <c r="R1676" s="53"/>
      <c r="V1676" s="43"/>
      <c r="W1676" s="1"/>
      <c r="X1676" s="92"/>
    </row>
    <row r="1677" spans="1:24" ht="15">
      <c r="A1677" s="1" t="b">
        <v>0</v>
      </c>
      <c r="B1677" s="1"/>
      <c r="C1677" s="1"/>
      <c r="D1677" s="1"/>
      <c r="E1677" s="1"/>
      <c r="F1677" s="1"/>
      <c r="G1677" s="1"/>
      <c r="H1677" s="1"/>
      <c r="I1677" s="33"/>
      <c r="J1677" s="53"/>
      <c r="K1677" s="1"/>
      <c r="L1677" s="1"/>
      <c r="M1677" s="1"/>
      <c r="N1677" s="1"/>
      <c r="O1677" s="1"/>
      <c r="P1677" s="1"/>
      <c r="Q1677" s="53"/>
      <c r="R1677" s="53"/>
      <c r="V1677" s="43"/>
      <c r="W1677" s="1"/>
      <c r="X1677" s="92"/>
    </row>
    <row r="1678" spans="1:24" ht="15">
      <c r="A1678" s="1" t="b">
        <v>0</v>
      </c>
      <c r="B1678" s="1"/>
      <c r="C1678" s="1"/>
      <c r="D1678" s="1"/>
      <c r="E1678" s="1"/>
      <c r="F1678" s="1"/>
      <c r="G1678" s="1"/>
      <c r="H1678" s="1"/>
      <c r="I1678" s="33"/>
      <c r="J1678" s="53"/>
      <c r="K1678" s="1"/>
      <c r="L1678" s="1"/>
      <c r="M1678" s="1"/>
      <c r="N1678" s="1"/>
      <c r="O1678" s="1"/>
      <c r="P1678" s="1"/>
      <c r="Q1678" s="53"/>
      <c r="R1678" s="53"/>
      <c r="V1678" s="43"/>
      <c r="W1678" s="1"/>
      <c r="X1678" s="92"/>
    </row>
    <row r="1679" spans="1:24" ht="15">
      <c r="A1679" s="1" t="b">
        <v>0</v>
      </c>
      <c r="B1679" s="1"/>
      <c r="C1679" s="1"/>
      <c r="D1679" s="1"/>
      <c r="E1679" s="1"/>
      <c r="F1679" s="1"/>
      <c r="G1679" s="1"/>
      <c r="H1679" s="1"/>
      <c r="I1679" s="33"/>
      <c r="J1679" s="53"/>
      <c r="K1679" s="1"/>
      <c r="L1679" s="1"/>
      <c r="M1679" s="1"/>
      <c r="N1679" s="1"/>
      <c r="O1679" s="1"/>
      <c r="P1679" s="1"/>
      <c r="Q1679" s="53"/>
      <c r="R1679" s="53"/>
      <c r="V1679" s="43"/>
      <c r="W1679" s="1"/>
      <c r="X1679" s="92"/>
    </row>
    <row r="1680" spans="1:24" ht="15">
      <c r="A1680" s="1" t="b">
        <v>0</v>
      </c>
      <c r="B1680" s="1"/>
      <c r="C1680" s="1"/>
      <c r="D1680" s="1"/>
      <c r="E1680" s="1"/>
      <c r="F1680" s="1"/>
      <c r="G1680" s="1"/>
      <c r="H1680" s="1"/>
      <c r="I1680" s="33"/>
      <c r="J1680" s="53"/>
      <c r="K1680" s="1"/>
      <c r="L1680" s="1"/>
      <c r="M1680" s="1"/>
      <c r="N1680" s="1"/>
      <c r="O1680" s="1"/>
      <c r="P1680" s="1"/>
      <c r="Q1680" s="53"/>
      <c r="R1680" s="53"/>
      <c r="V1680" s="43"/>
      <c r="W1680" s="1"/>
      <c r="X1680" s="92"/>
    </row>
    <row r="1681" spans="1:24" ht="15">
      <c r="A1681" s="1" t="b">
        <v>0</v>
      </c>
      <c r="B1681" s="1"/>
      <c r="C1681" s="1"/>
      <c r="D1681" s="1"/>
      <c r="E1681" s="1"/>
      <c r="F1681" s="1"/>
      <c r="G1681" s="1"/>
      <c r="H1681" s="1"/>
      <c r="I1681" s="33"/>
      <c r="J1681" s="53"/>
      <c r="K1681" s="1"/>
      <c r="L1681" s="1"/>
      <c r="M1681" s="1"/>
      <c r="N1681" s="1"/>
      <c r="O1681" s="1"/>
      <c r="P1681" s="1"/>
      <c r="Q1681" s="53"/>
      <c r="R1681" s="53"/>
      <c r="V1681" s="43"/>
      <c r="W1681" s="1"/>
      <c r="X1681" s="92"/>
    </row>
    <row r="1682" spans="1:24" ht="15">
      <c r="A1682" s="1" t="b">
        <v>0</v>
      </c>
      <c r="B1682" s="1"/>
      <c r="C1682" s="1"/>
      <c r="D1682" s="1"/>
      <c r="E1682" s="1"/>
      <c r="F1682" s="1"/>
      <c r="G1682" s="1"/>
      <c r="H1682" s="1"/>
      <c r="I1682" s="33"/>
      <c r="J1682" s="53"/>
      <c r="K1682" s="1"/>
      <c r="L1682" s="1"/>
      <c r="M1682" s="1"/>
      <c r="N1682" s="1"/>
      <c r="O1682" s="1"/>
      <c r="P1682" s="1"/>
      <c r="Q1682" s="53"/>
      <c r="R1682" s="53"/>
      <c r="V1682" s="43"/>
      <c r="W1682" s="1"/>
      <c r="X1682" s="92"/>
    </row>
    <row r="1683" spans="1:24" ht="15">
      <c r="A1683" s="1" t="b">
        <v>0</v>
      </c>
      <c r="B1683" s="1"/>
      <c r="C1683" s="1"/>
      <c r="D1683" s="1"/>
      <c r="E1683" s="1"/>
      <c r="F1683" s="1"/>
      <c r="G1683" s="1"/>
      <c r="H1683" s="1"/>
      <c r="I1683" s="33"/>
      <c r="J1683" s="53"/>
      <c r="K1683" s="1"/>
      <c r="L1683" s="1"/>
      <c r="M1683" s="1"/>
      <c r="N1683" s="1"/>
      <c r="O1683" s="1"/>
      <c r="P1683" s="1"/>
      <c r="Q1683" s="53"/>
      <c r="R1683" s="53"/>
      <c r="V1683" s="43"/>
      <c r="W1683" s="1"/>
      <c r="X1683" s="92"/>
    </row>
    <row r="1684" spans="1:24" ht="15">
      <c r="A1684" s="1" t="b">
        <v>0</v>
      </c>
      <c r="B1684" s="1"/>
      <c r="C1684" s="1"/>
      <c r="D1684" s="1"/>
      <c r="E1684" s="1"/>
      <c r="F1684" s="1"/>
      <c r="G1684" s="1"/>
      <c r="H1684" s="1"/>
      <c r="I1684" s="33"/>
      <c r="J1684" s="53"/>
      <c r="K1684" s="1"/>
      <c r="L1684" s="1"/>
      <c r="M1684" s="1"/>
      <c r="N1684" s="1"/>
      <c r="O1684" s="1"/>
      <c r="P1684" s="1"/>
      <c r="Q1684" s="53"/>
      <c r="R1684" s="53"/>
      <c r="V1684" s="43"/>
      <c r="W1684" s="1"/>
      <c r="X1684" s="92"/>
    </row>
    <row r="1685" spans="1:24" ht="15">
      <c r="A1685" s="1" t="b">
        <v>0</v>
      </c>
      <c r="B1685" s="1"/>
      <c r="C1685" s="1"/>
      <c r="D1685" s="1"/>
      <c r="E1685" s="1"/>
      <c r="F1685" s="1"/>
      <c r="G1685" s="1"/>
      <c r="H1685" s="1"/>
      <c r="I1685" s="33"/>
      <c r="J1685" s="53"/>
      <c r="K1685" s="1"/>
      <c r="L1685" s="1"/>
      <c r="M1685" s="1"/>
      <c r="N1685" s="1"/>
      <c r="O1685" s="1"/>
      <c r="P1685" s="1"/>
      <c r="Q1685" s="53"/>
      <c r="R1685" s="53"/>
      <c r="V1685" s="43"/>
      <c r="W1685" s="1"/>
      <c r="X1685" s="92"/>
    </row>
    <row r="1686" spans="1:24" ht="15">
      <c r="A1686" s="1" t="b">
        <v>0</v>
      </c>
      <c r="B1686" s="1"/>
      <c r="C1686" s="1"/>
      <c r="D1686" s="1"/>
      <c r="E1686" s="1"/>
      <c r="F1686" s="1"/>
      <c r="G1686" s="1"/>
      <c r="H1686" s="1"/>
      <c r="I1686" s="33"/>
      <c r="J1686" s="53"/>
      <c r="K1686" s="1"/>
      <c r="L1686" s="1"/>
      <c r="M1686" s="1"/>
      <c r="N1686" s="1"/>
      <c r="O1686" s="1"/>
      <c r="P1686" s="1"/>
      <c r="Q1686" s="53"/>
      <c r="R1686" s="53"/>
      <c r="V1686" s="43"/>
      <c r="W1686" s="1"/>
      <c r="X1686" s="92"/>
    </row>
    <row r="1687" spans="1:24" ht="15">
      <c r="A1687" s="1" t="b">
        <v>0</v>
      </c>
      <c r="B1687" s="1"/>
      <c r="C1687" s="1"/>
      <c r="D1687" s="1"/>
      <c r="E1687" s="1"/>
      <c r="F1687" s="1"/>
      <c r="G1687" s="1"/>
      <c r="H1687" s="1"/>
      <c r="I1687" s="33"/>
      <c r="J1687" s="53"/>
      <c r="K1687" s="1"/>
      <c r="L1687" s="1"/>
      <c r="M1687" s="1"/>
      <c r="N1687" s="1"/>
      <c r="O1687" s="1"/>
      <c r="P1687" s="1"/>
      <c r="Q1687" s="53"/>
      <c r="R1687" s="53"/>
      <c r="V1687" s="43"/>
      <c r="W1687" s="1"/>
      <c r="X1687" s="92"/>
    </row>
    <row r="1688" spans="1:24" ht="15">
      <c r="A1688" s="1" t="b">
        <v>0</v>
      </c>
      <c r="B1688" s="1"/>
      <c r="C1688" s="1"/>
      <c r="D1688" s="1"/>
      <c r="E1688" s="1"/>
      <c r="F1688" s="1"/>
      <c r="G1688" s="1"/>
      <c r="H1688" s="1"/>
      <c r="I1688" s="33"/>
      <c r="J1688" s="53"/>
      <c r="K1688" s="1"/>
      <c r="L1688" s="1"/>
      <c r="M1688" s="1"/>
      <c r="N1688" s="1"/>
      <c r="O1688" s="1"/>
      <c r="P1688" s="1"/>
      <c r="Q1688" s="53"/>
      <c r="R1688" s="53"/>
      <c r="V1688" s="43"/>
      <c r="W1688" s="1"/>
      <c r="X1688" s="92"/>
    </row>
    <row r="1689" spans="1:24" ht="15">
      <c r="A1689" s="1" t="b">
        <v>0</v>
      </c>
      <c r="B1689" s="1"/>
      <c r="C1689" s="1"/>
      <c r="D1689" s="1"/>
      <c r="E1689" s="1"/>
      <c r="F1689" s="1"/>
      <c r="G1689" s="1"/>
      <c r="H1689" s="1"/>
      <c r="I1689" s="33"/>
      <c r="J1689" s="53"/>
      <c r="K1689" s="1"/>
      <c r="L1689" s="1"/>
      <c r="M1689" s="1"/>
      <c r="N1689" s="1"/>
      <c r="O1689" s="1"/>
      <c r="P1689" s="1"/>
      <c r="Q1689" s="53"/>
      <c r="R1689" s="53"/>
      <c r="V1689" s="43"/>
      <c r="W1689" s="1"/>
      <c r="X1689" s="92"/>
    </row>
    <row r="1690" spans="1:24" ht="15">
      <c r="A1690" s="1" t="b">
        <v>0</v>
      </c>
      <c r="B1690" s="1"/>
      <c r="C1690" s="1"/>
      <c r="D1690" s="1"/>
      <c r="E1690" s="1"/>
      <c r="F1690" s="1"/>
      <c r="G1690" s="1"/>
      <c r="H1690" s="1"/>
      <c r="I1690" s="33"/>
      <c r="J1690" s="53"/>
      <c r="K1690" s="1"/>
      <c r="L1690" s="1"/>
      <c r="M1690" s="1"/>
      <c r="N1690" s="1"/>
      <c r="O1690" s="1"/>
      <c r="P1690" s="1"/>
      <c r="Q1690" s="53"/>
      <c r="R1690" s="53"/>
      <c r="V1690" s="43"/>
      <c r="W1690" s="1"/>
      <c r="X1690" s="92"/>
    </row>
    <row r="1691" spans="1:24" ht="15">
      <c r="A1691" s="1" t="b">
        <v>0</v>
      </c>
      <c r="B1691" s="1"/>
      <c r="C1691" s="1"/>
      <c r="D1691" s="1"/>
      <c r="E1691" s="1"/>
      <c r="F1691" s="1"/>
      <c r="G1691" s="1"/>
      <c r="H1691" s="1"/>
      <c r="I1691" s="33"/>
      <c r="J1691" s="53"/>
      <c r="K1691" s="1"/>
      <c r="L1691" s="1"/>
      <c r="M1691" s="1"/>
      <c r="N1691" s="1"/>
      <c r="O1691" s="1"/>
      <c r="P1691" s="1"/>
      <c r="Q1691" s="53"/>
      <c r="R1691" s="53"/>
      <c r="V1691" s="43"/>
      <c r="W1691" s="1"/>
      <c r="X1691" s="92"/>
    </row>
    <row r="1692" spans="1:24" ht="15">
      <c r="A1692" s="1" t="b">
        <v>0</v>
      </c>
      <c r="B1692" s="1"/>
      <c r="C1692" s="1"/>
      <c r="D1692" s="1"/>
      <c r="E1692" s="1"/>
      <c r="F1692" s="1"/>
      <c r="G1692" s="1"/>
      <c r="H1692" s="1"/>
      <c r="I1692" s="33"/>
      <c r="J1692" s="53"/>
      <c r="K1692" s="1"/>
      <c r="L1692" s="1"/>
      <c r="M1692" s="1"/>
      <c r="N1692" s="1"/>
      <c r="O1692" s="1"/>
      <c r="P1692" s="1"/>
      <c r="Q1692" s="53"/>
      <c r="R1692" s="53"/>
      <c r="V1692" s="43"/>
      <c r="W1692" s="1"/>
      <c r="X1692" s="92"/>
    </row>
    <row r="1693" spans="1:24" ht="15">
      <c r="A1693" s="1" t="b">
        <v>0</v>
      </c>
      <c r="B1693" s="1"/>
      <c r="C1693" s="1"/>
      <c r="D1693" s="1"/>
      <c r="E1693" s="1"/>
      <c r="F1693" s="1"/>
      <c r="G1693" s="1"/>
      <c r="H1693" s="1"/>
      <c r="I1693" s="33"/>
      <c r="J1693" s="53"/>
      <c r="K1693" s="1"/>
      <c r="L1693" s="1"/>
      <c r="M1693" s="1"/>
      <c r="N1693" s="1"/>
      <c r="O1693" s="1"/>
      <c r="P1693" s="1"/>
      <c r="Q1693" s="53"/>
      <c r="R1693" s="53"/>
      <c r="V1693" s="43"/>
      <c r="W1693" s="1"/>
      <c r="X1693" s="92"/>
    </row>
    <row r="1694" spans="1:24" ht="15">
      <c r="A1694" s="1" t="b">
        <v>0</v>
      </c>
      <c r="B1694" s="1"/>
      <c r="C1694" s="1"/>
      <c r="D1694" s="1"/>
      <c r="E1694" s="1"/>
      <c r="F1694" s="1"/>
      <c r="G1694" s="1"/>
      <c r="H1694" s="1"/>
      <c r="I1694" s="33"/>
      <c r="J1694" s="53"/>
      <c r="K1694" s="1"/>
      <c r="L1694" s="1"/>
      <c r="M1694" s="1"/>
      <c r="N1694" s="1"/>
      <c r="O1694" s="1"/>
      <c r="P1694" s="1"/>
      <c r="Q1694" s="53"/>
      <c r="R1694" s="53"/>
      <c r="V1694" s="43"/>
      <c r="W1694" s="1"/>
      <c r="X1694" s="92"/>
    </row>
    <row r="1695" spans="1:24" ht="15">
      <c r="A1695" s="1" t="b">
        <v>0</v>
      </c>
      <c r="B1695" s="1"/>
      <c r="C1695" s="1"/>
      <c r="D1695" s="1"/>
      <c r="E1695" s="1"/>
      <c r="F1695" s="1"/>
      <c r="G1695" s="1"/>
      <c r="H1695" s="1"/>
      <c r="I1695" s="33"/>
      <c r="J1695" s="53"/>
      <c r="K1695" s="1"/>
      <c r="L1695" s="1"/>
      <c r="M1695" s="1"/>
      <c r="N1695" s="1"/>
      <c r="O1695" s="1"/>
      <c r="P1695" s="1"/>
      <c r="Q1695" s="53"/>
      <c r="R1695" s="53"/>
      <c r="V1695" s="43"/>
      <c r="W1695" s="1"/>
      <c r="X1695" s="92"/>
    </row>
    <row r="1696" spans="1:24" ht="15">
      <c r="A1696" s="1" t="b">
        <v>0</v>
      </c>
      <c r="B1696" s="1"/>
      <c r="C1696" s="1"/>
      <c r="D1696" s="1"/>
      <c r="E1696" s="1"/>
      <c r="F1696" s="1"/>
      <c r="G1696" s="1"/>
      <c r="H1696" s="1"/>
      <c r="I1696" s="33"/>
      <c r="J1696" s="53"/>
      <c r="K1696" s="1"/>
      <c r="L1696" s="1"/>
      <c r="M1696" s="1"/>
      <c r="N1696" s="1"/>
      <c r="O1696" s="1"/>
      <c r="P1696" s="1"/>
      <c r="Q1696" s="53"/>
      <c r="R1696" s="53"/>
      <c r="V1696" s="43"/>
      <c r="W1696" s="1"/>
      <c r="X1696" s="92"/>
    </row>
    <row r="1697" spans="1:24" ht="15">
      <c r="A1697" s="1" t="b">
        <v>0</v>
      </c>
      <c r="B1697" s="1"/>
      <c r="C1697" s="1"/>
      <c r="D1697" s="1"/>
      <c r="E1697" s="1"/>
      <c r="F1697" s="1"/>
      <c r="G1697" s="1"/>
      <c r="H1697" s="1"/>
      <c r="I1697" s="33"/>
      <c r="J1697" s="53"/>
      <c r="K1697" s="1"/>
      <c r="L1697" s="1"/>
      <c r="M1697" s="1"/>
      <c r="N1697" s="1"/>
      <c r="O1697" s="1"/>
      <c r="P1697" s="1"/>
      <c r="Q1697" s="53"/>
      <c r="R1697" s="53"/>
      <c r="V1697" s="43"/>
      <c r="W1697" s="1"/>
      <c r="X1697" s="92"/>
    </row>
    <row r="1698" spans="1:24" ht="15">
      <c r="A1698" s="1" t="b">
        <v>0</v>
      </c>
      <c r="B1698" s="1"/>
      <c r="C1698" s="1"/>
      <c r="D1698" s="1"/>
      <c r="E1698" s="1"/>
      <c r="F1698" s="1"/>
      <c r="G1698" s="1"/>
      <c r="H1698" s="1"/>
      <c r="I1698" s="33"/>
      <c r="J1698" s="53"/>
      <c r="K1698" s="1"/>
      <c r="L1698" s="1"/>
      <c r="M1698" s="1"/>
      <c r="N1698" s="1"/>
      <c r="O1698" s="1"/>
      <c r="P1698" s="1"/>
      <c r="Q1698" s="53"/>
      <c r="R1698" s="53"/>
      <c r="V1698" s="43"/>
      <c r="W1698" s="1"/>
      <c r="X1698" s="92"/>
    </row>
    <row r="1699" spans="1:24" ht="15">
      <c r="A1699" s="1" t="b">
        <v>0</v>
      </c>
      <c r="B1699" s="1"/>
      <c r="C1699" s="1"/>
      <c r="D1699" s="1"/>
      <c r="E1699" s="1"/>
      <c r="F1699" s="1"/>
      <c r="G1699" s="1"/>
      <c r="H1699" s="1"/>
      <c r="I1699" s="33"/>
      <c r="J1699" s="53"/>
      <c r="K1699" s="1"/>
      <c r="L1699" s="1"/>
      <c r="M1699" s="1"/>
      <c r="N1699" s="1"/>
      <c r="O1699" s="1"/>
      <c r="P1699" s="1"/>
      <c r="Q1699" s="53"/>
      <c r="R1699" s="53"/>
      <c r="V1699" s="43"/>
      <c r="W1699" s="1"/>
      <c r="X1699" s="92"/>
    </row>
    <row r="1700" spans="1:24" ht="15">
      <c r="A1700" s="1" t="b">
        <v>0</v>
      </c>
      <c r="B1700" s="1"/>
      <c r="C1700" s="1"/>
      <c r="D1700" s="1"/>
      <c r="E1700" s="1"/>
      <c r="F1700" s="1"/>
      <c r="G1700" s="1"/>
      <c r="H1700" s="1"/>
      <c r="I1700" s="33"/>
      <c r="J1700" s="53"/>
      <c r="K1700" s="1"/>
      <c r="L1700" s="1"/>
      <c r="M1700" s="1"/>
      <c r="N1700" s="1"/>
      <c r="O1700" s="1"/>
      <c r="P1700" s="1"/>
      <c r="Q1700" s="53"/>
      <c r="R1700" s="53"/>
      <c r="V1700" s="43"/>
      <c r="W1700" s="1"/>
      <c r="X1700" s="92"/>
    </row>
    <row r="1701" spans="1:24" ht="15">
      <c r="A1701" s="1" t="b">
        <v>0</v>
      </c>
      <c r="B1701" s="1"/>
      <c r="C1701" s="1"/>
      <c r="D1701" s="1"/>
      <c r="E1701" s="1"/>
      <c r="F1701" s="1"/>
      <c r="G1701" s="1"/>
      <c r="H1701" s="1"/>
      <c r="I1701" s="33"/>
      <c r="J1701" s="53"/>
      <c r="K1701" s="1"/>
      <c r="L1701" s="1"/>
      <c r="M1701" s="1"/>
      <c r="N1701" s="1"/>
      <c r="O1701" s="1"/>
      <c r="P1701" s="1"/>
      <c r="Q1701" s="53"/>
      <c r="R1701" s="53"/>
      <c r="V1701" s="43"/>
      <c r="W1701" s="1"/>
      <c r="X1701" s="92"/>
    </row>
    <row r="1702" spans="1:24" ht="15">
      <c r="A1702" s="1" t="b">
        <v>0</v>
      </c>
      <c r="B1702" s="1"/>
      <c r="C1702" s="1"/>
      <c r="D1702" s="1"/>
      <c r="E1702" s="1"/>
      <c r="F1702" s="1"/>
      <c r="G1702" s="1"/>
      <c r="H1702" s="1"/>
      <c r="I1702" s="33"/>
      <c r="J1702" s="53"/>
      <c r="K1702" s="1"/>
      <c r="L1702" s="1"/>
      <c r="M1702" s="1"/>
      <c r="N1702" s="1"/>
      <c r="O1702" s="1"/>
      <c r="P1702" s="1"/>
      <c r="Q1702" s="53"/>
      <c r="R1702" s="53"/>
      <c r="V1702" s="43"/>
      <c r="W1702" s="1"/>
      <c r="X1702" s="92"/>
    </row>
    <row r="1703" spans="1:24" ht="15">
      <c r="A1703" s="1" t="b">
        <v>0</v>
      </c>
      <c r="B1703" s="1"/>
      <c r="C1703" s="1"/>
      <c r="D1703" s="1"/>
      <c r="E1703" s="1"/>
      <c r="F1703" s="1"/>
      <c r="G1703" s="1"/>
      <c r="H1703" s="1"/>
      <c r="I1703" s="33"/>
      <c r="J1703" s="53"/>
      <c r="K1703" s="1"/>
      <c r="L1703" s="1"/>
      <c r="M1703" s="1"/>
      <c r="N1703" s="1"/>
      <c r="O1703" s="1"/>
      <c r="P1703" s="1"/>
      <c r="Q1703" s="53"/>
      <c r="R1703" s="53"/>
      <c r="V1703" s="43"/>
      <c r="W1703" s="1"/>
      <c r="X1703" s="92"/>
    </row>
    <row r="1704" spans="1:24" ht="15">
      <c r="A1704" s="1" t="b">
        <v>0</v>
      </c>
      <c r="B1704" s="1"/>
      <c r="C1704" s="1"/>
      <c r="D1704" s="1"/>
      <c r="E1704" s="1"/>
      <c r="F1704" s="1"/>
      <c r="G1704" s="1"/>
      <c r="H1704" s="1"/>
      <c r="I1704" s="33"/>
      <c r="J1704" s="53"/>
      <c r="K1704" s="1"/>
      <c r="L1704" s="1"/>
      <c r="M1704" s="1"/>
      <c r="N1704" s="1"/>
      <c r="O1704" s="1"/>
      <c r="P1704" s="1"/>
      <c r="Q1704" s="53"/>
      <c r="R1704" s="53"/>
      <c r="V1704" s="43"/>
      <c r="W1704" s="1"/>
      <c r="X1704" s="92"/>
    </row>
    <row r="1705" spans="1:24" ht="15">
      <c r="A1705" s="1" t="b">
        <v>0</v>
      </c>
      <c r="B1705" s="1"/>
      <c r="C1705" s="1"/>
      <c r="D1705" s="1"/>
      <c r="E1705" s="1"/>
      <c r="F1705" s="1"/>
      <c r="G1705" s="1"/>
      <c r="H1705" s="1"/>
      <c r="I1705" s="33"/>
      <c r="J1705" s="53"/>
      <c r="K1705" s="1"/>
      <c r="L1705" s="1"/>
      <c r="M1705" s="1"/>
      <c r="N1705" s="1"/>
      <c r="O1705" s="1"/>
      <c r="P1705" s="1"/>
      <c r="Q1705" s="53"/>
      <c r="R1705" s="53"/>
      <c r="V1705" s="43"/>
      <c r="W1705" s="1"/>
      <c r="X1705" s="92"/>
    </row>
    <row r="1706" spans="1:24" ht="15">
      <c r="A1706" s="1" t="b">
        <v>0</v>
      </c>
      <c r="B1706" s="1"/>
      <c r="C1706" s="1"/>
      <c r="D1706" s="1"/>
      <c r="E1706" s="1"/>
      <c r="F1706" s="1"/>
      <c r="G1706" s="1"/>
      <c r="H1706" s="1"/>
      <c r="I1706" s="33"/>
      <c r="J1706" s="53"/>
      <c r="K1706" s="1"/>
      <c r="L1706" s="1"/>
      <c r="M1706" s="1"/>
      <c r="N1706" s="1"/>
      <c r="O1706" s="1"/>
      <c r="P1706" s="1"/>
      <c r="Q1706" s="53"/>
      <c r="R1706" s="53"/>
      <c r="V1706" s="43"/>
      <c r="W1706" s="1"/>
      <c r="X1706" s="92"/>
    </row>
    <row r="1707" spans="1:24" ht="15">
      <c r="A1707" s="1" t="b">
        <v>0</v>
      </c>
      <c r="B1707" s="1"/>
      <c r="C1707" s="1"/>
      <c r="D1707" s="1"/>
      <c r="E1707" s="1"/>
      <c r="F1707" s="1"/>
      <c r="G1707" s="1"/>
      <c r="H1707" s="1"/>
      <c r="I1707" s="33"/>
      <c r="J1707" s="53"/>
      <c r="K1707" s="1"/>
      <c r="L1707" s="1"/>
      <c r="M1707" s="1"/>
      <c r="N1707" s="1"/>
      <c r="O1707" s="1"/>
      <c r="P1707" s="1"/>
      <c r="Q1707" s="53"/>
      <c r="R1707" s="53"/>
      <c r="V1707" s="43"/>
      <c r="W1707" s="1"/>
      <c r="X1707" s="92"/>
    </row>
    <row r="1708" spans="1:24" ht="15">
      <c r="A1708" s="1" t="b">
        <v>0</v>
      </c>
      <c r="B1708" s="1"/>
      <c r="C1708" s="1"/>
      <c r="D1708" s="1"/>
      <c r="E1708" s="1"/>
      <c r="F1708" s="1"/>
      <c r="G1708" s="1"/>
      <c r="H1708" s="1"/>
      <c r="I1708" s="33"/>
      <c r="J1708" s="53"/>
      <c r="K1708" s="1"/>
      <c r="L1708" s="1"/>
      <c r="M1708" s="1"/>
      <c r="N1708" s="1"/>
      <c r="O1708" s="1"/>
      <c r="P1708" s="1"/>
      <c r="Q1708" s="53"/>
      <c r="R1708" s="53"/>
      <c r="V1708" s="43"/>
      <c r="W1708" s="1"/>
      <c r="X1708" s="92"/>
    </row>
    <row r="1709" spans="1:24" ht="15">
      <c r="A1709" s="1" t="b">
        <v>0</v>
      </c>
      <c r="B1709" s="1"/>
      <c r="C1709" s="1"/>
      <c r="D1709" s="1"/>
      <c r="E1709" s="1"/>
      <c r="F1709" s="1"/>
      <c r="G1709" s="1"/>
      <c r="H1709" s="1"/>
      <c r="I1709" s="33"/>
      <c r="J1709" s="53"/>
      <c r="K1709" s="1"/>
      <c r="L1709" s="1"/>
      <c r="M1709" s="1"/>
      <c r="N1709" s="1"/>
      <c r="O1709" s="1"/>
      <c r="P1709" s="1"/>
      <c r="Q1709" s="53"/>
      <c r="R1709" s="53"/>
      <c r="V1709" s="43"/>
      <c r="W1709" s="1"/>
      <c r="X1709" s="92"/>
    </row>
    <row r="1710" spans="1:24" ht="15">
      <c r="A1710" s="1" t="b">
        <v>0</v>
      </c>
      <c r="B1710" s="1"/>
      <c r="C1710" s="1"/>
      <c r="D1710" s="1"/>
      <c r="E1710" s="1"/>
      <c r="F1710" s="1"/>
      <c r="G1710" s="1"/>
      <c r="H1710" s="1"/>
      <c r="I1710" s="33"/>
      <c r="J1710" s="53"/>
      <c r="K1710" s="1"/>
      <c r="L1710" s="1"/>
      <c r="M1710" s="1"/>
      <c r="N1710" s="1"/>
      <c r="O1710" s="1"/>
      <c r="P1710" s="1"/>
      <c r="Q1710" s="53"/>
      <c r="R1710" s="53"/>
      <c r="V1710" s="43"/>
      <c r="W1710" s="1"/>
      <c r="X1710" s="92"/>
    </row>
    <row r="1711" spans="1:24" ht="15">
      <c r="A1711" s="1" t="b">
        <v>0</v>
      </c>
      <c r="B1711" s="1"/>
      <c r="C1711" s="1"/>
      <c r="D1711" s="1"/>
      <c r="E1711" s="1"/>
      <c r="F1711" s="1"/>
      <c r="G1711" s="1"/>
      <c r="H1711" s="1"/>
      <c r="I1711" s="33"/>
      <c r="J1711" s="53"/>
      <c r="K1711" s="1"/>
      <c r="L1711" s="1"/>
      <c r="M1711" s="1"/>
      <c r="N1711" s="1"/>
      <c r="O1711" s="1"/>
      <c r="P1711" s="1"/>
      <c r="Q1711" s="53"/>
      <c r="R1711" s="53"/>
      <c r="V1711" s="43"/>
      <c r="W1711" s="1"/>
      <c r="X1711" s="92"/>
    </row>
    <row r="1712" spans="1:24" ht="15">
      <c r="A1712" s="1" t="b">
        <v>0</v>
      </c>
      <c r="B1712" s="1"/>
      <c r="C1712" s="1"/>
      <c r="D1712" s="1"/>
      <c r="E1712" s="1"/>
      <c r="F1712" s="1"/>
      <c r="G1712" s="1"/>
      <c r="H1712" s="1"/>
      <c r="I1712" s="33"/>
      <c r="J1712" s="53"/>
      <c r="K1712" s="1"/>
      <c r="L1712" s="1"/>
      <c r="M1712" s="1"/>
      <c r="N1712" s="1"/>
      <c r="O1712" s="1"/>
      <c r="P1712" s="1"/>
      <c r="Q1712" s="53"/>
      <c r="R1712" s="53"/>
      <c r="V1712" s="43"/>
      <c r="W1712" s="1"/>
      <c r="X1712" s="92"/>
    </row>
    <row r="1713" spans="1:24" ht="15">
      <c r="A1713" s="1" t="b">
        <v>0</v>
      </c>
      <c r="B1713" s="1"/>
      <c r="C1713" s="1"/>
      <c r="D1713" s="1"/>
      <c r="E1713" s="1"/>
      <c r="F1713" s="1"/>
      <c r="G1713" s="1"/>
      <c r="H1713" s="1"/>
      <c r="I1713" s="33"/>
      <c r="J1713" s="53"/>
      <c r="K1713" s="1"/>
      <c r="L1713" s="1"/>
      <c r="M1713" s="1"/>
      <c r="N1713" s="1"/>
      <c r="O1713" s="1"/>
      <c r="P1713" s="1"/>
      <c r="Q1713" s="53"/>
      <c r="R1713" s="53"/>
      <c r="V1713" s="43"/>
      <c r="W1713" s="1"/>
      <c r="X1713" s="92"/>
    </row>
    <row r="1714" spans="1:24" ht="15">
      <c r="A1714" s="1" t="b">
        <v>0</v>
      </c>
      <c r="B1714" s="1"/>
      <c r="C1714" s="1"/>
      <c r="D1714" s="1"/>
      <c r="E1714" s="1"/>
      <c r="F1714" s="1"/>
      <c r="G1714" s="1"/>
      <c r="H1714" s="1"/>
      <c r="I1714" s="33"/>
      <c r="J1714" s="53"/>
      <c r="K1714" s="1"/>
      <c r="L1714" s="1"/>
      <c r="M1714" s="1"/>
      <c r="N1714" s="1"/>
      <c r="O1714" s="1"/>
      <c r="P1714" s="1"/>
      <c r="Q1714" s="53"/>
      <c r="R1714" s="53"/>
      <c r="V1714" s="43"/>
      <c r="W1714" s="1"/>
      <c r="X1714" s="92"/>
    </row>
    <row r="1715" spans="1:24" ht="15">
      <c r="A1715" s="1" t="b">
        <v>0</v>
      </c>
      <c r="B1715" s="1"/>
      <c r="C1715" s="1"/>
      <c r="D1715" s="1"/>
      <c r="E1715" s="1"/>
      <c r="F1715" s="1"/>
      <c r="G1715" s="1"/>
      <c r="H1715" s="1"/>
      <c r="I1715" s="33"/>
      <c r="J1715" s="53"/>
      <c r="K1715" s="1"/>
      <c r="L1715" s="1"/>
      <c r="M1715" s="1"/>
      <c r="N1715" s="1"/>
      <c r="O1715" s="1"/>
      <c r="P1715" s="1"/>
      <c r="Q1715" s="53"/>
      <c r="R1715" s="53"/>
      <c r="V1715" s="43"/>
      <c r="W1715" s="1"/>
      <c r="X1715" s="92"/>
    </row>
    <row r="1716" spans="1:24" ht="15">
      <c r="A1716" s="1" t="b">
        <v>0</v>
      </c>
      <c r="B1716" s="1"/>
      <c r="C1716" s="1"/>
      <c r="D1716" s="1"/>
      <c r="E1716" s="1"/>
      <c r="F1716" s="1"/>
      <c r="G1716" s="1"/>
      <c r="H1716" s="1"/>
      <c r="I1716" s="33"/>
      <c r="J1716" s="53"/>
      <c r="K1716" s="1"/>
      <c r="L1716" s="1"/>
      <c r="M1716" s="1"/>
      <c r="N1716" s="1"/>
      <c r="O1716" s="1"/>
      <c r="P1716" s="1"/>
      <c r="Q1716" s="53"/>
      <c r="R1716" s="53"/>
      <c r="V1716" s="43"/>
      <c r="W1716" s="1"/>
      <c r="X1716" s="92"/>
    </row>
    <row r="1717" spans="1:24" ht="15">
      <c r="A1717" s="1" t="b">
        <v>0</v>
      </c>
      <c r="B1717" s="1"/>
      <c r="C1717" s="1"/>
      <c r="D1717" s="1"/>
      <c r="E1717" s="1"/>
      <c r="F1717" s="1"/>
      <c r="G1717" s="1"/>
      <c r="H1717" s="1"/>
      <c r="I1717" s="33"/>
      <c r="J1717" s="53"/>
      <c r="K1717" s="1"/>
      <c r="L1717" s="1"/>
      <c r="M1717" s="1"/>
      <c r="N1717" s="1"/>
      <c r="O1717" s="1"/>
      <c r="P1717" s="1"/>
      <c r="Q1717" s="53"/>
      <c r="R1717" s="53"/>
      <c r="V1717" s="43"/>
      <c r="W1717" s="1"/>
      <c r="X1717" s="92"/>
    </row>
    <row r="1718" spans="1:24" ht="15">
      <c r="A1718" s="1" t="b">
        <v>0</v>
      </c>
      <c r="B1718" s="1"/>
      <c r="C1718" s="1"/>
      <c r="D1718" s="1"/>
      <c r="E1718" s="1"/>
      <c r="F1718" s="1"/>
      <c r="G1718" s="1"/>
      <c r="H1718" s="1"/>
      <c r="I1718" s="33"/>
      <c r="J1718" s="53"/>
      <c r="K1718" s="1"/>
      <c r="L1718" s="1"/>
      <c r="M1718" s="1"/>
      <c r="N1718" s="1"/>
      <c r="O1718" s="1"/>
      <c r="P1718" s="1"/>
      <c r="Q1718" s="53"/>
      <c r="R1718" s="53"/>
      <c r="V1718" s="43"/>
      <c r="W1718" s="1"/>
      <c r="X1718" s="92"/>
    </row>
    <row r="1719" spans="1:24" ht="15">
      <c r="A1719" s="1" t="b">
        <v>0</v>
      </c>
      <c r="B1719" s="1"/>
      <c r="C1719" s="1"/>
      <c r="D1719" s="1"/>
      <c r="E1719" s="1"/>
      <c r="F1719" s="1"/>
      <c r="G1719" s="1"/>
      <c r="H1719" s="1"/>
      <c r="I1719" s="33"/>
      <c r="J1719" s="53"/>
      <c r="K1719" s="1"/>
      <c r="L1719" s="1"/>
      <c r="M1719" s="1"/>
      <c r="N1719" s="1"/>
      <c r="O1719" s="1"/>
      <c r="P1719" s="1"/>
      <c r="Q1719" s="53"/>
      <c r="R1719" s="53"/>
      <c r="V1719" s="43"/>
      <c r="W1719" s="1"/>
      <c r="X1719" s="92"/>
    </row>
    <row r="1720" spans="1:24" ht="15">
      <c r="A1720" s="1" t="b">
        <v>0</v>
      </c>
      <c r="B1720" s="1"/>
      <c r="C1720" s="1"/>
      <c r="D1720" s="1"/>
      <c r="E1720" s="1"/>
      <c r="F1720" s="1"/>
      <c r="G1720" s="1"/>
      <c r="H1720" s="1"/>
      <c r="I1720" s="33"/>
      <c r="J1720" s="53"/>
      <c r="K1720" s="1"/>
      <c r="L1720" s="1"/>
      <c r="M1720" s="1"/>
      <c r="N1720" s="1"/>
      <c r="O1720" s="1"/>
      <c r="P1720" s="1"/>
      <c r="Q1720" s="53"/>
      <c r="R1720" s="53"/>
      <c r="V1720" s="43"/>
      <c r="W1720" s="1"/>
      <c r="X1720" s="92"/>
    </row>
    <row r="1721" spans="1:24" ht="15">
      <c r="A1721" s="1" t="b">
        <v>0</v>
      </c>
      <c r="B1721" s="1"/>
      <c r="C1721" s="1"/>
      <c r="D1721" s="1"/>
      <c r="E1721" s="1"/>
      <c r="F1721" s="1"/>
      <c r="G1721" s="1"/>
      <c r="H1721" s="1"/>
      <c r="I1721" s="33"/>
      <c r="J1721" s="53"/>
      <c r="K1721" s="1"/>
      <c r="L1721" s="1"/>
      <c r="M1721" s="1"/>
      <c r="N1721" s="1"/>
      <c r="O1721" s="1"/>
      <c r="P1721" s="1"/>
      <c r="Q1721" s="53"/>
      <c r="R1721" s="53"/>
      <c r="V1721" s="43"/>
      <c r="W1721" s="1"/>
      <c r="X1721" s="92"/>
    </row>
    <row r="1722" spans="1:24" ht="15">
      <c r="A1722" s="1" t="b">
        <v>0</v>
      </c>
      <c r="B1722" s="1"/>
      <c r="C1722" s="1"/>
      <c r="D1722" s="1"/>
      <c r="E1722" s="1"/>
      <c r="F1722" s="1"/>
      <c r="G1722" s="1"/>
      <c r="H1722" s="1"/>
      <c r="I1722" s="33"/>
      <c r="J1722" s="53"/>
      <c r="K1722" s="1"/>
      <c r="L1722" s="1"/>
      <c r="M1722" s="1"/>
      <c r="N1722" s="1"/>
      <c r="O1722" s="1"/>
      <c r="P1722" s="1"/>
      <c r="Q1722" s="53"/>
      <c r="R1722" s="53"/>
      <c r="V1722" s="43"/>
      <c r="W1722" s="1"/>
      <c r="X1722" s="92"/>
    </row>
    <row r="1723" spans="1:24" ht="15">
      <c r="A1723" s="1" t="b">
        <v>0</v>
      </c>
      <c r="B1723" s="1"/>
      <c r="C1723" s="1"/>
      <c r="D1723" s="1"/>
      <c r="E1723" s="1"/>
      <c r="F1723" s="1"/>
      <c r="G1723" s="1"/>
      <c r="H1723" s="1"/>
      <c r="I1723" s="33"/>
      <c r="J1723" s="53"/>
      <c r="K1723" s="1"/>
      <c r="L1723" s="1"/>
      <c r="M1723" s="1"/>
      <c r="N1723" s="1"/>
      <c r="O1723" s="1"/>
      <c r="P1723" s="1"/>
      <c r="Q1723" s="53"/>
      <c r="R1723" s="53"/>
      <c r="V1723" s="43"/>
      <c r="W1723" s="1"/>
      <c r="X1723" s="92"/>
    </row>
    <row r="1724" spans="1:24" ht="15">
      <c r="A1724" s="1" t="b">
        <v>0</v>
      </c>
      <c r="B1724" s="1"/>
      <c r="C1724" s="1"/>
      <c r="D1724" s="1"/>
      <c r="E1724" s="1"/>
      <c r="F1724" s="1"/>
      <c r="G1724" s="1"/>
      <c r="H1724" s="1"/>
      <c r="I1724" s="33"/>
      <c r="J1724" s="53"/>
      <c r="K1724" s="1"/>
      <c r="L1724" s="1"/>
      <c r="M1724" s="1"/>
      <c r="N1724" s="1"/>
      <c r="O1724" s="1"/>
      <c r="P1724" s="1"/>
      <c r="Q1724" s="53"/>
      <c r="R1724" s="53"/>
      <c r="V1724" s="43"/>
      <c r="W1724" s="1"/>
      <c r="X1724" s="92"/>
    </row>
    <row r="1725" spans="1:24" ht="15">
      <c r="A1725" s="1" t="b">
        <v>0</v>
      </c>
      <c r="B1725" s="1"/>
      <c r="C1725" s="1"/>
      <c r="D1725" s="1"/>
      <c r="E1725" s="1"/>
      <c r="F1725" s="1"/>
      <c r="G1725" s="1"/>
      <c r="H1725" s="1"/>
      <c r="I1725" s="33"/>
      <c r="J1725" s="53"/>
      <c r="K1725" s="1"/>
      <c r="L1725" s="1"/>
      <c r="M1725" s="1"/>
      <c r="N1725" s="1"/>
      <c r="O1725" s="1"/>
      <c r="P1725" s="1"/>
      <c r="Q1725" s="53"/>
      <c r="R1725" s="53"/>
      <c r="V1725" s="43"/>
      <c r="W1725" s="1"/>
      <c r="X1725" s="92"/>
    </row>
    <row r="1726" spans="1:24" ht="15">
      <c r="A1726" s="1" t="b">
        <v>0</v>
      </c>
      <c r="B1726" s="1"/>
      <c r="C1726" s="1"/>
      <c r="D1726" s="1"/>
      <c r="E1726" s="1"/>
      <c r="F1726" s="1"/>
      <c r="G1726" s="1"/>
      <c r="H1726" s="1"/>
      <c r="I1726" s="33"/>
      <c r="J1726" s="53"/>
      <c r="K1726" s="1"/>
      <c r="L1726" s="1"/>
      <c r="M1726" s="1"/>
      <c r="N1726" s="1"/>
      <c r="O1726" s="1"/>
      <c r="P1726" s="1"/>
      <c r="Q1726" s="53"/>
      <c r="R1726" s="53"/>
      <c r="V1726" s="43"/>
      <c r="W1726" s="1"/>
      <c r="X1726" s="92"/>
    </row>
    <row r="1727" spans="1:24" ht="15">
      <c r="A1727" s="1" t="b">
        <v>0</v>
      </c>
      <c r="B1727" s="1"/>
      <c r="C1727" s="1"/>
      <c r="D1727" s="1"/>
      <c r="E1727" s="1"/>
      <c r="F1727" s="1"/>
      <c r="G1727" s="1"/>
      <c r="H1727" s="1"/>
      <c r="I1727" s="33"/>
      <c r="J1727" s="53"/>
      <c r="K1727" s="1"/>
      <c r="L1727" s="1"/>
      <c r="M1727" s="1"/>
      <c r="N1727" s="1"/>
      <c r="O1727" s="1"/>
      <c r="P1727" s="1"/>
      <c r="Q1727" s="53"/>
      <c r="R1727" s="53"/>
      <c r="V1727" s="43"/>
      <c r="W1727" s="1"/>
      <c r="X1727" s="92"/>
    </row>
    <row r="1728" spans="1:24" ht="15">
      <c r="A1728" s="1" t="b">
        <v>0</v>
      </c>
      <c r="B1728" s="1"/>
      <c r="C1728" s="1"/>
      <c r="D1728" s="1"/>
      <c r="E1728" s="1"/>
      <c r="F1728" s="1"/>
      <c r="G1728" s="1"/>
      <c r="H1728" s="1"/>
      <c r="I1728" s="33"/>
      <c r="J1728" s="53"/>
      <c r="K1728" s="1"/>
      <c r="L1728" s="1"/>
      <c r="M1728" s="1"/>
      <c r="N1728" s="1"/>
      <c r="O1728" s="1"/>
      <c r="P1728" s="1"/>
      <c r="Q1728" s="53"/>
      <c r="R1728" s="53"/>
      <c r="V1728" s="43"/>
      <c r="W1728" s="1"/>
      <c r="X1728" s="92"/>
    </row>
    <row r="1729" spans="1:24" ht="15">
      <c r="A1729" s="1" t="b">
        <v>0</v>
      </c>
      <c r="B1729" s="1"/>
      <c r="C1729" s="1"/>
      <c r="D1729" s="1"/>
      <c r="E1729" s="1"/>
      <c r="F1729" s="1"/>
      <c r="G1729" s="1"/>
      <c r="H1729" s="1"/>
      <c r="I1729" s="33"/>
      <c r="J1729" s="53"/>
      <c r="K1729" s="1"/>
      <c r="L1729" s="1"/>
      <c r="M1729" s="1"/>
      <c r="N1729" s="1"/>
      <c r="O1729" s="1"/>
      <c r="P1729" s="1"/>
      <c r="Q1729" s="53"/>
      <c r="R1729" s="53"/>
      <c r="V1729" s="43"/>
      <c r="W1729" s="1"/>
      <c r="X1729" s="92"/>
    </row>
    <row r="1730" spans="1:24" ht="15">
      <c r="A1730" s="1" t="b">
        <v>0</v>
      </c>
      <c r="B1730" s="1"/>
      <c r="C1730" s="1"/>
      <c r="D1730" s="1"/>
      <c r="E1730" s="1"/>
      <c r="F1730" s="1"/>
      <c r="G1730" s="1"/>
      <c r="H1730" s="1"/>
      <c r="I1730" s="33"/>
      <c r="J1730" s="53"/>
      <c r="K1730" s="1"/>
      <c r="L1730" s="1"/>
      <c r="M1730" s="1"/>
      <c r="N1730" s="1"/>
      <c r="O1730" s="1"/>
      <c r="P1730" s="1"/>
      <c r="Q1730" s="53"/>
      <c r="R1730" s="53"/>
      <c r="V1730" s="43"/>
      <c r="W1730" s="1"/>
      <c r="X1730" s="92"/>
    </row>
    <row r="1731" spans="1:24" ht="15">
      <c r="A1731" s="1" t="b">
        <v>0</v>
      </c>
      <c r="B1731" s="1"/>
      <c r="C1731" s="1"/>
      <c r="D1731" s="1"/>
      <c r="E1731" s="1"/>
      <c r="F1731" s="1"/>
      <c r="G1731" s="1"/>
      <c r="H1731" s="1"/>
      <c r="I1731" s="33"/>
      <c r="J1731" s="53"/>
      <c r="K1731" s="1"/>
      <c r="L1731" s="1"/>
      <c r="M1731" s="1"/>
      <c r="N1731" s="1"/>
      <c r="O1731" s="1"/>
      <c r="P1731" s="1"/>
      <c r="Q1731" s="53"/>
      <c r="R1731" s="53"/>
      <c r="V1731" s="43"/>
      <c r="W1731" s="1"/>
      <c r="X1731" s="92"/>
    </row>
    <row r="1732" spans="1:24" ht="15">
      <c r="A1732" s="1" t="b">
        <v>0</v>
      </c>
      <c r="B1732" s="1"/>
      <c r="C1732" s="1"/>
      <c r="D1732" s="1"/>
      <c r="E1732" s="1"/>
      <c r="F1732" s="1"/>
      <c r="G1732" s="1"/>
      <c r="H1732" s="1"/>
      <c r="I1732" s="33"/>
      <c r="J1732" s="53"/>
      <c r="K1732" s="1"/>
      <c r="L1732" s="1"/>
      <c r="M1732" s="1"/>
      <c r="N1732" s="1"/>
      <c r="O1732" s="1"/>
      <c r="P1732" s="1"/>
      <c r="Q1732" s="53"/>
      <c r="R1732" s="53"/>
      <c r="V1732" s="43"/>
      <c r="W1732" s="1"/>
      <c r="X1732" s="92"/>
    </row>
    <row r="1733" spans="1:24" ht="15">
      <c r="A1733" s="1" t="b">
        <v>0</v>
      </c>
      <c r="B1733" s="1"/>
      <c r="C1733" s="1"/>
      <c r="D1733" s="1"/>
      <c r="E1733" s="1"/>
      <c r="F1733" s="1"/>
      <c r="G1733" s="1"/>
      <c r="H1733" s="1"/>
      <c r="I1733" s="33"/>
      <c r="J1733" s="53"/>
      <c r="K1733" s="1"/>
      <c r="L1733" s="1"/>
      <c r="M1733" s="1"/>
      <c r="N1733" s="1"/>
      <c r="O1733" s="1"/>
      <c r="P1733" s="1"/>
      <c r="Q1733" s="53"/>
      <c r="R1733" s="53"/>
      <c r="V1733" s="43"/>
      <c r="W1733" s="1"/>
      <c r="X1733" s="92"/>
    </row>
    <row r="1734" spans="1:24" ht="15">
      <c r="A1734" s="1" t="b">
        <v>0</v>
      </c>
      <c r="B1734" s="1"/>
      <c r="C1734" s="1"/>
      <c r="D1734" s="1"/>
      <c r="E1734" s="1"/>
      <c r="F1734" s="1"/>
      <c r="G1734" s="1"/>
      <c r="H1734" s="1"/>
      <c r="I1734" s="33"/>
      <c r="J1734" s="53"/>
      <c r="K1734" s="1"/>
      <c r="L1734" s="1"/>
      <c r="M1734" s="1"/>
      <c r="N1734" s="1"/>
      <c r="O1734" s="1"/>
      <c r="P1734" s="1"/>
      <c r="Q1734" s="53"/>
      <c r="R1734" s="53"/>
      <c r="V1734" s="43"/>
      <c r="W1734" s="1"/>
      <c r="X1734" s="92"/>
    </row>
    <row r="1735" spans="1:24" ht="15">
      <c r="A1735" s="1" t="b">
        <v>0</v>
      </c>
      <c r="B1735" s="1"/>
      <c r="C1735" s="1"/>
      <c r="D1735" s="1"/>
      <c r="E1735" s="1"/>
      <c r="F1735" s="1"/>
      <c r="G1735" s="1"/>
      <c r="H1735" s="1"/>
      <c r="I1735" s="33"/>
      <c r="J1735" s="53"/>
      <c r="K1735" s="1"/>
      <c r="L1735" s="1"/>
      <c r="M1735" s="1"/>
      <c r="N1735" s="1"/>
      <c r="O1735" s="1"/>
      <c r="P1735" s="1"/>
      <c r="Q1735" s="53"/>
      <c r="R1735" s="53"/>
      <c r="V1735" s="43"/>
      <c r="W1735" s="1"/>
      <c r="X1735" s="92"/>
    </row>
    <row r="1736" spans="1:24" ht="15">
      <c r="A1736" s="1" t="b">
        <v>0</v>
      </c>
      <c r="B1736" s="1"/>
      <c r="C1736" s="1"/>
      <c r="D1736" s="1"/>
      <c r="E1736" s="1"/>
      <c r="F1736" s="1"/>
      <c r="G1736" s="1"/>
      <c r="H1736" s="1"/>
      <c r="I1736" s="33"/>
      <c r="J1736" s="53"/>
      <c r="K1736" s="1"/>
      <c r="L1736" s="1"/>
      <c r="M1736" s="1"/>
      <c r="N1736" s="1"/>
      <c r="O1736" s="1"/>
      <c r="P1736" s="1"/>
      <c r="Q1736" s="53"/>
      <c r="R1736" s="53"/>
      <c r="V1736" s="43"/>
      <c r="W1736" s="1"/>
      <c r="X1736" s="92"/>
    </row>
    <row r="1737" spans="1:24" ht="15">
      <c r="A1737" s="1" t="b">
        <v>0</v>
      </c>
      <c r="B1737" s="1"/>
      <c r="C1737" s="1"/>
      <c r="D1737" s="1"/>
      <c r="E1737" s="1"/>
      <c r="F1737" s="1"/>
      <c r="G1737" s="1"/>
      <c r="H1737" s="1"/>
      <c r="I1737" s="33"/>
      <c r="J1737" s="53"/>
      <c r="K1737" s="1"/>
      <c r="L1737" s="1"/>
      <c r="M1737" s="1"/>
      <c r="N1737" s="1"/>
      <c r="O1737" s="1"/>
      <c r="P1737" s="1"/>
      <c r="Q1737" s="53"/>
      <c r="R1737" s="53"/>
      <c r="V1737" s="43"/>
      <c r="W1737" s="1"/>
      <c r="X1737" s="92"/>
    </row>
    <row r="1738" spans="1:24" ht="15">
      <c r="A1738" s="1" t="b">
        <v>0</v>
      </c>
      <c r="B1738" s="1"/>
      <c r="C1738" s="1"/>
      <c r="D1738" s="1"/>
      <c r="E1738" s="1"/>
      <c r="F1738" s="1"/>
      <c r="G1738" s="1"/>
      <c r="H1738" s="1"/>
      <c r="I1738" s="33"/>
      <c r="J1738" s="53"/>
      <c r="K1738" s="1"/>
      <c r="L1738" s="1"/>
      <c r="M1738" s="1"/>
      <c r="N1738" s="1"/>
      <c r="O1738" s="1"/>
      <c r="P1738" s="1"/>
      <c r="Q1738" s="53"/>
      <c r="R1738" s="53"/>
      <c r="V1738" s="43"/>
      <c r="W1738" s="1"/>
      <c r="X1738" s="92"/>
    </row>
    <row r="1739" spans="1:24" ht="15">
      <c r="A1739" s="1" t="b">
        <v>0</v>
      </c>
      <c r="B1739" s="1"/>
      <c r="C1739" s="1"/>
      <c r="D1739" s="1"/>
      <c r="E1739" s="1"/>
      <c r="F1739" s="1"/>
      <c r="G1739" s="1"/>
      <c r="H1739" s="1"/>
      <c r="I1739" s="33"/>
      <c r="J1739" s="53"/>
      <c r="K1739" s="1"/>
      <c r="L1739" s="1"/>
      <c r="M1739" s="1"/>
      <c r="N1739" s="1"/>
      <c r="O1739" s="1"/>
      <c r="P1739" s="1"/>
      <c r="Q1739" s="53"/>
      <c r="R1739" s="53"/>
      <c r="V1739" s="43"/>
      <c r="W1739" s="1"/>
      <c r="X1739" s="92"/>
    </row>
    <row r="1740" spans="1:24" ht="15">
      <c r="A1740" s="1" t="b">
        <v>0</v>
      </c>
      <c r="B1740" s="1"/>
      <c r="C1740" s="1"/>
      <c r="D1740" s="1"/>
      <c r="E1740" s="1"/>
      <c r="F1740" s="1"/>
      <c r="G1740" s="1"/>
      <c r="H1740" s="1"/>
      <c r="I1740" s="33"/>
      <c r="J1740" s="53"/>
      <c r="K1740" s="1"/>
      <c r="L1740" s="1"/>
      <c r="M1740" s="1"/>
      <c r="N1740" s="1"/>
      <c r="O1740" s="1"/>
      <c r="P1740" s="1"/>
      <c r="Q1740" s="53"/>
      <c r="R1740" s="53"/>
      <c r="V1740" s="43"/>
      <c r="W1740" s="1"/>
      <c r="X1740" s="92"/>
    </row>
    <row r="1741" spans="1:24" ht="15">
      <c r="A1741" s="1" t="b">
        <v>0</v>
      </c>
      <c r="B1741" s="1"/>
      <c r="C1741" s="1"/>
      <c r="D1741" s="1"/>
      <c r="E1741" s="1"/>
      <c r="F1741" s="1"/>
      <c r="G1741" s="1"/>
      <c r="H1741" s="1"/>
      <c r="I1741" s="33"/>
      <c r="J1741" s="53"/>
      <c r="K1741" s="1"/>
      <c r="L1741" s="1"/>
      <c r="M1741" s="1"/>
      <c r="N1741" s="1"/>
      <c r="O1741" s="1"/>
      <c r="P1741" s="1"/>
      <c r="Q1741" s="53"/>
      <c r="R1741" s="53"/>
      <c r="V1741" s="43"/>
      <c r="W1741" s="1"/>
      <c r="X1741" s="92"/>
    </row>
    <row r="1742" spans="1:24" ht="15">
      <c r="A1742" s="1" t="b">
        <v>0</v>
      </c>
      <c r="B1742" s="1"/>
      <c r="C1742" s="1"/>
      <c r="D1742" s="1"/>
      <c r="E1742" s="1"/>
      <c r="F1742" s="1"/>
      <c r="G1742" s="1"/>
      <c r="H1742" s="1"/>
      <c r="I1742" s="33"/>
      <c r="J1742" s="53"/>
      <c r="K1742" s="1"/>
      <c r="L1742" s="1"/>
      <c r="M1742" s="1"/>
      <c r="N1742" s="1"/>
      <c r="O1742" s="1"/>
      <c r="P1742" s="1"/>
      <c r="Q1742" s="53"/>
      <c r="R1742" s="53"/>
      <c r="V1742" s="43"/>
      <c r="W1742" s="1"/>
      <c r="X1742" s="92"/>
    </row>
    <row r="1743" spans="1:24" ht="15">
      <c r="A1743" s="1" t="b">
        <v>0</v>
      </c>
      <c r="B1743" s="1"/>
      <c r="C1743" s="1"/>
      <c r="D1743" s="1"/>
      <c r="E1743" s="1"/>
      <c r="F1743" s="1"/>
      <c r="G1743" s="1"/>
      <c r="H1743" s="1"/>
      <c r="I1743" s="33"/>
      <c r="J1743" s="53"/>
      <c r="K1743" s="1"/>
      <c r="L1743" s="1"/>
      <c r="M1743" s="1"/>
      <c r="N1743" s="1"/>
      <c r="O1743" s="1"/>
      <c r="P1743" s="1"/>
      <c r="Q1743" s="53"/>
      <c r="R1743" s="53"/>
      <c r="V1743" s="43"/>
      <c r="W1743" s="1"/>
      <c r="X1743" s="92"/>
    </row>
    <row r="1744" spans="1:24" ht="15">
      <c r="A1744" s="1" t="b">
        <v>0</v>
      </c>
      <c r="B1744" s="1"/>
      <c r="C1744" s="1"/>
      <c r="D1744" s="1"/>
      <c r="E1744" s="1"/>
      <c r="F1744" s="1"/>
      <c r="G1744" s="1"/>
      <c r="H1744" s="1"/>
      <c r="I1744" s="33"/>
      <c r="J1744" s="53"/>
      <c r="K1744" s="1"/>
      <c r="L1744" s="1"/>
      <c r="M1744" s="1"/>
      <c r="N1744" s="1"/>
      <c r="O1744" s="1"/>
      <c r="P1744" s="1"/>
      <c r="Q1744" s="53"/>
      <c r="R1744" s="53"/>
      <c r="V1744" s="43"/>
      <c r="W1744" s="1"/>
      <c r="X1744" s="92"/>
    </row>
    <row r="1745" spans="1:24" ht="15">
      <c r="A1745" s="1" t="b">
        <v>0</v>
      </c>
      <c r="B1745" s="1"/>
      <c r="C1745" s="1"/>
      <c r="D1745" s="1"/>
      <c r="E1745" s="1"/>
      <c r="F1745" s="1"/>
      <c r="G1745" s="1"/>
      <c r="H1745" s="1"/>
      <c r="I1745" s="33"/>
      <c r="J1745" s="53"/>
      <c r="K1745" s="1"/>
      <c r="L1745" s="1"/>
      <c r="M1745" s="1"/>
      <c r="N1745" s="1"/>
      <c r="O1745" s="1"/>
      <c r="P1745" s="1"/>
      <c r="Q1745" s="53"/>
      <c r="R1745" s="53"/>
      <c r="V1745" s="43"/>
      <c r="W1745" s="1"/>
      <c r="X1745" s="92"/>
    </row>
    <row r="1746" spans="1:24" ht="15">
      <c r="A1746" s="1" t="b">
        <v>0</v>
      </c>
      <c r="B1746" s="1"/>
      <c r="C1746" s="1"/>
      <c r="D1746" s="1"/>
      <c r="E1746" s="1"/>
      <c r="F1746" s="1"/>
      <c r="G1746" s="1"/>
      <c r="H1746" s="1"/>
      <c r="I1746" s="33"/>
      <c r="J1746" s="53"/>
      <c r="K1746" s="1"/>
      <c r="L1746" s="1"/>
      <c r="M1746" s="1"/>
      <c r="N1746" s="1"/>
      <c r="O1746" s="1"/>
      <c r="P1746" s="1"/>
      <c r="Q1746" s="53"/>
      <c r="R1746" s="53"/>
      <c r="V1746" s="43"/>
      <c r="W1746" s="1"/>
      <c r="X1746" s="92"/>
    </row>
    <row r="1747" spans="1:24" ht="15">
      <c r="A1747" s="1" t="b">
        <v>0</v>
      </c>
      <c r="B1747" s="1"/>
      <c r="C1747" s="1"/>
      <c r="D1747" s="1"/>
      <c r="E1747" s="1"/>
      <c r="F1747" s="1"/>
      <c r="G1747" s="1"/>
      <c r="H1747" s="1"/>
      <c r="I1747" s="33"/>
      <c r="J1747" s="53"/>
      <c r="K1747" s="1"/>
      <c r="L1747" s="1"/>
      <c r="M1747" s="1"/>
      <c r="N1747" s="1"/>
      <c r="O1747" s="1"/>
      <c r="P1747" s="1"/>
      <c r="Q1747" s="53"/>
      <c r="R1747" s="53"/>
      <c r="V1747" s="43"/>
      <c r="W1747" s="1"/>
      <c r="X1747" s="92"/>
    </row>
    <row r="1748" spans="1:24" ht="15">
      <c r="A1748" s="1" t="b">
        <v>0</v>
      </c>
      <c r="B1748" s="1"/>
      <c r="C1748" s="1"/>
      <c r="D1748" s="1"/>
      <c r="E1748" s="1"/>
      <c r="F1748" s="1"/>
      <c r="G1748" s="1"/>
      <c r="H1748" s="1"/>
      <c r="I1748" s="33"/>
      <c r="J1748" s="53"/>
      <c r="K1748" s="1"/>
      <c r="L1748" s="1"/>
      <c r="M1748" s="1"/>
      <c r="N1748" s="1"/>
      <c r="O1748" s="1"/>
      <c r="P1748" s="1"/>
      <c r="Q1748" s="53"/>
      <c r="R1748" s="53"/>
      <c r="V1748" s="43"/>
      <c r="W1748" s="1"/>
      <c r="X1748" s="92"/>
    </row>
    <row r="1749" spans="1:24" ht="15">
      <c r="A1749" s="1" t="b">
        <v>0</v>
      </c>
      <c r="B1749" s="1"/>
      <c r="C1749" s="1"/>
      <c r="D1749" s="1"/>
      <c r="E1749" s="1"/>
      <c r="F1749" s="1"/>
      <c r="G1749" s="1"/>
      <c r="H1749" s="1"/>
      <c r="I1749" s="33"/>
      <c r="J1749" s="53"/>
      <c r="K1749" s="1"/>
      <c r="L1749" s="1"/>
      <c r="M1749" s="1"/>
      <c r="N1749" s="1"/>
      <c r="O1749" s="1"/>
      <c r="P1749" s="1"/>
      <c r="Q1749" s="53"/>
      <c r="R1749" s="53"/>
      <c r="V1749" s="43"/>
      <c r="W1749" s="1"/>
      <c r="X1749" s="92"/>
    </row>
    <row r="1750" spans="1:24" ht="15">
      <c r="A1750" s="1" t="b">
        <v>0</v>
      </c>
      <c r="B1750" s="1"/>
      <c r="C1750" s="1"/>
      <c r="D1750" s="1"/>
      <c r="E1750" s="1"/>
      <c r="F1750" s="1"/>
      <c r="G1750" s="1"/>
      <c r="H1750" s="1"/>
      <c r="I1750" s="33"/>
      <c r="J1750" s="53"/>
      <c r="K1750" s="1"/>
      <c r="L1750" s="1"/>
      <c r="M1750" s="1"/>
      <c r="N1750" s="1"/>
      <c r="O1750" s="1"/>
      <c r="P1750" s="1"/>
      <c r="Q1750" s="53"/>
      <c r="R1750" s="53"/>
      <c r="V1750" s="43"/>
      <c r="W1750" s="1"/>
      <c r="X1750" s="92"/>
    </row>
    <row r="1751" spans="1:24" ht="15">
      <c r="A1751" s="1" t="b">
        <v>0</v>
      </c>
      <c r="B1751" s="1"/>
      <c r="C1751" s="1"/>
      <c r="D1751" s="1"/>
      <c r="E1751" s="1"/>
      <c r="F1751" s="1"/>
      <c r="G1751" s="1"/>
      <c r="H1751" s="1"/>
      <c r="I1751" s="33"/>
      <c r="J1751" s="53"/>
      <c r="K1751" s="1"/>
      <c r="L1751" s="1"/>
      <c r="M1751" s="1"/>
      <c r="N1751" s="1"/>
      <c r="O1751" s="1"/>
      <c r="P1751" s="1"/>
      <c r="Q1751" s="53"/>
      <c r="R1751" s="53"/>
      <c r="V1751" s="43"/>
      <c r="W1751" s="1"/>
      <c r="X1751" s="92"/>
    </row>
    <row r="1752" spans="1:24" ht="15">
      <c r="A1752" s="1" t="b">
        <v>0</v>
      </c>
      <c r="B1752" s="1"/>
      <c r="C1752" s="1"/>
      <c r="D1752" s="1"/>
      <c r="E1752" s="1"/>
      <c r="F1752" s="1"/>
      <c r="G1752" s="1"/>
      <c r="H1752" s="1"/>
      <c r="I1752" s="33"/>
      <c r="J1752" s="53"/>
      <c r="K1752" s="1"/>
      <c r="L1752" s="1"/>
      <c r="M1752" s="1"/>
      <c r="N1752" s="1"/>
      <c r="O1752" s="1"/>
      <c r="P1752" s="1"/>
      <c r="Q1752" s="53"/>
      <c r="R1752" s="53"/>
      <c r="V1752" s="43"/>
      <c r="W1752" s="1"/>
      <c r="X1752" s="92"/>
    </row>
    <row r="1753" spans="1:24" ht="15">
      <c r="A1753" s="1" t="b">
        <v>0</v>
      </c>
      <c r="B1753" s="1"/>
      <c r="C1753" s="1"/>
      <c r="D1753" s="1"/>
      <c r="E1753" s="1"/>
      <c r="F1753" s="1"/>
      <c r="G1753" s="1"/>
      <c r="H1753" s="1"/>
      <c r="I1753" s="33"/>
      <c r="J1753" s="53"/>
      <c r="K1753" s="1"/>
      <c r="L1753" s="1"/>
      <c r="M1753" s="1"/>
      <c r="N1753" s="1"/>
      <c r="O1753" s="1"/>
      <c r="P1753" s="1"/>
      <c r="Q1753" s="53"/>
      <c r="R1753" s="53"/>
      <c r="V1753" s="43"/>
      <c r="W1753" s="1"/>
      <c r="X1753" s="92"/>
    </row>
    <row r="1754" spans="1:24" ht="15">
      <c r="A1754" s="1" t="b">
        <v>0</v>
      </c>
      <c r="B1754" s="1"/>
      <c r="C1754" s="1"/>
      <c r="D1754" s="1"/>
      <c r="E1754" s="1"/>
      <c r="F1754" s="1"/>
      <c r="G1754" s="1"/>
      <c r="H1754" s="1"/>
      <c r="I1754" s="33"/>
      <c r="J1754" s="53"/>
      <c r="K1754" s="1"/>
      <c r="L1754" s="1"/>
      <c r="M1754" s="1"/>
      <c r="N1754" s="1"/>
      <c r="O1754" s="1"/>
      <c r="P1754" s="1"/>
      <c r="Q1754" s="53"/>
      <c r="R1754" s="53"/>
      <c r="V1754" s="43"/>
      <c r="W1754" s="1"/>
      <c r="X1754" s="92"/>
    </row>
    <row r="1755" spans="1:24" ht="15">
      <c r="A1755" s="1" t="b">
        <v>0</v>
      </c>
      <c r="B1755" s="1"/>
      <c r="C1755" s="1"/>
      <c r="D1755" s="1"/>
      <c r="E1755" s="1"/>
      <c r="F1755" s="1"/>
      <c r="G1755" s="1"/>
      <c r="H1755" s="1"/>
      <c r="I1755" s="33"/>
      <c r="J1755" s="53"/>
      <c r="K1755" s="1"/>
      <c r="L1755" s="1"/>
      <c r="M1755" s="1"/>
      <c r="N1755" s="1"/>
      <c r="O1755" s="1"/>
      <c r="P1755" s="1"/>
      <c r="Q1755" s="53"/>
      <c r="R1755" s="53"/>
      <c r="V1755" s="43"/>
      <c r="W1755" s="1"/>
      <c r="X1755" s="92"/>
    </row>
    <row r="1756" spans="1:24" ht="15">
      <c r="A1756" s="1" t="b">
        <v>0</v>
      </c>
      <c r="B1756" s="1"/>
      <c r="C1756" s="1"/>
      <c r="D1756" s="1"/>
      <c r="E1756" s="1"/>
      <c r="F1756" s="1"/>
      <c r="G1756" s="1"/>
      <c r="H1756" s="1"/>
      <c r="I1756" s="33"/>
      <c r="J1756" s="53"/>
      <c r="K1756" s="1"/>
      <c r="L1756" s="1"/>
      <c r="M1756" s="1"/>
      <c r="N1756" s="1"/>
      <c r="O1756" s="1"/>
      <c r="P1756" s="1"/>
      <c r="Q1756" s="53"/>
      <c r="R1756" s="53"/>
      <c r="V1756" s="43"/>
      <c r="W1756" s="1"/>
      <c r="X1756" s="92"/>
    </row>
    <row r="1757" spans="1:24" ht="15">
      <c r="A1757" s="1" t="b">
        <v>0</v>
      </c>
      <c r="B1757" s="1"/>
      <c r="C1757" s="1"/>
      <c r="D1757" s="1"/>
      <c r="E1757" s="1"/>
      <c r="F1757" s="1"/>
      <c r="G1757" s="1"/>
      <c r="H1757" s="1"/>
      <c r="I1757" s="33"/>
      <c r="J1757" s="53"/>
      <c r="K1757" s="1"/>
      <c r="L1757" s="1"/>
      <c r="M1757" s="1"/>
      <c r="N1757" s="1"/>
      <c r="O1757" s="1"/>
      <c r="P1757" s="1"/>
      <c r="Q1757" s="53"/>
      <c r="R1757" s="53"/>
      <c r="V1757" s="43"/>
      <c r="W1757" s="1"/>
      <c r="X1757" s="92"/>
    </row>
    <row r="1758" spans="1:24" ht="15">
      <c r="A1758" s="1" t="b">
        <v>0</v>
      </c>
      <c r="B1758" s="1"/>
      <c r="C1758" s="1"/>
      <c r="D1758" s="1"/>
      <c r="E1758" s="1"/>
      <c r="F1758" s="1"/>
      <c r="G1758" s="1"/>
      <c r="H1758" s="1"/>
      <c r="I1758" s="33"/>
      <c r="J1758" s="53"/>
      <c r="K1758" s="1"/>
      <c r="L1758" s="1"/>
      <c r="M1758" s="1"/>
      <c r="N1758" s="1"/>
      <c r="O1758" s="1"/>
      <c r="P1758" s="1"/>
      <c r="Q1758" s="53"/>
      <c r="R1758" s="53"/>
      <c r="V1758" s="43"/>
      <c r="W1758" s="1"/>
      <c r="X1758" s="92"/>
    </row>
    <row r="1759" spans="1:24" ht="15">
      <c r="A1759" s="1" t="b">
        <v>0</v>
      </c>
      <c r="B1759" s="1"/>
      <c r="C1759" s="1"/>
      <c r="D1759" s="1"/>
      <c r="E1759" s="1"/>
      <c r="F1759" s="1"/>
      <c r="G1759" s="1"/>
      <c r="H1759" s="1"/>
      <c r="I1759" s="33"/>
      <c r="J1759" s="53"/>
      <c r="K1759" s="1"/>
      <c r="L1759" s="1"/>
      <c r="M1759" s="1"/>
      <c r="N1759" s="1"/>
      <c r="O1759" s="1"/>
      <c r="P1759" s="1"/>
      <c r="Q1759" s="53"/>
      <c r="R1759" s="53"/>
      <c r="V1759" s="43"/>
      <c r="W1759" s="1"/>
      <c r="X1759" s="92"/>
    </row>
    <row r="1760" spans="1:24" ht="15">
      <c r="A1760" s="1" t="b">
        <v>0</v>
      </c>
      <c r="B1760" s="1"/>
      <c r="C1760" s="1"/>
      <c r="D1760" s="1"/>
      <c r="E1760" s="1"/>
      <c r="F1760" s="1"/>
      <c r="G1760" s="1"/>
      <c r="H1760" s="1"/>
      <c r="I1760" s="33"/>
      <c r="J1760" s="53"/>
      <c r="K1760" s="1"/>
      <c r="L1760" s="1"/>
      <c r="M1760" s="1"/>
      <c r="N1760" s="1"/>
      <c r="O1760" s="1"/>
      <c r="P1760" s="1"/>
      <c r="Q1760" s="53"/>
      <c r="R1760" s="53"/>
      <c r="V1760" s="43"/>
      <c r="W1760" s="1"/>
      <c r="X1760" s="92"/>
    </row>
    <row r="1761" spans="1:24" ht="15">
      <c r="A1761" s="1" t="b">
        <v>0</v>
      </c>
      <c r="B1761" s="1"/>
      <c r="C1761" s="1"/>
      <c r="D1761" s="1"/>
      <c r="E1761" s="1"/>
      <c r="F1761" s="1"/>
      <c r="G1761" s="1"/>
      <c r="H1761" s="1"/>
      <c r="I1761" s="33"/>
      <c r="J1761" s="53"/>
      <c r="K1761" s="1"/>
      <c r="L1761" s="1"/>
      <c r="M1761" s="1"/>
      <c r="N1761" s="1"/>
      <c r="O1761" s="1"/>
      <c r="P1761" s="1"/>
      <c r="Q1761" s="53"/>
      <c r="R1761" s="53"/>
      <c r="V1761" s="43"/>
      <c r="W1761" s="1"/>
      <c r="X1761" s="92"/>
    </row>
    <row r="1762" spans="1:24" ht="15">
      <c r="A1762" s="1" t="b">
        <v>0</v>
      </c>
      <c r="B1762" s="1"/>
      <c r="C1762" s="1"/>
      <c r="D1762" s="1"/>
      <c r="E1762" s="1"/>
      <c r="F1762" s="1"/>
      <c r="G1762" s="1"/>
      <c r="H1762" s="1"/>
      <c r="I1762" s="33"/>
      <c r="J1762" s="53"/>
      <c r="K1762" s="1"/>
      <c r="L1762" s="1"/>
      <c r="M1762" s="1"/>
      <c r="N1762" s="1"/>
      <c r="O1762" s="1"/>
      <c r="P1762" s="1"/>
      <c r="Q1762" s="53"/>
      <c r="R1762" s="53"/>
      <c r="V1762" s="43"/>
      <c r="W1762" s="1"/>
      <c r="X1762" s="92"/>
    </row>
    <row r="1763" spans="1:24" ht="15">
      <c r="A1763" s="1" t="b">
        <v>0</v>
      </c>
      <c r="B1763" s="1"/>
      <c r="C1763" s="1"/>
      <c r="D1763" s="1"/>
      <c r="E1763" s="1"/>
      <c r="F1763" s="1"/>
      <c r="G1763" s="1"/>
      <c r="H1763" s="1"/>
      <c r="I1763" s="33"/>
      <c r="J1763" s="53"/>
      <c r="K1763" s="1"/>
      <c r="L1763" s="1"/>
      <c r="M1763" s="1"/>
      <c r="N1763" s="1"/>
      <c r="O1763" s="1"/>
      <c r="P1763" s="1"/>
      <c r="Q1763" s="53"/>
      <c r="R1763" s="53"/>
      <c r="V1763" s="43"/>
      <c r="W1763" s="1"/>
      <c r="X1763" s="92"/>
    </row>
    <row r="1764" spans="1:24" ht="15">
      <c r="A1764" s="1" t="b">
        <v>0</v>
      </c>
      <c r="B1764" s="1"/>
      <c r="C1764" s="1"/>
      <c r="D1764" s="1"/>
      <c r="E1764" s="1"/>
      <c r="F1764" s="1"/>
      <c r="G1764" s="1"/>
      <c r="H1764" s="1"/>
      <c r="I1764" s="33"/>
      <c r="J1764" s="53"/>
      <c r="K1764" s="1"/>
      <c r="L1764" s="1"/>
      <c r="M1764" s="1"/>
      <c r="N1764" s="1"/>
      <c r="O1764" s="1"/>
      <c r="P1764" s="1"/>
      <c r="Q1764" s="53"/>
      <c r="R1764" s="53"/>
      <c r="V1764" s="43"/>
      <c r="W1764" s="1"/>
      <c r="X1764" s="92"/>
    </row>
    <row r="1765" spans="1:24" ht="15">
      <c r="A1765" s="1" t="b">
        <v>0</v>
      </c>
      <c r="B1765" s="1"/>
      <c r="C1765" s="1"/>
      <c r="D1765" s="1"/>
      <c r="E1765" s="1"/>
      <c r="F1765" s="1"/>
      <c r="G1765" s="1"/>
      <c r="H1765" s="1"/>
      <c r="I1765" s="33"/>
      <c r="J1765" s="53"/>
      <c r="K1765" s="1"/>
      <c r="L1765" s="1"/>
      <c r="M1765" s="1"/>
      <c r="N1765" s="1"/>
      <c r="O1765" s="1"/>
      <c r="P1765" s="1"/>
      <c r="Q1765" s="53"/>
      <c r="R1765" s="53"/>
      <c r="V1765" s="43"/>
      <c r="W1765" s="1"/>
      <c r="X1765" s="92"/>
    </row>
    <row r="1766" spans="1:24" ht="15">
      <c r="A1766" s="1" t="b">
        <v>0</v>
      </c>
      <c r="B1766" s="1"/>
      <c r="C1766" s="1"/>
      <c r="D1766" s="1"/>
      <c r="E1766" s="1"/>
      <c r="F1766" s="1"/>
      <c r="G1766" s="1"/>
      <c r="H1766" s="1"/>
      <c r="I1766" s="33"/>
      <c r="J1766" s="53"/>
      <c r="K1766" s="1"/>
      <c r="L1766" s="1"/>
      <c r="M1766" s="1"/>
      <c r="N1766" s="1"/>
      <c r="O1766" s="1"/>
      <c r="P1766" s="1"/>
      <c r="Q1766" s="53"/>
      <c r="R1766" s="53"/>
      <c r="V1766" s="43"/>
      <c r="W1766" s="1"/>
      <c r="X1766" s="92"/>
    </row>
    <row r="1767" spans="1:24" ht="15">
      <c r="A1767" s="1" t="b">
        <v>0</v>
      </c>
      <c r="B1767" s="1"/>
      <c r="C1767" s="1"/>
      <c r="D1767" s="1"/>
      <c r="E1767" s="1"/>
      <c r="F1767" s="1"/>
      <c r="G1767" s="1"/>
      <c r="H1767" s="1"/>
      <c r="I1767" s="33"/>
      <c r="J1767" s="53"/>
      <c r="K1767" s="1"/>
      <c r="L1767" s="1"/>
      <c r="M1767" s="1"/>
      <c r="N1767" s="1"/>
      <c r="O1767" s="1"/>
      <c r="P1767" s="1"/>
      <c r="Q1767" s="53"/>
      <c r="R1767" s="53"/>
      <c r="V1767" s="43"/>
      <c r="W1767" s="1"/>
      <c r="X1767" s="92"/>
    </row>
    <row r="1768" spans="1:24" ht="15">
      <c r="A1768" s="1" t="b">
        <v>0</v>
      </c>
      <c r="B1768" s="1"/>
      <c r="C1768" s="1"/>
      <c r="D1768" s="1"/>
      <c r="E1768" s="1"/>
      <c r="F1768" s="1"/>
      <c r="G1768" s="1"/>
      <c r="H1768" s="1"/>
      <c r="I1768" s="33"/>
      <c r="J1768" s="53"/>
      <c r="K1768" s="1"/>
      <c r="L1768" s="1"/>
      <c r="M1768" s="1"/>
      <c r="N1768" s="1"/>
      <c r="O1768" s="1"/>
      <c r="P1768" s="1"/>
      <c r="Q1768" s="53"/>
      <c r="R1768" s="53"/>
      <c r="V1768" s="43"/>
      <c r="W1768" s="1"/>
      <c r="X1768" s="92"/>
    </row>
    <row r="1769" spans="1:24" ht="15">
      <c r="A1769" s="1" t="b">
        <v>0</v>
      </c>
      <c r="B1769" s="1"/>
      <c r="C1769" s="1"/>
      <c r="D1769" s="1"/>
      <c r="E1769" s="1"/>
      <c r="F1769" s="1"/>
      <c r="G1769" s="1"/>
      <c r="H1769" s="1"/>
      <c r="I1769" s="33"/>
      <c r="J1769" s="53"/>
      <c r="K1769" s="1"/>
      <c r="L1769" s="1"/>
      <c r="M1769" s="1"/>
      <c r="N1769" s="1"/>
      <c r="O1769" s="1"/>
      <c r="P1769" s="1"/>
      <c r="Q1769" s="53"/>
      <c r="R1769" s="53"/>
      <c r="V1769" s="43"/>
      <c r="W1769" s="1"/>
      <c r="X1769" s="92"/>
    </row>
    <row r="1770" spans="1:24" ht="15">
      <c r="A1770" s="1" t="b">
        <v>0</v>
      </c>
      <c r="B1770" s="1"/>
      <c r="C1770" s="1"/>
      <c r="D1770" s="1"/>
      <c r="E1770" s="1"/>
      <c r="F1770" s="1"/>
      <c r="G1770" s="1"/>
      <c r="H1770" s="1"/>
      <c r="I1770" s="33"/>
      <c r="J1770" s="53"/>
      <c r="K1770" s="1"/>
      <c r="L1770" s="1"/>
      <c r="M1770" s="1"/>
      <c r="N1770" s="1"/>
      <c r="O1770" s="1"/>
      <c r="P1770" s="1"/>
      <c r="Q1770" s="53"/>
      <c r="R1770" s="53"/>
      <c r="V1770" s="43"/>
      <c r="W1770" s="1"/>
      <c r="X1770" s="92"/>
    </row>
    <row r="1771" spans="1:24" ht="15">
      <c r="A1771" s="1" t="b">
        <v>0</v>
      </c>
      <c r="B1771" s="1"/>
      <c r="C1771" s="1"/>
      <c r="D1771" s="1"/>
      <c r="E1771" s="1"/>
      <c r="F1771" s="1"/>
      <c r="G1771" s="1"/>
      <c r="H1771" s="1"/>
      <c r="I1771" s="33"/>
      <c r="J1771" s="53"/>
      <c r="K1771" s="1"/>
      <c r="L1771" s="1"/>
      <c r="M1771" s="1"/>
      <c r="N1771" s="1"/>
      <c r="O1771" s="1"/>
      <c r="P1771" s="1"/>
      <c r="Q1771" s="53"/>
      <c r="R1771" s="53"/>
      <c r="V1771" s="43"/>
      <c r="W1771" s="1"/>
      <c r="X1771" s="92"/>
    </row>
    <row r="1772" spans="1:24" ht="15">
      <c r="A1772" s="1" t="b">
        <v>0</v>
      </c>
      <c r="B1772" s="1"/>
      <c r="C1772" s="1"/>
      <c r="D1772" s="1"/>
      <c r="E1772" s="1"/>
      <c r="F1772" s="1"/>
      <c r="G1772" s="1"/>
      <c r="H1772" s="1"/>
      <c r="I1772" s="33"/>
      <c r="J1772" s="53"/>
      <c r="K1772" s="1"/>
      <c r="L1772" s="1"/>
      <c r="M1772" s="1"/>
      <c r="N1772" s="1"/>
      <c r="O1772" s="1"/>
      <c r="P1772" s="1"/>
      <c r="Q1772" s="53"/>
      <c r="R1772" s="53"/>
      <c r="V1772" s="43"/>
      <c r="W1772" s="1"/>
      <c r="X1772" s="92"/>
    </row>
    <row r="1773" spans="1:24" ht="15">
      <c r="A1773" s="1" t="b">
        <v>0</v>
      </c>
      <c r="B1773" s="1"/>
      <c r="C1773" s="1"/>
      <c r="D1773" s="1"/>
      <c r="E1773" s="1"/>
      <c r="F1773" s="1"/>
      <c r="G1773" s="1"/>
      <c r="H1773" s="1"/>
      <c r="I1773" s="33"/>
      <c r="J1773" s="53"/>
      <c r="K1773" s="1"/>
      <c r="L1773" s="1"/>
      <c r="M1773" s="1"/>
      <c r="N1773" s="1"/>
      <c r="O1773" s="1"/>
      <c r="P1773" s="1"/>
      <c r="Q1773" s="53"/>
      <c r="R1773" s="53"/>
      <c r="V1773" s="43"/>
      <c r="W1773" s="1"/>
      <c r="X1773" s="92"/>
    </row>
    <row r="1774" spans="1:24" ht="15">
      <c r="A1774" s="1" t="b">
        <v>0</v>
      </c>
      <c r="B1774" s="1"/>
      <c r="C1774" s="1"/>
      <c r="D1774" s="1"/>
      <c r="E1774" s="1"/>
      <c r="F1774" s="1"/>
      <c r="G1774" s="1"/>
      <c r="H1774" s="1"/>
      <c r="I1774" s="33"/>
      <c r="J1774" s="53"/>
      <c r="K1774" s="1"/>
      <c r="L1774" s="1"/>
      <c r="M1774" s="1"/>
      <c r="N1774" s="1"/>
      <c r="O1774" s="1"/>
      <c r="P1774" s="1"/>
      <c r="Q1774" s="53"/>
      <c r="R1774" s="53"/>
      <c r="V1774" s="43"/>
      <c r="W1774" s="1"/>
      <c r="X1774" s="92"/>
    </row>
    <row r="1775" spans="1:24" ht="15">
      <c r="A1775" s="1" t="b">
        <v>0</v>
      </c>
      <c r="B1775" s="1"/>
      <c r="C1775" s="1"/>
      <c r="D1775" s="1"/>
      <c r="E1775" s="1"/>
      <c r="F1775" s="1"/>
      <c r="G1775" s="1"/>
      <c r="H1775" s="1"/>
      <c r="I1775" s="33"/>
      <c r="J1775" s="53"/>
      <c r="K1775" s="1"/>
      <c r="L1775" s="1"/>
      <c r="M1775" s="1"/>
      <c r="N1775" s="1"/>
      <c r="O1775" s="1"/>
      <c r="P1775" s="1"/>
      <c r="Q1775" s="53"/>
      <c r="R1775" s="53"/>
      <c r="V1775" s="43"/>
      <c r="W1775" s="1"/>
      <c r="X1775" s="92"/>
    </row>
    <row r="1776" spans="1:24" ht="15">
      <c r="A1776" s="1" t="b">
        <v>0</v>
      </c>
      <c r="B1776" s="1"/>
      <c r="C1776" s="1"/>
      <c r="D1776" s="1"/>
      <c r="E1776" s="1"/>
      <c r="F1776" s="1"/>
      <c r="G1776" s="1"/>
      <c r="H1776" s="1"/>
      <c r="I1776" s="33"/>
      <c r="J1776" s="53"/>
      <c r="K1776" s="1"/>
      <c r="L1776" s="1"/>
      <c r="M1776" s="1"/>
      <c r="N1776" s="1"/>
      <c r="O1776" s="1"/>
      <c r="P1776" s="1"/>
      <c r="Q1776" s="53"/>
      <c r="R1776" s="53"/>
      <c r="V1776" s="43"/>
      <c r="W1776" s="1"/>
      <c r="X1776" s="92"/>
    </row>
    <row r="1777" spans="1:24" ht="15">
      <c r="A1777" s="1" t="b">
        <v>0</v>
      </c>
      <c r="B1777" s="1"/>
      <c r="C1777" s="1"/>
      <c r="D1777" s="1"/>
      <c r="E1777" s="1"/>
      <c r="F1777" s="1"/>
      <c r="G1777" s="1"/>
      <c r="H1777" s="1"/>
      <c r="I1777" s="33"/>
      <c r="J1777" s="53"/>
      <c r="K1777" s="1"/>
      <c r="L1777" s="1"/>
      <c r="M1777" s="1"/>
      <c r="N1777" s="1"/>
      <c r="O1777" s="1"/>
      <c r="P1777" s="1"/>
      <c r="Q1777" s="53"/>
      <c r="R1777" s="53"/>
      <c r="V1777" s="43"/>
      <c r="W1777" s="1"/>
      <c r="X1777" s="92"/>
    </row>
    <row r="1778" spans="1:24" ht="15">
      <c r="A1778" s="1" t="b">
        <v>0</v>
      </c>
      <c r="B1778" s="1"/>
      <c r="C1778" s="1"/>
      <c r="D1778" s="1"/>
      <c r="E1778" s="1"/>
      <c r="F1778" s="1"/>
      <c r="G1778" s="1"/>
      <c r="H1778" s="1"/>
      <c r="I1778" s="33"/>
      <c r="J1778" s="53"/>
      <c r="K1778" s="1"/>
      <c r="L1778" s="1"/>
      <c r="M1778" s="1"/>
      <c r="N1778" s="1"/>
      <c r="O1778" s="1"/>
      <c r="P1778" s="1"/>
      <c r="Q1778" s="53"/>
      <c r="R1778" s="53"/>
      <c r="V1778" s="43"/>
      <c r="W1778" s="1"/>
      <c r="X1778" s="92"/>
    </row>
    <row r="1779" spans="1:24" ht="15">
      <c r="A1779" s="1" t="b">
        <v>0</v>
      </c>
      <c r="B1779" s="1"/>
      <c r="C1779" s="1"/>
      <c r="D1779" s="1"/>
      <c r="E1779" s="1"/>
      <c r="F1779" s="1"/>
      <c r="G1779" s="1"/>
      <c r="H1779" s="1"/>
      <c r="I1779" s="33"/>
      <c r="J1779" s="53"/>
      <c r="K1779" s="1"/>
      <c r="L1779" s="1"/>
      <c r="M1779" s="1"/>
      <c r="N1779" s="1"/>
      <c r="O1779" s="1"/>
      <c r="P1779" s="1"/>
      <c r="Q1779" s="53"/>
      <c r="R1779" s="53"/>
      <c r="V1779" s="43"/>
      <c r="W1779" s="1"/>
      <c r="X1779" s="92"/>
    </row>
    <row r="1780" spans="1:24" ht="15">
      <c r="A1780" s="1" t="b">
        <v>0</v>
      </c>
      <c r="B1780" s="1"/>
      <c r="C1780" s="1"/>
      <c r="D1780" s="1"/>
      <c r="E1780" s="1"/>
      <c r="F1780" s="1"/>
      <c r="G1780" s="1"/>
      <c r="H1780" s="1"/>
      <c r="I1780" s="33"/>
      <c r="J1780" s="53"/>
      <c r="K1780" s="1"/>
      <c r="L1780" s="1"/>
      <c r="M1780" s="1"/>
      <c r="N1780" s="1"/>
      <c r="O1780" s="1"/>
      <c r="P1780" s="1"/>
      <c r="Q1780" s="53"/>
      <c r="R1780" s="53"/>
      <c r="V1780" s="43"/>
      <c r="W1780" s="1"/>
      <c r="X1780" s="92"/>
    </row>
    <row r="1781" spans="1:24" ht="15">
      <c r="A1781" s="1" t="b">
        <v>0</v>
      </c>
      <c r="B1781" s="1"/>
      <c r="C1781" s="1"/>
      <c r="D1781" s="1"/>
      <c r="E1781" s="1"/>
      <c r="F1781" s="1"/>
      <c r="G1781" s="1"/>
      <c r="H1781" s="1"/>
      <c r="I1781" s="33"/>
      <c r="J1781" s="53"/>
      <c r="K1781" s="1"/>
      <c r="L1781" s="1"/>
      <c r="M1781" s="1"/>
      <c r="N1781" s="1"/>
      <c r="O1781" s="1"/>
      <c r="P1781" s="1"/>
      <c r="Q1781" s="53"/>
      <c r="R1781" s="53"/>
      <c r="V1781" s="43"/>
      <c r="W1781" s="1"/>
      <c r="X1781" s="92"/>
    </row>
    <row r="1782" spans="1:24" ht="15">
      <c r="A1782" s="1" t="b">
        <v>0</v>
      </c>
      <c r="B1782" s="1"/>
      <c r="C1782" s="1"/>
      <c r="D1782" s="1"/>
      <c r="E1782" s="1"/>
      <c r="F1782" s="1"/>
      <c r="G1782" s="1"/>
      <c r="H1782" s="1"/>
      <c r="I1782" s="33"/>
      <c r="J1782" s="53"/>
      <c r="K1782" s="1"/>
      <c r="L1782" s="1"/>
      <c r="M1782" s="1"/>
      <c r="N1782" s="1"/>
      <c r="O1782" s="1"/>
      <c r="P1782" s="1"/>
      <c r="Q1782" s="53"/>
      <c r="R1782" s="53"/>
      <c r="V1782" s="43"/>
      <c r="W1782" s="1"/>
      <c r="X1782" s="92"/>
    </row>
    <row r="1783" spans="1:24" ht="15">
      <c r="A1783" s="1" t="b">
        <v>0</v>
      </c>
      <c r="B1783" s="1"/>
      <c r="C1783" s="1"/>
      <c r="D1783" s="1"/>
      <c r="E1783" s="1"/>
      <c r="F1783" s="1"/>
      <c r="G1783" s="1"/>
      <c r="H1783" s="1"/>
      <c r="I1783" s="33"/>
      <c r="J1783" s="53"/>
      <c r="K1783" s="1"/>
      <c r="L1783" s="1"/>
      <c r="M1783" s="1"/>
      <c r="N1783" s="1"/>
      <c r="O1783" s="1"/>
      <c r="P1783" s="1"/>
      <c r="Q1783" s="53"/>
      <c r="R1783" s="53"/>
      <c r="V1783" s="43"/>
      <c r="W1783" s="1"/>
      <c r="X1783" s="92"/>
    </row>
    <row r="1784" spans="1:24" ht="15">
      <c r="A1784" s="1" t="b">
        <v>0</v>
      </c>
      <c r="B1784" s="1"/>
      <c r="C1784" s="1"/>
      <c r="D1784" s="1"/>
      <c r="E1784" s="1"/>
      <c r="F1784" s="1"/>
      <c r="G1784" s="1"/>
      <c r="H1784" s="1"/>
      <c r="I1784" s="33"/>
      <c r="J1784" s="53"/>
      <c r="K1784" s="1"/>
      <c r="L1784" s="1"/>
      <c r="M1784" s="1"/>
      <c r="N1784" s="1"/>
      <c r="O1784" s="1"/>
      <c r="P1784" s="1"/>
      <c r="Q1784" s="53"/>
      <c r="R1784" s="53"/>
      <c r="V1784" s="43"/>
      <c r="W1784" s="1"/>
      <c r="X1784" s="92"/>
    </row>
    <row r="1785" spans="1:24" ht="15">
      <c r="A1785" s="1" t="b">
        <v>0</v>
      </c>
      <c r="B1785" s="1"/>
      <c r="C1785" s="1"/>
      <c r="D1785" s="1"/>
      <c r="E1785" s="1"/>
      <c r="F1785" s="1"/>
      <c r="G1785" s="1"/>
      <c r="H1785" s="1"/>
      <c r="I1785" s="33"/>
      <c r="J1785" s="53"/>
      <c r="K1785" s="1"/>
      <c r="L1785" s="1"/>
      <c r="M1785" s="1"/>
      <c r="N1785" s="1"/>
      <c r="O1785" s="1"/>
      <c r="P1785" s="1"/>
      <c r="Q1785" s="53"/>
      <c r="R1785" s="53"/>
      <c r="V1785" s="43"/>
      <c r="W1785" s="1"/>
      <c r="X1785" s="92"/>
    </row>
    <row r="1786" spans="1:24" ht="15">
      <c r="A1786" s="1" t="b">
        <v>0</v>
      </c>
      <c r="B1786" s="1"/>
      <c r="C1786" s="1"/>
      <c r="D1786" s="1"/>
      <c r="E1786" s="1"/>
      <c r="F1786" s="1"/>
      <c r="G1786" s="1"/>
      <c r="H1786" s="1"/>
      <c r="I1786" s="33"/>
      <c r="J1786" s="53"/>
      <c r="K1786" s="1"/>
      <c r="L1786" s="1"/>
      <c r="M1786" s="1"/>
      <c r="N1786" s="1"/>
      <c r="O1786" s="1"/>
      <c r="P1786" s="1"/>
      <c r="Q1786" s="53"/>
      <c r="R1786" s="53"/>
      <c r="V1786" s="43"/>
      <c r="W1786" s="1"/>
      <c r="X1786" s="92"/>
    </row>
    <row r="1787" spans="1:24" ht="15">
      <c r="A1787" s="1" t="b">
        <v>0</v>
      </c>
      <c r="B1787" s="1"/>
      <c r="C1787" s="1"/>
      <c r="D1787" s="1"/>
      <c r="E1787" s="1"/>
      <c r="F1787" s="1"/>
      <c r="G1787" s="1"/>
      <c r="H1787" s="1"/>
      <c r="I1787" s="33"/>
      <c r="J1787" s="53"/>
      <c r="K1787" s="1"/>
      <c r="L1787" s="1"/>
      <c r="M1787" s="1"/>
      <c r="N1787" s="1"/>
      <c r="O1787" s="1"/>
      <c r="P1787" s="1"/>
      <c r="Q1787" s="53"/>
      <c r="R1787" s="53"/>
      <c r="V1787" s="43"/>
      <c r="W1787" s="1"/>
      <c r="X1787" s="92"/>
    </row>
    <row r="1788" spans="1:24" ht="15">
      <c r="A1788" s="1" t="b">
        <v>0</v>
      </c>
      <c r="B1788" s="1"/>
      <c r="C1788" s="1"/>
      <c r="D1788" s="1"/>
      <c r="E1788" s="1"/>
      <c r="F1788" s="1"/>
      <c r="G1788" s="1"/>
      <c r="H1788" s="1"/>
      <c r="I1788" s="33"/>
      <c r="J1788" s="53"/>
      <c r="K1788" s="1"/>
      <c r="L1788" s="1"/>
      <c r="M1788" s="1"/>
      <c r="N1788" s="1"/>
      <c r="O1788" s="1"/>
      <c r="P1788" s="1"/>
      <c r="Q1788" s="53"/>
      <c r="R1788" s="53"/>
      <c r="V1788" s="43"/>
      <c r="W1788" s="1"/>
      <c r="X1788" s="92"/>
    </row>
    <row r="1789" spans="1:24" ht="15">
      <c r="A1789" s="1" t="b">
        <v>0</v>
      </c>
      <c r="B1789" s="1"/>
      <c r="C1789" s="1"/>
      <c r="D1789" s="1"/>
      <c r="E1789" s="1"/>
      <c r="F1789" s="1"/>
      <c r="G1789" s="1"/>
      <c r="H1789" s="1"/>
      <c r="I1789" s="33"/>
      <c r="J1789" s="53"/>
      <c r="K1789" s="1"/>
      <c r="L1789" s="1"/>
      <c r="M1789" s="1"/>
      <c r="N1789" s="1"/>
      <c r="O1789" s="1"/>
      <c r="P1789" s="1"/>
      <c r="Q1789" s="53"/>
      <c r="R1789" s="53"/>
      <c r="V1789" s="43"/>
      <c r="W1789" s="1"/>
      <c r="X1789" s="92"/>
    </row>
    <row r="1790" spans="1:24" ht="15">
      <c r="A1790" s="1" t="b">
        <v>0</v>
      </c>
      <c r="B1790" s="1"/>
      <c r="C1790" s="1"/>
      <c r="D1790" s="1"/>
      <c r="E1790" s="1"/>
      <c r="F1790" s="1"/>
      <c r="G1790" s="1"/>
      <c r="H1790" s="1"/>
      <c r="I1790" s="33"/>
      <c r="J1790" s="53"/>
      <c r="K1790" s="1"/>
      <c r="L1790" s="1"/>
      <c r="M1790" s="1"/>
      <c r="N1790" s="1"/>
      <c r="O1790" s="1"/>
      <c r="P1790" s="1"/>
      <c r="Q1790" s="53"/>
      <c r="R1790" s="53"/>
      <c r="V1790" s="43"/>
      <c r="W1790" s="1"/>
      <c r="X1790" s="92"/>
    </row>
    <row r="1791" spans="1:24" ht="15">
      <c r="A1791" s="1" t="b">
        <v>0</v>
      </c>
      <c r="B1791" s="1"/>
      <c r="C1791" s="1"/>
      <c r="D1791" s="1"/>
      <c r="E1791" s="1"/>
      <c r="F1791" s="1"/>
      <c r="G1791" s="1"/>
      <c r="H1791" s="1"/>
      <c r="I1791" s="33"/>
      <c r="J1791" s="53"/>
      <c r="K1791" s="1"/>
      <c r="L1791" s="1"/>
      <c r="M1791" s="1"/>
      <c r="N1791" s="1"/>
      <c r="O1791" s="1"/>
      <c r="P1791" s="1"/>
      <c r="Q1791" s="53"/>
      <c r="R1791" s="53"/>
      <c r="V1791" s="43"/>
      <c r="W1791" s="1"/>
      <c r="X1791" s="92"/>
    </row>
    <row r="1792" spans="1:24" ht="15">
      <c r="A1792" s="1" t="b">
        <v>0</v>
      </c>
      <c r="B1792" s="1"/>
      <c r="C1792" s="1"/>
      <c r="D1792" s="1"/>
      <c r="E1792" s="1"/>
      <c r="F1792" s="1"/>
      <c r="G1792" s="1"/>
      <c r="H1792" s="1"/>
      <c r="I1792" s="33"/>
      <c r="J1792" s="53"/>
      <c r="K1792" s="1"/>
      <c r="L1792" s="1"/>
      <c r="M1792" s="1"/>
      <c r="N1792" s="1"/>
      <c r="O1792" s="1"/>
      <c r="P1792" s="1"/>
      <c r="Q1792" s="53"/>
      <c r="R1792" s="53"/>
      <c r="V1792" s="43"/>
      <c r="W1792" s="1"/>
      <c r="X1792" s="92"/>
    </row>
    <row r="1793" spans="1:24" ht="15">
      <c r="A1793" s="1" t="b">
        <v>0</v>
      </c>
      <c r="B1793" s="1"/>
      <c r="C1793" s="1"/>
      <c r="D1793" s="1"/>
      <c r="E1793" s="1"/>
      <c r="F1793" s="1"/>
      <c r="G1793" s="1"/>
      <c r="H1793" s="1"/>
      <c r="I1793" s="33"/>
      <c r="J1793" s="53"/>
      <c r="K1793" s="1"/>
      <c r="L1793" s="1"/>
      <c r="M1793" s="1"/>
      <c r="N1793" s="1"/>
      <c r="O1793" s="1"/>
      <c r="P1793" s="1"/>
      <c r="Q1793" s="53"/>
      <c r="R1793" s="53"/>
      <c r="V1793" s="43"/>
      <c r="W1793" s="1"/>
      <c r="X1793" s="92"/>
    </row>
    <row r="1794" spans="1:24" ht="15">
      <c r="A1794" s="1" t="b">
        <v>0</v>
      </c>
      <c r="B1794" s="1"/>
      <c r="C1794" s="1"/>
      <c r="D1794" s="1"/>
      <c r="E1794" s="1"/>
      <c r="F1794" s="1"/>
      <c r="G1794" s="1"/>
      <c r="H1794" s="1"/>
      <c r="I1794" s="33"/>
      <c r="J1794" s="53"/>
      <c r="K1794" s="1"/>
      <c r="L1794" s="1"/>
      <c r="M1794" s="1"/>
      <c r="N1794" s="1"/>
      <c r="O1794" s="1"/>
      <c r="P1794" s="1"/>
      <c r="Q1794" s="53"/>
      <c r="R1794" s="53"/>
      <c r="V1794" s="43"/>
      <c r="W1794" s="1"/>
      <c r="X1794" s="92"/>
    </row>
    <row r="1795" spans="1:24" ht="15">
      <c r="A1795" s="1" t="b">
        <v>0</v>
      </c>
      <c r="B1795" s="1"/>
      <c r="C1795" s="1"/>
      <c r="D1795" s="1"/>
      <c r="E1795" s="1"/>
      <c r="F1795" s="1"/>
      <c r="G1795" s="1"/>
      <c r="H1795" s="1"/>
      <c r="I1795" s="33"/>
      <c r="J1795" s="53"/>
      <c r="K1795" s="1"/>
      <c r="L1795" s="1"/>
      <c r="M1795" s="1"/>
      <c r="N1795" s="1"/>
      <c r="O1795" s="1"/>
      <c r="P1795" s="1"/>
      <c r="Q1795" s="53"/>
      <c r="R1795" s="53"/>
      <c r="V1795" s="43"/>
      <c r="W1795" s="1"/>
      <c r="X1795" s="92"/>
    </row>
    <row r="1796" spans="1:24" ht="15">
      <c r="A1796" s="1" t="b">
        <v>0</v>
      </c>
      <c r="B1796" s="1"/>
      <c r="C1796" s="1"/>
      <c r="D1796" s="1"/>
      <c r="E1796" s="1"/>
      <c r="F1796" s="1"/>
      <c r="G1796" s="1"/>
      <c r="H1796" s="1"/>
      <c r="I1796" s="33"/>
      <c r="J1796" s="53"/>
      <c r="K1796" s="1"/>
      <c r="L1796" s="1"/>
      <c r="M1796" s="1"/>
      <c r="N1796" s="1"/>
      <c r="O1796" s="1"/>
      <c r="P1796" s="1"/>
      <c r="Q1796" s="53"/>
      <c r="R1796" s="53"/>
      <c r="V1796" s="43"/>
      <c r="W1796" s="1"/>
      <c r="X1796" s="92"/>
    </row>
    <row r="1797" spans="1:24" ht="15">
      <c r="A1797" s="1" t="b">
        <v>0</v>
      </c>
      <c r="B1797" s="1"/>
      <c r="C1797" s="1"/>
      <c r="D1797" s="1"/>
      <c r="E1797" s="1"/>
      <c r="F1797" s="1"/>
      <c r="G1797" s="1"/>
      <c r="H1797" s="1"/>
      <c r="I1797" s="33"/>
      <c r="J1797" s="53"/>
      <c r="K1797" s="1"/>
      <c r="L1797" s="1"/>
      <c r="M1797" s="1"/>
      <c r="N1797" s="1"/>
      <c r="O1797" s="1"/>
      <c r="P1797" s="1"/>
      <c r="Q1797" s="53"/>
      <c r="R1797" s="53"/>
      <c r="V1797" s="43"/>
      <c r="W1797" s="1"/>
      <c r="X1797" s="92"/>
    </row>
    <row r="1798" spans="1:24" ht="15">
      <c r="A1798" s="1" t="b">
        <v>0</v>
      </c>
      <c r="B1798" s="1"/>
      <c r="C1798" s="1"/>
      <c r="D1798" s="1"/>
      <c r="E1798" s="1"/>
      <c r="F1798" s="1"/>
      <c r="G1798" s="1"/>
      <c r="H1798" s="1"/>
      <c r="I1798" s="33"/>
      <c r="J1798" s="53"/>
      <c r="K1798" s="1"/>
      <c r="L1798" s="1"/>
      <c r="M1798" s="1"/>
      <c r="N1798" s="1"/>
      <c r="O1798" s="1"/>
      <c r="P1798" s="1"/>
      <c r="Q1798" s="53"/>
      <c r="R1798" s="53"/>
      <c r="V1798" s="43"/>
      <c r="W1798" s="1"/>
      <c r="X1798" s="92"/>
    </row>
    <row r="1799" spans="1:24" ht="15">
      <c r="A1799" s="1" t="b">
        <v>0</v>
      </c>
      <c r="B1799" s="1"/>
      <c r="C1799" s="1"/>
      <c r="D1799" s="1"/>
      <c r="E1799" s="1"/>
      <c r="F1799" s="1"/>
      <c r="G1799" s="1"/>
      <c r="H1799" s="1"/>
      <c r="I1799" s="33"/>
      <c r="J1799" s="53"/>
      <c r="K1799" s="1"/>
      <c r="L1799" s="1"/>
      <c r="M1799" s="1"/>
      <c r="N1799" s="1"/>
      <c r="O1799" s="1"/>
      <c r="P1799" s="1"/>
      <c r="Q1799" s="53"/>
      <c r="R1799" s="53"/>
      <c r="V1799" s="43"/>
      <c r="W1799" s="1"/>
      <c r="X1799" s="92"/>
    </row>
    <row r="1800" spans="1:24" ht="15">
      <c r="A1800" s="1" t="b">
        <v>0</v>
      </c>
      <c r="B1800" s="1"/>
      <c r="C1800" s="1"/>
      <c r="D1800" s="1"/>
      <c r="E1800" s="1"/>
      <c r="F1800" s="1"/>
      <c r="G1800" s="1"/>
      <c r="H1800" s="1"/>
      <c r="I1800" s="33"/>
      <c r="J1800" s="53"/>
      <c r="K1800" s="1"/>
      <c r="L1800" s="1"/>
      <c r="M1800" s="1"/>
      <c r="N1800" s="1"/>
      <c r="O1800" s="1"/>
      <c r="P1800" s="1"/>
      <c r="Q1800" s="53"/>
      <c r="R1800" s="53"/>
      <c r="V1800" s="43"/>
      <c r="W1800" s="1"/>
      <c r="X1800" s="92"/>
    </row>
    <row r="1801" spans="1:24" ht="15">
      <c r="A1801" s="1" t="b">
        <v>0</v>
      </c>
      <c r="B1801" s="1"/>
      <c r="C1801" s="1"/>
      <c r="D1801" s="1"/>
      <c r="E1801" s="1"/>
      <c r="F1801" s="1"/>
      <c r="G1801" s="1"/>
      <c r="H1801" s="1"/>
      <c r="I1801" s="33"/>
      <c r="J1801" s="53"/>
      <c r="K1801" s="1"/>
      <c r="L1801" s="1"/>
      <c r="M1801" s="1"/>
      <c r="N1801" s="1"/>
      <c r="O1801" s="1"/>
      <c r="P1801" s="1"/>
      <c r="Q1801" s="53"/>
      <c r="R1801" s="53"/>
      <c r="V1801" s="43"/>
      <c r="W1801" s="1"/>
      <c r="X1801" s="92"/>
    </row>
    <row r="1802" spans="1:24" ht="15">
      <c r="A1802" s="1" t="b">
        <v>0</v>
      </c>
      <c r="B1802" s="1"/>
      <c r="C1802" s="1"/>
      <c r="D1802" s="1"/>
      <c r="E1802" s="1"/>
      <c r="F1802" s="1"/>
      <c r="G1802" s="1"/>
      <c r="H1802" s="1"/>
      <c r="I1802" s="33"/>
      <c r="J1802" s="53"/>
      <c r="K1802" s="1"/>
      <c r="L1802" s="1"/>
      <c r="M1802" s="1"/>
      <c r="N1802" s="1"/>
      <c r="O1802" s="1"/>
      <c r="P1802" s="1"/>
      <c r="Q1802" s="53"/>
      <c r="R1802" s="53"/>
      <c r="V1802" s="43"/>
      <c r="W1802" s="1"/>
      <c r="X1802" s="92"/>
    </row>
    <row r="1803" spans="1:24" ht="15">
      <c r="A1803" s="1" t="b">
        <v>0</v>
      </c>
      <c r="B1803" s="1"/>
      <c r="C1803" s="1"/>
      <c r="D1803" s="1"/>
      <c r="E1803" s="1"/>
      <c r="F1803" s="1"/>
      <c r="G1803" s="1"/>
      <c r="H1803" s="1"/>
      <c r="I1803" s="33"/>
      <c r="J1803" s="53"/>
      <c r="K1803" s="1"/>
      <c r="L1803" s="1"/>
      <c r="M1803" s="1"/>
      <c r="N1803" s="1"/>
      <c r="O1803" s="1"/>
      <c r="P1803" s="1"/>
      <c r="Q1803" s="53"/>
      <c r="R1803" s="53"/>
      <c r="V1803" s="43"/>
      <c r="W1803" s="1"/>
      <c r="X1803" s="92"/>
    </row>
    <row r="1804" spans="1:24" ht="15">
      <c r="A1804" s="1" t="b">
        <v>0</v>
      </c>
      <c r="B1804" s="1"/>
      <c r="C1804" s="1"/>
      <c r="D1804" s="1"/>
      <c r="E1804" s="1"/>
      <c r="F1804" s="1"/>
      <c r="G1804" s="1"/>
      <c r="H1804" s="1"/>
      <c r="I1804" s="33"/>
      <c r="J1804" s="53"/>
      <c r="K1804" s="1"/>
      <c r="L1804" s="1"/>
      <c r="M1804" s="1"/>
      <c r="N1804" s="1"/>
      <c r="O1804" s="1"/>
      <c r="P1804" s="1"/>
      <c r="Q1804" s="53"/>
      <c r="R1804" s="53"/>
      <c r="V1804" s="43"/>
      <c r="W1804" s="1"/>
      <c r="X1804" s="92"/>
    </row>
    <row r="1805" spans="1:24" ht="15">
      <c r="A1805" s="1" t="b">
        <v>0</v>
      </c>
      <c r="B1805" s="1"/>
      <c r="C1805" s="1"/>
      <c r="D1805" s="1"/>
      <c r="E1805" s="1"/>
      <c r="F1805" s="1"/>
      <c r="G1805" s="1"/>
      <c r="H1805" s="1"/>
      <c r="I1805" s="33"/>
      <c r="J1805" s="53"/>
      <c r="K1805" s="1"/>
      <c r="L1805" s="1"/>
      <c r="M1805" s="1"/>
      <c r="N1805" s="1"/>
      <c r="O1805" s="1"/>
      <c r="P1805" s="1"/>
      <c r="Q1805" s="53"/>
      <c r="R1805" s="53"/>
      <c r="V1805" s="43"/>
      <c r="W1805" s="1"/>
      <c r="X1805" s="92"/>
    </row>
    <row r="1806" spans="1:24" ht="15">
      <c r="A1806" s="1" t="b">
        <v>0</v>
      </c>
      <c r="B1806" s="1"/>
      <c r="C1806" s="1"/>
      <c r="D1806" s="1"/>
      <c r="E1806" s="1"/>
      <c r="F1806" s="1"/>
      <c r="G1806" s="1"/>
      <c r="H1806" s="1"/>
      <c r="I1806" s="33"/>
      <c r="J1806" s="53"/>
      <c r="K1806" s="1"/>
      <c r="L1806" s="1"/>
      <c r="M1806" s="1"/>
      <c r="N1806" s="1"/>
      <c r="O1806" s="1"/>
      <c r="P1806" s="1"/>
      <c r="Q1806" s="53"/>
      <c r="R1806" s="53"/>
      <c r="V1806" s="43"/>
      <c r="W1806" s="1"/>
      <c r="X1806" s="92"/>
    </row>
    <row r="1807" spans="1:24" ht="15">
      <c r="A1807" s="1" t="b">
        <v>0</v>
      </c>
      <c r="B1807" s="1"/>
      <c r="C1807" s="1"/>
      <c r="D1807" s="1"/>
      <c r="E1807" s="1"/>
      <c r="F1807" s="1"/>
      <c r="G1807" s="1"/>
      <c r="H1807" s="1"/>
      <c r="I1807" s="33"/>
      <c r="J1807" s="53"/>
      <c r="K1807" s="1"/>
      <c r="L1807" s="1"/>
      <c r="M1807" s="1"/>
      <c r="N1807" s="1"/>
      <c r="O1807" s="1"/>
      <c r="P1807" s="1"/>
      <c r="Q1807" s="53"/>
      <c r="R1807" s="53"/>
      <c r="V1807" s="43"/>
      <c r="W1807" s="1"/>
      <c r="X1807" s="92"/>
    </row>
    <row r="1808" spans="1:24" ht="15">
      <c r="A1808" s="1" t="b">
        <v>0</v>
      </c>
      <c r="B1808" s="1"/>
      <c r="C1808" s="1"/>
      <c r="D1808" s="1"/>
      <c r="E1808" s="1"/>
      <c r="F1808" s="1"/>
      <c r="G1808" s="1"/>
      <c r="H1808" s="1"/>
      <c r="I1808" s="33"/>
      <c r="J1808" s="53"/>
      <c r="K1808" s="1"/>
      <c r="L1808" s="1"/>
      <c r="M1808" s="1"/>
      <c r="N1808" s="1"/>
      <c r="O1808" s="1"/>
      <c r="P1808" s="1"/>
      <c r="Q1808" s="53"/>
      <c r="R1808" s="53"/>
      <c r="V1808" s="43"/>
      <c r="W1808" s="1"/>
      <c r="X1808" s="92"/>
    </row>
    <row r="1809" spans="1:24" ht="15">
      <c r="A1809" s="1" t="b">
        <v>0</v>
      </c>
      <c r="B1809" s="1"/>
      <c r="C1809" s="1"/>
      <c r="D1809" s="1"/>
      <c r="E1809" s="1"/>
      <c r="F1809" s="1"/>
      <c r="G1809" s="1"/>
      <c r="H1809" s="1"/>
      <c r="I1809" s="33"/>
      <c r="J1809" s="53"/>
      <c r="K1809" s="1"/>
      <c r="L1809" s="1"/>
      <c r="M1809" s="1"/>
      <c r="N1809" s="1"/>
      <c r="O1809" s="1"/>
      <c r="P1809" s="1"/>
      <c r="Q1809" s="53"/>
      <c r="R1809" s="53"/>
      <c r="V1809" s="43"/>
      <c r="W1809" s="1"/>
      <c r="X1809" s="92"/>
    </row>
    <row r="1810" spans="1:24" ht="15">
      <c r="A1810" s="1" t="b">
        <v>0</v>
      </c>
      <c r="B1810" s="1"/>
      <c r="C1810" s="1"/>
      <c r="D1810" s="1"/>
      <c r="E1810" s="1"/>
      <c r="F1810" s="1"/>
      <c r="G1810" s="1"/>
      <c r="H1810" s="1"/>
      <c r="I1810" s="33"/>
      <c r="J1810" s="53"/>
      <c r="K1810" s="1"/>
      <c r="L1810" s="1"/>
      <c r="M1810" s="1"/>
      <c r="N1810" s="1"/>
      <c r="O1810" s="1"/>
      <c r="P1810" s="1"/>
      <c r="Q1810" s="53"/>
      <c r="R1810" s="53"/>
      <c r="V1810" s="43"/>
      <c r="W1810" s="1"/>
      <c r="X1810" s="92"/>
    </row>
    <row r="1811" spans="1:24" ht="15">
      <c r="A1811" s="1" t="b">
        <v>0</v>
      </c>
      <c r="B1811" s="1"/>
      <c r="C1811" s="1"/>
      <c r="D1811" s="1"/>
      <c r="E1811" s="1"/>
      <c r="F1811" s="1"/>
      <c r="G1811" s="1"/>
      <c r="H1811" s="1"/>
      <c r="I1811" s="33"/>
      <c r="J1811" s="53"/>
      <c r="K1811" s="1"/>
      <c r="L1811" s="1"/>
      <c r="M1811" s="1"/>
      <c r="N1811" s="1"/>
      <c r="O1811" s="1"/>
      <c r="P1811" s="1"/>
      <c r="Q1811" s="53"/>
      <c r="R1811" s="53"/>
      <c r="V1811" s="43"/>
      <c r="W1811" s="1"/>
      <c r="X1811" s="92"/>
    </row>
    <row r="1812" spans="1:24" ht="15">
      <c r="A1812" s="1" t="b">
        <v>0</v>
      </c>
      <c r="B1812" s="1"/>
      <c r="C1812" s="1"/>
      <c r="D1812" s="1"/>
      <c r="E1812" s="1"/>
      <c r="F1812" s="1"/>
      <c r="G1812" s="1"/>
      <c r="H1812" s="1"/>
      <c r="I1812" s="33"/>
      <c r="J1812" s="53"/>
      <c r="K1812" s="1"/>
      <c r="L1812" s="1"/>
      <c r="M1812" s="1"/>
      <c r="N1812" s="1"/>
      <c r="O1812" s="1"/>
      <c r="P1812" s="1"/>
      <c r="Q1812" s="53"/>
      <c r="R1812" s="53"/>
      <c r="V1812" s="43"/>
      <c r="W1812" s="1"/>
      <c r="X1812" s="92"/>
    </row>
    <row r="1813" spans="1:24" ht="15">
      <c r="A1813" s="1" t="b">
        <v>0</v>
      </c>
      <c r="B1813" s="1"/>
      <c r="C1813" s="1"/>
      <c r="D1813" s="1"/>
      <c r="E1813" s="1"/>
      <c r="F1813" s="1"/>
      <c r="G1813" s="1"/>
      <c r="H1813" s="1"/>
      <c r="I1813" s="33"/>
      <c r="J1813" s="53"/>
      <c r="K1813" s="1"/>
      <c r="L1813" s="1"/>
      <c r="M1813" s="1"/>
      <c r="N1813" s="1"/>
      <c r="O1813" s="1"/>
      <c r="P1813" s="1"/>
      <c r="Q1813" s="53"/>
      <c r="R1813" s="53"/>
      <c r="V1813" s="43"/>
      <c r="W1813" s="1"/>
      <c r="X1813" s="92"/>
    </row>
    <row r="1814" spans="1:24" ht="15">
      <c r="A1814" s="1" t="b">
        <v>0</v>
      </c>
      <c r="B1814" s="1"/>
      <c r="C1814" s="1"/>
      <c r="D1814" s="1"/>
      <c r="E1814" s="1"/>
      <c r="F1814" s="1"/>
      <c r="G1814" s="1"/>
      <c r="H1814" s="1"/>
      <c r="I1814" s="33"/>
      <c r="J1814" s="53"/>
      <c r="K1814" s="1"/>
      <c r="L1814" s="1"/>
      <c r="M1814" s="1"/>
      <c r="N1814" s="1"/>
      <c r="O1814" s="1"/>
      <c r="P1814" s="1"/>
      <c r="Q1814" s="53"/>
      <c r="R1814" s="53"/>
      <c r="V1814" s="43"/>
      <c r="W1814" s="1"/>
      <c r="X1814" s="92"/>
    </row>
    <row r="1815" spans="1:24" ht="15">
      <c r="A1815" s="1" t="b">
        <v>0</v>
      </c>
      <c r="B1815" s="1"/>
      <c r="C1815" s="1"/>
      <c r="D1815" s="1"/>
      <c r="E1815" s="1"/>
      <c r="F1815" s="1"/>
      <c r="G1815" s="1"/>
      <c r="H1815" s="1"/>
      <c r="I1815" s="33"/>
      <c r="J1815" s="53"/>
      <c r="K1815" s="1"/>
      <c r="L1815" s="1"/>
      <c r="M1815" s="1"/>
      <c r="N1815" s="1"/>
      <c r="O1815" s="1"/>
      <c r="P1815" s="1"/>
      <c r="Q1815" s="53"/>
      <c r="R1815" s="53"/>
      <c r="V1815" s="43"/>
      <c r="W1815" s="1"/>
      <c r="X1815" s="92"/>
    </row>
    <row r="1816" spans="1:24" ht="15">
      <c r="A1816" s="1" t="b">
        <v>0</v>
      </c>
      <c r="B1816" s="1"/>
      <c r="C1816" s="1"/>
      <c r="D1816" s="1"/>
      <c r="E1816" s="1"/>
      <c r="F1816" s="1"/>
      <c r="G1816" s="1"/>
      <c r="H1816" s="1"/>
      <c r="I1816" s="33"/>
      <c r="J1816" s="53"/>
      <c r="K1816" s="1"/>
      <c r="L1816" s="1"/>
      <c r="M1816" s="1"/>
      <c r="N1816" s="1"/>
      <c r="O1816" s="1"/>
      <c r="P1816" s="1"/>
      <c r="Q1816" s="53"/>
      <c r="R1816" s="53"/>
      <c r="V1816" s="43"/>
      <c r="W1816" s="1"/>
      <c r="X1816" s="92"/>
    </row>
    <row r="1817" spans="1:24" ht="15">
      <c r="A1817" s="1" t="b">
        <v>0</v>
      </c>
      <c r="B1817" s="1"/>
      <c r="C1817" s="1"/>
      <c r="D1817" s="1"/>
      <c r="E1817" s="1"/>
      <c r="F1817" s="1"/>
      <c r="G1817" s="1"/>
      <c r="H1817" s="1"/>
      <c r="I1817" s="33"/>
      <c r="J1817" s="53"/>
      <c r="K1817" s="1"/>
      <c r="L1817" s="1"/>
      <c r="M1817" s="1"/>
      <c r="N1817" s="1"/>
      <c r="O1817" s="1"/>
      <c r="P1817" s="1"/>
      <c r="Q1817" s="53"/>
      <c r="R1817" s="53"/>
      <c r="V1817" s="43"/>
      <c r="W1817" s="1"/>
      <c r="X1817" s="92"/>
    </row>
    <row r="1818" spans="1:24" ht="15">
      <c r="A1818" s="1" t="b">
        <v>0</v>
      </c>
      <c r="B1818" s="1"/>
      <c r="C1818" s="1"/>
      <c r="D1818" s="1"/>
      <c r="E1818" s="1"/>
      <c r="F1818" s="1"/>
      <c r="G1818" s="1"/>
      <c r="H1818" s="1"/>
      <c r="I1818" s="33"/>
      <c r="J1818" s="53"/>
      <c r="K1818" s="1"/>
      <c r="L1818" s="1"/>
      <c r="M1818" s="1"/>
      <c r="N1818" s="1"/>
      <c r="O1818" s="1"/>
      <c r="P1818" s="1"/>
      <c r="Q1818" s="53"/>
      <c r="R1818" s="53"/>
      <c r="V1818" s="43"/>
      <c r="W1818" s="1"/>
      <c r="X1818" s="92"/>
    </row>
    <row r="1819" spans="1:24" ht="15">
      <c r="A1819" s="1" t="b">
        <v>0</v>
      </c>
      <c r="B1819" s="1"/>
      <c r="C1819" s="1"/>
      <c r="D1819" s="1"/>
      <c r="E1819" s="1"/>
      <c r="F1819" s="1"/>
      <c r="G1819" s="1"/>
      <c r="H1819" s="1"/>
      <c r="I1819" s="33"/>
      <c r="J1819" s="53"/>
      <c r="K1819" s="1"/>
      <c r="L1819" s="1"/>
      <c r="M1819" s="1"/>
      <c r="N1819" s="1"/>
      <c r="O1819" s="1"/>
      <c r="P1819" s="1"/>
      <c r="Q1819" s="53"/>
      <c r="R1819" s="53"/>
      <c r="V1819" s="43"/>
      <c r="W1819" s="1"/>
      <c r="X1819" s="92"/>
    </row>
    <row r="1820" spans="1:24" ht="15">
      <c r="A1820" s="1" t="b">
        <v>0</v>
      </c>
      <c r="B1820" s="1"/>
      <c r="C1820" s="1"/>
      <c r="D1820" s="1"/>
      <c r="E1820" s="1"/>
      <c r="F1820" s="1"/>
      <c r="G1820" s="1"/>
      <c r="H1820" s="1"/>
      <c r="I1820" s="33"/>
      <c r="J1820" s="53"/>
      <c r="K1820" s="1"/>
      <c r="L1820" s="1"/>
      <c r="M1820" s="1"/>
      <c r="N1820" s="1"/>
      <c r="O1820" s="1"/>
      <c r="P1820" s="1"/>
      <c r="Q1820" s="53"/>
      <c r="R1820" s="53"/>
      <c r="V1820" s="43"/>
      <c r="W1820" s="1"/>
      <c r="X1820" s="92"/>
    </row>
    <row r="1821" spans="1:24" ht="15">
      <c r="A1821" s="1" t="b">
        <v>0</v>
      </c>
      <c r="B1821" s="1"/>
      <c r="C1821" s="1"/>
      <c r="D1821" s="1"/>
      <c r="E1821" s="1"/>
      <c r="F1821" s="1"/>
      <c r="G1821" s="1"/>
      <c r="H1821" s="1"/>
      <c r="I1821" s="33"/>
      <c r="J1821" s="53"/>
      <c r="K1821" s="1"/>
      <c r="L1821" s="1"/>
      <c r="M1821" s="1"/>
      <c r="N1821" s="1"/>
      <c r="O1821" s="1"/>
      <c r="P1821" s="1"/>
      <c r="Q1821" s="53"/>
      <c r="R1821" s="53"/>
      <c r="V1821" s="43"/>
      <c r="W1821" s="1"/>
      <c r="X1821" s="92"/>
    </row>
    <row r="1822" spans="1:24" ht="15">
      <c r="A1822" s="1" t="b">
        <v>0</v>
      </c>
      <c r="B1822" s="1"/>
      <c r="C1822" s="1"/>
      <c r="D1822" s="1"/>
      <c r="E1822" s="1"/>
      <c r="F1822" s="1"/>
      <c r="G1822" s="1"/>
      <c r="H1822" s="1"/>
      <c r="I1822" s="33"/>
      <c r="J1822" s="53"/>
      <c r="K1822" s="1"/>
      <c r="L1822" s="1"/>
      <c r="M1822" s="1"/>
      <c r="N1822" s="1"/>
      <c r="O1822" s="1"/>
      <c r="P1822" s="1"/>
      <c r="Q1822" s="53"/>
      <c r="R1822" s="53"/>
      <c r="V1822" s="43"/>
      <c r="W1822" s="1"/>
      <c r="X1822" s="92"/>
    </row>
    <row r="1823" spans="1:24" ht="15">
      <c r="A1823" s="1" t="b">
        <v>0</v>
      </c>
      <c r="B1823" s="1"/>
      <c r="C1823" s="1"/>
      <c r="D1823" s="1"/>
      <c r="E1823" s="1"/>
      <c r="F1823" s="1"/>
      <c r="G1823" s="1"/>
      <c r="H1823" s="1"/>
      <c r="I1823" s="33"/>
      <c r="J1823" s="53"/>
      <c r="K1823" s="1"/>
      <c r="L1823" s="1"/>
      <c r="M1823" s="1"/>
      <c r="N1823" s="1"/>
      <c r="O1823" s="1"/>
      <c r="P1823" s="1"/>
      <c r="Q1823" s="53"/>
      <c r="R1823" s="53"/>
      <c r="V1823" s="43"/>
      <c r="W1823" s="1"/>
      <c r="X1823" s="92"/>
    </row>
    <row r="1824" spans="1:24" ht="15">
      <c r="A1824" s="1" t="b">
        <v>0</v>
      </c>
      <c r="B1824" s="1"/>
      <c r="C1824" s="1"/>
      <c r="D1824" s="1"/>
      <c r="E1824" s="1"/>
      <c r="F1824" s="1"/>
      <c r="G1824" s="1"/>
      <c r="H1824" s="1"/>
      <c r="I1824" s="33"/>
      <c r="J1824" s="53"/>
      <c r="K1824" s="1"/>
      <c r="L1824" s="1"/>
      <c r="M1824" s="1"/>
      <c r="N1824" s="1"/>
      <c r="O1824" s="1"/>
      <c r="P1824" s="1"/>
      <c r="Q1824" s="53"/>
      <c r="R1824" s="53"/>
      <c r="V1824" s="43"/>
      <c r="W1824" s="1"/>
      <c r="X1824" s="92"/>
    </row>
    <row r="1825" spans="1:24" ht="15">
      <c r="A1825" s="1" t="b">
        <v>0</v>
      </c>
      <c r="B1825" s="1"/>
      <c r="C1825" s="1"/>
      <c r="D1825" s="1"/>
      <c r="E1825" s="1"/>
      <c r="F1825" s="1"/>
      <c r="G1825" s="1"/>
      <c r="H1825" s="1"/>
      <c r="I1825" s="33"/>
      <c r="J1825" s="53"/>
      <c r="K1825" s="1"/>
      <c r="L1825" s="1"/>
      <c r="M1825" s="1"/>
      <c r="N1825" s="1"/>
      <c r="O1825" s="1"/>
      <c r="P1825" s="1"/>
      <c r="Q1825" s="53"/>
      <c r="R1825" s="53"/>
      <c r="V1825" s="43"/>
      <c r="W1825" s="1"/>
      <c r="X1825" s="92"/>
    </row>
    <row r="1826" spans="1:24" ht="15">
      <c r="A1826" s="1" t="b">
        <v>0</v>
      </c>
      <c r="B1826" s="1"/>
      <c r="C1826" s="1"/>
      <c r="D1826" s="1"/>
      <c r="E1826" s="1"/>
      <c r="F1826" s="1"/>
      <c r="G1826" s="1"/>
      <c r="H1826" s="1"/>
      <c r="I1826" s="33"/>
      <c r="J1826" s="53"/>
      <c r="K1826" s="1"/>
      <c r="L1826" s="1"/>
      <c r="M1826" s="1"/>
      <c r="N1826" s="1"/>
      <c r="O1826" s="1"/>
      <c r="P1826" s="1"/>
      <c r="Q1826" s="53"/>
      <c r="R1826" s="53"/>
      <c r="V1826" s="43"/>
      <c r="W1826" s="1"/>
      <c r="X1826" s="92"/>
    </row>
    <row r="1827" spans="1:24" ht="15">
      <c r="A1827" s="1" t="b">
        <v>0</v>
      </c>
      <c r="B1827" s="1"/>
      <c r="C1827" s="1"/>
      <c r="D1827" s="1"/>
      <c r="E1827" s="1"/>
      <c r="F1827" s="1"/>
      <c r="G1827" s="1"/>
      <c r="H1827" s="1"/>
      <c r="I1827" s="33"/>
      <c r="J1827" s="53"/>
      <c r="K1827" s="1"/>
      <c r="L1827" s="1"/>
      <c r="M1827" s="1"/>
      <c r="N1827" s="1"/>
      <c r="O1827" s="1"/>
      <c r="P1827" s="1"/>
      <c r="Q1827" s="53"/>
      <c r="R1827" s="53"/>
      <c r="V1827" s="43"/>
      <c r="W1827" s="1"/>
      <c r="X1827" s="92"/>
    </row>
    <row r="1828" spans="1:24" ht="15">
      <c r="A1828" s="1" t="b">
        <v>0</v>
      </c>
      <c r="B1828" s="1"/>
      <c r="C1828" s="1"/>
      <c r="D1828" s="1"/>
      <c r="E1828" s="1"/>
      <c r="F1828" s="1"/>
      <c r="G1828" s="1"/>
      <c r="H1828" s="1"/>
      <c r="I1828" s="33"/>
      <c r="J1828" s="53"/>
      <c r="K1828" s="1"/>
      <c r="L1828" s="1"/>
      <c r="M1828" s="1"/>
      <c r="N1828" s="1"/>
      <c r="O1828" s="1"/>
      <c r="P1828" s="1"/>
      <c r="Q1828" s="53"/>
      <c r="R1828" s="53"/>
      <c r="V1828" s="43"/>
      <c r="W1828" s="1"/>
      <c r="X1828" s="92"/>
    </row>
    <row r="1829" spans="1:24" ht="15">
      <c r="A1829" s="1" t="b">
        <v>0</v>
      </c>
      <c r="B1829" s="1"/>
      <c r="C1829" s="1"/>
      <c r="D1829" s="1"/>
      <c r="E1829" s="1"/>
      <c r="F1829" s="1"/>
      <c r="G1829" s="1"/>
      <c r="H1829" s="1"/>
      <c r="I1829" s="33"/>
      <c r="J1829" s="53"/>
      <c r="K1829" s="1"/>
      <c r="L1829" s="1"/>
      <c r="M1829" s="1"/>
      <c r="N1829" s="1"/>
      <c r="O1829" s="1"/>
      <c r="P1829" s="1"/>
      <c r="Q1829" s="53"/>
      <c r="R1829" s="53"/>
      <c r="V1829" s="43"/>
      <c r="W1829" s="1"/>
      <c r="X1829" s="92"/>
    </row>
    <row r="1830" spans="1:24" ht="15">
      <c r="A1830" s="1" t="b">
        <v>0</v>
      </c>
      <c r="B1830" s="1"/>
      <c r="C1830" s="1"/>
      <c r="D1830" s="1"/>
      <c r="E1830" s="1"/>
      <c r="F1830" s="1"/>
      <c r="G1830" s="1"/>
      <c r="H1830" s="1"/>
      <c r="I1830" s="33"/>
      <c r="J1830" s="53"/>
      <c r="K1830" s="1"/>
      <c r="L1830" s="1"/>
      <c r="M1830" s="1"/>
      <c r="N1830" s="1"/>
      <c r="O1830" s="1"/>
      <c r="P1830" s="1"/>
      <c r="Q1830" s="53"/>
      <c r="R1830" s="53"/>
      <c r="V1830" s="43"/>
      <c r="W1830" s="1"/>
      <c r="X1830" s="92"/>
    </row>
    <row r="1831" spans="1:24" ht="15">
      <c r="A1831" s="1" t="b">
        <v>0</v>
      </c>
      <c r="B1831" s="1"/>
      <c r="C1831" s="1"/>
      <c r="D1831" s="1"/>
      <c r="E1831" s="1"/>
      <c r="F1831" s="1"/>
      <c r="G1831" s="1"/>
      <c r="H1831" s="1"/>
      <c r="I1831" s="33"/>
      <c r="J1831" s="53"/>
      <c r="K1831" s="1"/>
      <c r="L1831" s="1"/>
      <c r="M1831" s="1"/>
      <c r="N1831" s="1"/>
      <c r="O1831" s="1"/>
      <c r="P1831" s="1"/>
      <c r="Q1831" s="53"/>
      <c r="R1831" s="53"/>
      <c r="V1831" s="43"/>
      <c r="W1831" s="1"/>
      <c r="X1831" s="92"/>
    </row>
    <row r="1832" spans="1:24" ht="15">
      <c r="A1832" s="1" t="b">
        <v>0</v>
      </c>
      <c r="B1832" s="1"/>
      <c r="C1832" s="1"/>
      <c r="D1832" s="1"/>
      <c r="E1832" s="1"/>
      <c r="F1832" s="1"/>
      <c r="G1832" s="1"/>
      <c r="H1832" s="1"/>
      <c r="I1832" s="33"/>
      <c r="J1832" s="53"/>
      <c r="K1832" s="1"/>
      <c r="L1832" s="1"/>
      <c r="M1832" s="1"/>
      <c r="N1832" s="1"/>
      <c r="O1832" s="1"/>
      <c r="P1832" s="1"/>
      <c r="Q1832" s="53"/>
      <c r="R1832" s="53"/>
      <c r="V1832" s="43"/>
      <c r="W1832" s="1"/>
      <c r="X1832" s="92"/>
    </row>
    <row r="1833" spans="1:24" ht="15">
      <c r="A1833" s="1" t="b">
        <v>0</v>
      </c>
      <c r="B1833" s="1"/>
      <c r="C1833" s="1"/>
      <c r="D1833" s="1"/>
      <c r="E1833" s="1"/>
      <c r="F1833" s="1"/>
      <c r="G1833" s="1"/>
      <c r="H1833" s="1"/>
      <c r="I1833" s="33"/>
      <c r="J1833" s="53"/>
      <c r="K1833" s="1"/>
      <c r="L1833" s="1"/>
      <c r="M1833" s="1"/>
      <c r="N1833" s="1"/>
      <c r="O1833" s="1"/>
      <c r="P1833" s="1"/>
      <c r="Q1833" s="53"/>
      <c r="R1833" s="53"/>
      <c r="V1833" s="43"/>
      <c r="W1833" s="1"/>
      <c r="X1833" s="92"/>
    </row>
    <row r="1834" spans="1:24" ht="15">
      <c r="A1834" s="1" t="b">
        <v>0</v>
      </c>
      <c r="B1834" s="1"/>
      <c r="C1834" s="1"/>
      <c r="D1834" s="1"/>
      <c r="E1834" s="1"/>
      <c r="F1834" s="1"/>
      <c r="G1834" s="1"/>
      <c r="H1834" s="1"/>
      <c r="I1834" s="33"/>
      <c r="J1834" s="53"/>
      <c r="K1834" s="1"/>
      <c r="L1834" s="1"/>
      <c r="M1834" s="1"/>
      <c r="N1834" s="1"/>
      <c r="O1834" s="1"/>
      <c r="P1834" s="1"/>
      <c r="Q1834" s="53"/>
      <c r="R1834" s="53"/>
      <c r="V1834" s="43"/>
      <c r="W1834" s="1"/>
      <c r="X1834" s="92"/>
    </row>
    <row r="1835" spans="1:24" ht="15">
      <c r="A1835" s="1" t="b">
        <v>0</v>
      </c>
      <c r="B1835" s="1"/>
      <c r="C1835" s="1"/>
      <c r="D1835" s="1"/>
      <c r="E1835" s="1"/>
      <c r="F1835" s="1"/>
      <c r="G1835" s="1"/>
      <c r="H1835" s="1"/>
      <c r="I1835" s="33"/>
      <c r="J1835" s="53"/>
      <c r="K1835" s="1"/>
      <c r="L1835" s="1"/>
      <c r="M1835" s="1"/>
      <c r="N1835" s="1"/>
      <c r="O1835" s="1"/>
      <c r="P1835" s="1"/>
      <c r="Q1835" s="53"/>
      <c r="R1835" s="53"/>
      <c r="V1835" s="43"/>
      <c r="W1835" s="1"/>
      <c r="X1835" s="92"/>
    </row>
    <row r="1836" spans="1:24" ht="15">
      <c r="A1836" s="1" t="b">
        <v>0</v>
      </c>
      <c r="B1836" s="1"/>
      <c r="C1836" s="1"/>
      <c r="D1836" s="1"/>
      <c r="E1836" s="1"/>
      <c r="F1836" s="1"/>
      <c r="G1836" s="1"/>
      <c r="H1836" s="1"/>
      <c r="I1836" s="33"/>
      <c r="J1836" s="53"/>
      <c r="K1836" s="1"/>
      <c r="L1836" s="1"/>
      <c r="M1836" s="1"/>
      <c r="N1836" s="1"/>
      <c r="O1836" s="1"/>
      <c r="P1836" s="1"/>
      <c r="Q1836" s="53"/>
      <c r="R1836" s="53"/>
      <c r="V1836" s="43"/>
      <c r="W1836" s="1"/>
      <c r="X1836" s="92"/>
    </row>
    <row r="1837" spans="1:24" ht="15">
      <c r="A1837" s="1" t="b">
        <v>0</v>
      </c>
      <c r="B1837" s="1"/>
      <c r="C1837" s="1"/>
      <c r="D1837" s="1"/>
      <c r="E1837" s="1"/>
      <c r="F1837" s="1"/>
      <c r="G1837" s="1"/>
      <c r="H1837" s="1"/>
      <c r="I1837" s="33"/>
      <c r="J1837" s="53"/>
      <c r="K1837" s="1"/>
      <c r="L1837" s="1"/>
      <c r="M1837" s="1"/>
      <c r="N1837" s="1"/>
      <c r="O1837" s="1"/>
      <c r="P1837" s="1"/>
      <c r="Q1837" s="53"/>
      <c r="R1837" s="53"/>
      <c r="V1837" s="43"/>
      <c r="W1837" s="1"/>
      <c r="X1837" s="92"/>
    </row>
    <row r="1838" spans="1:24" ht="15">
      <c r="A1838" s="1" t="b">
        <v>0</v>
      </c>
      <c r="B1838" s="1"/>
      <c r="C1838" s="1"/>
      <c r="D1838" s="1"/>
      <c r="E1838" s="1"/>
      <c r="F1838" s="1"/>
      <c r="G1838" s="1"/>
      <c r="H1838" s="1"/>
      <c r="I1838" s="33"/>
      <c r="J1838" s="53"/>
      <c r="K1838" s="1"/>
      <c r="L1838" s="1"/>
      <c r="M1838" s="1"/>
      <c r="N1838" s="1"/>
      <c r="O1838" s="1"/>
      <c r="P1838" s="1"/>
      <c r="Q1838" s="53"/>
      <c r="R1838" s="53"/>
      <c r="V1838" s="43"/>
      <c r="W1838" s="1"/>
      <c r="X1838" s="92"/>
    </row>
    <row r="1839" spans="1:24" ht="15">
      <c r="A1839" s="1" t="b">
        <v>0</v>
      </c>
      <c r="B1839" s="1"/>
      <c r="C1839" s="1"/>
      <c r="D1839" s="1"/>
      <c r="E1839" s="1"/>
      <c r="F1839" s="1"/>
      <c r="G1839" s="1"/>
      <c r="H1839" s="1"/>
      <c r="I1839" s="33"/>
      <c r="J1839" s="53"/>
      <c r="K1839" s="1"/>
      <c r="L1839" s="1"/>
      <c r="M1839" s="1"/>
      <c r="N1839" s="1"/>
      <c r="O1839" s="1"/>
      <c r="P1839" s="1"/>
      <c r="Q1839" s="53"/>
      <c r="R1839" s="53"/>
      <c r="V1839" s="43"/>
      <c r="W1839" s="1"/>
      <c r="X1839" s="92"/>
    </row>
    <row r="1840" spans="1:24" ht="15">
      <c r="A1840" s="1" t="b">
        <v>0</v>
      </c>
      <c r="B1840" s="1"/>
      <c r="C1840" s="1"/>
      <c r="D1840" s="1"/>
      <c r="E1840" s="1"/>
      <c r="F1840" s="1"/>
      <c r="G1840" s="1"/>
      <c r="H1840" s="1"/>
      <c r="I1840" s="33"/>
      <c r="J1840" s="53"/>
      <c r="K1840" s="1"/>
      <c r="L1840" s="1"/>
      <c r="M1840" s="1"/>
      <c r="N1840" s="1"/>
      <c r="O1840" s="1"/>
      <c r="P1840" s="1"/>
      <c r="Q1840" s="53"/>
      <c r="R1840" s="53"/>
      <c r="V1840" s="43"/>
      <c r="W1840" s="1"/>
      <c r="X1840" s="92"/>
    </row>
    <row r="1841" spans="1:24" ht="15">
      <c r="A1841" s="1" t="b">
        <v>0</v>
      </c>
      <c r="B1841" s="1"/>
      <c r="C1841" s="1"/>
      <c r="D1841" s="1"/>
      <c r="E1841" s="1"/>
      <c r="F1841" s="1"/>
      <c r="G1841" s="1"/>
      <c r="H1841" s="1"/>
      <c r="I1841" s="33"/>
      <c r="J1841" s="53"/>
      <c r="K1841" s="1"/>
      <c r="L1841" s="1"/>
      <c r="M1841" s="1"/>
      <c r="N1841" s="1"/>
      <c r="O1841" s="1"/>
      <c r="P1841" s="1"/>
      <c r="Q1841" s="53"/>
      <c r="R1841" s="53"/>
      <c r="V1841" s="43"/>
      <c r="W1841" s="1"/>
      <c r="X1841" s="92"/>
    </row>
    <row r="1842" spans="1:24" ht="15">
      <c r="A1842" s="1" t="b">
        <v>0</v>
      </c>
      <c r="B1842" s="1"/>
      <c r="C1842" s="1"/>
      <c r="D1842" s="1"/>
      <c r="E1842" s="1"/>
      <c r="F1842" s="1"/>
      <c r="G1842" s="1"/>
      <c r="H1842" s="1"/>
      <c r="I1842" s="33"/>
      <c r="J1842" s="53"/>
      <c r="K1842" s="1"/>
      <c r="L1842" s="1"/>
      <c r="M1842" s="1"/>
      <c r="N1842" s="1"/>
      <c r="O1842" s="1"/>
      <c r="P1842" s="1"/>
      <c r="Q1842" s="53"/>
      <c r="R1842" s="53"/>
      <c r="V1842" s="43"/>
      <c r="W1842" s="1"/>
      <c r="X1842" s="92"/>
    </row>
    <row r="1843" spans="1:24" ht="15">
      <c r="A1843" s="1" t="b">
        <v>0</v>
      </c>
      <c r="B1843" s="1"/>
      <c r="C1843" s="1"/>
      <c r="D1843" s="1"/>
      <c r="E1843" s="1"/>
      <c r="F1843" s="1"/>
      <c r="G1843" s="1"/>
      <c r="H1843" s="1"/>
      <c r="I1843" s="33"/>
      <c r="J1843" s="53"/>
      <c r="K1843" s="1"/>
      <c r="L1843" s="1"/>
      <c r="M1843" s="1"/>
      <c r="N1843" s="1"/>
      <c r="O1843" s="1"/>
      <c r="P1843" s="1"/>
      <c r="Q1843" s="53"/>
      <c r="R1843" s="53"/>
      <c r="V1843" s="43"/>
      <c r="W1843" s="1"/>
      <c r="X1843" s="92"/>
    </row>
    <row r="1844" spans="1:24" ht="15">
      <c r="A1844" s="1" t="b">
        <v>0</v>
      </c>
      <c r="B1844" s="1"/>
      <c r="C1844" s="1"/>
      <c r="D1844" s="1"/>
      <c r="E1844" s="1"/>
      <c r="F1844" s="1"/>
      <c r="G1844" s="1"/>
      <c r="H1844" s="1"/>
      <c r="I1844" s="33"/>
      <c r="J1844" s="53"/>
      <c r="K1844" s="1"/>
      <c r="L1844" s="1"/>
      <c r="M1844" s="1"/>
      <c r="N1844" s="1"/>
      <c r="O1844" s="1"/>
      <c r="P1844" s="1"/>
      <c r="Q1844" s="53"/>
      <c r="R1844" s="53"/>
      <c r="V1844" s="43"/>
      <c r="W1844" s="1"/>
      <c r="X1844" s="92"/>
    </row>
    <row r="1845" spans="1:24" ht="15">
      <c r="A1845" s="1" t="b">
        <v>0</v>
      </c>
      <c r="B1845" s="1"/>
      <c r="C1845" s="1"/>
      <c r="D1845" s="1"/>
      <c r="E1845" s="1"/>
      <c r="F1845" s="1"/>
      <c r="G1845" s="1"/>
      <c r="H1845" s="1"/>
      <c r="I1845" s="33"/>
      <c r="J1845" s="53"/>
      <c r="K1845" s="1"/>
      <c r="L1845" s="1"/>
      <c r="M1845" s="1"/>
      <c r="N1845" s="1"/>
      <c r="O1845" s="1"/>
      <c r="P1845" s="1"/>
      <c r="Q1845" s="53"/>
      <c r="R1845" s="53"/>
      <c r="V1845" s="43"/>
      <c r="W1845" s="1"/>
      <c r="X1845" s="92"/>
    </row>
    <row r="1846" spans="1:24" ht="15">
      <c r="A1846" s="1" t="b">
        <v>0</v>
      </c>
      <c r="B1846" s="1"/>
      <c r="C1846" s="1"/>
      <c r="D1846" s="1"/>
      <c r="E1846" s="1"/>
      <c r="F1846" s="1"/>
      <c r="G1846" s="1"/>
      <c r="H1846" s="1"/>
      <c r="I1846" s="33"/>
      <c r="J1846" s="53"/>
      <c r="K1846" s="1"/>
      <c r="L1846" s="1"/>
      <c r="M1846" s="1"/>
      <c r="N1846" s="1"/>
      <c r="O1846" s="1"/>
      <c r="P1846" s="1"/>
      <c r="Q1846" s="53"/>
      <c r="R1846" s="53"/>
      <c r="V1846" s="43"/>
      <c r="W1846" s="1"/>
      <c r="X1846" s="92"/>
    </row>
    <row r="1847" spans="1:24" ht="15">
      <c r="A1847" s="1" t="b">
        <v>0</v>
      </c>
      <c r="B1847" s="1"/>
      <c r="C1847" s="1"/>
      <c r="D1847" s="1"/>
      <c r="E1847" s="1"/>
      <c r="F1847" s="1"/>
      <c r="G1847" s="1"/>
      <c r="H1847" s="1"/>
      <c r="I1847" s="33"/>
      <c r="J1847" s="53"/>
      <c r="K1847" s="1"/>
      <c r="L1847" s="1"/>
      <c r="M1847" s="1"/>
      <c r="N1847" s="1"/>
      <c r="O1847" s="1"/>
      <c r="P1847" s="1"/>
      <c r="Q1847" s="53"/>
      <c r="R1847" s="53"/>
      <c r="V1847" s="43"/>
      <c r="W1847" s="1"/>
      <c r="X1847" s="92"/>
    </row>
    <row r="1848" spans="1:24" ht="15">
      <c r="A1848" s="1" t="b">
        <v>0</v>
      </c>
      <c r="B1848" s="1"/>
      <c r="C1848" s="1"/>
      <c r="D1848" s="1"/>
      <c r="E1848" s="1"/>
      <c r="F1848" s="1"/>
      <c r="G1848" s="1"/>
      <c r="H1848" s="1"/>
      <c r="I1848" s="33"/>
      <c r="J1848" s="53"/>
      <c r="K1848" s="1"/>
      <c r="L1848" s="1"/>
      <c r="M1848" s="1"/>
      <c r="N1848" s="1"/>
      <c r="O1848" s="1"/>
      <c r="P1848" s="1"/>
      <c r="Q1848" s="53"/>
      <c r="R1848" s="53"/>
      <c r="V1848" s="43"/>
      <c r="W1848" s="1"/>
      <c r="X1848" s="92"/>
    </row>
    <row r="1849" spans="1:24" ht="15">
      <c r="A1849" s="1" t="b">
        <v>0</v>
      </c>
      <c r="B1849" s="1"/>
      <c r="C1849" s="1"/>
      <c r="D1849" s="1"/>
      <c r="E1849" s="1"/>
      <c r="F1849" s="1"/>
      <c r="G1849" s="1"/>
      <c r="H1849" s="1"/>
      <c r="I1849" s="33"/>
      <c r="J1849" s="53"/>
      <c r="K1849" s="1"/>
      <c r="L1849" s="1"/>
      <c r="M1849" s="1"/>
      <c r="N1849" s="1"/>
      <c r="O1849" s="1"/>
      <c r="P1849" s="1"/>
      <c r="Q1849" s="53"/>
      <c r="R1849" s="53"/>
      <c r="V1849" s="43"/>
      <c r="W1849" s="1"/>
      <c r="X1849" s="92"/>
    </row>
    <row r="1850" spans="1:24" ht="15">
      <c r="A1850" s="1" t="b">
        <v>0</v>
      </c>
      <c r="B1850" s="1"/>
      <c r="C1850" s="1"/>
      <c r="D1850" s="1"/>
      <c r="E1850" s="1"/>
      <c r="F1850" s="1"/>
      <c r="G1850" s="1"/>
      <c r="H1850" s="1"/>
      <c r="I1850" s="33"/>
      <c r="J1850" s="53"/>
      <c r="K1850" s="1"/>
      <c r="L1850" s="1"/>
      <c r="M1850" s="1"/>
      <c r="N1850" s="1"/>
      <c r="O1850" s="1"/>
      <c r="P1850" s="1"/>
      <c r="Q1850" s="53"/>
      <c r="R1850" s="53"/>
      <c r="V1850" s="43"/>
      <c r="W1850" s="1"/>
      <c r="X1850" s="92"/>
    </row>
    <row r="1851" spans="1:24" ht="15">
      <c r="A1851" s="1" t="b">
        <v>0</v>
      </c>
      <c r="B1851" s="1"/>
      <c r="C1851" s="1"/>
      <c r="D1851" s="1"/>
      <c r="E1851" s="1"/>
      <c r="F1851" s="1"/>
      <c r="G1851" s="1"/>
      <c r="H1851" s="1"/>
      <c r="I1851" s="33"/>
      <c r="J1851" s="53"/>
      <c r="K1851" s="1"/>
      <c r="L1851" s="1"/>
      <c r="M1851" s="1"/>
      <c r="N1851" s="1"/>
      <c r="O1851" s="1"/>
      <c r="P1851" s="1"/>
      <c r="Q1851" s="53"/>
      <c r="R1851" s="53"/>
      <c r="V1851" s="43"/>
      <c r="W1851" s="1"/>
      <c r="X1851" s="92"/>
    </row>
    <row r="1852" spans="1:24" ht="15">
      <c r="A1852" s="1" t="b">
        <v>0</v>
      </c>
      <c r="B1852" s="1"/>
      <c r="C1852" s="1"/>
      <c r="D1852" s="1"/>
      <c r="E1852" s="1"/>
      <c r="F1852" s="1"/>
      <c r="G1852" s="1"/>
      <c r="H1852" s="1"/>
      <c r="I1852" s="33"/>
      <c r="J1852" s="53"/>
      <c r="K1852" s="1"/>
      <c r="L1852" s="1"/>
      <c r="M1852" s="1"/>
      <c r="N1852" s="1"/>
      <c r="O1852" s="1"/>
      <c r="P1852" s="1"/>
      <c r="Q1852" s="53"/>
      <c r="R1852" s="53"/>
      <c r="V1852" s="43"/>
      <c r="W1852" s="1"/>
      <c r="X1852" s="92"/>
    </row>
    <row r="1853" spans="1:24" ht="15">
      <c r="A1853" s="1" t="b">
        <v>0</v>
      </c>
      <c r="B1853" s="1"/>
      <c r="C1853" s="1"/>
      <c r="D1853" s="1"/>
      <c r="E1853" s="1"/>
      <c r="F1853" s="1"/>
      <c r="G1853" s="1"/>
      <c r="H1853" s="1"/>
      <c r="I1853" s="33"/>
      <c r="J1853" s="53"/>
      <c r="K1853" s="1"/>
      <c r="L1853" s="1"/>
      <c r="M1853" s="1"/>
      <c r="N1853" s="1"/>
      <c r="O1853" s="1"/>
      <c r="P1853" s="1"/>
      <c r="Q1853" s="53"/>
      <c r="R1853" s="53"/>
      <c r="V1853" s="43"/>
      <c r="W1853" s="1"/>
      <c r="X1853" s="92"/>
    </row>
    <row r="1854" spans="1:24" ht="15">
      <c r="A1854" s="1" t="b">
        <v>0</v>
      </c>
      <c r="B1854" s="1"/>
      <c r="C1854" s="1"/>
      <c r="D1854" s="1"/>
      <c r="E1854" s="1"/>
      <c r="F1854" s="1"/>
      <c r="G1854" s="1"/>
      <c r="H1854" s="1"/>
      <c r="I1854" s="33"/>
      <c r="J1854" s="53"/>
      <c r="K1854" s="1"/>
      <c r="L1854" s="1"/>
      <c r="M1854" s="1"/>
      <c r="N1854" s="1"/>
      <c r="O1854" s="1"/>
      <c r="P1854" s="1"/>
      <c r="Q1854" s="53"/>
      <c r="R1854" s="53"/>
      <c r="V1854" s="43"/>
      <c r="W1854" s="1"/>
      <c r="X1854" s="92"/>
    </row>
    <row r="1855" spans="1:24" ht="15">
      <c r="A1855" s="1" t="b">
        <v>0</v>
      </c>
      <c r="B1855" s="1"/>
      <c r="C1855" s="1"/>
      <c r="D1855" s="1"/>
      <c r="E1855" s="1"/>
      <c r="F1855" s="1"/>
      <c r="G1855" s="1"/>
      <c r="H1855" s="1"/>
      <c r="I1855" s="33"/>
      <c r="J1855" s="53"/>
      <c r="K1855" s="1"/>
      <c r="L1855" s="1"/>
      <c r="M1855" s="1"/>
      <c r="N1855" s="1"/>
      <c r="O1855" s="1"/>
      <c r="P1855" s="1"/>
      <c r="Q1855" s="53"/>
      <c r="R1855" s="53"/>
      <c r="V1855" s="43"/>
      <c r="W1855" s="1"/>
      <c r="X1855" s="92"/>
    </row>
    <row r="1856" spans="1:24" ht="15">
      <c r="A1856" s="1" t="b">
        <v>0</v>
      </c>
      <c r="B1856" s="1"/>
      <c r="C1856" s="1"/>
      <c r="D1856" s="1"/>
      <c r="E1856" s="1"/>
      <c r="F1856" s="1"/>
      <c r="G1856" s="1"/>
      <c r="H1856" s="1"/>
      <c r="I1856" s="33"/>
      <c r="J1856" s="53"/>
      <c r="K1856" s="1"/>
      <c r="L1856" s="1"/>
      <c r="M1856" s="1"/>
      <c r="N1856" s="1"/>
      <c r="O1856" s="1"/>
      <c r="P1856" s="1"/>
      <c r="Q1856" s="53"/>
      <c r="R1856" s="53"/>
      <c r="V1856" s="43"/>
      <c r="W1856" s="1"/>
      <c r="X1856" s="92"/>
    </row>
    <row r="1857" spans="1:24" ht="15">
      <c r="A1857" s="1" t="b">
        <v>0</v>
      </c>
      <c r="B1857" s="1"/>
      <c r="C1857" s="1"/>
      <c r="D1857" s="1"/>
      <c r="E1857" s="1"/>
      <c r="F1857" s="1"/>
      <c r="G1857" s="1"/>
      <c r="H1857" s="1"/>
      <c r="I1857" s="33"/>
      <c r="J1857" s="53"/>
      <c r="K1857" s="1"/>
      <c r="L1857" s="1"/>
      <c r="M1857" s="1"/>
      <c r="N1857" s="1"/>
      <c r="O1857" s="1"/>
      <c r="P1857" s="1"/>
      <c r="Q1857" s="53"/>
      <c r="R1857" s="53"/>
      <c r="V1857" s="43"/>
      <c r="W1857" s="1"/>
      <c r="X1857" s="92"/>
    </row>
    <row r="1858" spans="1:24" ht="15">
      <c r="A1858" s="1" t="b">
        <v>0</v>
      </c>
      <c r="B1858" s="1"/>
      <c r="C1858" s="1"/>
      <c r="D1858" s="1"/>
      <c r="E1858" s="1"/>
      <c r="F1858" s="1"/>
      <c r="G1858" s="1"/>
      <c r="H1858" s="1"/>
      <c r="I1858" s="33"/>
      <c r="J1858" s="53"/>
      <c r="K1858" s="1"/>
      <c r="L1858" s="1"/>
      <c r="M1858" s="1"/>
      <c r="N1858" s="1"/>
      <c r="O1858" s="1"/>
      <c r="P1858" s="1"/>
      <c r="Q1858" s="53"/>
      <c r="R1858" s="53"/>
      <c r="V1858" s="43"/>
      <c r="W1858" s="1"/>
      <c r="X1858" s="92"/>
    </row>
    <row r="1859" spans="1:24" ht="15">
      <c r="A1859" s="1" t="b">
        <v>0</v>
      </c>
      <c r="B1859" s="1"/>
      <c r="C1859" s="1"/>
      <c r="D1859" s="1"/>
      <c r="E1859" s="1"/>
      <c r="F1859" s="1"/>
      <c r="G1859" s="1"/>
      <c r="H1859" s="1"/>
      <c r="I1859" s="33"/>
      <c r="J1859" s="53"/>
      <c r="K1859" s="1"/>
      <c r="L1859" s="1"/>
      <c r="M1859" s="1"/>
      <c r="N1859" s="1"/>
      <c r="O1859" s="1"/>
      <c r="P1859" s="1"/>
      <c r="Q1859" s="53"/>
      <c r="R1859" s="53"/>
      <c r="V1859" s="43"/>
      <c r="W1859" s="1"/>
      <c r="X1859" s="92"/>
    </row>
    <row r="1860" spans="1:24" ht="15">
      <c r="A1860" s="1" t="b">
        <v>0</v>
      </c>
      <c r="B1860" s="1"/>
      <c r="C1860" s="1"/>
      <c r="D1860" s="1"/>
      <c r="E1860" s="1"/>
      <c r="F1860" s="1"/>
      <c r="G1860" s="1"/>
      <c r="H1860" s="1"/>
      <c r="I1860" s="33"/>
      <c r="J1860" s="53"/>
      <c r="K1860" s="1"/>
      <c r="L1860" s="1"/>
      <c r="M1860" s="1"/>
      <c r="N1860" s="1"/>
      <c r="O1860" s="1"/>
      <c r="P1860" s="1"/>
      <c r="Q1860" s="53"/>
      <c r="R1860" s="53"/>
      <c r="V1860" s="43"/>
      <c r="W1860" s="1"/>
      <c r="X1860" s="92"/>
    </row>
    <row r="1861" spans="1:24" ht="15">
      <c r="A1861" s="1" t="b">
        <v>0</v>
      </c>
      <c r="B1861" s="1"/>
      <c r="C1861" s="1"/>
      <c r="D1861" s="1"/>
      <c r="E1861" s="1"/>
      <c r="F1861" s="1"/>
      <c r="G1861" s="1"/>
      <c r="H1861" s="1"/>
      <c r="I1861" s="33"/>
      <c r="J1861" s="53"/>
      <c r="K1861" s="1"/>
      <c r="L1861" s="1"/>
      <c r="M1861" s="1"/>
      <c r="N1861" s="1"/>
      <c r="O1861" s="1"/>
      <c r="P1861" s="1"/>
      <c r="Q1861" s="53"/>
      <c r="R1861" s="53"/>
      <c r="V1861" s="43"/>
      <c r="W1861" s="1"/>
      <c r="X1861" s="92"/>
    </row>
    <row r="1862" spans="1:24" ht="15">
      <c r="A1862" s="1" t="b">
        <v>0</v>
      </c>
      <c r="B1862" s="1"/>
      <c r="C1862" s="1"/>
      <c r="D1862" s="1"/>
      <c r="E1862" s="1"/>
      <c r="F1862" s="1"/>
      <c r="G1862" s="1"/>
      <c r="H1862" s="1"/>
      <c r="I1862" s="33"/>
      <c r="J1862" s="53"/>
      <c r="K1862" s="1"/>
      <c r="L1862" s="1"/>
      <c r="M1862" s="1"/>
      <c r="N1862" s="1"/>
      <c r="O1862" s="1"/>
      <c r="P1862" s="1"/>
      <c r="Q1862" s="53"/>
      <c r="R1862" s="53"/>
      <c r="V1862" s="43"/>
      <c r="W1862" s="1"/>
      <c r="X1862" s="92"/>
    </row>
    <row r="1863" spans="1:24" ht="15">
      <c r="A1863" s="1" t="b">
        <v>0</v>
      </c>
      <c r="B1863" s="1"/>
      <c r="C1863" s="1"/>
      <c r="D1863" s="1"/>
      <c r="E1863" s="1"/>
      <c r="F1863" s="1"/>
      <c r="G1863" s="1"/>
      <c r="H1863" s="1"/>
      <c r="I1863" s="33"/>
      <c r="J1863" s="53"/>
      <c r="K1863" s="1"/>
      <c r="L1863" s="1"/>
      <c r="M1863" s="1"/>
      <c r="N1863" s="1"/>
      <c r="O1863" s="1"/>
      <c r="P1863" s="1"/>
      <c r="Q1863" s="53"/>
      <c r="R1863" s="53"/>
      <c r="V1863" s="43"/>
      <c r="W1863" s="1"/>
      <c r="X1863" s="92"/>
    </row>
    <row r="1864" spans="1:24" ht="15">
      <c r="A1864" s="1" t="b">
        <v>0</v>
      </c>
      <c r="B1864" s="1"/>
      <c r="C1864" s="1"/>
      <c r="D1864" s="1"/>
      <c r="E1864" s="1"/>
      <c r="F1864" s="1"/>
      <c r="G1864" s="1"/>
      <c r="H1864" s="1"/>
      <c r="I1864" s="33"/>
      <c r="J1864" s="53"/>
      <c r="K1864" s="1"/>
      <c r="L1864" s="1"/>
      <c r="M1864" s="1"/>
      <c r="N1864" s="1"/>
      <c r="O1864" s="1"/>
      <c r="P1864" s="1"/>
      <c r="Q1864" s="53"/>
      <c r="R1864" s="53"/>
      <c r="V1864" s="43"/>
      <c r="W1864" s="1"/>
      <c r="X1864" s="92"/>
    </row>
    <row r="1865" spans="1:24" ht="15">
      <c r="A1865" s="1" t="b">
        <v>0</v>
      </c>
      <c r="B1865" s="1"/>
      <c r="C1865" s="1"/>
      <c r="D1865" s="1"/>
      <c r="E1865" s="1"/>
      <c r="F1865" s="1"/>
      <c r="G1865" s="1"/>
      <c r="H1865" s="1"/>
      <c r="I1865" s="33"/>
      <c r="J1865" s="53"/>
      <c r="K1865" s="1"/>
      <c r="L1865" s="1"/>
      <c r="M1865" s="1"/>
      <c r="N1865" s="1"/>
      <c r="O1865" s="1"/>
      <c r="P1865" s="1"/>
      <c r="Q1865" s="53"/>
      <c r="R1865" s="53"/>
      <c r="V1865" s="43"/>
      <c r="W1865" s="1"/>
      <c r="X1865" s="92"/>
    </row>
    <row r="1866" spans="1:24" ht="15">
      <c r="A1866" s="1" t="b">
        <v>0</v>
      </c>
      <c r="B1866" s="1"/>
      <c r="C1866" s="1"/>
      <c r="D1866" s="1"/>
      <c r="E1866" s="1"/>
      <c r="F1866" s="1"/>
      <c r="G1866" s="1"/>
      <c r="H1866" s="1"/>
      <c r="I1866" s="33"/>
      <c r="J1866" s="53"/>
      <c r="K1866" s="1"/>
      <c r="L1866" s="1"/>
      <c r="M1866" s="1"/>
      <c r="N1866" s="1"/>
      <c r="O1866" s="1"/>
      <c r="P1866" s="1"/>
      <c r="Q1866" s="53"/>
      <c r="R1866" s="53"/>
      <c r="V1866" s="43"/>
      <c r="W1866" s="1"/>
      <c r="X1866" s="92"/>
    </row>
    <row r="1867" spans="1:24" ht="15">
      <c r="A1867" s="1" t="b">
        <v>0</v>
      </c>
      <c r="B1867" s="1"/>
      <c r="C1867" s="1"/>
      <c r="D1867" s="1"/>
      <c r="E1867" s="1"/>
      <c r="F1867" s="1"/>
      <c r="G1867" s="1"/>
      <c r="H1867" s="1"/>
      <c r="I1867" s="33"/>
      <c r="J1867" s="53"/>
      <c r="K1867" s="1"/>
      <c r="L1867" s="1"/>
      <c r="M1867" s="1"/>
      <c r="N1867" s="1"/>
      <c r="O1867" s="1"/>
      <c r="P1867" s="1"/>
      <c r="Q1867" s="53"/>
      <c r="R1867" s="53"/>
      <c r="V1867" s="43"/>
      <c r="W1867" s="1"/>
      <c r="X1867" s="92"/>
    </row>
    <row r="1868" spans="1:24" ht="15">
      <c r="A1868" s="1" t="b">
        <v>0</v>
      </c>
      <c r="B1868" s="1"/>
      <c r="C1868" s="1"/>
      <c r="D1868" s="1"/>
      <c r="E1868" s="1"/>
      <c r="F1868" s="1"/>
      <c r="G1868" s="1"/>
      <c r="H1868" s="1"/>
      <c r="I1868" s="33"/>
      <c r="J1868" s="53"/>
      <c r="K1868" s="1"/>
      <c r="L1868" s="1"/>
      <c r="M1868" s="1"/>
      <c r="N1868" s="1"/>
      <c r="O1868" s="1"/>
      <c r="P1868" s="1"/>
      <c r="Q1868" s="53"/>
      <c r="R1868" s="53"/>
      <c r="V1868" s="43"/>
      <c r="W1868" s="1"/>
      <c r="X1868" s="92"/>
    </row>
    <row r="1869" spans="1:24" ht="15">
      <c r="A1869" s="1" t="b">
        <v>0</v>
      </c>
      <c r="B1869" s="1"/>
      <c r="C1869" s="1"/>
      <c r="D1869" s="1"/>
      <c r="E1869" s="1"/>
      <c r="F1869" s="1"/>
      <c r="G1869" s="1"/>
      <c r="H1869" s="1"/>
      <c r="I1869" s="33"/>
      <c r="J1869" s="53"/>
      <c r="K1869" s="1"/>
      <c r="L1869" s="1"/>
      <c r="M1869" s="1"/>
      <c r="N1869" s="1"/>
      <c r="O1869" s="1"/>
      <c r="P1869" s="1"/>
      <c r="Q1869" s="53"/>
      <c r="R1869" s="53"/>
      <c r="V1869" s="43"/>
      <c r="W1869" s="1"/>
      <c r="X1869" s="92"/>
    </row>
    <row r="1870" spans="1:24" ht="15">
      <c r="A1870" s="1" t="b">
        <v>0</v>
      </c>
      <c r="B1870" s="1"/>
      <c r="C1870" s="1"/>
      <c r="D1870" s="1"/>
      <c r="E1870" s="1"/>
      <c r="F1870" s="1"/>
      <c r="G1870" s="1"/>
      <c r="H1870" s="1"/>
      <c r="I1870" s="33"/>
      <c r="J1870" s="53"/>
      <c r="K1870" s="1"/>
      <c r="L1870" s="1"/>
      <c r="M1870" s="1"/>
      <c r="N1870" s="1"/>
      <c r="O1870" s="1"/>
      <c r="P1870" s="1"/>
      <c r="Q1870" s="53"/>
      <c r="R1870" s="53"/>
      <c r="V1870" s="43"/>
      <c r="W1870" s="1"/>
      <c r="X1870" s="92"/>
    </row>
    <row r="1871" spans="1:24" ht="15">
      <c r="A1871" s="1" t="b">
        <v>0</v>
      </c>
      <c r="B1871" s="1"/>
      <c r="C1871" s="1"/>
      <c r="D1871" s="1"/>
      <c r="E1871" s="1"/>
      <c r="F1871" s="1"/>
      <c r="G1871" s="1"/>
      <c r="H1871" s="1"/>
      <c r="I1871" s="33"/>
      <c r="J1871" s="53"/>
      <c r="K1871" s="1"/>
      <c r="L1871" s="1"/>
      <c r="M1871" s="1"/>
      <c r="N1871" s="1"/>
      <c r="O1871" s="1"/>
      <c r="P1871" s="1"/>
      <c r="Q1871" s="53"/>
      <c r="R1871" s="53"/>
      <c r="V1871" s="43"/>
      <c r="W1871" s="1"/>
      <c r="X1871" s="92"/>
    </row>
    <row r="1872" spans="1:24" ht="15">
      <c r="A1872" s="1" t="b">
        <v>0</v>
      </c>
      <c r="B1872" s="1"/>
      <c r="C1872" s="1"/>
      <c r="D1872" s="1"/>
      <c r="E1872" s="1"/>
      <c r="F1872" s="1"/>
      <c r="G1872" s="1"/>
      <c r="H1872" s="1"/>
      <c r="I1872" s="33"/>
      <c r="J1872" s="53"/>
      <c r="K1872" s="1"/>
      <c r="L1872" s="1"/>
      <c r="M1872" s="1"/>
      <c r="N1872" s="1"/>
      <c r="O1872" s="1"/>
      <c r="P1872" s="1"/>
      <c r="Q1872" s="53"/>
      <c r="R1872" s="53"/>
      <c r="V1872" s="43"/>
      <c r="W1872" s="1"/>
      <c r="X1872" s="92"/>
    </row>
    <row r="1873" spans="1:24" ht="15">
      <c r="A1873" s="1" t="b">
        <v>0</v>
      </c>
      <c r="B1873" s="1"/>
      <c r="C1873" s="1"/>
      <c r="D1873" s="1"/>
      <c r="E1873" s="1"/>
      <c r="F1873" s="1"/>
      <c r="G1873" s="1"/>
      <c r="H1873" s="1"/>
      <c r="I1873" s="33"/>
      <c r="J1873" s="53"/>
      <c r="K1873" s="1"/>
      <c r="L1873" s="1"/>
      <c r="M1873" s="1"/>
      <c r="N1873" s="1"/>
      <c r="O1873" s="1"/>
      <c r="P1873" s="1"/>
      <c r="Q1873" s="53"/>
      <c r="R1873" s="53"/>
      <c r="V1873" s="43"/>
      <c r="W1873" s="1"/>
      <c r="X1873" s="92"/>
    </row>
    <row r="1874" spans="1:24" ht="15">
      <c r="A1874" s="1" t="b">
        <v>0</v>
      </c>
      <c r="B1874" s="1"/>
      <c r="C1874" s="1"/>
      <c r="D1874" s="1"/>
      <c r="E1874" s="1"/>
      <c r="F1874" s="1"/>
      <c r="G1874" s="1"/>
      <c r="H1874" s="1"/>
      <c r="I1874" s="33"/>
      <c r="J1874" s="53"/>
      <c r="K1874" s="1"/>
      <c r="L1874" s="1"/>
      <c r="M1874" s="1"/>
      <c r="N1874" s="1"/>
      <c r="O1874" s="1"/>
      <c r="P1874" s="1"/>
      <c r="Q1874" s="53"/>
      <c r="R1874" s="53"/>
      <c r="V1874" s="43"/>
      <c r="W1874" s="1"/>
      <c r="X1874" s="92"/>
    </row>
    <row r="1875" spans="1:24" ht="15">
      <c r="A1875" s="1" t="b">
        <v>0</v>
      </c>
      <c r="B1875" s="1"/>
      <c r="C1875" s="1"/>
      <c r="D1875" s="1"/>
      <c r="E1875" s="1"/>
      <c r="F1875" s="1"/>
      <c r="G1875" s="1"/>
      <c r="H1875" s="1"/>
      <c r="I1875" s="33"/>
      <c r="J1875" s="53"/>
      <c r="K1875" s="1"/>
      <c r="L1875" s="1"/>
      <c r="M1875" s="1"/>
      <c r="N1875" s="1"/>
      <c r="O1875" s="1"/>
      <c r="P1875" s="1"/>
      <c r="Q1875" s="53"/>
      <c r="R1875" s="53"/>
      <c r="V1875" s="43"/>
      <c r="W1875" s="1"/>
      <c r="X1875" s="92"/>
    </row>
    <row r="1876" spans="1:24" ht="15">
      <c r="A1876" s="1" t="b">
        <v>0</v>
      </c>
      <c r="B1876" s="1"/>
      <c r="C1876" s="1"/>
      <c r="D1876" s="1"/>
      <c r="E1876" s="1"/>
      <c r="F1876" s="1"/>
      <c r="G1876" s="1"/>
      <c r="H1876" s="1"/>
      <c r="I1876" s="33"/>
      <c r="J1876" s="53"/>
      <c r="K1876" s="1"/>
      <c r="L1876" s="1"/>
      <c r="M1876" s="1"/>
      <c r="N1876" s="1"/>
      <c r="O1876" s="1"/>
      <c r="P1876" s="1"/>
      <c r="Q1876" s="53"/>
      <c r="R1876" s="53"/>
      <c r="V1876" s="43"/>
      <c r="W1876" s="1"/>
      <c r="X1876" s="92"/>
    </row>
    <row r="1877" spans="1:24" ht="15">
      <c r="A1877" s="1" t="b">
        <v>0</v>
      </c>
      <c r="B1877" s="1"/>
      <c r="C1877" s="1"/>
      <c r="D1877" s="1"/>
      <c r="E1877" s="1"/>
      <c r="F1877" s="1"/>
      <c r="G1877" s="1"/>
      <c r="H1877" s="1"/>
      <c r="I1877" s="33"/>
      <c r="J1877" s="53"/>
      <c r="K1877" s="1"/>
      <c r="L1877" s="1"/>
      <c r="M1877" s="1"/>
      <c r="N1877" s="1"/>
      <c r="O1877" s="1"/>
      <c r="P1877" s="1"/>
      <c r="Q1877" s="53"/>
      <c r="R1877" s="53"/>
      <c r="V1877" s="43"/>
      <c r="W1877" s="1"/>
      <c r="X1877" s="92"/>
    </row>
    <row r="1878" spans="1:24" ht="15">
      <c r="A1878" s="1" t="b">
        <v>0</v>
      </c>
      <c r="B1878" s="1"/>
      <c r="C1878" s="1"/>
      <c r="D1878" s="1"/>
      <c r="E1878" s="1"/>
      <c r="F1878" s="1"/>
      <c r="G1878" s="1"/>
      <c r="H1878" s="1"/>
      <c r="I1878" s="33"/>
      <c r="J1878" s="53"/>
      <c r="K1878" s="1"/>
      <c r="L1878" s="1"/>
      <c r="M1878" s="1"/>
      <c r="N1878" s="1"/>
      <c r="O1878" s="1"/>
      <c r="P1878" s="1"/>
      <c r="Q1878" s="53"/>
      <c r="R1878" s="53"/>
      <c r="V1878" s="43"/>
      <c r="W1878" s="1"/>
      <c r="X1878" s="92"/>
    </row>
    <row r="1879" spans="1:24" ht="15">
      <c r="A1879" s="1" t="b">
        <v>0</v>
      </c>
      <c r="B1879" s="1"/>
      <c r="C1879" s="1"/>
      <c r="D1879" s="1"/>
      <c r="E1879" s="1"/>
      <c r="F1879" s="1"/>
      <c r="G1879" s="1"/>
      <c r="H1879" s="1"/>
      <c r="I1879" s="33"/>
      <c r="J1879" s="53"/>
      <c r="K1879" s="1"/>
      <c r="L1879" s="1"/>
      <c r="M1879" s="1"/>
      <c r="N1879" s="1"/>
      <c r="O1879" s="1"/>
      <c r="P1879" s="1"/>
      <c r="Q1879" s="53"/>
      <c r="R1879" s="53"/>
      <c r="V1879" s="43"/>
      <c r="W1879" s="1"/>
      <c r="X1879" s="92"/>
    </row>
    <row r="1880" spans="1:24" ht="15">
      <c r="A1880" s="1" t="b">
        <v>0</v>
      </c>
      <c r="B1880" s="1"/>
      <c r="C1880" s="1"/>
      <c r="D1880" s="1"/>
      <c r="E1880" s="1"/>
      <c r="F1880" s="1"/>
      <c r="G1880" s="1"/>
      <c r="H1880" s="1"/>
      <c r="I1880" s="33"/>
      <c r="J1880" s="53"/>
      <c r="K1880" s="1"/>
      <c r="L1880" s="1"/>
      <c r="M1880" s="1"/>
      <c r="N1880" s="1"/>
      <c r="O1880" s="1"/>
      <c r="P1880" s="1"/>
      <c r="Q1880" s="53"/>
      <c r="R1880" s="53"/>
      <c r="V1880" s="43"/>
      <c r="W1880" s="1"/>
      <c r="X1880" s="92"/>
    </row>
    <row r="1881" spans="1:24" ht="15">
      <c r="A1881" s="1" t="b">
        <v>0</v>
      </c>
      <c r="B1881" s="1"/>
      <c r="C1881" s="1"/>
      <c r="D1881" s="1"/>
      <c r="E1881" s="1"/>
      <c r="F1881" s="1"/>
      <c r="G1881" s="1"/>
      <c r="H1881" s="1"/>
      <c r="I1881" s="33"/>
      <c r="J1881" s="53"/>
      <c r="K1881" s="1"/>
      <c r="L1881" s="1"/>
      <c r="M1881" s="1"/>
      <c r="N1881" s="1"/>
      <c r="O1881" s="1"/>
      <c r="P1881" s="1"/>
      <c r="Q1881" s="53"/>
      <c r="R1881" s="53"/>
      <c r="V1881" s="43"/>
      <c r="W1881" s="1"/>
      <c r="X1881" s="92"/>
    </row>
    <row r="1882" spans="1:24" ht="15">
      <c r="A1882" s="1" t="b">
        <v>0</v>
      </c>
      <c r="B1882" s="1"/>
      <c r="C1882" s="1"/>
      <c r="D1882" s="1"/>
      <c r="E1882" s="1"/>
      <c r="F1882" s="1"/>
      <c r="G1882" s="1"/>
      <c r="H1882" s="1"/>
      <c r="I1882" s="33"/>
      <c r="J1882" s="53"/>
      <c r="K1882" s="1"/>
      <c r="L1882" s="1"/>
      <c r="M1882" s="1"/>
      <c r="N1882" s="1"/>
      <c r="O1882" s="1"/>
      <c r="P1882" s="1"/>
      <c r="Q1882" s="53"/>
      <c r="R1882" s="53"/>
      <c r="V1882" s="43"/>
      <c r="W1882" s="1"/>
      <c r="X1882" s="92"/>
    </row>
    <row r="1883" spans="1:24" ht="15">
      <c r="A1883" s="1" t="b">
        <v>0</v>
      </c>
      <c r="B1883" s="1"/>
      <c r="C1883" s="1"/>
      <c r="D1883" s="1"/>
      <c r="E1883" s="1"/>
      <c r="F1883" s="1"/>
      <c r="G1883" s="1"/>
      <c r="H1883" s="1"/>
      <c r="I1883" s="33"/>
      <c r="J1883" s="53"/>
      <c r="K1883" s="1"/>
      <c r="L1883" s="1"/>
      <c r="M1883" s="1"/>
      <c r="N1883" s="1"/>
      <c r="O1883" s="1"/>
      <c r="P1883" s="1"/>
      <c r="Q1883" s="53"/>
      <c r="R1883" s="53"/>
      <c r="V1883" s="43"/>
      <c r="W1883" s="1"/>
      <c r="X1883" s="92"/>
    </row>
    <row r="1884" spans="1:24" ht="15">
      <c r="A1884" s="1" t="b">
        <v>0</v>
      </c>
      <c r="B1884" s="1"/>
      <c r="C1884" s="1"/>
      <c r="D1884" s="1"/>
      <c r="E1884" s="1"/>
      <c r="F1884" s="1"/>
      <c r="G1884" s="1"/>
      <c r="H1884" s="1"/>
      <c r="I1884" s="33"/>
      <c r="J1884" s="53"/>
      <c r="K1884" s="1"/>
      <c r="L1884" s="1"/>
      <c r="M1884" s="1"/>
      <c r="N1884" s="1"/>
      <c r="O1884" s="1"/>
      <c r="P1884" s="1"/>
      <c r="Q1884" s="53"/>
      <c r="R1884" s="53"/>
      <c r="V1884" s="43"/>
      <c r="W1884" s="1"/>
      <c r="X1884" s="92"/>
    </row>
    <row r="1885" spans="1:24" ht="15">
      <c r="A1885" s="1" t="b">
        <v>0</v>
      </c>
      <c r="B1885" s="1"/>
      <c r="C1885" s="1"/>
      <c r="D1885" s="1"/>
      <c r="E1885" s="1"/>
      <c r="F1885" s="1"/>
      <c r="G1885" s="1"/>
      <c r="H1885" s="1"/>
      <c r="I1885" s="33"/>
      <c r="J1885" s="53"/>
      <c r="K1885" s="1"/>
      <c r="L1885" s="1"/>
      <c r="M1885" s="1"/>
      <c r="N1885" s="1"/>
      <c r="O1885" s="1"/>
      <c r="P1885" s="1"/>
      <c r="Q1885" s="53"/>
      <c r="R1885" s="53"/>
      <c r="V1885" s="43"/>
      <c r="W1885" s="1"/>
      <c r="X1885" s="92"/>
    </row>
    <row r="1886" spans="1:24" ht="15">
      <c r="A1886" s="1" t="b">
        <v>0</v>
      </c>
      <c r="B1886" s="1"/>
      <c r="C1886" s="1"/>
      <c r="D1886" s="1"/>
      <c r="E1886" s="1"/>
      <c r="F1886" s="1"/>
      <c r="G1886" s="1"/>
      <c r="H1886" s="1"/>
      <c r="I1886" s="33"/>
      <c r="J1886" s="53"/>
      <c r="K1886" s="1"/>
      <c r="L1886" s="1"/>
      <c r="M1886" s="1"/>
      <c r="N1886" s="1"/>
      <c r="O1886" s="1"/>
      <c r="P1886" s="1"/>
      <c r="Q1886" s="53"/>
      <c r="R1886" s="53"/>
      <c r="V1886" s="43"/>
      <c r="W1886" s="1"/>
      <c r="X1886" s="92"/>
    </row>
    <row r="1887" spans="1:24" ht="15">
      <c r="A1887" s="1" t="b">
        <v>0</v>
      </c>
      <c r="B1887" s="1"/>
      <c r="C1887" s="1"/>
      <c r="D1887" s="1"/>
      <c r="E1887" s="1"/>
      <c r="F1887" s="1"/>
      <c r="G1887" s="1"/>
      <c r="H1887" s="1"/>
      <c r="I1887" s="33"/>
      <c r="J1887" s="53"/>
      <c r="K1887" s="1"/>
      <c r="L1887" s="1"/>
      <c r="M1887" s="1"/>
      <c r="N1887" s="1"/>
      <c r="O1887" s="1"/>
      <c r="P1887" s="1"/>
      <c r="Q1887" s="53"/>
      <c r="R1887" s="53"/>
      <c r="V1887" s="43"/>
      <c r="W1887" s="1"/>
      <c r="X1887" s="92"/>
    </row>
    <row r="1888" spans="1:24" ht="15">
      <c r="A1888" s="1" t="b">
        <v>0</v>
      </c>
      <c r="B1888" s="1"/>
      <c r="C1888" s="1"/>
      <c r="D1888" s="1"/>
      <c r="E1888" s="1"/>
      <c r="F1888" s="1"/>
      <c r="G1888" s="1"/>
      <c r="H1888" s="1"/>
      <c r="I1888" s="33"/>
      <c r="J1888" s="53"/>
      <c r="K1888" s="1"/>
      <c r="L1888" s="1"/>
      <c r="M1888" s="1"/>
      <c r="N1888" s="1"/>
      <c r="O1888" s="1"/>
      <c r="P1888" s="1"/>
      <c r="Q1888" s="53"/>
      <c r="R1888" s="53"/>
      <c r="V1888" s="43"/>
      <c r="W1888" s="1"/>
      <c r="X1888" s="92"/>
    </row>
    <row r="1889" spans="1:24" ht="15">
      <c r="A1889" s="1" t="b">
        <v>0</v>
      </c>
      <c r="B1889" s="1"/>
      <c r="C1889" s="1"/>
      <c r="D1889" s="1"/>
      <c r="E1889" s="1"/>
      <c r="F1889" s="1"/>
      <c r="G1889" s="1"/>
      <c r="H1889" s="1"/>
      <c r="I1889" s="33"/>
      <c r="J1889" s="53"/>
      <c r="K1889" s="1"/>
      <c r="L1889" s="1"/>
      <c r="M1889" s="1"/>
      <c r="N1889" s="1"/>
      <c r="O1889" s="1"/>
      <c r="P1889" s="1"/>
      <c r="Q1889" s="53"/>
      <c r="R1889" s="53"/>
      <c r="V1889" s="43"/>
      <c r="W1889" s="1"/>
      <c r="X1889" s="92"/>
    </row>
    <row r="1890" spans="1:24" ht="15">
      <c r="A1890" s="1" t="b">
        <v>0</v>
      </c>
      <c r="B1890" s="1"/>
      <c r="C1890" s="1"/>
      <c r="D1890" s="1"/>
      <c r="E1890" s="1"/>
      <c r="F1890" s="1"/>
      <c r="G1890" s="1"/>
      <c r="H1890" s="1"/>
      <c r="I1890" s="33"/>
      <c r="J1890" s="53"/>
      <c r="K1890" s="1"/>
      <c r="L1890" s="1"/>
      <c r="M1890" s="1"/>
      <c r="N1890" s="1"/>
      <c r="O1890" s="1"/>
      <c r="P1890" s="1"/>
      <c r="Q1890" s="53"/>
      <c r="R1890" s="53"/>
      <c r="V1890" s="43"/>
      <c r="W1890" s="1"/>
      <c r="X1890" s="92"/>
    </row>
    <row r="1891" spans="1:24" ht="15">
      <c r="A1891" s="1" t="b">
        <v>0</v>
      </c>
      <c r="B1891" s="1"/>
      <c r="C1891" s="1"/>
      <c r="D1891" s="1"/>
      <c r="E1891" s="1"/>
      <c r="F1891" s="1"/>
      <c r="G1891" s="1"/>
      <c r="H1891" s="1"/>
      <c r="I1891" s="33"/>
      <c r="J1891" s="53"/>
      <c r="K1891" s="1"/>
      <c r="L1891" s="1"/>
      <c r="M1891" s="1"/>
      <c r="N1891" s="1"/>
      <c r="O1891" s="1"/>
      <c r="P1891" s="1"/>
      <c r="Q1891" s="53"/>
      <c r="R1891" s="53"/>
      <c r="V1891" s="43"/>
      <c r="W1891" s="1"/>
      <c r="X1891" s="92"/>
    </row>
    <row r="1892" spans="1:24" ht="15">
      <c r="A1892" s="1" t="b">
        <v>0</v>
      </c>
      <c r="B1892" s="1"/>
      <c r="C1892" s="1"/>
      <c r="D1892" s="1"/>
      <c r="E1892" s="1"/>
      <c r="F1892" s="1"/>
      <c r="G1892" s="1"/>
      <c r="H1892" s="1"/>
      <c r="I1892" s="33"/>
      <c r="J1892" s="53"/>
      <c r="K1892" s="1"/>
      <c r="L1892" s="1"/>
      <c r="M1892" s="1"/>
      <c r="N1892" s="1"/>
      <c r="O1892" s="1"/>
      <c r="P1892" s="1"/>
      <c r="Q1892" s="53"/>
      <c r="R1892" s="53"/>
      <c r="V1892" s="43"/>
      <c r="W1892" s="1"/>
      <c r="X1892" s="92"/>
    </row>
    <row r="1893" spans="1:24" ht="15">
      <c r="A1893" s="1" t="b">
        <v>0</v>
      </c>
      <c r="B1893" s="1"/>
      <c r="C1893" s="1"/>
      <c r="D1893" s="1"/>
      <c r="E1893" s="1"/>
      <c r="F1893" s="1"/>
      <c r="G1893" s="1"/>
      <c r="H1893" s="1"/>
      <c r="I1893" s="33"/>
      <c r="J1893" s="53"/>
      <c r="K1893" s="1"/>
      <c r="L1893" s="1"/>
      <c r="M1893" s="1"/>
      <c r="N1893" s="1"/>
      <c r="O1893" s="1"/>
      <c r="P1893" s="1"/>
      <c r="Q1893" s="53"/>
      <c r="R1893" s="53"/>
      <c r="V1893" s="43"/>
      <c r="W1893" s="1"/>
      <c r="X1893" s="92"/>
    </row>
    <row r="1894" spans="1:24" ht="15">
      <c r="A1894" s="1" t="b">
        <v>0</v>
      </c>
      <c r="B1894" s="1"/>
      <c r="C1894" s="1"/>
      <c r="D1894" s="1"/>
      <c r="E1894" s="1"/>
      <c r="F1894" s="1"/>
      <c r="G1894" s="1"/>
      <c r="H1894" s="1"/>
      <c r="I1894" s="33"/>
      <c r="J1894" s="53"/>
      <c r="K1894" s="1"/>
      <c r="L1894" s="1"/>
      <c r="M1894" s="1"/>
      <c r="N1894" s="1"/>
      <c r="O1894" s="1"/>
      <c r="P1894" s="1"/>
      <c r="Q1894" s="53"/>
      <c r="R1894" s="53"/>
      <c r="V1894" s="43"/>
      <c r="W1894" s="1"/>
      <c r="X1894" s="92"/>
    </row>
    <row r="1895" spans="1:24" ht="15">
      <c r="A1895" s="1" t="b">
        <v>0</v>
      </c>
      <c r="B1895" s="1"/>
      <c r="C1895" s="1"/>
      <c r="D1895" s="1"/>
      <c r="E1895" s="1"/>
      <c r="F1895" s="1"/>
      <c r="G1895" s="1"/>
      <c r="H1895" s="1"/>
      <c r="I1895" s="33"/>
      <c r="J1895" s="53"/>
      <c r="K1895" s="1"/>
      <c r="L1895" s="1"/>
      <c r="M1895" s="1"/>
      <c r="N1895" s="1"/>
      <c r="O1895" s="1"/>
      <c r="P1895" s="1"/>
      <c r="Q1895" s="53"/>
      <c r="R1895" s="53"/>
      <c r="V1895" s="43"/>
      <c r="W1895" s="1"/>
      <c r="X1895" s="92"/>
    </row>
    <row r="1896" spans="1:24" ht="15">
      <c r="A1896" s="1" t="b">
        <v>0</v>
      </c>
      <c r="B1896" s="1"/>
      <c r="C1896" s="1"/>
      <c r="D1896" s="1"/>
      <c r="E1896" s="1"/>
      <c r="F1896" s="1"/>
      <c r="G1896" s="1"/>
      <c r="H1896" s="1"/>
      <c r="I1896" s="33"/>
      <c r="J1896" s="53"/>
      <c r="K1896" s="1"/>
      <c r="L1896" s="1"/>
      <c r="M1896" s="1"/>
      <c r="N1896" s="1"/>
      <c r="O1896" s="1"/>
      <c r="P1896" s="1"/>
      <c r="Q1896" s="53"/>
      <c r="R1896" s="53"/>
      <c r="V1896" s="43"/>
      <c r="W1896" s="1"/>
      <c r="X1896" s="92"/>
    </row>
    <row r="1897" spans="1:24" ht="15">
      <c r="A1897" s="1" t="b">
        <v>0</v>
      </c>
      <c r="B1897" s="1"/>
      <c r="C1897" s="1"/>
      <c r="D1897" s="1"/>
      <c r="E1897" s="1"/>
      <c r="F1897" s="1"/>
      <c r="G1897" s="1"/>
      <c r="H1897" s="1"/>
      <c r="I1897" s="33"/>
      <c r="J1897" s="53"/>
      <c r="K1897" s="1"/>
      <c r="L1897" s="1"/>
      <c r="M1897" s="1"/>
      <c r="N1897" s="1"/>
      <c r="O1897" s="1"/>
      <c r="P1897" s="1"/>
      <c r="Q1897" s="53"/>
      <c r="R1897" s="53"/>
      <c r="V1897" s="43"/>
      <c r="W1897" s="1"/>
      <c r="X1897" s="92"/>
    </row>
    <row r="1898" spans="1:24" ht="15">
      <c r="A1898" s="1" t="b">
        <v>0</v>
      </c>
      <c r="B1898" s="1"/>
      <c r="C1898" s="1"/>
      <c r="D1898" s="1"/>
      <c r="E1898" s="1"/>
      <c r="F1898" s="1"/>
      <c r="G1898" s="1"/>
      <c r="H1898" s="1"/>
      <c r="I1898" s="33"/>
      <c r="J1898" s="53"/>
      <c r="K1898" s="1"/>
      <c r="L1898" s="1"/>
      <c r="M1898" s="1"/>
      <c r="N1898" s="1"/>
      <c r="O1898" s="1"/>
      <c r="P1898" s="1"/>
      <c r="Q1898" s="53"/>
      <c r="R1898" s="53"/>
      <c r="V1898" s="43"/>
      <c r="W1898" s="1"/>
      <c r="X1898" s="92"/>
    </row>
    <row r="1899" spans="1:24" ht="15">
      <c r="A1899" s="1" t="b">
        <v>0</v>
      </c>
      <c r="B1899" s="1"/>
      <c r="C1899" s="1"/>
      <c r="D1899" s="1"/>
      <c r="E1899" s="1"/>
      <c r="F1899" s="1"/>
      <c r="G1899" s="1"/>
      <c r="H1899" s="1"/>
      <c r="I1899" s="33"/>
      <c r="J1899" s="53"/>
      <c r="K1899" s="1"/>
      <c r="L1899" s="1"/>
      <c r="M1899" s="1"/>
      <c r="N1899" s="1"/>
      <c r="O1899" s="1"/>
      <c r="P1899" s="1"/>
      <c r="Q1899" s="53"/>
      <c r="R1899" s="53"/>
      <c r="V1899" s="43"/>
      <c r="W1899" s="1"/>
      <c r="X1899" s="92"/>
    </row>
    <row r="1900" spans="1:24" ht="15">
      <c r="A1900" s="1" t="b">
        <v>0</v>
      </c>
      <c r="B1900" s="1"/>
      <c r="C1900" s="1"/>
      <c r="D1900" s="1"/>
      <c r="E1900" s="1"/>
      <c r="F1900" s="1"/>
      <c r="G1900" s="1"/>
      <c r="H1900" s="1"/>
      <c r="I1900" s="33"/>
      <c r="J1900" s="53"/>
      <c r="K1900" s="1"/>
      <c r="L1900" s="1"/>
      <c r="M1900" s="1"/>
      <c r="N1900" s="1"/>
      <c r="O1900" s="1"/>
      <c r="P1900" s="1"/>
      <c r="Q1900" s="53"/>
      <c r="R1900" s="53"/>
      <c r="V1900" s="43"/>
      <c r="W1900" s="1"/>
      <c r="X1900" s="92"/>
    </row>
    <row r="1901" spans="1:24" ht="15">
      <c r="A1901" s="1" t="b">
        <v>0</v>
      </c>
      <c r="B1901" s="1"/>
      <c r="C1901" s="1"/>
      <c r="D1901" s="1"/>
      <c r="E1901" s="1"/>
      <c r="F1901" s="1"/>
      <c r="G1901" s="1"/>
      <c r="H1901" s="1"/>
      <c r="I1901" s="33"/>
      <c r="J1901" s="53"/>
      <c r="K1901" s="1"/>
      <c r="L1901" s="1"/>
      <c r="M1901" s="1"/>
      <c r="N1901" s="1"/>
      <c r="O1901" s="1"/>
      <c r="P1901" s="1"/>
      <c r="Q1901" s="53"/>
      <c r="R1901" s="53"/>
      <c r="V1901" s="43"/>
      <c r="W1901" s="1"/>
      <c r="X1901" s="92"/>
    </row>
    <row r="1902" spans="1:24" ht="15">
      <c r="A1902" s="1" t="b">
        <v>0</v>
      </c>
      <c r="B1902" s="1"/>
      <c r="C1902" s="1"/>
      <c r="D1902" s="1"/>
      <c r="E1902" s="1"/>
      <c r="F1902" s="1"/>
      <c r="G1902" s="1"/>
      <c r="H1902" s="1"/>
      <c r="I1902" s="33"/>
      <c r="J1902" s="53"/>
      <c r="K1902" s="1"/>
      <c r="L1902" s="1"/>
      <c r="M1902" s="1"/>
      <c r="N1902" s="1"/>
      <c r="O1902" s="1"/>
      <c r="P1902" s="1"/>
      <c r="Q1902" s="53"/>
      <c r="R1902" s="53"/>
      <c r="V1902" s="43"/>
      <c r="W1902" s="1"/>
      <c r="X1902" s="92"/>
    </row>
    <row r="1903" spans="1:24" ht="15">
      <c r="A1903" s="1" t="b">
        <v>0</v>
      </c>
      <c r="B1903" s="1"/>
      <c r="C1903" s="1"/>
      <c r="D1903" s="1"/>
      <c r="E1903" s="1"/>
      <c r="F1903" s="1"/>
      <c r="G1903" s="1"/>
      <c r="H1903" s="1"/>
      <c r="I1903" s="33"/>
      <c r="J1903" s="53"/>
      <c r="K1903" s="1"/>
      <c r="L1903" s="1"/>
      <c r="M1903" s="1"/>
      <c r="N1903" s="1"/>
      <c r="O1903" s="1"/>
      <c r="P1903" s="1"/>
      <c r="Q1903" s="53"/>
      <c r="R1903" s="53"/>
      <c r="V1903" s="43"/>
      <c r="W1903" s="1"/>
      <c r="X1903" s="92"/>
    </row>
    <row r="1904" spans="1:24" ht="15">
      <c r="A1904" s="1" t="b">
        <v>0</v>
      </c>
      <c r="B1904" s="1"/>
      <c r="C1904" s="1"/>
      <c r="D1904" s="1"/>
      <c r="E1904" s="1"/>
      <c r="F1904" s="1"/>
      <c r="G1904" s="1"/>
      <c r="H1904" s="1"/>
      <c r="I1904" s="33"/>
      <c r="J1904" s="53"/>
      <c r="K1904" s="1"/>
      <c r="L1904" s="1"/>
      <c r="M1904" s="1"/>
      <c r="N1904" s="1"/>
      <c r="O1904" s="1"/>
      <c r="P1904" s="1"/>
      <c r="Q1904" s="53"/>
      <c r="R1904" s="53"/>
      <c r="V1904" s="43"/>
      <c r="W1904" s="1"/>
      <c r="X1904" s="92"/>
    </row>
    <row r="1905" spans="1:24" ht="15">
      <c r="A1905" s="1" t="b">
        <v>0</v>
      </c>
      <c r="B1905" s="1"/>
      <c r="C1905" s="1"/>
      <c r="D1905" s="1"/>
      <c r="E1905" s="1"/>
      <c r="F1905" s="1"/>
      <c r="G1905" s="1"/>
      <c r="H1905" s="1"/>
      <c r="I1905" s="33"/>
      <c r="J1905" s="53"/>
      <c r="K1905" s="1"/>
      <c r="L1905" s="1"/>
      <c r="M1905" s="1"/>
      <c r="N1905" s="1"/>
      <c r="O1905" s="1"/>
      <c r="P1905" s="1"/>
      <c r="Q1905" s="53"/>
      <c r="R1905" s="53"/>
      <c r="V1905" s="43"/>
      <c r="W1905" s="1"/>
      <c r="X1905" s="92"/>
    </row>
    <row r="1906" spans="1:24" ht="15">
      <c r="A1906" s="1" t="b">
        <v>0</v>
      </c>
      <c r="B1906" s="1"/>
      <c r="C1906" s="1"/>
      <c r="D1906" s="1"/>
      <c r="E1906" s="1"/>
      <c r="F1906" s="1"/>
      <c r="G1906" s="1"/>
      <c r="H1906" s="1"/>
      <c r="I1906" s="33"/>
      <c r="J1906" s="53"/>
      <c r="K1906" s="1"/>
      <c r="L1906" s="1"/>
      <c r="M1906" s="1"/>
      <c r="N1906" s="1"/>
      <c r="O1906" s="1"/>
      <c r="P1906" s="1"/>
      <c r="Q1906" s="53"/>
      <c r="R1906" s="53"/>
      <c r="V1906" s="43"/>
      <c r="W1906" s="1"/>
      <c r="X1906" s="92"/>
    </row>
    <row r="1907" spans="1:24" ht="15">
      <c r="A1907" s="1" t="b">
        <v>0</v>
      </c>
      <c r="B1907" s="1"/>
      <c r="C1907" s="1"/>
      <c r="D1907" s="1"/>
      <c r="E1907" s="1"/>
      <c r="F1907" s="1"/>
      <c r="G1907" s="1"/>
      <c r="H1907" s="1"/>
      <c r="I1907" s="33"/>
      <c r="J1907" s="53"/>
      <c r="K1907" s="1"/>
      <c r="L1907" s="1"/>
      <c r="M1907" s="1"/>
      <c r="N1907" s="1"/>
      <c r="O1907" s="1"/>
      <c r="P1907" s="1"/>
      <c r="Q1907" s="53"/>
      <c r="R1907" s="53"/>
      <c r="V1907" s="43"/>
      <c r="W1907" s="1"/>
      <c r="X1907" s="92"/>
    </row>
    <row r="1908" spans="1:24" ht="15">
      <c r="A1908" s="1" t="b">
        <v>0</v>
      </c>
      <c r="B1908" s="1"/>
      <c r="C1908" s="1"/>
      <c r="D1908" s="1"/>
      <c r="E1908" s="1"/>
      <c r="F1908" s="1"/>
      <c r="G1908" s="1"/>
      <c r="H1908" s="1"/>
      <c r="I1908" s="33"/>
      <c r="J1908" s="53"/>
      <c r="K1908" s="1"/>
      <c r="L1908" s="1"/>
      <c r="M1908" s="1"/>
      <c r="N1908" s="1"/>
      <c r="O1908" s="1"/>
      <c r="P1908" s="1"/>
      <c r="Q1908" s="53"/>
      <c r="R1908" s="53"/>
      <c r="V1908" s="43"/>
      <c r="W1908" s="1"/>
      <c r="X1908" s="92"/>
    </row>
    <row r="1909" spans="1:24" ht="15">
      <c r="A1909" s="1" t="b">
        <v>0</v>
      </c>
      <c r="B1909" s="1"/>
      <c r="C1909" s="1"/>
      <c r="D1909" s="1"/>
      <c r="E1909" s="1"/>
      <c r="F1909" s="1"/>
      <c r="G1909" s="1"/>
      <c r="H1909" s="1"/>
      <c r="I1909" s="33"/>
      <c r="J1909" s="53"/>
      <c r="K1909" s="1"/>
      <c r="L1909" s="1"/>
      <c r="M1909" s="1"/>
      <c r="N1909" s="1"/>
      <c r="O1909" s="1"/>
      <c r="P1909" s="1"/>
      <c r="Q1909" s="53"/>
      <c r="R1909" s="53"/>
      <c r="V1909" s="43"/>
      <c r="W1909" s="1"/>
      <c r="X1909" s="92"/>
    </row>
    <row r="1910" spans="1:24" ht="15">
      <c r="A1910" s="1" t="b">
        <v>0</v>
      </c>
      <c r="B1910" s="1"/>
      <c r="C1910" s="1"/>
      <c r="D1910" s="1"/>
      <c r="E1910" s="1"/>
      <c r="F1910" s="1"/>
      <c r="G1910" s="1"/>
      <c r="H1910" s="1"/>
      <c r="I1910" s="33"/>
      <c r="J1910" s="53"/>
      <c r="K1910" s="1"/>
      <c r="L1910" s="1"/>
      <c r="M1910" s="1"/>
      <c r="N1910" s="1"/>
      <c r="O1910" s="1"/>
      <c r="P1910" s="1"/>
      <c r="Q1910" s="53"/>
      <c r="R1910" s="53"/>
      <c r="V1910" s="43"/>
      <c r="W1910" s="1"/>
      <c r="X1910" s="92"/>
    </row>
    <row r="1911" spans="1:24" ht="15">
      <c r="A1911" s="1" t="b">
        <v>0</v>
      </c>
      <c r="B1911" s="1"/>
      <c r="C1911" s="1"/>
      <c r="D1911" s="1"/>
      <c r="E1911" s="1"/>
      <c r="F1911" s="1"/>
      <c r="G1911" s="1"/>
      <c r="H1911" s="1"/>
      <c r="I1911" s="33"/>
      <c r="J1911" s="53"/>
      <c r="K1911" s="1"/>
      <c r="L1911" s="1"/>
      <c r="M1911" s="1"/>
      <c r="N1911" s="1"/>
      <c r="O1911" s="1"/>
      <c r="P1911" s="1"/>
      <c r="Q1911" s="53"/>
      <c r="R1911" s="53"/>
      <c r="V1911" s="43"/>
      <c r="W1911" s="1"/>
      <c r="X1911" s="92"/>
    </row>
    <row r="1912" spans="1:24" ht="15">
      <c r="A1912" s="1" t="b">
        <v>0</v>
      </c>
      <c r="B1912" s="1"/>
      <c r="C1912" s="1"/>
      <c r="D1912" s="1"/>
      <c r="E1912" s="1"/>
      <c r="F1912" s="1"/>
      <c r="G1912" s="1"/>
      <c r="H1912" s="1"/>
      <c r="I1912" s="33"/>
      <c r="J1912" s="53"/>
      <c r="K1912" s="1"/>
      <c r="L1912" s="1"/>
      <c r="M1912" s="1"/>
      <c r="N1912" s="1"/>
      <c r="O1912" s="1"/>
      <c r="P1912" s="1"/>
      <c r="Q1912" s="53"/>
      <c r="R1912" s="53"/>
      <c r="V1912" s="43"/>
      <c r="W1912" s="1"/>
      <c r="X1912" s="92"/>
    </row>
    <row r="1913" spans="1:24" ht="15">
      <c r="A1913" s="1" t="b">
        <v>0</v>
      </c>
      <c r="B1913" s="1"/>
      <c r="C1913" s="1"/>
      <c r="D1913" s="1"/>
      <c r="E1913" s="1"/>
      <c r="F1913" s="1"/>
      <c r="G1913" s="1"/>
      <c r="H1913" s="1"/>
      <c r="I1913" s="33"/>
      <c r="J1913" s="53"/>
      <c r="K1913" s="1"/>
      <c r="L1913" s="1"/>
      <c r="M1913" s="1"/>
      <c r="N1913" s="1"/>
      <c r="O1913" s="1"/>
      <c r="P1913" s="1"/>
      <c r="Q1913" s="53"/>
      <c r="R1913" s="53"/>
      <c r="V1913" s="43"/>
      <c r="W1913" s="1"/>
      <c r="X1913" s="92"/>
    </row>
    <row r="1914" spans="1:24" ht="15">
      <c r="A1914" s="1" t="b">
        <v>0</v>
      </c>
      <c r="B1914" s="1"/>
      <c r="C1914" s="1"/>
      <c r="D1914" s="1"/>
      <c r="E1914" s="1"/>
      <c r="F1914" s="1"/>
      <c r="G1914" s="1"/>
      <c r="H1914" s="1"/>
      <c r="I1914" s="33"/>
      <c r="J1914" s="53"/>
      <c r="K1914" s="1"/>
      <c r="L1914" s="1"/>
      <c r="M1914" s="1"/>
      <c r="N1914" s="1"/>
      <c r="O1914" s="1"/>
      <c r="P1914" s="1"/>
      <c r="Q1914" s="53"/>
      <c r="R1914" s="53"/>
      <c r="V1914" s="43"/>
      <c r="W1914" s="1"/>
      <c r="X1914" s="92"/>
    </row>
    <row r="1915" spans="1:24" ht="15">
      <c r="A1915" s="1" t="b">
        <v>0</v>
      </c>
      <c r="B1915" s="1"/>
      <c r="C1915" s="1"/>
      <c r="D1915" s="1"/>
      <c r="E1915" s="1"/>
      <c r="F1915" s="1"/>
      <c r="G1915" s="1"/>
      <c r="H1915" s="1"/>
      <c r="I1915" s="33"/>
      <c r="J1915" s="53"/>
      <c r="K1915" s="1"/>
      <c r="L1915" s="1"/>
      <c r="M1915" s="1"/>
      <c r="N1915" s="1"/>
      <c r="O1915" s="1"/>
      <c r="P1915" s="1"/>
      <c r="Q1915" s="53"/>
      <c r="R1915" s="53"/>
      <c r="V1915" s="43"/>
      <c r="W1915" s="1"/>
      <c r="X1915" s="92"/>
    </row>
    <row r="1916" spans="1:24" ht="15">
      <c r="A1916" s="1" t="b">
        <v>0</v>
      </c>
      <c r="B1916" s="1"/>
      <c r="C1916" s="1"/>
      <c r="D1916" s="1"/>
      <c r="E1916" s="1"/>
      <c r="F1916" s="1"/>
      <c r="G1916" s="1"/>
      <c r="H1916" s="1"/>
      <c r="I1916" s="33"/>
      <c r="J1916" s="53"/>
      <c r="K1916" s="1"/>
      <c r="L1916" s="1"/>
      <c r="M1916" s="1"/>
      <c r="N1916" s="1"/>
      <c r="O1916" s="1"/>
      <c r="P1916" s="1"/>
      <c r="Q1916" s="53"/>
      <c r="R1916" s="53"/>
      <c r="V1916" s="43"/>
      <c r="W1916" s="1"/>
      <c r="X1916" s="92"/>
    </row>
    <row r="1917" spans="1:24" ht="15">
      <c r="A1917" s="1" t="b">
        <v>0</v>
      </c>
      <c r="B1917" s="1"/>
      <c r="C1917" s="1"/>
      <c r="D1917" s="1"/>
      <c r="E1917" s="1"/>
      <c r="F1917" s="1"/>
      <c r="G1917" s="1"/>
      <c r="H1917" s="1"/>
      <c r="I1917" s="33"/>
      <c r="J1917" s="53"/>
      <c r="K1917" s="1"/>
      <c r="L1917" s="1"/>
      <c r="M1917" s="1"/>
      <c r="N1917" s="1"/>
      <c r="O1917" s="1"/>
      <c r="P1917" s="1"/>
      <c r="Q1917" s="53"/>
      <c r="R1917" s="53"/>
      <c r="V1917" s="43"/>
      <c r="W1917" s="1"/>
      <c r="X1917" s="92"/>
    </row>
    <row r="1918" spans="1:24" ht="15">
      <c r="A1918" s="1" t="b">
        <v>0</v>
      </c>
      <c r="B1918" s="1"/>
      <c r="C1918" s="1"/>
      <c r="D1918" s="1"/>
      <c r="E1918" s="1"/>
      <c r="F1918" s="1"/>
      <c r="G1918" s="1"/>
      <c r="H1918" s="1"/>
      <c r="I1918" s="33"/>
      <c r="J1918" s="53"/>
      <c r="K1918" s="1"/>
      <c r="L1918" s="1"/>
      <c r="M1918" s="1"/>
      <c r="N1918" s="1"/>
      <c r="O1918" s="1"/>
      <c r="P1918" s="1"/>
      <c r="Q1918" s="53"/>
      <c r="R1918" s="53"/>
      <c r="V1918" s="43"/>
      <c r="W1918" s="1"/>
      <c r="X1918" s="92"/>
    </row>
    <row r="1919" spans="1:24" ht="15">
      <c r="A1919" s="1" t="b">
        <v>0</v>
      </c>
      <c r="B1919" s="1"/>
      <c r="C1919" s="1"/>
      <c r="D1919" s="1"/>
      <c r="E1919" s="1"/>
      <c r="F1919" s="1"/>
      <c r="G1919" s="1"/>
      <c r="H1919" s="1"/>
      <c r="I1919" s="33"/>
      <c r="J1919" s="53"/>
      <c r="K1919" s="1"/>
      <c r="L1919" s="1"/>
      <c r="M1919" s="1"/>
      <c r="N1919" s="1"/>
      <c r="O1919" s="1"/>
      <c r="P1919" s="1"/>
      <c r="Q1919" s="53"/>
      <c r="R1919" s="53"/>
      <c r="V1919" s="43"/>
      <c r="W1919" s="1"/>
      <c r="X1919" s="92"/>
    </row>
    <row r="1920" spans="1:24" ht="15">
      <c r="A1920" s="1" t="b">
        <v>0</v>
      </c>
      <c r="B1920" s="1"/>
      <c r="C1920" s="1"/>
      <c r="D1920" s="1"/>
      <c r="E1920" s="1"/>
      <c r="F1920" s="1"/>
      <c r="G1920" s="1"/>
      <c r="H1920" s="1"/>
      <c r="I1920" s="33"/>
      <c r="J1920" s="53"/>
      <c r="K1920" s="1"/>
      <c r="L1920" s="1"/>
      <c r="M1920" s="1"/>
      <c r="N1920" s="1"/>
      <c r="O1920" s="1"/>
      <c r="P1920" s="1"/>
      <c r="Q1920" s="53"/>
      <c r="R1920" s="53"/>
      <c r="V1920" s="43"/>
      <c r="W1920" s="1"/>
      <c r="X1920" s="92"/>
    </row>
    <row r="1921" spans="1:24" ht="15">
      <c r="A1921" s="1" t="b">
        <v>0</v>
      </c>
      <c r="B1921" s="1"/>
      <c r="C1921" s="1"/>
      <c r="D1921" s="1"/>
      <c r="E1921" s="1"/>
      <c r="F1921" s="1"/>
      <c r="G1921" s="1"/>
      <c r="H1921" s="1"/>
      <c r="I1921" s="33"/>
      <c r="J1921" s="53"/>
      <c r="K1921" s="1"/>
      <c r="L1921" s="1"/>
      <c r="M1921" s="1"/>
      <c r="N1921" s="1"/>
      <c r="O1921" s="1"/>
      <c r="P1921" s="1"/>
      <c r="Q1921" s="53"/>
      <c r="R1921" s="53"/>
      <c r="V1921" s="43"/>
      <c r="W1921" s="1"/>
      <c r="X1921" s="92"/>
    </row>
    <row r="1922" spans="1:24" ht="15">
      <c r="A1922" s="1" t="b">
        <v>0</v>
      </c>
      <c r="B1922" s="1"/>
      <c r="C1922" s="1"/>
      <c r="D1922" s="1"/>
      <c r="E1922" s="1"/>
      <c r="F1922" s="1"/>
      <c r="G1922" s="1"/>
      <c r="H1922" s="1"/>
      <c r="I1922" s="33"/>
      <c r="J1922" s="53"/>
      <c r="K1922" s="1"/>
      <c r="L1922" s="1"/>
      <c r="M1922" s="1"/>
      <c r="N1922" s="1"/>
      <c r="O1922" s="1"/>
      <c r="P1922" s="1"/>
      <c r="Q1922" s="53"/>
      <c r="R1922" s="53"/>
      <c r="V1922" s="43"/>
      <c r="W1922" s="1"/>
      <c r="X1922" s="92"/>
    </row>
    <row r="1923" spans="1:24" ht="15">
      <c r="A1923" s="1" t="b">
        <v>0</v>
      </c>
      <c r="B1923" s="1"/>
      <c r="C1923" s="1"/>
      <c r="D1923" s="1"/>
      <c r="E1923" s="1"/>
      <c r="F1923" s="1"/>
      <c r="G1923" s="1"/>
      <c r="H1923" s="1"/>
      <c r="I1923" s="33"/>
      <c r="J1923" s="53"/>
      <c r="K1923" s="1"/>
      <c r="L1923" s="1"/>
      <c r="M1923" s="1"/>
      <c r="N1923" s="1"/>
      <c r="O1923" s="1"/>
      <c r="P1923" s="1"/>
      <c r="Q1923" s="53"/>
      <c r="R1923" s="53"/>
      <c r="V1923" s="43"/>
      <c r="W1923" s="1"/>
      <c r="X1923" s="92"/>
    </row>
    <row r="1924" spans="1:24" ht="15">
      <c r="A1924" s="1" t="b">
        <v>0</v>
      </c>
      <c r="B1924" s="1"/>
      <c r="C1924" s="1"/>
      <c r="D1924" s="1"/>
      <c r="E1924" s="1"/>
      <c r="F1924" s="1"/>
      <c r="G1924" s="1"/>
      <c r="H1924" s="1"/>
      <c r="I1924" s="33"/>
      <c r="J1924" s="53"/>
      <c r="K1924" s="1"/>
      <c r="L1924" s="1"/>
      <c r="M1924" s="1"/>
      <c r="N1924" s="1"/>
      <c r="O1924" s="1"/>
      <c r="P1924" s="1"/>
      <c r="Q1924" s="53"/>
      <c r="R1924" s="53"/>
      <c r="V1924" s="43"/>
      <c r="W1924" s="1"/>
      <c r="X1924" s="92"/>
    </row>
    <row r="1925" spans="1:24" ht="15">
      <c r="A1925" s="1" t="b">
        <v>0</v>
      </c>
      <c r="B1925" s="1"/>
      <c r="C1925" s="1"/>
      <c r="D1925" s="1"/>
      <c r="E1925" s="1"/>
      <c r="F1925" s="1"/>
      <c r="G1925" s="1"/>
      <c r="H1925" s="1"/>
      <c r="I1925" s="33"/>
      <c r="J1925" s="53"/>
      <c r="K1925" s="1"/>
      <c r="L1925" s="1"/>
      <c r="M1925" s="1"/>
      <c r="N1925" s="1"/>
      <c r="O1925" s="1"/>
      <c r="P1925" s="1"/>
      <c r="Q1925" s="53"/>
      <c r="R1925" s="53"/>
      <c r="V1925" s="43"/>
      <c r="W1925" s="1"/>
      <c r="X1925" s="92"/>
    </row>
    <row r="1926" spans="1:24" ht="15">
      <c r="A1926" s="1" t="b">
        <v>0</v>
      </c>
      <c r="B1926" s="1"/>
      <c r="C1926" s="1"/>
      <c r="D1926" s="1"/>
      <c r="E1926" s="1"/>
      <c r="F1926" s="1"/>
      <c r="G1926" s="1"/>
      <c r="H1926" s="1"/>
      <c r="I1926" s="33"/>
      <c r="J1926" s="53"/>
      <c r="K1926" s="1"/>
      <c r="L1926" s="1"/>
      <c r="M1926" s="1"/>
      <c r="N1926" s="1"/>
      <c r="O1926" s="1"/>
      <c r="P1926" s="1"/>
      <c r="Q1926" s="53"/>
      <c r="R1926" s="53"/>
      <c r="V1926" s="43"/>
      <c r="W1926" s="1"/>
      <c r="X1926" s="92"/>
    </row>
    <row r="1927" spans="1:24" ht="15">
      <c r="A1927" s="1" t="b">
        <v>0</v>
      </c>
      <c r="B1927" s="1"/>
      <c r="C1927" s="1"/>
      <c r="D1927" s="1"/>
      <c r="E1927" s="1"/>
      <c r="F1927" s="1"/>
      <c r="G1927" s="1"/>
      <c r="H1927" s="1"/>
      <c r="I1927" s="33"/>
      <c r="J1927" s="53"/>
      <c r="K1927" s="1"/>
      <c r="L1927" s="1"/>
      <c r="M1927" s="1"/>
      <c r="N1927" s="1"/>
      <c r="O1927" s="1"/>
      <c r="P1927" s="1"/>
      <c r="Q1927" s="53"/>
      <c r="R1927" s="53"/>
      <c r="V1927" s="43"/>
      <c r="W1927" s="1"/>
      <c r="X1927" s="92"/>
    </row>
    <row r="1928" spans="1:24" ht="15">
      <c r="A1928" s="1" t="b">
        <v>0</v>
      </c>
      <c r="B1928" s="1"/>
      <c r="C1928" s="1"/>
      <c r="D1928" s="1"/>
      <c r="E1928" s="1"/>
      <c r="F1928" s="1"/>
      <c r="G1928" s="1"/>
      <c r="H1928" s="1"/>
      <c r="I1928" s="33"/>
      <c r="J1928" s="53"/>
      <c r="K1928" s="1"/>
      <c r="L1928" s="1"/>
      <c r="M1928" s="1"/>
      <c r="N1928" s="1"/>
      <c r="O1928" s="1"/>
      <c r="P1928" s="1"/>
      <c r="Q1928" s="53"/>
      <c r="R1928" s="53"/>
      <c r="V1928" s="43"/>
      <c r="W1928" s="1"/>
      <c r="X1928" s="92"/>
    </row>
    <row r="1929" spans="1:24" ht="15">
      <c r="A1929" s="1" t="b">
        <v>0</v>
      </c>
      <c r="B1929" s="1"/>
      <c r="C1929" s="1"/>
      <c r="D1929" s="1"/>
      <c r="E1929" s="1"/>
      <c r="F1929" s="1"/>
      <c r="G1929" s="1"/>
      <c r="H1929" s="1"/>
      <c r="I1929" s="33"/>
      <c r="J1929" s="53"/>
      <c r="K1929" s="1"/>
      <c r="L1929" s="1"/>
      <c r="M1929" s="1"/>
      <c r="N1929" s="1"/>
      <c r="O1929" s="1"/>
      <c r="P1929" s="1"/>
      <c r="Q1929" s="53"/>
      <c r="R1929" s="53"/>
      <c r="V1929" s="43"/>
      <c r="W1929" s="1"/>
      <c r="X1929" s="92"/>
    </row>
    <row r="1930" spans="1:24" ht="15">
      <c r="A1930" s="1" t="b">
        <v>0</v>
      </c>
      <c r="B1930" s="1"/>
      <c r="C1930" s="1"/>
      <c r="D1930" s="1"/>
      <c r="E1930" s="1"/>
      <c r="F1930" s="1"/>
      <c r="G1930" s="1"/>
      <c r="H1930" s="1"/>
      <c r="I1930" s="33"/>
      <c r="J1930" s="53"/>
      <c r="K1930" s="1"/>
      <c r="L1930" s="1"/>
      <c r="M1930" s="1"/>
      <c r="N1930" s="1"/>
      <c r="O1930" s="1"/>
      <c r="P1930" s="1"/>
      <c r="Q1930" s="53"/>
      <c r="R1930" s="53"/>
      <c r="V1930" s="43"/>
      <c r="W1930" s="1"/>
      <c r="X1930" s="92"/>
    </row>
    <row r="1931" spans="1:24" ht="15">
      <c r="A1931" s="1" t="b">
        <v>0</v>
      </c>
      <c r="B1931" s="1"/>
      <c r="C1931" s="1"/>
      <c r="D1931" s="1"/>
      <c r="E1931" s="1"/>
      <c r="F1931" s="1"/>
      <c r="G1931" s="1"/>
      <c r="H1931" s="1"/>
      <c r="I1931" s="33"/>
      <c r="J1931" s="53"/>
      <c r="K1931" s="1"/>
      <c r="L1931" s="1"/>
      <c r="M1931" s="1"/>
      <c r="N1931" s="1"/>
      <c r="O1931" s="1"/>
      <c r="P1931" s="1"/>
      <c r="Q1931" s="53"/>
      <c r="R1931" s="53"/>
      <c r="V1931" s="43"/>
      <c r="W1931" s="1"/>
      <c r="X1931" s="92"/>
    </row>
    <row r="1932" spans="1:24" ht="15">
      <c r="A1932" s="1" t="b">
        <v>0</v>
      </c>
      <c r="B1932" s="1"/>
      <c r="C1932" s="1"/>
      <c r="D1932" s="1"/>
      <c r="E1932" s="1"/>
      <c r="F1932" s="1"/>
      <c r="G1932" s="1"/>
      <c r="H1932" s="1"/>
      <c r="I1932" s="33"/>
      <c r="J1932" s="53"/>
      <c r="K1932" s="1"/>
      <c r="L1932" s="1"/>
      <c r="M1932" s="1"/>
      <c r="N1932" s="1"/>
      <c r="O1932" s="1"/>
      <c r="P1932" s="1"/>
      <c r="Q1932" s="53"/>
      <c r="R1932" s="53"/>
      <c r="V1932" s="43"/>
      <c r="W1932" s="1"/>
      <c r="X1932" s="92"/>
    </row>
    <row r="1933" spans="1:24" ht="15">
      <c r="A1933" s="1" t="b">
        <v>0</v>
      </c>
      <c r="B1933" s="1"/>
      <c r="C1933" s="1"/>
      <c r="D1933" s="1"/>
      <c r="E1933" s="1"/>
      <c r="F1933" s="1"/>
      <c r="G1933" s="1"/>
      <c r="H1933" s="1"/>
      <c r="I1933" s="33"/>
      <c r="J1933" s="53"/>
      <c r="K1933" s="1"/>
      <c r="L1933" s="1"/>
      <c r="M1933" s="1"/>
      <c r="N1933" s="1"/>
      <c r="O1933" s="1"/>
      <c r="P1933" s="1"/>
      <c r="Q1933" s="53"/>
      <c r="R1933" s="53"/>
      <c r="V1933" s="43"/>
      <c r="W1933" s="1"/>
      <c r="X1933" s="92"/>
    </row>
    <row r="1934" spans="1:24" ht="15">
      <c r="A1934" s="1" t="b">
        <v>0</v>
      </c>
      <c r="B1934" s="1"/>
      <c r="C1934" s="1"/>
      <c r="D1934" s="1"/>
      <c r="E1934" s="1"/>
      <c r="F1934" s="1"/>
      <c r="G1934" s="1"/>
      <c r="H1934" s="1"/>
      <c r="I1934" s="33"/>
      <c r="J1934" s="53"/>
      <c r="K1934" s="1"/>
      <c r="L1934" s="1"/>
      <c r="M1934" s="1"/>
      <c r="N1934" s="1"/>
      <c r="O1934" s="1"/>
      <c r="P1934" s="1"/>
      <c r="Q1934" s="53"/>
      <c r="R1934" s="53"/>
      <c r="V1934" s="43"/>
      <c r="W1934" s="1"/>
      <c r="X1934" s="92"/>
    </row>
    <row r="1935" spans="1:24" ht="15">
      <c r="A1935" s="1" t="b">
        <v>0</v>
      </c>
      <c r="B1935" s="1"/>
      <c r="C1935" s="1"/>
      <c r="D1935" s="1"/>
      <c r="E1935" s="1"/>
      <c r="F1935" s="1"/>
      <c r="G1935" s="1"/>
      <c r="H1935" s="1"/>
      <c r="I1935" s="33"/>
      <c r="J1935" s="53"/>
      <c r="K1935" s="1"/>
      <c r="L1935" s="1"/>
      <c r="M1935" s="1"/>
      <c r="N1935" s="1"/>
      <c r="O1935" s="1"/>
      <c r="P1935" s="1"/>
      <c r="Q1935" s="53"/>
      <c r="R1935" s="53"/>
      <c r="V1935" s="43"/>
      <c r="W1935" s="1"/>
      <c r="X1935" s="92"/>
    </row>
    <row r="1936" spans="1:24" ht="15">
      <c r="A1936" s="1" t="b">
        <v>0</v>
      </c>
      <c r="B1936" s="1"/>
      <c r="C1936" s="1"/>
      <c r="D1936" s="1"/>
      <c r="E1936" s="1"/>
      <c r="F1936" s="1"/>
      <c r="G1936" s="1"/>
      <c r="H1936" s="1"/>
      <c r="I1936" s="33"/>
      <c r="J1936" s="53"/>
      <c r="K1936" s="1"/>
      <c r="L1936" s="1"/>
      <c r="M1936" s="1"/>
      <c r="N1936" s="1"/>
      <c r="O1936" s="1"/>
      <c r="P1936" s="1"/>
      <c r="Q1936" s="53"/>
      <c r="R1936" s="53"/>
      <c r="V1936" s="43"/>
      <c r="W1936" s="1"/>
      <c r="X1936" s="92"/>
    </row>
    <row r="1937" spans="1:24" ht="15">
      <c r="A1937" s="1" t="b">
        <v>0</v>
      </c>
      <c r="B1937" s="1"/>
      <c r="C1937" s="1"/>
      <c r="D1937" s="1"/>
      <c r="E1937" s="1"/>
      <c r="F1937" s="1"/>
      <c r="G1937" s="1"/>
      <c r="H1937" s="1"/>
      <c r="I1937" s="33"/>
      <c r="J1937" s="53"/>
      <c r="K1937" s="1"/>
      <c r="L1937" s="1"/>
      <c r="M1937" s="1"/>
      <c r="N1937" s="1"/>
      <c r="O1937" s="1"/>
      <c r="P1937" s="1"/>
      <c r="Q1937" s="53"/>
      <c r="R1937" s="53"/>
      <c r="V1937" s="43"/>
      <c r="W1937" s="1"/>
      <c r="X1937" s="92"/>
    </row>
    <row r="1938" spans="1:24" ht="15">
      <c r="A1938" s="1" t="b">
        <v>0</v>
      </c>
      <c r="B1938" s="1"/>
      <c r="C1938" s="1"/>
      <c r="D1938" s="1"/>
      <c r="E1938" s="1"/>
      <c r="F1938" s="1"/>
      <c r="G1938" s="1"/>
      <c r="H1938" s="1"/>
      <c r="I1938" s="33"/>
      <c r="J1938" s="53"/>
      <c r="K1938" s="1"/>
      <c r="L1938" s="1"/>
      <c r="M1938" s="1"/>
      <c r="N1938" s="1"/>
      <c r="O1938" s="1"/>
      <c r="P1938" s="1"/>
      <c r="Q1938" s="53"/>
      <c r="R1938" s="53"/>
      <c r="V1938" s="43"/>
      <c r="W1938" s="1"/>
      <c r="X1938" s="92"/>
    </row>
    <row r="1939" spans="1:24" ht="15">
      <c r="A1939" s="1" t="b">
        <v>0</v>
      </c>
      <c r="B1939" s="1"/>
      <c r="C1939" s="1"/>
      <c r="D1939" s="1"/>
      <c r="E1939" s="1"/>
      <c r="F1939" s="1"/>
      <c r="G1939" s="1"/>
      <c r="H1939" s="1"/>
      <c r="I1939" s="33"/>
      <c r="J1939" s="53"/>
      <c r="K1939" s="1"/>
      <c r="L1939" s="1"/>
      <c r="M1939" s="1"/>
      <c r="N1939" s="1"/>
      <c r="O1939" s="1"/>
      <c r="P1939" s="1"/>
      <c r="Q1939" s="53"/>
      <c r="R1939" s="53"/>
      <c r="V1939" s="43"/>
      <c r="W1939" s="1"/>
      <c r="X1939" s="92"/>
    </row>
    <row r="1940" spans="1:24" ht="15">
      <c r="A1940" s="1" t="b">
        <v>0</v>
      </c>
      <c r="B1940" s="1"/>
      <c r="C1940" s="1"/>
      <c r="D1940" s="1"/>
      <c r="E1940" s="1"/>
      <c r="F1940" s="1"/>
      <c r="G1940" s="1"/>
      <c r="H1940" s="1"/>
      <c r="I1940" s="33"/>
      <c r="J1940" s="53"/>
      <c r="K1940" s="1"/>
      <c r="L1940" s="1"/>
      <c r="M1940" s="1"/>
      <c r="N1940" s="1"/>
      <c r="O1940" s="1"/>
      <c r="P1940" s="1"/>
      <c r="Q1940" s="53"/>
      <c r="R1940" s="53"/>
      <c r="V1940" s="43"/>
      <c r="W1940" s="1"/>
      <c r="X1940" s="92"/>
    </row>
    <row r="1941" spans="1:24" ht="15">
      <c r="A1941" s="1" t="b">
        <v>0</v>
      </c>
      <c r="B1941" s="1"/>
      <c r="C1941" s="1"/>
      <c r="D1941" s="1"/>
      <c r="E1941" s="1"/>
      <c r="F1941" s="1"/>
      <c r="G1941" s="1"/>
      <c r="H1941" s="1"/>
      <c r="I1941" s="33"/>
      <c r="J1941" s="53"/>
      <c r="K1941" s="1"/>
      <c r="L1941" s="1"/>
      <c r="M1941" s="1"/>
      <c r="N1941" s="1"/>
      <c r="O1941" s="1"/>
      <c r="P1941" s="1"/>
      <c r="Q1941" s="53"/>
      <c r="R1941" s="53"/>
      <c r="V1941" s="43"/>
      <c r="W1941" s="1"/>
      <c r="X1941" s="92"/>
    </row>
    <row r="1942" spans="1:24" ht="15">
      <c r="A1942" s="1" t="b">
        <v>0</v>
      </c>
      <c r="B1942" s="1"/>
      <c r="C1942" s="1"/>
      <c r="D1942" s="1"/>
      <c r="E1942" s="1"/>
      <c r="F1942" s="1"/>
      <c r="G1942" s="1"/>
      <c r="H1942" s="1"/>
      <c r="I1942" s="33"/>
      <c r="J1942" s="53"/>
      <c r="K1942" s="1"/>
      <c r="L1942" s="1"/>
      <c r="M1942" s="1"/>
      <c r="N1942" s="1"/>
      <c r="O1942" s="1"/>
      <c r="P1942" s="1"/>
      <c r="Q1942" s="53"/>
      <c r="R1942" s="53"/>
      <c r="V1942" s="43"/>
      <c r="W1942" s="1"/>
      <c r="X1942" s="92"/>
    </row>
    <row r="1943" spans="1:24" ht="15">
      <c r="A1943" s="1" t="b">
        <v>0</v>
      </c>
      <c r="B1943" s="1"/>
      <c r="C1943" s="1"/>
      <c r="D1943" s="1"/>
      <c r="E1943" s="1"/>
      <c r="F1943" s="1"/>
      <c r="G1943" s="1"/>
      <c r="H1943" s="1"/>
      <c r="I1943" s="33"/>
      <c r="J1943" s="53"/>
      <c r="K1943" s="1"/>
      <c r="L1943" s="1"/>
      <c r="M1943" s="1"/>
      <c r="N1943" s="1"/>
      <c r="O1943" s="1"/>
      <c r="P1943" s="1"/>
      <c r="Q1943" s="53"/>
      <c r="R1943" s="53"/>
      <c r="V1943" s="43"/>
      <c r="W1943" s="1"/>
      <c r="X1943" s="92"/>
    </row>
    <row r="1944" spans="1:24" ht="15">
      <c r="A1944" s="1" t="b">
        <v>0</v>
      </c>
      <c r="B1944" s="1"/>
      <c r="C1944" s="1"/>
      <c r="D1944" s="1"/>
      <c r="E1944" s="1"/>
      <c r="F1944" s="1"/>
      <c r="G1944" s="1"/>
      <c r="H1944" s="1"/>
      <c r="I1944" s="33"/>
      <c r="J1944" s="53"/>
      <c r="K1944" s="1"/>
      <c r="L1944" s="1"/>
      <c r="M1944" s="1"/>
      <c r="N1944" s="1"/>
      <c r="O1944" s="1"/>
      <c r="P1944" s="1"/>
      <c r="Q1944" s="53"/>
      <c r="R1944" s="53"/>
      <c r="V1944" s="43"/>
      <c r="W1944" s="1"/>
      <c r="X1944" s="92"/>
    </row>
    <row r="1945" spans="1:24" ht="15">
      <c r="A1945" s="1" t="b">
        <v>0</v>
      </c>
      <c r="B1945" s="1"/>
      <c r="C1945" s="1"/>
      <c r="D1945" s="1"/>
      <c r="E1945" s="1"/>
      <c r="F1945" s="1"/>
      <c r="G1945" s="1"/>
      <c r="H1945" s="1"/>
      <c r="I1945" s="33"/>
      <c r="J1945" s="53"/>
      <c r="K1945" s="1"/>
      <c r="L1945" s="1"/>
      <c r="M1945" s="1"/>
      <c r="N1945" s="1"/>
      <c r="O1945" s="1"/>
      <c r="P1945" s="1"/>
      <c r="Q1945" s="53"/>
      <c r="R1945" s="53"/>
      <c r="V1945" s="43"/>
      <c r="W1945" s="1"/>
      <c r="X1945" s="92"/>
    </row>
    <row r="1946" spans="1:24" ht="15">
      <c r="A1946" s="1" t="b">
        <v>0</v>
      </c>
      <c r="B1946" s="1"/>
      <c r="C1946" s="1"/>
      <c r="D1946" s="1"/>
      <c r="E1946" s="1"/>
      <c r="F1946" s="1"/>
      <c r="G1946" s="1"/>
      <c r="H1946" s="1"/>
      <c r="I1946" s="33"/>
      <c r="J1946" s="53"/>
      <c r="K1946" s="1"/>
      <c r="L1946" s="1"/>
      <c r="M1946" s="1"/>
      <c r="N1946" s="1"/>
      <c r="O1946" s="1"/>
      <c r="P1946" s="1"/>
      <c r="Q1946" s="53"/>
      <c r="R1946" s="53"/>
      <c r="V1946" s="43"/>
      <c r="W1946" s="1"/>
      <c r="X1946" s="92"/>
    </row>
    <row r="1947" spans="1:24" ht="15">
      <c r="A1947" s="1" t="b">
        <v>0</v>
      </c>
      <c r="B1947" s="1"/>
      <c r="C1947" s="1"/>
      <c r="D1947" s="1"/>
      <c r="E1947" s="1"/>
      <c r="F1947" s="1"/>
      <c r="G1947" s="1"/>
      <c r="H1947" s="1"/>
      <c r="I1947" s="33"/>
      <c r="J1947" s="53"/>
      <c r="K1947" s="1"/>
      <c r="L1947" s="1"/>
      <c r="M1947" s="1"/>
      <c r="N1947" s="1"/>
      <c r="O1947" s="1"/>
      <c r="P1947" s="1"/>
      <c r="Q1947" s="53"/>
      <c r="R1947" s="53"/>
      <c r="V1947" s="43"/>
      <c r="W1947" s="1"/>
      <c r="X1947" s="92"/>
    </row>
    <row r="1948" spans="1:24" ht="15">
      <c r="A1948" s="1" t="b">
        <v>0</v>
      </c>
      <c r="B1948" s="1"/>
      <c r="C1948" s="1"/>
      <c r="D1948" s="1"/>
      <c r="E1948" s="1"/>
      <c r="F1948" s="1"/>
      <c r="G1948" s="1"/>
      <c r="H1948" s="1"/>
      <c r="I1948" s="33"/>
      <c r="J1948" s="53"/>
      <c r="K1948" s="1"/>
      <c r="L1948" s="1"/>
      <c r="M1948" s="1"/>
      <c r="N1948" s="1"/>
      <c r="O1948" s="1"/>
      <c r="P1948" s="1"/>
      <c r="Q1948" s="53"/>
      <c r="R1948" s="53"/>
      <c r="V1948" s="43"/>
      <c r="W1948" s="1"/>
      <c r="X1948" s="92"/>
    </row>
    <row r="1949" spans="1:24" ht="15">
      <c r="A1949" s="1" t="b">
        <v>0</v>
      </c>
      <c r="B1949" s="1"/>
      <c r="C1949" s="1"/>
      <c r="D1949" s="1"/>
      <c r="E1949" s="1"/>
      <c r="F1949" s="1"/>
      <c r="G1949" s="1"/>
      <c r="H1949" s="1"/>
      <c r="I1949" s="33"/>
      <c r="J1949" s="53"/>
      <c r="K1949" s="1"/>
      <c r="L1949" s="1"/>
      <c r="M1949" s="1"/>
      <c r="N1949" s="1"/>
      <c r="O1949" s="1"/>
      <c r="P1949" s="1"/>
      <c r="Q1949" s="53"/>
      <c r="R1949" s="53"/>
      <c r="V1949" s="43"/>
      <c r="W1949" s="1"/>
      <c r="X1949" s="92"/>
    </row>
    <row r="1950" spans="1:24" ht="15">
      <c r="A1950" s="1" t="b">
        <v>0</v>
      </c>
      <c r="B1950" s="1"/>
      <c r="C1950" s="1"/>
      <c r="D1950" s="1"/>
      <c r="E1950" s="1"/>
      <c r="F1950" s="1"/>
      <c r="G1950" s="1"/>
      <c r="H1950" s="1"/>
      <c r="I1950" s="33"/>
      <c r="J1950" s="53"/>
      <c r="K1950" s="1"/>
      <c r="L1950" s="1"/>
      <c r="M1950" s="1"/>
      <c r="N1950" s="1"/>
      <c r="O1950" s="1"/>
      <c r="P1950" s="1"/>
      <c r="Q1950" s="53"/>
      <c r="R1950" s="53"/>
      <c r="V1950" s="43"/>
      <c r="W1950" s="1"/>
      <c r="X1950" s="92"/>
    </row>
    <row r="1951" spans="1:24" ht="15">
      <c r="A1951" s="1" t="b">
        <v>0</v>
      </c>
      <c r="B1951" s="1"/>
      <c r="C1951" s="1"/>
      <c r="D1951" s="1"/>
      <c r="E1951" s="1"/>
      <c r="F1951" s="1"/>
      <c r="G1951" s="1"/>
      <c r="H1951" s="1"/>
      <c r="I1951" s="33"/>
      <c r="J1951" s="53"/>
      <c r="K1951" s="1"/>
      <c r="L1951" s="1"/>
      <c r="M1951" s="1"/>
      <c r="N1951" s="1"/>
      <c r="O1951" s="1"/>
      <c r="P1951" s="1"/>
      <c r="Q1951" s="53"/>
      <c r="R1951" s="53"/>
      <c r="V1951" s="43"/>
      <c r="W1951" s="1"/>
      <c r="X1951" s="92"/>
    </row>
    <row r="1952" spans="1:24" ht="15">
      <c r="A1952" s="1" t="b">
        <v>0</v>
      </c>
      <c r="B1952" s="1"/>
      <c r="C1952" s="1"/>
      <c r="D1952" s="1"/>
      <c r="E1952" s="1"/>
      <c r="F1952" s="1"/>
      <c r="G1952" s="1"/>
      <c r="H1952" s="1"/>
      <c r="I1952" s="33"/>
      <c r="J1952" s="53"/>
      <c r="K1952" s="1"/>
      <c r="L1952" s="1"/>
      <c r="M1952" s="1"/>
      <c r="N1952" s="1"/>
      <c r="O1952" s="1"/>
      <c r="P1952" s="1"/>
      <c r="Q1952" s="53"/>
      <c r="R1952" s="53"/>
      <c r="V1952" s="43"/>
      <c r="W1952" s="1"/>
      <c r="X1952" s="92"/>
    </row>
    <row r="1953" spans="1:24" ht="15">
      <c r="A1953" s="1" t="b">
        <v>0</v>
      </c>
      <c r="B1953" s="1"/>
      <c r="C1953" s="1"/>
      <c r="D1953" s="1"/>
      <c r="E1953" s="1"/>
      <c r="F1953" s="1"/>
      <c r="G1953" s="1"/>
      <c r="H1953" s="1"/>
      <c r="I1953" s="33"/>
      <c r="J1953" s="53"/>
      <c r="K1953" s="1"/>
      <c r="L1953" s="1"/>
      <c r="M1953" s="1"/>
      <c r="N1953" s="1"/>
      <c r="O1953" s="1"/>
      <c r="P1953" s="1"/>
      <c r="Q1953" s="53"/>
      <c r="R1953" s="53"/>
      <c r="V1953" s="43"/>
      <c r="W1953" s="1"/>
      <c r="X1953" s="92"/>
    </row>
    <row r="1954" spans="1:24" ht="15">
      <c r="A1954" s="1" t="b">
        <v>0</v>
      </c>
      <c r="B1954" s="1"/>
      <c r="C1954" s="1"/>
      <c r="D1954" s="1"/>
      <c r="E1954" s="1"/>
      <c r="F1954" s="1"/>
      <c r="G1954" s="1"/>
      <c r="H1954" s="1"/>
      <c r="I1954" s="33"/>
      <c r="J1954" s="53"/>
      <c r="K1954" s="1"/>
      <c r="L1954" s="1"/>
      <c r="M1954" s="1"/>
      <c r="N1954" s="1"/>
      <c r="O1954" s="1"/>
      <c r="P1954" s="1"/>
      <c r="Q1954" s="53"/>
      <c r="R1954" s="53"/>
      <c r="V1954" s="43"/>
      <c r="W1954" s="1"/>
      <c r="X1954" s="92"/>
    </row>
    <row r="1955" spans="1:24" ht="15">
      <c r="A1955" s="1" t="b">
        <v>0</v>
      </c>
      <c r="B1955" s="1"/>
      <c r="C1955" s="1"/>
      <c r="D1955" s="1"/>
      <c r="E1955" s="1"/>
      <c r="F1955" s="1"/>
      <c r="G1955" s="1"/>
      <c r="H1955" s="1"/>
      <c r="I1955" s="33"/>
      <c r="J1955" s="53"/>
      <c r="K1955" s="1"/>
      <c r="L1955" s="1"/>
      <c r="M1955" s="1"/>
      <c r="N1955" s="1"/>
      <c r="O1955" s="1"/>
      <c r="P1955" s="1"/>
      <c r="Q1955" s="53"/>
      <c r="R1955" s="53"/>
      <c r="V1955" s="43"/>
      <c r="W1955" s="1"/>
      <c r="X1955" s="92"/>
    </row>
    <row r="1956" spans="1:24" ht="15">
      <c r="A1956" s="1" t="b">
        <v>0</v>
      </c>
      <c r="B1956" s="1"/>
      <c r="C1956" s="1"/>
      <c r="D1956" s="1"/>
      <c r="E1956" s="1"/>
      <c r="F1956" s="1"/>
      <c r="G1956" s="1"/>
      <c r="H1956" s="1"/>
      <c r="I1956" s="33"/>
      <c r="J1956" s="53"/>
      <c r="K1956" s="1"/>
      <c r="L1956" s="1"/>
      <c r="M1956" s="1"/>
      <c r="N1956" s="1"/>
      <c r="O1956" s="1"/>
      <c r="P1956" s="1"/>
      <c r="Q1956" s="53"/>
      <c r="R1956" s="53"/>
      <c r="V1956" s="43"/>
      <c r="W1956" s="1"/>
      <c r="X1956" s="92"/>
    </row>
    <row r="1957" spans="1:24" ht="15">
      <c r="A1957" s="1" t="b">
        <v>0</v>
      </c>
      <c r="B1957" s="1"/>
      <c r="C1957" s="1"/>
      <c r="D1957" s="1"/>
      <c r="E1957" s="1"/>
      <c r="F1957" s="1"/>
      <c r="G1957" s="1"/>
      <c r="H1957" s="1"/>
      <c r="I1957" s="33"/>
      <c r="J1957" s="53"/>
      <c r="K1957" s="1"/>
      <c r="L1957" s="1"/>
      <c r="M1957" s="1"/>
      <c r="N1957" s="1"/>
      <c r="O1957" s="1"/>
      <c r="P1957" s="1"/>
      <c r="Q1957" s="53"/>
      <c r="R1957" s="53"/>
      <c r="V1957" s="43"/>
      <c r="W1957" s="1"/>
      <c r="X1957" s="92"/>
    </row>
    <row r="1958" spans="1:24" ht="15">
      <c r="A1958" s="1" t="b">
        <v>0</v>
      </c>
      <c r="B1958" s="1"/>
      <c r="C1958" s="1"/>
      <c r="D1958" s="1"/>
      <c r="E1958" s="1"/>
      <c r="F1958" s="1"/>
      <c r="G1958" s="1"/>
      <c r="H1958" s="1"/>
      <c r="I1958" s="33"/>
      <c r="J1958" s="53"/>
      <c r="K1958" s="1"/>
      <c r="L1958" s="1"/>
      <c r="M1958" s="1"/>
      <c r="N1958" s="1"/>
      <c r="O1958" s="1"/>
      <c r="P1958" s="1"/>
      <c r="Q1958" s="53"/>
      <c r="R1958" s="53"/>
      <c r="V1958" s="43"/>
      <c r="W1958" s="1"/>
      <c r="X1958" s="92"/>
    </row>
    <row r="1959" spans="1:24" ht="15">
      <c r="A1959" s="1" t="b">
        <v>0</v>
      </c>
      <c r="B1959" s="1"/>
      <c r="C1959" s="1"/>
      <c r="D1959" s="1"/>
      <c r="E1959" s="1"/>
      <c r="F1959" s="1"/>
      <c r="G1959" s="1"/>
      <c r="H1959" s="1"/>
      <c r="I1959" s="33"/>
      <c r="J1959" s="53"/>
      <c r="K1959" s="1"/>
      <c r="L1959" s="1"/>
      <c r="M1959" s="1"/>
      <c r="N1959" s="1"/>
      <c r="O1959" s="1"/>
      <c r="P1959" s="1"/>
      <c r="Q1959" s="53"/>
      <c r="R1959" s="53"/>
      <c r="V1959" s="43"/>
      <c r="W1959" s="1"/>
      <c r="X1959" s="92"/>
    </row>
    <row r="1960" spans="1:24" ht="15">
      <c r="A1960" s="1" t="b">
        <v>0</v>
      </c>
      <c r="B1960" s="1"/>
      <c r="C1960" s="1"/>
      <c r="D1960" s="1"/>
      <c r="E1960" s="1"/>
      <c r="F1960" s="1"/>
      <c r="G1960" s="1"/>
      <c r="H1960" s="1"/>
      <c r="I1960" s="33"/>
      <c r="J1960" s="53"/>
      <c r="K1960" s="1"/>
      <c r="L1960" s="1"/>
      <c r="M1960" s="1"/>
      <c r="N1960" s="1"/>
      <c r="O1960" s="1"/>
      <c r="P1960" s="1"/>
      <c r="Q1960" s="53"/>
      <c r="R1960" s="53"/>
      <c r="V1960" s="43"/>
      <c r="W1960" s="1"/>
      <c r="X1960" s="92"/>
    </row>
    <row r="1961" spans="1:24" ht="15">
      <c r="A1961" s="1" t="b">
        <v>0</v>
      </c>
      <c r="B1961" s="1"/>
      <c r="C1961" s="1"/>
      <c r="D1961" s="1"/>
      <c r="E1961" s="1"/>
      <c r="F1961" s="1"/>
      <c r="G1961" s="1"/>
      <c r="H1961" s="1"/>
      <c r="I1961" s="33"/>
      <c r="J1961" s="53"/>
      <c r="K1961" s="1"/>
      <c r="L1961" s="1"/>
      <c r="M1961" s="1"/>
      <c r="N1961" s="1"/>
      <c r="O1961" s="1"/>
      <c r="P1961" s="1"/>
      <c r="Q1961" s="53"/>
      <c r="R1961" s="53"/>
      <c r="V1961" s="43"/>
      <c r="W1961" s="1"/>
      <c r="X1961" s="92"/>
    </row>
    <row r="1962" spans="1:24" ht="15">
      <c r="A1962" s="1" t="b">
        <v>0</v>
      </c>
      <c r="B1962" s="1"/>
      <c r="C1962" s="1"/>
      <c r="D1962" s="1"/>
      <c r="E1962" s="1"/>
      <c r="F1962" s="1"/>
      <c r="G1962" s="1"/>
      <c r="H1962" s="1"/>
      <c r="I1962" s="33"/>
      <c r="J1962" s="53"/>
      <c r="K1962" s="1"/>
      <c r="L1962" s="1"/>
      <c r="M1962" s="1"/>
      <c r="N1962" s="1"/>
      <c r="O1962" s="1"/>
      <c r="P1962" s="1"/>
      <c r="Q1962" s="53"/>
      <c r="R1962" s="53"/>
      <c r="V1962" s="43"/>
      <c r="W1962" s="1"/>
      <c r="X1962" s="92"/>
    </row>
    <row r="1963" spans="1:24" ht="15">
      <c r="A1963" s="1" t="b">
        <v>0</v>
      </c>
      <c r="B1963" s="1"/>
      <c r="C1963" s="1"/>
      <c r="D1963" s="1"/>
      <c r="E1963" s="1"/>
      <c r="F1963" s="1"/>
      <c r="G1963" s="1"/>
      <c r="H1963" s="1"/>
      <c r="I1963" s="33"/>
      <c r="J1963" s="53"/>
      <c r="K1963" s="1"/>
      <c r="L1963" s="1"/>
      <c r="M1963" s="1"/>
      <c r="N1963" s="1"/>
      <c r="O1963" s="1"/>
      <c r="P1963" s="1"/>
      <c r="Q1963" s="53"/>
      <c r="R1963" s="53"/>
      <c r="V1963" s="43"/>
      <c r="W1963" s="1"/>
      <c r="X1963" s="92"/>
    </row>
    <row r="1964" spans="1:24" ht="15">
      <c r="A1964" s="1" t="b">
        <v>0</v>
      </c>
      <c r="B1964" s="1"/>
      <c r="C1964" s="1"/>
      <c r="D1964" s="1"/>
      <c r="E1964" s="1"/>
      <c r="F1964" s="1"/>
      <c r="G1964" s="1"/>
      <c r="H1964" s="1"/>
      <c r="I1964" s="33"/>
      <c r="J1964" s="53"/>
      <c r="K1964" s="1"/>
      <c r="L1964" s="1"/>
      <c r="M1964" s="1"/>
      <c r="N1964" s="1"/>
      <c r="O1964" s="1"/>
      <c r="P1964" s="1"/>
      <c r="Q1964" s="53"/>
      <c r="R1964" s="53"/>
      <c r="V1964" s="43"/>
      <c r="W1964" s="1"/>
      <c r="X1964" s="92"/>
    </row>
    <row r="1965" spans="1:24" ht="15">
      <c r="A1965" s="1" t="b">
        <v>0</v>
      </c>
      <c r="B1965" s="1"/>
      <c r="C1965" s="1"/>
      <c r="D1965" s="1"/>
      <c r="E1965" s="1"/>
      <c r="F1965" s="1"/>
      <c r="G1965" s="1"/>
      <c r="H1965" s="1"/>
      <c r="I1965" s="33"/>
      <c r="J1965" s="53"/>
      <c r="K1965" s="1"/>
      <c r="L1965" s="1"/>
      <c r="M1965" s="1"/>
      <c r="N1965" s="1"/>
      <c r="O1965" s="1"/>
      <c r="P1965" s="1"/>
      <c r="Q1965" s="53"/>
      <c r="R1965" s="53"/>
      <c r="V1965" s="43"/>
      <c r="W1965" s="1"/>
      <c r="X1965" s="92"/>
    </row>
    <row r="1966" spans="1:24" ht="15">
      <c r="A1966" s="1" t="b">
        <v>0</v>
      </c>
      <c r="B1966" s="1"/>
      <c r="C1966" s="1"/>
      <c r="D1966" s="1"/>
      <c r="E1966" s="1"/>
      <c r="F1966" s="1"/>
      <c r="G1966" s="1"/>
      <c r="H1966" s="1"/>
      <c r="I1966" s="33"/>
      <c r="J1966" s="53"/>
      <c r="K1966" s="1"/>
      <c r="L1966" s="1"/>
      <c r="M1966" s="1"/>
      <c r="N1966" s="1"/>
      <c r="O1966" s="1"/>
      <c r="P1966" s="1"/>
      <c r="Q1966" s="53"/>
      <c r="R1966" s="53"/>
      <c r="V1966" s="43"/>
      <c r="W1966" s="1"/>
      <c r="X1966" s="92"/>
    </row>
    <row r="1967" spans="1:24" ht="15">
      <c r="A1967" s="1" t="b">
        <v>0</v>
      </c>
      <c r="B1967" s="1"/>
      <c r="C1967" s="1"/>
      <c r="D1967" s="1"/>
      <c r="E1967" s="1"/>
      <c r="F1967" s="1"/>
      <c r="G1967" s="1"/>
      <c r="H1967" s="1"/>
      <c r="I1967" s="33"/>
      <c r="J1967" s="53"/>
      <c r="K1967" s="1"/>
      <c r="L1967" s="1"/>
      <c r="M1967" s="1"/>
      <c r="N1967" s="1"/>
      <c r="O1967" s="1"/>
      <c r="P1967" s="1"/>
      <c r="Q1967" s="53"/>
      <c r="R1967" s="53"/>
      <c r="V1967" s="43"/>
      <c r="W1967" s="1"/>
      <c r="X1967" s="92"/>
    </row>
    <row r="1968" spans="1:24" ht="15">
      <c r="A1968" s="1" t="b">
        <v>0</v>
      </c>
      <c r="B1968" s="1"/>
      <c r="C1968" s="1"/>
      <c r="D1968" s="1"/>
      <c r="E1968" s="1"/>
      <c r="F1968" s="1"/>
      <c r="G1968" s="1"/>
      <c r="H1968" s="1"/>
      <c r="I1968" s="33"/>
      <c r="J1968" s="53"/>
      <c r="K1968" s="1"/>
      <c r="L1968" s="1"/>
      <c r="M1968" s="1"/>
      <c r="N1968" s="1"/>
      <c r="O1968" s="1"/>
      <c r="P1968" s="1"/>
      <c r="Q1968" s="53"/>
      <c r="R1968" s="53"/>
      <c r="V1968" s="43"/>
      <c r="W1968" s="1"/>
      <c r="X1968" s="92"/>
    </row>
    <row r="1969" spans="1:24" ht="15">
      <c r="A1969" s="1" t="b">
        <v>0</v>
      </c>
      <c r="B1969" s="1"/>
      <c r="C1969" s="1"/>
      <c r="D1969" s="1"/>
      <c r="E1969" s="1"/>
      <c r="F1969" s="1"/>
      <c r="G1969" s="1"/>
      <c r="H1969" s="1"/>
      <c r="I1969" s="33"/>
      <c r="J1969" s="53"/>
      <c r="K1969" s="1"/>
      <c r="L1969" s="1"/>
      <c r="M1969" s="1"/>
      <c r="N1969" s="1"/>
      <c r="O1969" s="1"/>
      <c r="P1969" s="1"/>
      <c r="Q1969" s="53"/>
      <c r="R1969" s="53"/>
      <c r="V1969" s="43"/>
      <c r="W1969" s="1"/>
      <c r="X1969" s="92"/>
    </row>
    <row r="1970" spans="1:24" ht="15">
      <c r="A1970" s="1" t="b">
        <v>0</v>
      </c>
      <c r="B1970" s="1"/>
      <c r="C1970" s="1"/>
      <c r="D1970" s="1"/>
      <c r="E1970" s="1"/>
      <c r="F1970" s="1"/>
      <c r="G1970" s="1"/>
      <c r="H1970" s="1"/>
      <c r="I1970" s="33"/>
      <c r="J1970" s="53"/>
      <c r="K1970" s="1"/>
      <c r="L1970" s="1"/>
      <c r="M1970" s="1"/>
      <c r="N1970" s="1"/>
      <c r="O1970" s="1"/>
      <c r="P1970" s="1"/>
      <c r="Q1970" s="53"/>
      <c r="R1970" s="53"/>
      <c r="V1970" s="43"/>
      <c r="W1970" s="1"/>
      <c r="X1970" s="92"/>
    </row>
    <row r="1971" spans="1:24" ht="15">
      <c r="A1971" s="1" t="b">
        <v>0</v>
      </c>
      <c r="B1971" s="1"/>
      <c r="C1971" s="1"/>
      <c r="D1971" s="1"/>
      <c r="E1971" s="1"/>
      <c r="F1971" s="1"/>
      <c r="G1971" s="1"/>
      <c r="H1971" s="1"/>
      <c r="I1971" s="33"/>
      <c r="J1971" s="53"/>
      <c r="K1971" s="1"/>
      <c r="L1971" s="1"/>
      <c r="M1971" s="1"/>
      <c r="N1971" s="1"/>
      <c r="O1971" s="1"/>
      <c r="P1971" s="1"/>
      <c r="Q1971" s="53"/>
      <c r="R1971" s="53"/>
      <c r="V1971" s="43"/>
      <c r="W1971" s="1"/>
      <c r="X1971" s="92"/>
    </row>
    <row r="1972" spans="1:24" ht="15">
      <c r="A1972" s="1" t="b">
        <v>0</v>
      </c>
      <c r="B1972" s="1"/>
      <c r="C1972" s="1"/>
      <c r="D1972" s="1"/>
      <c r="E1972" s="1"/>
      <c r="F1972" s="1"/>
      <c r="G1972" s="1"/>
      <c r="H1972" s="1"/>
      <c r="I1972" s="33"/>
      <c r="J1972" s="53"/>
      <c r="K1972" s="1"/>
      <c r="L1972" s="1"/>
      <c r="M1972" s="1"/>
      <c r="N1972" s="1"/>
      <c r="O1972" s="1"/>
      <c r="P1972" s="1"/>
      <c r="Q1972" s="53"/>
      <c r="R1972" s="53"/>
      <c r="V1972" s="43"/>
      <c r="W1972" s="1"/>
      <c r="X1972" s="92"/>
    </row>
    <row r="1973" spans="1:24" ht="15">
      <c r="A1973" s="1" t="b">
        <v>0</v>
      </c>
      <c r="B1973" s="1"/>
      <c r="C1973" s="1"/>
      <c r="D1973" s="1"/>
      <c r="E1973" s="1"/>
      <c r="F1973" s="1"/>
      <c r="G1973" s="1"/>
      <c r="H1973" s="1"/>
      <c r="I1973" s="33"/>
      <c r="J1973" s="53"/>
      <c r="K1973" s="1"/>
      <c r="L1973" s="1"/>
      <c r="M1973" s="1"/>
      <c r="N1973" s="1"/>
      <c r="O1973" s="1"/>
      <c r="P1973" s="1"/>
      <c r="Q1973" s="53"/>
      <c r="R1973" s="53"/>
      <c r="V1973" s="43"/>
      <c r="W1973" s="1"/>
      <c r="X1973" s="92"/>
    </row>
    <row r="1974" spans="1:24" ht="15">
      <c r="A1974" s="1" t="b">
        <v>0</v>
      </c>
      <c r="B1974" s="1"/>
      <c r="C1974" s="1"/>
      <c r="D1974" s="1"/>
      <c r="E1974" s="1"/>
      <c r="F1974" s="1"/>
      <c r="G1974" s="1"/>
      <c r="H1974" s="1"/>
      <c r="I1974" s="33"/>
      <c r="J1974" s="53"/>
      <c r="K1974" s="1"/>
      <c r="L1974" s="1"/>
      <c r="M1974" s="1"/>
      <c r="N1974" s="1"/>
      <c r="O1974" s="1"/>
      <c r="P1974" s="1"/>
      <c r="Q1974" s="53"/>
      <c r="R1974" s="53"/>
      <c r="V1974" s="43"/>
      <c r="W1974" s="1"/>
      <c r="X1974" s="92"/>
    </row>
    <row r="1975" spans="1:24" ht="15">
      <c r="A1975" s="1" t="b">
        <v>0</v>
      </c>
      <c r="B1975" s="1"/>
      <c r="C1975" s="1"/>
      <c r="D1975" s="1"/>
      <c r="E1975" s="1"/>
      <c r="F1975" s="1"/>
      <c r="G1975" s="1"/>
      <c r="H1975" s="1"/>
      <c r="I1975" s="33"/>
      <c r="J1975" s="53"/>
      <c r="K1975" s="1"/>
      <c r="L1975" s="1"/>
      <c r="M1975" s="1"/>
      <c r="N1975" s="1"/>
      <c r="O1975" s="1"/>
      <c r="P1975" s="1"/>
      <c r="Q1975" s="53"/>
      <c r="R1975" s="53"/>
      <c r="V1975" s="43"/>
      <c r="W1975" s="1"/>
      <c r="X1975" s="92"/>
    </row>
    <row r="1976" spans="1:24" ht="15">
      <c r="A1976" s="1" t="b">
        <v>0</v>
      </c>
      <c r="B1976" s="1"/>
      <c r="C1976" s="1"/>
      <c r="D1976" s="1"/>
      <c r="E1976" s="1"/>
      <c r="F1976" s="1"/>
      <c r="G1976" s="1"/>
      <c r="H1976" s="1"/>
      <c r="I1976" s="33"/>
      <c r="J1976" s="53"/>
      <c r="K1976" s="1"/>
      <c r="L1976" s="1"/>
      <c r="M1976" s="1"/>
      <c r="N1976" s="1"/>
      <c r="O1976" s="1"/>
      <c r="P1976" s="1"/>
      <c r="Q1976" s="53"/>
      <c r="R1976" s="53"/>
      <c r="V1976" s="43"/>
      <c r="W1976" s="1"/>
      <c r="X1976" s="92"/>
    </row>
    <row r="1977" spans="1:24" ht="15">
      <c r="A1977" s="1" t="b">
        <v>0</v>
      </c>
      <c r="B1977" s="1"/>
      <c r="C1977" s="1"/>
      <c r="D1977" s="1"/>
      <c r="E1977" s="1"/>
      <c r="F1977" s="1"/>
      <c r="G1977" s="1"/>
      <c r="H1977" s="1"/>
      <c r="I1977" s="33"/>
      <c r="J1977" s="53"/>
      <c r="K1977" s="1"/>
      <c r="L1977" s="1"/>
      <c r="M1977" s="1"/>
      <c r="N1977" s="1"/>
      <c r="O1977" s="1"/>
      <c r="P1977" s="1"/>
      <c r="Q1977" s="53"/>
      <c r="R1977" s="53"/>
      <c r="V1977" s="43"/>
      <c r="W1977" s="1"/>
      <c r="X1977" s="92"/>
    </row>
    <row r="1978" spans="1:24" ht="15">
      <c r="A1978" s="1" t="b">
        <v>0</v>
      </c>
      <c r="B1978" s="1"/>
      <c r="C1978" s="1"/>
      <c r="D1978" s="1"/>
      <c r="E1978" s="1"/>
      <c r="F1978" s="1"/>
      <c r="G1978" s="1"/>
      <c r="H1978" s="1"/>
      <c r="I1978" s="33"/>
      <c r="J1978" s="53"/>
      <c r="K1978" s="1"/>
      <c r="L1978" s="1"/>
      <c r="M1978" s="1"/>
      <c r="N1978" s="1"/>
      <c r="O1978" s="1"/>
      <c r="P1978" s="1"/>
      <c r="Q1978" s="53"/>
      <c r="R1978" s="53"/>
      <c r="V1978" s="43"/>
      <c r="W1978" s="1"/>
      <c r="X1978" s="92"/>
    </row>
    <row r="1979" spans="1:24" ht="15">
      <c r="A1979" s="1" t="b">
        <v>0</v>
      </c>
      <c r="B1979" s="1"/>
      <c r="C1979" s="1"/>
      <c r="D1979" s="1"/>
      <c r="E1979" s="1"/>
      <c r="F1979" s="1"/>
      <c r="G1979" s="1"/>
      <c r="H1979" s="1"/>
      <c r="I1979" s="33"/>
      <c r="J1979" s="53"/>
      <c r="K1979" s="1"/>
      <c r="L1979" s="1"/>
      <c r="M1979" s="1"/>
      <c r="N1979" s="1"/>
      <c r="O1979" s="1"/>
      <c r="P1979" s="1"/>
      <c r="Q1979" s="53"/>
      <c r="R1979" s="53"/>
      <c r="V1979" s="43"/>
      <c r="W1979" s="1"/>
      <c r="X1979" s="92"/>
    </row>
    <row r="1980" spans="1:24" ht="15">
      <c r="A1980" s="1" t="b">
        <v>0</v>
      </c>
      <c r="B1980" s="1"/>
      <c r="C1980" s="1"/>
      <c r="D1980" s="1"/>
      <c r="E1980" s="1"/>
      <c r="F1980" s="1"/>
      <c r="G1980" s="1"/>
      <c r="H1980" s="1"/>
      <c r="I1980" s="33"/>
      <c r="J1980" s="53"/>
      <c r="K1980" s="1"/>
      <c r="L1980" s="1"/>
      <c r="M1980" s="1"/>
      <c r="N1980" s="1"/>
      <c r="O1980" s="1"/>
      <c r="P1980" s="1"/>
      <c r="Q1980" s="53"/>
      <c r="R1980" s="53"/>
      <c r="V1980" s="43"/>
      <c r="W1980" s="1"/>
      <c r="X1980" s="92"/>
    </row>
    <row r="1981" spans="1:24" ht="15">
      <c r="A1981" s="1" t="b">
        <v>0</v>
      </c>
      <c r="B1981" s="1"/>
      <c r="C1981" s="1"/>
      <c r="D1981" s="1"/>
      <c r="E1981" s="1"/>
      <c r="F1981" s="1"/>
      <c r="G1981" s="1"/>
      <c r="H1981" s="1"/>
      <c r="I1981" s="33"/>
      <c r="J1981" s="53"/>
      <c r="K1981" s="1"/>
      <c r="L1981" s="1"/>
      <c r="M1981" s="1"/>
      <c r="N1981" s="1"/>
      <c r="O1981" s="1"/>
      <c r="P1981" s="1"/>
      <c r="Q1981" s="53"/>
      <c r="R1981" s="53"/>
      <c r="V1981" s="43"/>
      <c r="W1981" s="1"/>
      <c r="X1981" s="92"/>
    </row>
    <row r="1982" spans="1:24" ht="15">
      <c r="A1982" s="1" t="b">
        <v>0</v>
      </c>
      <c r="B1982" s="1"/>
      <c r="C1982" s="1"/>
      <c r="D1982" s="1"/>
      <c r="E1982" s="1"/>
      <c r="F1982" s="1"/>
      <c r="G1982" s="1"/>
      <c r="H1982" s="1"/>
      <c r="I1982" s="33"/>
      <c r="J1982" s="53"/>
      <c r="K1982" s="1"/>
      <c r="L1982" s="1"/>
      <c r="M1982" s="1"/>
      <c r="N1982" s="1"/>
      <c r="O1982" s="1"/>
      <c r="P1982" s="1"/>
      <c r="Q1982" s="53"/>
      <c r="R1982" s="53"/>
      <c r="V1982" s="43"/>
      <c r="W1982" s="1"/>
      <c r="X1982" s="92"/>
    </row>
    <row r="1983" spans="1:24" ht="15">
      <c r="A1983" s="1" t="b">
        <v>0</v>
      </c>
      <c r="B1983" s="1"/>
      <c r="C1983" s="1"/>
      <c r="D1983" s="1"/>
      <c r="E1983" s="1"/>
      <c r="F1983" s="1"/>
      <c r="G1983" s="1"/>
      <c r="H1983" s="1"/>
      <c r="I1983" s="33"/>
      <c r="J1983" s="53"/>
      <c r="K1983" s="1"/>
      <c r="L1983" s="1"/>
      <c r="M1983" s="1"/>
      <c r="N1983" s="1"/>
      <c r="O1983" s="1"/>
      <c r="P1983" s="1"/>
      <c r="Q1983" s="53"/>
      <c r="R1983" s="53"/>
      <c r="V1983" s="43"/>
      <c r="W1983" s="1"/>
      <c r="X1983" s="92"/>
    </row>
    <row r="1984" spans="1:24" ht="15">
      <c r="A1984" s="1" t="b">
        <v>0</v>
      </c>
      <c r="B1984" s="1"/>
      <c r="C1984" s="1"/>
      <c r="D1984" s="1"/>
      <c r="E1984" s="1"/>
      <c r="F1984" s="1"/>
      <c r="G1984" s="1"/>
      <c r="H1984" s="1"/>
      <c r="I1984" s="33"/>
      <c r="J1984" s="53"/>
      <c r="K1984" s="1"/>
      <c r="L1984" s="1"/>
      <c r="M1984" s="1"/>
      <c r="N1984" s="1"/>
      <c r="O1984" s="1"/>
      <c r="P1984" s="1"/>
      <c r="Q1984" s="53"/>
      <c r="R1984" s="53"/>
      <c r="V1984" s="43"/>
      <c r="W1984" s="1"/>
      <c r="X1984" s="92"/>
    </row>
    <row r="1985" spans="1:24" ht="15">
      <c r="A1985" s="1" t="b">
        <v>0</v>
      </c>
      <c r="B1985" s="1"/>
      <c r="C1985" s="1"/>
      <c r="D1985" s="1"/>
      <c r="E1985" s="1"/>
      <c r="F1985" s="1"/>
      <c r="G1985" s="1"/>
      <c r="H1985" s="1"/>
      <c r="I1985" s="33"/>
      <c r="J1985" s="53"/>
      <c r="K1985" s="1"/>
      <c r="L1985" s="1"/>
      <c r="M1985" s="1"/>
      <c r="N1985" s="1"/>
      <c r="O1985" s="1"/>
      <c r="P1985" s="1"/>
      <c r="Q1985" s="53"/>
      <c r="R1985" s="53"/>
      <c r="V1985" s="43"/>
      <c r="W1985" s="1"/>
      <c r="X1985" s="92"/>
    </row>
    <row r="1986" spans="1:24" ht="15">
      <c r="A1986" s="1" t="b">
        <v>0</v>
      </c>
      <c r="B1986" s="1"/>
      <c r="C1986" s="1"/>
      <c r="D1986" s="1"/>
      <c r="E1986" s="1"/>
      <c r="F1986" s="1"/>
      <c r="G1986" s="1"/>
      <c r="H1986" s="1"/>
      <c r="I1986" s="33"/>
      <c r="J1986" s="53"/>
      <c r="K1986" s="1"/>
      <c r="L1986" s="1"/>
      <c r="M1986" s="1"/>
      <c r="N1986" s="1"/>
      <c r="O1986" s="1"/>
      <c r="P1986" s="1"/>
      <c r="Q1986" s="53"/>
      <c r="R1986" s="53"/>
      <c r="V1986" s="43"/>
      <c r="W1986" s="1"/>
      <c r="X1986" s="92"/>
    </row>
    <row r="1987" spans="1:24" ht="15">
      <c r="A1987" s="1" t="b">
        <v>0</v>
      </c>
      <c r="B1987" s="1"/>
      <c r="C1987" s="1"/>
      <c r="D1987" s="1"/>
      <c r="E1987" s="1"/>
      <c r="F1987" s="1"/>
      <c r="G1987" s="1"/>
      <c r="H1987" s="1"/>
      <c r="I1987" s="33"/>
      <c r="J1987" s="53"/>
      <c r="K1987" s="1"/>
      <c r="L1987" s="1"/>
      <c r="M1987" s="1"/>
      <c r="N1987" s="1"/>
      <c r="O1987" s="1"/>
      <c r="P1987" s="1"/>
      <c r="Q1987" s="53"/>
      <c r="R1987" s="53"/>
      <c r="V1987" s="43"/>
      <c r="W1987" s="1"/>
      <c r="X1987" s="92"/>
    </row>
    <row r="1988" spans="1:24" ht="15">
      <c r="A1988" s="1" t="b">
        <v>0</v>
      </c>
      <c r="B1988" s="1"/>
      <c r="C1988" s="1"/>
      <c r="D1988" s="1"/>
      <c r="E1988" s="1"/>
      <c r="F1988" s="1"/>
      <c r="G1988" s="1"/>
      <c r="H1988" s="1"/>
      <c r="I1988" s="33"/>
      <c r="J1988" s="53"/>
      <c r="K1988" s="1"/>
      <c r="L1988" s="1"/>
      <c r="M1988" s="1"/>
      <c r="N1988" s="1"/>
      <c r="O1988" s="1"/>
      <c r="P1988" s="1"/>
      <c r="Q1988" s="53"/>
      <c r="R1988" s="53"/>
      <c r="V1988" s="43"/>
      <c r="W1988" s="1"/>
      <c r="X1988" s="92"/>
    </row>
    <row r="1989" spans="1:24" ht="15">
      <c r="A1989" s="1" t="b">
        <v>0</v>
      </c>
      <c r="B1989" s="1"/>
      <c r="C1989" s="1"/>
      <c r="D1989" s="1"/>
      <c r="E1989" s="1"/>
      <c r="F1989" s="1"/>
      <c r="G1989" s="1"/>
      <c r="H1989" s="1"/>
      <c r="I1989" s="33"/>
      <c r="J1989" s="53"/>
      <c r="K1989" s="1"/>
      <c r="L1989" s="1"/>
      <c r="M1989" s="1"/>
      <c r="N1989" s="1"/>
      <c r="O1989" s="1"/>
      <c r="P1989" s="1"/>
      <c r="Q1989" s="53"/>
      <c r="R1989" s="53"/>
      <c r="V1989" s="43"/>
      <c r="W1989" s="1"/>
      <c r="X1989" s="92"/>
    </row>
    <row r="1990" spans="1:24" ht="15">
      <c r="A1990" s="1" t="b">
        <v>0</v>
      </c>
      <c r="B1990" s="1"/>
      <c r="C1990" s="1"/>
      <c r="D1990" s="1"/>
      <c r="E1990" s="1"/>
      <c r="F1990" s="1"/>
      <c r="G1990" s="1"/>
      <c r="H1990" s="1"/>
      <c r="I1990" s="33"/>
      <c r="J1990" s="53"/>
      <c r="K1990" s="1"/>
      <c r="L1990" s="1"/>
      <c r="M1990" s="1"/>
      <c r="N1990" s="1"/>
      <c r="O1990" s="1"/>
      <c r="P1990" s="1"/>
      <c r="Q1990" s="53"/>
      <c r="R1990" s="53"/>
      <c r="V1990" s="43"/>
      <c r="W1990" s="1"/>
      <c r="X1990" s="92"/>
    </row>
    <row r="1991" spans="1:24" ht="15">
      <c r="A1991" s="1" t="b">
        <v>0</v>
      </c>
      <c r="B1991" s="1"/>
      <c r="C1991" s="1"/>
      <c r="D1991" s="1"/>
      <c r="E1991" s="1"/>
      <c r="F1991" s="1"/>
      <c r="G1991" s="1"/>
      <c r="H1991" s="1"/>
      <c r="I1991" s="33"/>
      <c r="J1991" s="53"/>
      <c r="K1991" s="1"/>
      <c r="L1991" s="1"/>
      <c r="M1991" s="1"/>
      <c r="N1991" s="1"/>
      <c r="O1991" s="1"/>
      <c r="P1991" s="1"/>
      <c r="Q1991" s="53"/>
      <c r="R1991" s="53"/>
      <c r="V1991" s="43"/>
      <c r="W1991" s="1"/>
      <c r="X1991" s="92"/>
    </row>
    <row r="1992" spans="1:24" ht="15">
      <c r="A1992" s="1" t="b">
        <v>0</v>
      </c>
      <c r="B1992" s="1"/>
      <c r="C1992" s="1"/>
      <c r="D1992" s="1"/>
      <c r="E1992" s="1"/>
      <c r="F1992" s="1"/>
      <c r="G1992" s="1"/>
      <c r="H1992" s="1"/>
      <c r="I1992" s="33"/>
      <c r="J1992" s="53"/>
      <c r="K1992" s="1"/>
      <c r="L1992" s="1"/>
      <c r="M1992" s="1"/>
      <c r="N1992" s="1"/>
      <c r="O1992" s="1"/>
      <c r="P1992" s="1"/>
      <c r="Q1992" s="53"/>
      <c r="R1992" s="53"/>
      <c r="V1992" s="43"/>
      <c r="W1992" s="1"/>
      <c r="X1992" s="92"/>
    </row>
    <row r="1993" spans="1:24" ht="15">
      <c r="A1993" s="1" t="b">
        <v>0</v>
      </c>
      <c r="B1993" s="1"/>
      <c r="C1993" s="1"/>
      <c r="D1993" s="1"/>
      <c r="E1993" s="1"/>
      <c r="F1993" s="1"/>
      <c r="G1993" s="1"/>
      <c r="H1993" s="1"/>
      <c r="I1993" s="33"/>
      <c r="J1993" s="53"/>
      <c r="K1993" s="1"/>
      <c r="L1993" s="1"/>
      <c r="M1993" s="1"/>
      <c r="N1993" s="1"/>
      <c r="O1993" s="1"/>
      <c r="P1993" s="1"/>
      <c r="Q1993" s="53"/>
      <c r="R1993" s="53"/>
      <c r="V1993" s="43"/>
      <c r="W1993" s="1"/>
      <c r="X1993" s="92"/>
    </row>
    <row r="1994" spans="1:24" ht="15">
      <c r="A1994" s="1" t="b">
        <v>0</v>
      </c>
      <c r="B1994" s="1"/>
      <c r="C1994" s="1"/>
      <c r="D1994" s="1"/>
      <c r="E1994" s="1"/>
      <c r="F1994" s="1"/>
      <c r="G1994" s="1"/>
      <c r="H1994" s="1"/>
      <c r="I1994" s="33"/>
      <c r="J1994" s="53"/>
      <c r="K1994" s="1"/>
      <c r="L1994" s="1"/>
      <c r="M1994" s="1"/>
      <c r="N1994" s="1"/>
      <c r="O1994" s="1"/>
      <c r="P1994" s="1"/>
      <c r="Q1994" s="53"/>
      <c r="R1994" s="53"/>
      <c r="V1994" s="43"/>
      <c r="W1994" s="1"/>
      <c r="X1994" s="92"/>
    </row>
    <row r="1995" spans="1:24" ht="15">
      <c r="A1995" s="1" t="b">
        <v>0</v>
      </c>
      <c r="B1995" s="1"/>
      <c r="C1995" s="1"/>
      <c r="D1995" s="1"/>
      <c r="E1995" s="1"/>
      <c r="F1995" s="1"/>
      <c r="G1995" s="1"/>
      <c r="H1995" s="1"/>
      <c r="I1995" s="33"/>
      <c r="J1995" s="53"/>
      <c r="K1995" s="1"/>
      <c r="L1995" s="1"/>
      <c r="M1995" s="1"/>
      <c r="N1995" s="1"/>
      <c r="O1995" s="1"/>
      <c r="P1995" s="1"/>
      <c r="Q1995" s="53"/>
      <c r="R1995" s="53"/>
      <c r="V1995" s="43"/>
      <c r="W1995" s="1"/>
      <c r="X1995" s="92"/>
    </row>
    <row r="1996" spans="1:24" ht="15">
      <c r="A1996" s="1" t="b">
        <v>0</v>
      </c>
      <c r="B1996" s="1"/>
      <c r="C1996" s="1"/>
      <c r="D1996" s="1"/>
      <c r="E1996" s="1"/>
      <c r="F1996" s="1"/>
      <c r="G1996" s="1"/>
      <c r="H1996" s="1"/>
      <c r="I1996" s="33"/>
      <c r="J1996" s="53"/>
      <c r="K1996" s="1"/>
      <c r="L1996" s="1"/>
      <c r="M1996" s="1"/>
      <c r="N1996" s="1"/>
      <c r="O1996" s="1"/>
      <c r="P1996" s="1"/>
      <c r="Q1996" s="53"/>
      <c r="R1996" s="53"/>
      <c r="V1996" s="43"/>
      <c r="W1996" s="1"/>
      <c r="X1996" s="92"/>
    </row>
    <row r="1997" spans="1:24" ht="15">
      <c r="A1997" s="1" t="b">
        <v>0</v>
      </c>
      <c r="B1997" s="1"/>
      <c r="C1997" s="1"/>
      <c r="D1997" s="1"/>
      <c r="E1997" s="1"/>
      <c r="F1997" s="1"/>
      <c r="G1997" s="1"/>
      <c r="H1997" s="1"/>
      <c r="I1997" s="33"/>
      <c r="J1997" s="53"/>
      <c r="K1997" s="1"/>
      <c r="L1997" s="1"/>
      <c r="M1997" s="1"/>
      <c r="N1997" s="1"/>
      <c r="O1997" s="1"/>
      <c r="P1997" s="1"/>
      <c r="Q1997" s="53"/>
      <c r="R1997" s="53"/>
      <c r="V1997" s="43"/>
      <c r="W1997" s="1"/>
      <c r="X1997" s="92"/>
    </row>
    <row r="1998" spans="1:24" ht="15">
      <c r="A1998" s="1" t="b">
        <v>0</v>
      </c>
      <c r="B1998" s="1"/>
      <c r="C1998" s="1"/>
      <c r="D1998" s="1"/>
      <c r="E1998" s="1"/>
      <c r="F1998" s="1"/>
      <c r="G1998" s="1"/>
      <c r="H1998" s="1"/>
      <c r="I1998" s="33"/>
      <c r="J1998" s="53"/>
      <c r="K1998" s="1"/>
      <c r="L1998" s="1"/>
      <c r="M1998" s="1"/>
      <c r="N1998" s="1"/>
      <c r="O1998" s="1"/>
      <c r="P1998" s="1"/>
      <c r="Q1998" s="53"/>
      <c r="R1998" s="53"/>
      <c r="V1998" s="43"/>
      <c r="W1998" s="1"/>
      <c r="X1998" s="92"/>
    </row>
    <row r="1999" spans="1:24" ht="15">
      <c r="A1999" s="1" t="b">
        <v>0</v>
      </c>
      <c r="B1999" s="1"/>
      <c r="C1999" s="1"/>
      <c r="D1999" s="1"/>
      <c r="E1999" s="1"/>
      <c r="F1999" s="1"/>
      <c r="G1999" s="1"/>
      <c r="H1999" s="1"/>
      <c r="I1999" s="33"/>
      <c r="J1999" s="53"/>
      <c r="K1999" s="1"/>
      <c r="L1999" s="1"/>
      <c r="M1999" s="1"/>
      <c r="N1999" s="1"/>
      <c r="O1999" s="1"/>
      <c r="P1999" s="1"/>
      <c r="Q1999" s="53"/>
      <c r="R1999" s="53"/>
      <c r="V1999" s="43"/>
      <c r="W1999" s="1"/>
      <c r="X1999" s="92"/>
    </row>
    <row r="2000" spans="1:24" ht="15">
      <c r="A2000" s="1" t="b">
        <v>0</v>
      </c>
      <c r="B2000" s="1"/>
      <c r="C2000" s="1"/>
      <c r="D2000" s="1"/>
      <c r="E2000" s="1"/>
      <c r="F2000" s="1"/>
      <c r="G2000" s="1"/>
      <c r="H2000" s="1"/>
      <c r="I2000" s="33"/>
      <c r="J2000" s="53"/>
      <c r="K2000" s="1"/>
      <c r="L2000" s="1"/>
      <c r="M2000" s="1"/>
      <c r="N2000" s="1"/>
      <c r="O2000" s="1"/>
      <c r="P2000" s="1"/>
      <c r="Q2000" s="53"/>
      <c r="R2000" s="53"/>
      <c r="V2000" s="43"/>
      <c r="W2000" s="1"/>
      <c r="X2000" s="92"/>
    </row>
    <row r="2001" spans="1:24" ht="15">
      <c r="A2001" s="1" t="b">
        <v>0</v>
      </c>
      <c r="B2001" s="1"/>
      <c r="C2001" s="1"/>
      <c r="D2001" s="1"/>
      <c r="E2001" s="1"/>
      <c r="F2001" s="1"/>
      <c r="G2001" s="1"/>
      <c r="H2001" s="1"/>
      <c r="I2001" s="33"/>
      <c r="J2001" s="53"/>
      <c r="K2001" s="1"/>
      <c r="L2001" s="1"/>
      <c r="M2001" s="1"/>
      <c r="N2001" s="1"/>
      <c r="O2001" s="1"/>
      <c r="P2001" s="1"/>
      <c r="Q2001" s="53"/>
      <c r="R2001" s="53"/>
      <c r="V2001" s="43"/>
      <c r="W2001" s="1"/>
      <c r="X2001" s="92"/>
    </row>
    <row r="2002" spans="1:24" ht="15">
      <c r="A2002" s="1" t="b">
        <v>0</v>
      </c>
      <c r="B2002" s="1"/>
      <c r="C2002" s="1"/>
      <c r="D2002" s="1"/>
      <c r="E2002" s="1"/>
      <c r="F2002" s="1"/>
      <c r="G2002" s="1"/>
      <c r="H2002" s="1"/>
      <c r="I2002" s="33"/>
      <c r="J2002" s="53"/>
      <c r="K2002" s="1"/>
      <c r="L2002" s="1"/>
      <c r="M2002" s="1"/>
      <c r="N2002" s="1"/>
      <c r="O2002" s="1"/>
      <c r="P2002" s="1"/>
      <c r="Q2002" s="53"/>
      <c r="R2002" s="53"/>
      <c r="V2002" s="43"/>
      <c r="W2002" s="1"/>
      <c r="X2002" s="92"/>
    </row>
  </sheetData>
  <mergeCells count="2">
    <mergeCell ref="M1:U1"/>
    <mergeCell ref="V1:X1"/>
  </mergeCells>
  <dataValidations count="4">
    <dataValidation type="list" allowBlank="1" sqref="H728:H734" xr:uid="{00000000-0002-0000-0400-000000000000}">
      <formula1>#REF!</formula1>
    </dataValidation>
    <dataValidation type="custom" allowBlank="1" showDropDown="1" showInputMessage="1" prompt="Bitte Datumsformat JJJJ-MM-TT benutzen (2020-10-20)" sqref="I634:I735" xr:uid="{00000000-0002-0000-0400-000001000000}">
      <formula1>OR(NOT(ISERROR(DATEVALUE(I634))), AND(ISNUMBER(I634), LEFT(CELL("format", I634))="D"))</formula1>
    </dataValidation>
    <dataValidation type="list" allowBlank="1" sqref="R3:R186 R188:R632" xr:uid="{00000000-0002-0000-0400-000003000000}">
      <formula1>"Steine,Satzsystem,NRW-System"</formula1>
    </dataValidation>
    <dataValidation type="custom" allowBlank="1" showDropDown="1" showInputMessage="1" prompt="Bitte Datumsformat JJJJ-MM-TT (2020-10-20) benutzen!" sqref="I71:I632 I736:I2002" xr:uid="{00000000-0002-0000-0400-000004000000}">
      <formula1>OR(NOT(ISERROR(DATEVALUE(I71))), AND(ISNUMBER(I71), LEFT(CELL("format", I71))="D"))</formula1>
    </dataValidation>
  </dataValidations>
  <hyperlinks>
    <hyperlink ref="G3" r:id="rId1" xr:uid="{00000000-0004-0000-0400-000000000000}"/>
    <hyperlink ref="G4" r:id="rId2" xr:uid="{00000000-0004-0000-0400-000001000000}"/>
    <hyperlink ref="G5" r:id="rId3" xr:uid="{00000000-0004-0000-0400-000002000000}"/>
    <hyperlink ref="G6" r:id="rId4" xr:uid="{00000000-0004-0000-0400-000003000000}"/>
    <hyperlink ref="G7" r:id="rId5" xr:uid="{00000000-0004-0000-0400-000004000000}"/>
    <hyperlink ref="G8" r:id="rId6" xr:uid="{00000000-0004-0000-0400-000005000000}"/>
    <hyperlink ref="G9" r:id="rId7" xr:uid="{00000000-0004-0000-0400-000006000000}"/>
    <hyperlink ref="G10" r:id="rId8" xr:uid="{00000000-0004-0000-0400-000007000000}"/>
    <hyperlink ref="G11" r:id="rId9" xr:uid="{00000000-0004-0000-0400-000008000000}"/>
    <hyperlink ref="G12" r:id="rId10" xr:uid="{00000000-0004-0000-0400-000009000000}"/>
    <hyperlink ref="G13" r:id="rId11" xr:uid="{00000000-0004-0000-0400-00000A000000}"/>
    <hyperlink ref="G14" r:id="rId12" xr:uid="{00000000-0004-0000-0400-00000B000000}"/>
    <hyperlink ref="G15" r:id="rId13" xr:uid="{00000000-0004-0000-0400-00000C000000}"/>
    <hyperlink ref="G16" r:id="rId14" xr:uid="{00000000-0004-0000-0400-00000D000000}"/>
    <hyperlink ref="G17" r:id="rId15" xr:uid="{00000000-0004-0000-0400-00000E000000}"/>
    <hyperlink ref="G18" r:id="rId16" xr:uid="{00000000-0004-0000-0400-00000F000000}"/>
    <hyperlink ref="G19" r:id="rId17" xr:uid="{00000000-0004-0000-0400-000010000000}"/>
    <hyperlink ref="G20" r:id="rId18" xr:uid="{00000000-0004-0000-0400-000011000000}"/>
    <hyperlink ref="G21" r:id="rId19" xr:uid="{00000000-0004-0000-0400-000012000000}"/>
    <hyperlink ref="G22" r:id="rId20" xr:uid="{00000000-0004-0000-0400-000013000000}"/>
    <hyperlink ref="G23" r:id="rId21" xr:uid="{00000000-0004-0000-0400-000014000000}"/>
    <hyperlink ref="G24" r:id="rId22" xr:uid="{00000000-0004-0000-0400-000015000000}"/>
    <hyperlink ref="G25" r:id="rId23" xr:uid="{00000000-0004-0000-0400-000016000000}"/>
    <hyperlink ref="G26" r:id="rId24" xr:uid="{00000000-0004-0000-0400-000017000000}"/>
    <hyperlink ref="G27" r:id="rId25" xr:uid="{00000000-0004-0000-0400-000018000000}"/>
    <hyperlink ref="G28" r:id="rId26" xr:uid="{00000000-0004-0000-0400-000019000000}"/>
    <hyperlink ref="G29" r:id="rId27" xr:uid="{00000000-0004-0000-0400-00001A000000}"/>
    <hyperlink ref="G30" r:id="rId28" xr:uid="{00000000-0004-0000-0400-00001B000000}"/>
    <hyperlink ref="G31" r:id="rId29" xr:uid="{00000000-0004-0000-0400-00001C000000}"/>
    <hyperlink ref="G32" r:id="rId30" xr:uid="{00000000-0004-0000-0400-00001D000000}"/>
    <hyperlink ref="G33" r:id="rId31" xr:uid="{00000000-0004-0000-0400-00001E000000}"/>
    <hyperlink ref="G34" r:id="rId32" xr:uid="{00000000-0004-0000-0400-00001F000000}"/>
    <hyperlink ref="G35" r:id="rId33" xr:uid="{00000000-0004-0000-0400-000020000000}"/>
    <hyperlink ref="G36" r:id="rId34" xr:uid="{00000000-0004-0000-0400-000021000000}"/>
    <hyperlink ref="G37" r:id="rId35" xr:uid="{00000000-0004-0000-0400-000022000000}"/>
    <hyperlink ref="G38" r:id="rId36" xr:uid="{00000000-0004-0000-0400-000023000000}"/>
    <hyperlink ref="G39" r:id="rId37" xr:uid="{00000000-0004-0000-0400-000024000000}"/>
    <hyperlink ref="G40" r:id="rId38" xr:uid="{00000000-0004-0000-0400-000025000000}"/>
    <hyperlink ref="G41" r:id="rId39" xr:uid="{00000000-0004-0000-0400-000026000000}"/>
    <hyperlink ref="G42" r:id="rId40" xr:uid="{00000000-0004-0000-0400-000027000000}"/>
    <hyperlink ref="G43" r:id="rId41" xr:uid="{00000000-0004-0000-0400-000028000000}"/>
    <hyperlink ref="G44" r:id="rId42" xr:uid="{00000000-0004-0000-0400-000029000000}"/>
    <hyperlink ref="G45" r:id="rId43" xr:uid="{00000000-0004-0000-0400-00002A000000}"/>
    <hyperlink ref="G46" r:id="rId44" xr:uid="{00000000-0004-0000-0400-00002B000000}"/>
    <hyperlink ref="G47" r:id="rId45" xr:uid="{00000000-0004-0000-0400-00002C000000}"/>
    <hyperlink ref="G48" r:id="rId46" xr:uid="{00000000-0004-0000-0400-00002D000000}"/>
    <hyperlink ref="G49" r:id="rId47" xr:uid="{00000000-0004-0000-0400-00002E000000}"/>
    <hyperlink ref="G50" r:id="rId48" xr:uid="{00000000-0004-0000-0400-00002F000000}"/>
    <hyperlink ref="G51" r:id="rId49" xr:uid="{00000000-0004-0000-0400-000030000000}"/>
    <hyperlink ref="G52" r:id="rId50" xr:uid="{00000000-0004-0000-0400-000031000000}"/>
    <hyperlink ref="G53" r:id="rId51" xr:uid="{00000000-0004-0000-0400-000032000000}"/>
    <hyperlink ref="G54" r:id="rId52" xr:uid="{00000000-0004-0000-0400-000033000000}"/>
    <hyperlink ref="G55" r:id="rId53" xr:uid="{00000000-0004-0000-0400-000034000000}"/>
    <hyperlink ref="G56" r:id="rId54" xr:uid="{00000000-0004-0000-0400-000035000000}"/>
    <hyperlink ref="G57" r:id="rId55" xr:uid="{00000000-0004-0000-0400-000036000000}"/>
    <hyperlink ref="G58" r:id="rId56" xr:uid="{00000000-0004-0000-0400-000037000000}"/>
    <hyperlink ref="G59" r:id="rId57" xr:uid="{00000000-0004-0000-0400-000038000000}"/>
    <hyperlink ref="G60" r:id="rId58" xr:uid="{00000000-0004-0000-0400-000039000000}"/>
    <hyperlink ref="G61" r:id="rId59" xr:uid="{00000000-0004-0000-0400-00003A000000}"/>
    <hyperlink ref="G62" r:id="rId60" xr:uid="{00000000-0004-0000-0400-00003B000000}"/>
    <hyperlink ref="G63" r:id="rId61" xr:uid="{00000000-0004-0000-0400-00003C000000}"/>
    <hyperlink ref="G64" r:id="rId62" xr:uid="{00000000-0004-0000-0400-00003D000000}"/>
    <hyperlink ref="G65" r:id="rId63" xr:uid="{00000000-0004-0000-0400-00003E000000}"/>
    <hyperlink ref="G66" r:id="rId64" xr:uid="{00000000-0004-0000-0400-00003F000000}"/>
    <hyperlink ref="G67" r:id="rId65" xr:uid="{00000000-0004-0000-0400-000040000000}"/>
    <hyperlink ref="G68" r:id="rId66" xr:uid="{00000000-0004-0000-0400-000041000000}"/>
    <hyperlink ref="G69" r:id="rId67" xr:uid="{00000000-0004-0000-0400-000042000000}"/>
    <hyperlink ref="G70" r:id="rId68" xr:uid="{00000000-0004-0000-0400-000043000000}"/>
    <hyperlink ref="G71" r:id="rId69" xr:uid="{00000000-0004-0000-0400-000044000000}"/>
    <hyperlink ref="G72" r:id="rId70" xr:uid="{00000000-0004-0000-0400-000045000000}"/>
    <hyperlink ref="G73" r:id="rId71" xr:uid="{00000000-0004-0000-0400-000046000000}"/>
    <hyperlink ref="G74" r:id="rId72" xr:uid="{00000000-0004-0000-0400-000047000000}"/>
    <hyperlink ref="G75" r:id="rId73" xr:uid="{00000000-0004-0000-0400-000048000000}"/>
    <hyperlink ref="G76" r:id="rId74" xr:uid="{00000000-0004-0000-0400-000049000000}"/>
    <hyperlink ref="G77" r:id="rId75" xr:uid="{00000000-0004-0000-0400-00004A000000}"/>
    <hyperlink ref="M77" r:id="rId76" xr:uid="{00000000-0004-0000-0400-00004B000000}"/>
    <hyperlink ref="G78" r:id="rId77" xr:uid="{00000000-0004-0000-0400-00004C000000}"/>
    <hyperlink ref="M78" r:id="rId78" xr:uid="{00000000-0004-0000-0400-00004D000000}"/>
    <hyperlink ref="G79" r:id="rId79" xr:uid="{00000000-0004-0000-0400-00004E000000}"/>
    <hyperlink ref="M79" r:id="rId80" xr:uid="{00000000-0004-0000-0400-00004F000000}"/>
    <hyperlink ref="G80" r:id="rId81" xr:uid="{00000000-0004-0000-0400-000050000000}"/>
    <hyperlink ref="G81" r:id="rId82" xr:uid="{00000000-0004-0000-0400-000051000000}"/>
    <hyperlink ref="M81" r:id="rId83" xr:uid="{00000000-0004-0000-0400-000052000000}"/>
    <hyperlink ref="G82" r:id="rId84" xr:uid="{00000000-0004-0000-0400-000053000000}"/>
    <hyperlink ref="M82" r:id="rId85" xr:uid="{00000000-0004-0000-0400-000054000000}"/>
    <hyperlink ref="G83" r:id="rId86" xr:uid="{00000000-0004-0000-0400-000055000000}"/>
    <hyperlink ref="M83" r:id="rId87" xr:uid="{00000000-0004-0000-0400-000056000000}"/>
    <hyperlink ref="G84" r:id="rId88" xr:uid="{00000000-0004-0000-0400-000057000000}"/>
    <hyperlink ref="M84" r:id="rId89" xr:uid="{00000000-0004-0000-0400-000058000000}"/>
    <hyperlink ref="G85" r:id="rId90" xr:uid="{00000000-0004-0000-0400-000059000000}"/>
    <hyperlink ref="M85" r:id="rId91" xr:uid="{00000000-0004-0000-0400-00005A000000}"/>
    <hyperlink ref="G86" r:id="rId92" xr:uid="{00000000-0004-0000-0400-00005B000000}"/>
    <hyperlink ref="M86" r:id="rId93" xr:uid="{00000000-0004-0000-0400-00005C000000}"/>
    <hyperlink ref="G87" r:id="rId94" xr:uid="{00000000-0004-0000-0400-00005D000000}"/>
    <hyperlink ref="M87" r:id="rId95" xr:uid="{00000000-0004-0000-0400-00005E000000}"/>
    <hyperlink ref="G88" r:id="rId96" xr:uid="{00000000-0004-0000-0400-00005F000000}"/>
    <hyperlink ref="M88" r:id="rId97" xr:uid="{00000000-0004-0000-0400-000060000000}"/>
    <hyperlink ref="G89" r:id="rId98" xr:uid="{00000000-0004-0000-0400-000061000000}"/>
    <hyperlink ref="M89" r:id="rId99" xr:uid="{00000000-0004-0000-0400-000062000000}"/>
    <hyperlink ref="G90" r:id="rId100" xr:uid="{00000000-0004-0000-0400-000063000000}"/>
    <hyperlink ref="M90" r:id="rId101" xr:uid="{00000000-0004-0000-0400-000064000000}"/>
    <hyperlink ref="G91" r:id="rId102" xr:uid="{00000000-0004-0000-0400-000065000000}"/>
    <hyperlink ref="M91" r:id="rId103" xr:uid="{00000000-0004-0000-0400-000066000000}"/>
    <hyperlink ref="G92" r:id="rId104" xr:uid="{00000000-0004-0000-0400-000067000000}"/>
    <hyperlink ref="M92" r:id="rId105" xr:uid="{00000000-0004-0000-0400-000068000000}"/>
    <hyperlink ref="G93" r:id="rId106" xr:uid="{00000000-0004-0000-0400-000069000000}"/>
    <hyperlink ref="M93" r:id="rId107" xr:uid="{00000000-0004-0000-0400-00006A000000}"/>
    <hyperlink ref="G94" r:id="rId108" xr:uid="{00000000-0004-0000-0400-00006B000000}"/>
    <hyperlink ref="M94" r:id="rId109" xr:uid="{00000000-0004-0000-0400-00006C000000}"/>
    <hyperlink ref="G95" r:id="rId110" xr:uid="{00000000-0004-0000-0400-00006D000000}"/>
    <hyperlink ref="M95" r:id="rId111" xr:uid="{00000000-0004-0000-0400-00006E000000}"/>
    <hyperlink ref="G96" r:id="rId112" xr:uid="{00000000-0004-0000-0400-00006F000000}"/>
    <hyperlink ref="M96" r:id="rId113" xr:uid="{00000000-0004-0000-0400-000070000000}"/>
    <hyperlink ref="G97" r:id="rId114" xr:uid="{00000000-0004-0000-0400-000071000000}"/>
    <hyperlink ref="M97" r:id="rId115" xr:uid="{00000000-0004-0000-0400-000072000000}"/>
    <hyperlink ref="G98" r:id="rId116" xr:uid="{00000000-0004-0000-0400-000073000000}"/>
    <hyperlink ref="M98" r:id="rId117" xr:uid="{00000000-0004-0000-0400-000074000000}"/>
    <hyperlink ref="G99" r:id="rId118" xr:uid="{00000000-0004-0000-0400-000075000000}"/>
    <hyperlink ref="M99" r:id="rId119" xr:uid="{00000000-0004-0000-0400-000076000000}"/>
    <hyperlink ref="G100" r:id="rId120" xr:uid="{00000000-0004-0000-0400-000077000000}"/>
    <hyperlink ref="M100" r:id="rId121" xr:uid="{00000000-0004-0000-0400-000078000000}"/>
    <hyperlink ref="G101" r:id="rId122" xr:uid="{00000000-0004-0000-0400-000079000000}"/>
    <hyperlink ref="M101" r:id="rId123" xr:uid="{00000000-0004-0000-0400-00007A000000}"/>
    <hyperlink ref="G102" r:id="rId124" xr:uid="{00000000-0004-0000-0400-00007B000000}"/>
    <hyperlink ref="M102" r:id="rId125" xr:uid="{00000000-0004-0000-0400-00007C000000}"/>
    <hyperlink ref="G103" r:id="rId126" xr:uid="{00000000-0004-0000-0400-00007D000000}"/>
    <hyperlink ref="M103" r:id="rId127" xr:uid="{00000000-0004-0000-0400-00007E000000}"/>
    <hyperlink ref="G104" r:id="rId128" xr:uid="{00000000-0004-0000-0400-00007F000000}"/>
    <hyperlink ref="M104" r:id="rId129" xr:uid="{00000000-0004-0000-0400-000080000000}"/>
    <hyperlink ref="G105" r:id="rId130" xr:uid="{00000000-0004-0000-0400-000081000000}"/>
    <hyperlink ref="M105" r:id="rId131" xr:uid="{00000000-0004-0000-0400-000082000000}"/>
    <hyperlink ref="G106" r:id="rId132" xr:uid="{00000000-0004-0000-0400-000083000000}"/>
    <hyperlink ref="M106" r:id="rId133" xr:uid="{00000000-0004-0000-0400-000084000000}"/>
    <hyperlink ref="G107" r:id="rId134" xr:uid="{00000000-0004-0000-0400-000085000000}"/>
    <hyperlink ref="M107" r:id="rId135" xr:uid="{00000000-0004-0000-0400-000086000000}"/>
    <hyperlink ref="G108" r:id="rId136" xr:uid="{00000000-0004-0000-0400-000087000000}"/>
    <hyperlink ref="M108" r:id="rId137" xr:uid="{00000000-0004-0000-0400-000088000000}"/>
    <hyperlink ref="G109" r:id="rId138" xr:uid="{00000000-0004-0000-0400-000089000000}"/>
    <hyperlink ref="M109" r:id="rId139" xr:uid="{00000000-0004-0000-0400-00008A000000}"/>
    <hyperlink ref="G110" r:id="rId140" xr:uid="{00000000-0004-0000-0400-00008B000000}"/>
    <hyperlink ref="M110" r:id="rId141" xr:uid="{00000000-0004-0000-0400-00008C000000}"/>
    <hyperlink ref="G111" r:id="rId142" xr:uid="{00000000-0004-0000-0400-00008D000000}"/>
    <hyperlink ref="M111" r:id="rId143" xr:uid="{00000000-0004-0000-0400-00008E000000}"/>
    <hyperlink ref="G112" r:id="rId144" xr:uid="{00000000-0004-0000-0400-00008F000000}"/>
    <hyperlink ref="M112" r:id="rId145" xr:uid="{00000000-0004-0000-0400-000090000000}"/>
    <hyperlink ref="G113" r:id="rId146" xr:uid="{00000000-0004-0000-0400-000091000000}"/>
    <hyperlink ref="M113" r:id="rId147" xr:uid="{00000000-0004-0000-0400-000092000000}"/>
    <hyperlink ref="G114" r:id="rId148" xr:uid="{00000000-0004-0000-0400-000093000000}"/>
    <hyperlink ref="M114" r:id="rId149" xr:uid="{00000000-0004-0000-0400-000094000000}"/>
    <hyperlink ref="G115" r:id="rId150" xr:uid="{00000000-0004-0000-0400-000095000000}"/>
    <hyperlink ref="M115" r:id="rId151" xr:uid="{00000000-0004-0000-0400-000096000000}"/>
    <hyperlink ref="G116" r:id="rId152" xr:uid="{00000000-0004-0000-0400-000097000000}"/>
    <hyperlink ref="G117" r:id="rId153" xr:uid="{00000000-0004-0000-0400-000098000000}"/>
    <hyperlink ref="G118" r:id="rId154" xr:uid="{00000000-0004-0000-0400-000099000000}"/>
    <hyperlink ref="M118" r:id="rId155" xr:uid="{00000000-0004-0000-0400-00009A000000}"/>
    <hyperlink ref="G119" r:id="rId156" xr:uid="{00000000-0004-0000-0400-00009B000000}"/>
    <hyperlink ref="M119" r:id="rId157" xr:uid="{00000000-0004-0000-0400-00009C000000}"/>
    <hyperlink ref="G120" r:id="rId158" xr:uid="{00000000-0004-0000-0400-00009D000000}"/>
    <hyperlink ref="M120" r:id="rId159" xr:uid="{00000000-0004-0000-0400-00009E000000}"/>
    <hyperlink ref="G121" r:id="rId160" xr:uid="{00000000-0004-0000-0400-00009F000000}"/>
    <hyperlink ref="M121" r:id="rId161" xr:uid="{00000000-0004-0000-0400-0000A0000000}"/>
    <hyperlink ref="G122" r:id="rId162" xr:uid="{00000000-0004-0000-0400-0000A1000000}"/>
    <hyperlink ref="M122" r:id="rId163" xr:uid="{00000000-0004-0000-0400-0000A2000000}"/>
    <hyperlink ref="G123" r:id="rId164" xr:uid="{00000000-0004-0000-0400-0000A3000000}"/>
    <hyperlink ref="M123" r:id="rId165" xr:uid="{00000000-0004-0000-0400-0000A4000000}"/>
    <hyperlink ref="G124" r:id="rId166" xr:uid="{00000000-0004-0000-0400-0000A5000000}"/>
    <hyperlink ref="M124" r:id="rId167" xr:uid="{00000000-0004-0000-0400-0000A6000000}"/>
    <hyperlink ref="G125" r:id="rId168" xr:uid="{00000000-0004-0000-0400-0000A7000000}"/>
    <hyperlink ref="M125" r:id="rId169" xr:uid="{00000000-0004-0000-0400-0000A8000000}"/>
    <hyperlink ref="G126" r:id="rId170" xr:uid="{00000000-0004-0000-0400-0000A9000000}"/>
    <hyperlink ref="M126" r:id="rId171" xr:uid="{00000000-0004-0000-0400-0000AA000000}"/>
    <hyperlink ref="G127" r:id="rId172" xr:uid="{00000000-0004-0000-0400-0000AB000000}"/>
    <hyperlink ref="M127" r:id="rId173" xr:uid="{00000000-0004-0000-0400-0000AC000000}"/>
    <hyperlink ref="G128" r:id="rId174" xr:uid="{00000000-0004-0000-0400-0000AD000000}"/>
    <hyperlink ref="M128" r:id="rId175" xr:uid="{00000000-0004-0000-0400-0000AE000000}"/>
    <hyperlink ref="G129" r:id="rId176" xr:uid="{00000000-0004-0000-0400-0000AF000000}"/>
    <hyperlink ref="M129" r:id="rId177" xr:uid="{00000000-0004-0000-0400-0000B0000000}"/>
    <hyperlink ref="G130" r:id="rId178" xr:uid="{00000000-0004-0000-0400-0000B1000000}"/>
    <hyperlink ref="M130" r:id="rId179" xr:uid="{00000000-0004-0000-0400-0000B2000000}"/>
    <hyperlink ref="G131" r:id="rId180" xr:uid="{00000000-0004-0000-0400-0000B3000000}"/>
    <hyperlink ref="M131" r:id="rId181" xr:uid="{00000000-0004-0000-0400-0000B4000000}"/>
    <hyperlink ref="G132" r:id="rId182" xr:uid="{00000000-0004-0000-0400-0000B5000000}"/>
    <hyperlink ref="M132" r:id="rId183" xr:uid="{00000000-0004-0000-0400-0000B6000000}"/>
    <hyperlink ref="G133" r:id="rId184" xr:uid="{00000000-0004-0000-0400-0000B7000000}"/>
    <hyperlink ref="M133" r:id="rId185" xr:uid="{00000000-0004-0000-0400-0000B8000000}"/>
    <hyperlink ref="G134" r:id="rId186" xr:uid="{00000000-0004-0000-0400-0000B9000000}"/>
    <hyperlink ref="M134" r:id="rId187" xr:uid="{00000000-0004-0000-0400-0000BA000000}"/>
    <hyperlink ref="G135" r:id="rId188" xr:uid="{00000000-0004-0000-0400-0000BB000000}"/>
    <hyperlink ref="M135" r:id="rId189" xr:uid="{00000000-0004-0000-0400-0000BC000000}"/>
    <hyperlink ref="G136" r:id="rId190" xr:uid="{00000000-0004-0000-0400-0000BD000000}"/>
    <hyperlink ref="M136" r:id="rId191" xr:uid="{00000000-0004-0000-0400-0000BE000000}"/>
    <hyperlink ref="G137" r:id="rId192" xr:uid="{00000000-0004-0000-0400-0000BF000000}"/>
    <hyperlink ref="M137" r:id="rId193" xr:uid="{00000000-0004-0000-0400-0000C0000000}"/>
    <hyperlink ref="G138" r:id="rId194" xr:uid="{00000000-0004-0000-0400-0000C1000000}"/>
    <hyperlink ref="M138" r:id="rId195" xr:uid="{00000000-0004-0000-0400-0000C2000000}"/>
    <hyperlink ref="G139" r:id="rId196" xr:uid="{00000000-0004-0000-0400-0000C3000000}"/>
    <hyperlink ref="M139" r:id="rId197" xr:uid="{00000000-0004-0000-0400-0000C4000000}"/>
    <hyperlink ref="G140" r:id="rId198" xr:uid="{00000000-0004-0000-0400-0000C5000000}"/>
    <hyperlink ref="M140" r:id="rId199" xr:uid="{00000000-0004-0000-0400-0000C6000000}"/>
    <hyperlink ref="G141" r:id="rId200" xr:uid="{00000000-0004-0000-0400-0000C7000000}"/>
    <hyperlink ref="M141" r:id="rId201" xr:uid="{00000000-0004-0000-0400-0000C8000000}"/>
    <hyperlink ref="G142" r:id="rId202" xr:uid="{00000000-0004-0000-0400-0000C9000000}"/>
    <hyperlink ref="M142" r:id="rId203" xr:uid="{00000000-0004-0000-0400-0000CA000000}"/>
    <hyperlink ref="G143" r:id="rId204" xr:uid="{00000000-0004-0000-0400-0000CB000000}"/>
    <hyperlink ref="M143" r:id="rId205" xr:uid="{00000000-0004-0000-0400-0000CC000000}"/>
    <hyperlink ref="G144" r:id="rId206" xr:uid="{00000000-0004-0000-0400-0000CD000000}"/>
    <hyperlink ref="M144" r:id="rId207" xr:uid="{00000000-0004-0000-0400-0000CE000000}"/>
    <hyperlink ref="G145" r:id="rId208" xr:uid="{00000000-0004-0000-0400-0000CF000000}"/>
    <hyperlink ref="M145" r:id="rId209" xr:uid="{00000000-0004-0000-0400-0000D0000000}"/>
    <hyperlink ref="G146" r:id="rId210" xr:uid="{00000000-0004-0000-0400-0000D1000000}"/>
    <hyperlink ref="M146" r:id="rId211" xr:uid="{00000000-0004-0000-0400-0000D2000000}"/>
    <hyperlink ref="G147" r:id="rId212" xr:uid="{00000000-0004-0000-0400-0000D3000000}"/>
    <hyperlink ref="M147" r:id="rId213" xr:uid="{00000000-0004-0000-0400-0000D4000000}"/>
    <hyperlink ref="G148" r:id="rId214" xr:uid="{00000000-0004-0000-0400-0000D5000000}"/>
    <hyperlink ref="M148" r:id="rId215" xr:uid="{00000000-0004-0000-0400-0000D6000000}"/>
    <hyperlink ref="G149" r:id="rId216" xr:uid="{00000000-0004-0000-0400-0000D7000000}"/>
    <hyperlink ref="M149" r:id="rId217" xr:uid="{00000000-0004-0000-0400-0000D8000000}"/>
    <hyperlink ref="G150" r:id="rId218" xr:uid="{00000000-0004-0000-0400-0000D9000000}"/>
    <hyperlink ref="M150" r:id="rId219" xr:uid="{00000000-0004-0000-0400-0000DA000000}"/>
    <hyperlink ref="G151" r:id="rId220" xr:uid="{00000000-0004-0000-0400-0000DB000000}"/>
    <hyperlink ref="M151" r:id="rId221" xr:uid="{00000000-0004-0000-0400-0000DC000000}"/>
    <hyperlink ref="G152" r:id="rId222" xr:uid="{00000000-0004-0000-0400-0000DD000000}"/>
    <hyperlink ref="M152" r:id="rId223" xr:uid="{00000000-0004-0000-0400-0000DE000000}"/>
    <hyperlink ref="G153" r:id="rId224" xr:uid="{00000000-0004-0000-0400-0000DF000000}"/>
    <hyperlink ref="M153" r:id="rId225" xr:uid="{00000000-0004-0000-0400-0000E0000000}"/>
    <hyperlink ref="G154" r:id="rId226" xr:uid="{00000000-0004-0000-0400-0000E1000000}"/>
    <hyperlink ref="M154" r:id="rId227" xr:uid="{00000000-0004-0000-0400-0000E2000000}"/>
    <hyperlink ref="G155" r:id="rId228" xr:uid="{00000000-0004-0000-0400-0000E3000000}"/>
    <hyperlink ref="M155" r:id="rId229" xr:uid="{00000000-0004-0000-0400-0000E4000000}"/>
    <hyperlink ref="G156" r:id="rId230" xr:uid="{00000000-0004-0000-0400-0000E5000000}"/>
    <hyperlink ref="M156" r:id="rId231" xr:uid="{00000000-0004-0000-0400-0000E6000000}"/>
    <hyperlink ref="G157" r:id="rId232" xr:uid="{00000000-0004-0000-0400-0000E7000000}"/>
    <hyperlink ref="M157" r:id="rId233" xr:uid="{00000000-0004-0000-0400-0000E8000000}"/>
    <hyperlink ref="G158" r:id="rId234" xr:uid="{00000000-0004-0000-0400-0000E9000000}"/>
    <hyperlink ref="M158" r:id="rId235" xr:uid="{00000000-0004-0000-0400-0000EA000000}"/>
    <hyperlink ref="G159" r:id="rId236" xr:uid="{00000000-0004-0000-0400-0000EB000000}"/>
    <hyperlink ref="M159" r:id="rId237" xr:uid="{00000000-0004-0000-0400-0000EC000000}"/>
    <hyperlink ref="G160" r:id="rId238" xr:uid="{00000000-0004-0000-0400-0000ED000000}"/>
    <hyperlink ref="M160" r:id="rId239" xr:uid="{00000000-0004-0000-0400-0000EE000000}"/>
    <hyperlink ref="G161" r:id="rId240" xr:uid="{00000000-0004-0000-0400-0000EF000000}"/>
    <hyperlink ref="M161" r:id="rId241" xr:uid="{00000000-0004-0000-0400-0000F0000000}"/>
    <hyperlink ref="G162" r:id="rId242" xr:uid="{00000000-0004-0000-0400-0000F1000000}"/>
    <hyperlink ref="M162" r:id="rId243" xr:uid="{00000000-0004-0000-0400-0000F2000000}"/>
    <hyperlink ref="G163" r:id="rId244" xr:uid="{00000000-0004-0000-0400-0000F3000000}"/>
    <hyperlink ref="M163" r:id="rId245" xr:uid="{00000000-0004-0000-0400-0000F4000000}"/>
    <hyperlink ref="G164" r:id="rId246" xr:uid="{00000000-0004-0000-0400-0000F5000000}"/>
    <hyperlink ref="M164" r:id="rId247" xr:uid="{00000000-0004-0000-0400-0000F6000000}"/>
    <hyperlink ref="G165" r:id="rId248" xr:uid="{00000000-0004-0000-0400-0000F7000000}"/>
    <hyperlink ref="M165" r:id="rId249" xr:uid="{00000000-0004-0000-0400-0000F8000000}"/>
    <hyperlink ref="G166" r:id="rId250" xr:uid="{00000000-0004-0000-0400-0000F9000000}"/>
    <hyperlink ref="M166" r:id="rId251" xr:uid="{00000000-0004-0000-0400-0000FA000000}"/>
    <hyperlink ref="G167" r:id="rId252" xr:uid="{00000000-0004-0000-0400-0000FB000000}"/>
    <hyperlink ref="M167" r:id="rId253" xr:uid="{00000000-0004-0000-0400-0000FC000000}"/>
    <hyperlink ref="G168" r:id="rId254" xr:uid="{00000000-0004-0000-0400-0000FD000000}"/>
    <hyperlink ref="G169" r:id="rId255" xr:uid="{00000000-0004-0000-0400-0000FE000000}"/>
    <hyperlink ref="G170" r:id="rId256" xr:uid="{00000000-0004-0000-0400-0000FF000000}"/>
    <hyperlink ref="G171" r:id="rId257" xr:uid="{00000000-0004-0000-0400-000000010000}"/>
    <hyperlink ref="M171" r:id="rId258" xr:uid="{00000000-0004-0000-0400-000001010000}"/>
    <hyperlink ref="G172" r:id="rId259" xr:uid="{00000000-0004-0000-0400-000002010000}"/>
    <hyperlink ref="G173" r:id="rId260" xr:uid="{00000000-0004-0000-0400-000003010000}"/>
    <hyperlink ref="G174" r:id="rId261" xr:uid="{00000000-0004-0000-0400-000004010000}"/>
    <hyperlink ref="G175" r:id="rId262" xr:uid="{00000000-0004-0000-0400-000005010000}"/>
    <hyperlink ref="G176" r:id="rId263" xr:uid="{00000000-0004-0000-0400-000006010000}"/>
    <hyperlink ref="G177" r:id="rId264" xr:uid="{00000000-0004-0000-0400-000007010000}"/>
    <hyperlink ref="M177" r:id="rId265" xr:uid="{00000000-0004-0000-0400-000008010000}"/>
    <hyperlink ref="G178" r:id="rId266" xr:uid="{00000000-0004-0000-0400-000009010000}"/>
    <hyperlink ref="G179" r:id="rId267" xr:uid="{00000000-0004-0000-0400-00000A010000}"/>
    <hyperlink ref="G180" r:id="rId268" xr:uid="{00000000-0004-0000-0400-00000B010000}"/>
    <hyperlink ref="G181" r:id="rId269" xr:uid="{00000000-0004-0000-0400-00000C010000}"/>
    <hyperlink ref="G182" r:id="rId270" xr:uid="{00000000-0004-0000-0400-00000D010000}"/>
    <hyperlink ref="G183" r:id="rId271" xr:uid="{00000000-0004-0000-0400-00000E010000}"/>
    <hyperlink ref="G184" r:id="rId272" xr:uid="{00000000-0004-0000-0400-00000F010000}"/>
    <hyperlink ref="G185" r:id="rId273" xr:uid="{00000000-0004-0000-0400-000010010000}"/>
    <hyperlink ref="G186" r:id="rId274" xr:uid="{00000000-0004-0000-0400-000011010000}"/>
    <hyperlink ref="G187" r:id="rId275" xr:uid="{00000000-0004-0000-0400-000012010000}"/>
    <hyperlink ref="G188" r:id="rId276" xr:uid="{00000000-0004-0000-0400-000013010000}"/>
    <hyperlink ref="G189" r:id="rId277" xr:uid="{00000000-0004-0000-0400-000014010000}"/>
    <hyperlink ref="G190" r:id="rId278" xr:uid="{00000000-0004-0000-0400-000015010000}"/>
    <hyperlink ref="G191" r:id="rId279" xr:uid="{00000000-0004-0000-0400-000016010000}"/>
    <hyperlink ref="G192" r:id="rId280" xr:uid="{00000000-0004-0000-0400-000017010000}"/>
    <hyperlink ref="G193" r:id="rId281" xr:uid="{00000000-0004-0000-0400-000018010000}"/>
    <hyperlink ref="G194" r:id="rId282" xr:uid="{00000000-0004-0000-0400-000019010000}"/>
    <hyperlink ref="G195" r:id="rId283" xr:uid="{00000000-0004-0000-0400-00001A010000}"/>
    <hyperlink ref="G196" r:id="rId284" xr:uid="{00000000-0004-0000-0400-00001B010000}"/>
    <hyperlink ref="G197" r:id="rId285" xr:uid="{00000000-0004-0000-0400-00001C010000}"/>
    <hyperlink ref="G198" r:id="rId286" xr:uid="{00000000-0004-0000-0400-00001D010000}"/>
    <hyperlink ref="G199" r:id="rId287" xr:uid="{00000000-0004-0000-0400-00001E010000}"/>
    <hyperlink ref="G200" r:id="rId288" xr:uid="{00000000-0004-0000-0400-00001F010000}"/>
    <hyperlink ref="G201" r:id="rId289" xr:uid="{00000000-0004-0000-0400-000020010000}"/>
    <hyperlink ref="G202" r:id="rId290" xr:uid="{00000000-0004-0000-0400-000021010000}"/>
    <hyperlink ref="G203" r:id="rId291" xr:uid="{00000000-0004-0000-0400-000022010000}"/>
    <hyperlink ref="G204" r:id="rId292" xr:uid="{00000000-0004-0000-0400-000023010000}"/>
    <hyperlink ref="G205" r:id="rId293" xr:uid="{00000000-0004-0000-0400-000024010000}"/>
    <hyperlink ref="G206" r:id="rId294" xr:uid="{00000000-0004-0000-0400-000025010000}"/>
    <hyperlink ref="G207" r:id="rId295" xr:uid="{00000000-0004-0000-0400-000026010000}"/>
    <hyperlink ref="G208" r:id="rId296" xr:uid="{00000000-0004-0000-0400-000027010000}"/>
    <hyperlink ref="G209" r:id="rId297" xr:uid="{00000000-0004-0000-0400-000028010000}"/>
    <hyperlink ref="G210" r:id="rId298" xr:uid="{00000000-0004-0000-0400-000029010000}"/>
    <hyperlink ref="G211" r:id="rId299" xr:uid="{00000000-0004-0000-0400-00002A010000}"/>
    <hyperlink ref="G212" r:id="rId300" xr:uid="{00000000-0004-0000-0400-00002B010000}"/>
    <hyperlink ref="G213" r:id="rId301" xr:uid="{00000000-0004-0000-0400-00002C010000}"/>
    <hyperlink ref="G214" r:id="rId302" xr:uid="{00000000-0004-0000-0400-00002D010000}"/>
    <hyperlink ref="G215" r:id="rId303" xr:uid="{00000000-0004-0000-0400-00002E010000}"/>
    <hyperlink ref="G216" r:id="rId304" xr:uid="{00000000-0004-0000-0400-00002F010000}"/>
    <hyperlink ref="G217" r:id="rId305" xr:uid="{00000000-0004-0000-0400-000030010000}"/>
    <hyperlink ref="G218" r:id="rId306" xr:uid="{00000000-0004-0000-0400-000031010000}"/>
    <hyperlink ref="G219" r:id="rId307" xr:uid="{00000000-0004-0000-0400-000032010000}"/>
    <hyperlink ref="G220" r:id="rId308" xr:uid="{00000000-0004-0000-0400-000033010000}"/>
    <hyperlink ref="G221" r:id="rId309" xr:uid="{00000000-0004-0000-0400-000034010000}"/>
    <hyperlink ref="G222" r:id="rId310" xr:uid="{00000000-0004-0000-0400-000035010000}"/>
    <hyperlink ref="G223" r:id="rId311" xr:uid="{00000000-0004-0000-0400-000036010000}"/>
    <hyperlink ref="G224" r:id="rId312" xr:uid="{00000000-0004-0000-0400-000037010000}"/>
    <hyperlink ref="G225" r:id="rId313" xr:uid="{00000000-0004-0000-0400-000038010000}"/>
    <hyperlink ref="G226" r:id="rId314" xr:uid="{00000000-0004-0000-0400-000039010000}"/>
    <hyperlink ref="G227" r:id="rId315" xr:uid="{00000000-0004-0000-0400-00003A010000}"/>
    <hyperlink ref="G228" r:id="rId316" xr:uid="{00000000-0004-0000-0400-00003B010000}"/>
    <hyperlink ref="G229" r:id="rId317" xr:uid="{00000000-0004-0000-0400-00003C010000}"/>
    <hyperlink ref="G230" r:id="rId318" xr:uid="{00000000-0004-0000-0400-00003D010000}"/>
    <hyperlink ref="G231" r:id="rId319" xr:uid="{00000000-0004-0000-0400-00003E010000}"/>
    <hyperlink ref="G232" r:id="rId320" xr:uid="{00000000-0004-0000-0400-00003F010000}"/>
    <hyperlink ref="G233" r:id="rId321" xr:uid="{00000000-0004-0000-0400-000040010000}"/>
    <hyperlink ref="G234" r:id="rId322" xr:uid="{00000000-0004-0000-0400-000041010000}"/>
    <hyperlink ref="G235" r:id="rId323" xr:uid="{00000000-0004-0000-0400-000042010000}"/>
    <hyperlink ref="G236" r:id="rId324" xr:uid="{00000000-0004-0000-0400-000043010000}"/>
    <hyperlink ref="G237" r:id="rId325" xr:uid="{00000000-0004-0000-0400-000044010000}"/>
    <hyperlink ref="G238" r:id="rId326" xr:uid="{00000000-0004-0000-0400-000045010000}"/>
    <hyperlink ref="G239" r:id="rId327" xr:uid="{00000000-0004-0000-0400-000046010000}"/>
    <hyperlink ref="G240" r:id="rId328" xr:uid="{00000000-0004-0000-0400-000047010000}"/>
    <hyperlink ref="G241" r:id="rId329" xr:uid="{00000000-0004-0000-0400-000048010000}"/>
    <hyperlink ref="G242" r:id="rId330" xr:uid="{00000000-0004-0000-0400-000049010000}"/>
    <hyperlink ref="M242" r:id="rId331" xr:uid="{00000000-0004-0000-0400-00004A010000}"/>
    <hyperlink ref="G243" r:id="rId332" xr:uid="{00000000-0004-0000-0400-00004B010000}"/>
    <hyperlink ref="M243" r:id="rId333" xr:uid="{00000000-0004-0000-0400-00004C010000}"/>
    <hyperlink ref="G244" r:id="rId334" xr:uid="{00000000-0004-0000-0400-00004D010000}"/>
    <hyperlink ref="M244" r:id="rId335" xr:uid="{00000000-0004-0000-0400-00004E010000}"/>
    <hyperlink ref="G245" r:id="rId336" xr:uid="{00000000-0004-0000-0400-00004F010000}"/>
    <hyperlink ref="M245" r:id="rId337" xr:uid="{00000000-0004-0000-0400-000050010000}"/>
    <hyperlink ref="G246" r:id="rId338" xr:uid="{00000000-0004-0000-0400-000051010000}"/>
    <hyperlink ref="M246" r:id="rId339" xr:uid="{00000000-0004-0000-0400-000052010000}"/>
    <hyperlink ref="G247" r:id="rId340" xr:uid="{00000000-0004-0000-0400-000053010000}"/>
    <hyperlink ref="M247" r:id="rId341" xr:uid="{00000000-0004-0000-0400-000054010000}"/>
    <hyperlink ref="G248" r:id="rId342" xr:uid="{00000000-0004-0000-0400-000055010000}"/>
    <hyperlink ref="M248" r:id="rId343" xr:uid="{00000000-0004-0000-0400-000056010000}"/>
    <hyperlink ref="G249" r:id="rId344" xr:uid="{00000000-0004-0000-0400-000057010000}"/>
    <hyperlink ref="M249" r:id="rId345" xr:uid="{00000000-0004-0000-0400-000058010000}"/>
    <hyperlink ref="G250" r:id="rId346" xr:uid="{00000000-0004-0000-0400-000059010000}"/>
    <hyperlink ref="M250" r:id="rId347" xr:uid="{00000000-0004-0000-0400-00005A010000}"/>
    <hyperlink ref="G251" r:id="rId348" xr:uid="{00000000-0004-0000-0400-00005B010000}"/>
    <hyperlink ref="M251" r:id="rId349" xr:uid="{00000000-0004-0000-0400-00005C010000}"/>
    <hyperlink ref="G252" r:id="rId350" xr:uid="{00000000-0004-0000-0400-00005D010000}"/>
    <hyperlink ref="M252" r:id="rId351" xr:uid="{00000000-0004-0000-0400-00005E010000}"/>
    <hyperlink ref="G253" r:id="rId352" xr:uid="{00000000-0004-0000-0400-00005F010000}"/>
    <hyperlink ref="M253" r:id="rId353" xr:uid="{00000000-0004-0000-0400-000060010000}"/>
    <hyperlink ref="G254" r:id="rId354" xr:uid="{00000000-0004-0000-0400-000061010000}"/>
    <hyperlink ref="M254" r:id="rId355" xr:uid="{00000000-0004-0000-0400-000062010000}"/>
    <hyperlink ref="G255" r:id="rId356" xr:uid="{00000000-0004-0000-0400-000063010000}"/>
    <hyperlink ref="M255" r:id="rId357" xr:uid="{00000000-0004-0000-0400-000064010000}"/>
    <hyperlink ref="G256" r:id="rId358" xr:uid="{00000000-0004-0000-0400-000065010000}"/>
    <hyperlink ref="M256" r:id="rId359" xr:uid="{00000000-0004-0000-0400-000066010000}"/>
    <hyperlink ref="G257" r:id="rId360" xr:uid="{00000000-0004-0000-0400-000067010000}"/>
    <hyperlink ref="M257" r:id="rId361" xr:uid="{00000000-0004-0000-0400-000068010000}"/>
    <hyperlink ref="G258" r:id="rId362" xr:uid="{00000000-0004-0000-0400-000069010000}"/>
    <hyperlink ref="M258" r:id="rId363" xr:uid="{00000000-0004-0000-0400-00006A010000}"/>
    <hyperlink ref="G259" r:id="rId364" xr:uid="{00000000-0004-0000-0400-00006B010000}"/>
    <hyperlink ref="M259" r:id="rId365" xr:uid="{00000000-0004-0000-0400-00006C010000}"/>
    <hyperlink ref="G260" r:id="rId366" xr:uid="{00000000-0004-0000-0400-00006D010000}"/>
    <hyperlink ref="M260" r:id="rId367" xr:uid="{00000000-0004-0000-0400-00006E010000}"/>
    <hyperlink ref="G261" r:id="rId368" xr:uid="{00000000-0004-0000-0400-00006F010000}"/>
    <hyperlink ref="M261" r:id="rId369" xr:uid="{00000000-0004-0000-0400-000070010000}"/>
    <hyperlink ref="G262" r:id="rId370" xr:uid="{00000000-0004-0000-0400-000071010000}"/>
    <hyperlink ref="M262" r:id="rId371" xr:uid="{00000000-0004-0000-0400-000072010000}"/>
    <hyperlink ref="G263" r:id="rId372" xr:uid="{00000000-0004-0000-0400-000073010000}"/>
    <hyperlink ref="M263" r:id="rId373" xr:uid="{00000000-0004-0000-0400-000074010000}"/>
    <hyperlink ref="G264" r:id="rId374" xr:uid="{00000000-0004-0000-0400-000075010000}"/>
    <hyperlink ref="M264" r:id="rId375" xr:uid="{00000000-0004-0000-0400-000076010000}"/>
    <hyperlink ref="G265" r:id="rId376" xr:uid="{00000000-0004-0000-0400-000077010000}"/>
    <hyperlink ref="G266" r:id="rId377" xr:uid="{00000000-0004-0000-0400-000078010000}"/>
    <hyperlink ref="G267" r:id="rId378" xr:uid="{00000000-0004-0000-0400-000079010000}"/>
    <hyperlink ref="G268" r:id="rId379" xr:uid="{00000000-0004-0000-0400-00007A010000}"/>
    <hyperlink ref="G269" r:id="rId380" xr:uid="{00000000-0004-0000-0400-00007B010000}"/>
    <hyperlink ref="G270" r:id="rId381" xr:uid="{00000000-0004-0000-0400-00007C010000}"/>
    <hyperlink ref="G271" r:id="rId382" xr:uid="{00000000-0004-0000-0400-00007D010000}"/>
    <hyperlink ref="G272" r:id="rId383" xr:uid="{00000000-0004-0000-0400-00007E010000}"/>
    <hyperlink ref="M272" r:id="rId384" xr:uid="{00000000-0004-0000-0400-00007F010000}"/>
    <hyperlink ref="G273" r:id="rId385" xr:uid="{00000000-0004-0000-0400-000080010000}"/>
    <hyperlink ref="M273" r:id="rId386" xr:uid="{00000000-0004-0000-0400-000081010000}"/>
    <hyperlink ref="G274" r:id="rId387" xr:uid="{00000000-0004-0000-0400-000082010000}"/>
    <hyperlink ref="M274" r:id="rId388" xr:uid="{00000000-0004-0000-0400-000083010000}"/>
    <hyperlink ref="G275" r:id="rId389" xr:uid="{00000000-0004-0000-0400-000084010000}"/>
    <hyperlink ref="M275" r:id="rId390" xr:uid="{00000000-0004-0000-0400-000085010000}"/>
    <hyperlink ref="G276" r:id="rId391" xr:uid="{00000000-0004-0000-0400-000086010000}"/>
    <hyperlink ref="M276" r:id="rId392" xr:uid="{00000000-0004-0000-0400-000087010000}"/>
    <hyperlink ref="G277" r:id="rId393" xr:uid="{00000000-0004-0000-0400-000088010000}"/>
    <hyperlink ref="M277" r:id="rId394" xr:uid="{00000000-0004-0000-0400-000089010000}"/>
    <hyperlink ref="G278" r:id="rId395" xr:uid="{00000000-0004-0000-0400-00008A010000}"/>
    <hyperlink ref="M278" r:id="rId396" xr:uid="{00000000-0004-0000-0400-00008B010000}"/>
    <hyperlink ref="G279" r:id="rId397" xr:uid="{00000000-0004-0000-0400-00008C010000}"/>
    <hyperlink ref="M279" r:id="rId398" xr:uid="{00000000-0004-0000-0400-00008D010000}"/>
    <hyperlink ref="G280" r:id="rId399" xr:uid="{00000000-0004-0000-0400-00008E010000}"/>
    <hyperlink ref="M280" r:id="rId400" xr:uid="{00000000-0004-0000-0400-00008F010000}"/>
    <hyperlink ref="G281" r:id="rId401" xr:uid="{00000000-0004-0000-0400-000090010000}"/>
    <hyperlink ref="M281" r:id="rId402" xr:uid="{00000000-0004-0000-0400-000091010000}"/>
    <hyperlink ref="G282" r:id="rId403" xr:uid="{00000000-0004-0000-0400-000092010000}"/>
    <hyperlink ref="M282" r:id="rId404" xr:uid="{00000000-0004-0000-0400-000093010000}"/>
    <hyperlink ref="G283" r:id="rId405" xr:uid="{00000000-0004-0000-0400-000094010000}"/>
    <hyperlink ref="M283" r:id="rId406" xr:uid="{00000000-0004-0000-0400-000095010000}"/>
    <hyperlink ref="G284" r:id="rId407" xr:uid="{00000000-0004-0000-0400-000096010000}"/>
    <hyperlink ref="M284" r:id="rId408" xr:uid="{00000000-0004-0000-0400-000097010000}"/>
    <hyperlink ref="G285" r:id="rId409" xr:uid="{00000000-0004-0000-0400-000098010000}"/>
    <hyperlink ref="M285" r:id="rId410" xr:uid="{00000000-0004-0000-0400-000099010000}"/>
    <hyperlink ref="G286" r:id="rId411" xr:uid="{00000000-0004-0000-0400-00009A010000}"/>
    <hyperlink ref="M286" r:id="rId412" xr:uid="{00000000-0004-0000-0400-00009B010000}"/>
    <hyperlink ref="G287" r:id="rId413" xr:uid="{00000000-0004-0000-0400-00009C010000}"/>
    <hyperlink ref="M287" r:id="rId414" xr:uid="{00000000-0004-0000-0400-00009D010000}"/>
    <hyperlink ref="G288" r:id="rId415" xr:uid="{00000000-0004-0000-0400-00009E010000}"/>
    <hyperlink ref="M288" r:id="rId416" xr:uid="{00000000-0004-0000-0400-00009F010000}"/>
    <hyperlink ref="G289" r:id="rId417" xr:uid="{00000000-0004-0000-0400-0000A0010000}"/>
    <hyperlink ref="G290" r:id="rId418" xr:uid="{00000000-0004-0000-0400-0000A1010000}"/>
    <hyperlink ref="G291" r:id="rId419" xr:uid="{00000000-0004-0000-0400-0000A2010000}"/>
    <hyperlink ref="G292" r:id="rId420" xr:uid="{00000000-0004-0000-0400-0000A3010000}"/>
    <hyperlink ref="M292" r:id="rId421" xr:uid="{00000000-0004-0000-0400-0000A4010000}"/>
    <hyperlink ref="G293" r:id="rId422" xr:uid="{00000000-0004-0000-0400-0000A5010000}"/>
    <hyperlink ref="M293" r:id="rId423" xr:uid="{00000000-0004-0000-0400-0000A6010000}"/>
    <hyperlink ref="G294" r:id="rId424" xr:uid="{00000000-0004-0000-0400-0000A7010000}"/>
    <hyperlink ref="G295" r:id="rId425" xr:uid="{00000000-0004-0000-0400-0000A8010000}"/>
    <hyperlink ref="G296" r:id="rId426" xr:uid="{00000000-0004-0000-0400-0000A9010000}"/>
    <hyperlink ref="G297" r:id="rId427" xr:uid="{00000000-0004-0000-0400-0000AA010000}"/>
    <hyperlink ref="G298" r:id="rId428" xr:uid="{00000000-0004-0000-0400-0000AB010000}"/>
    <hyperlink ref="M298" r:id="rId429" xr:uid="{00000000-0004-0000-0400-0000AC010000}"/>
    <hyperlink ref="G299" r:id="rId430" xr:uid="{00000000-0004-0000-0400-0000AD010000}"/>
    <hyperlink ref="M299" r:id="rId431" xr:uid="{00000000-0004-0000-0400-0000AE010000}"/>
    <hyperlink ref="G300" r:id="rId432" xr:uid="{00000000-0004-0000-0400-0000AF010000}"/>
    <hyperlink ref="M300" r:id="rId433" xr:uid="{00000000-0004-0000-0400-0000B0010000}"/>
    <hyperlink ref="G301" r:id="rId434" xr:uid="{00000000-0004-0000-0400-0000B1010000}"/>
    <hyperlink ref="M301" r:id="rId435" xr:uid="{00000000-0004-0000-0400-0000B2010000}"/>
    <hyperlink ref="G302" r:id="rId436" xr:uid="{00000000-0004-0000-0400-0000B3010000}"/>
    <hyperlink ref="M302" r:id="rId437" xr:uid="{00000000-0004-0000-0400-0000B4010000}"/>
    <hyperlink ref="G303" r:id="rId438" xr:uid="{00000000-0004-0000-0400-0000B5010000}"/>
    <hyperlink ref="M303" r:id="rId439" xr:uid="{00000000-0004-0000-0400-0000B6010000}"/>
    <hyperlink ref="G304" r:id="rId440" xr:uid="{00000000-0004-0000-0400-0000B7010000}"/>
    <hyperlink ref="M304" r:id="rId441" xr:uid="{00000000-0004-0000-0400-0000B8010000}"/>
    <hyperlink ref="G305" r:id="rId442" xr:uid="{00000000-0004-0000-0400-0000B9010000}"/>
    <hyperlink ref="M305" r:id="rId443" xr:uid="{00000000-0004-0000-0400-0000BA010000}"/>
    <hyperlink ref="G306" r:id="rId444" xr:uid="{00000000-0004-0000-0400-0000BB010000}"/>
    <hyperlink ref="M306" r:id="rId445" xr:uid="{00000000-0004-0000-0400-0000BC010000}"/>
    <hyperlink ref="G307" r:id="rId446" xr:uid="{00000000-0004-0000-0400-0000BD010000}"/>
    <hyperlink ref="M307" r:id="rId447" xr:uid="{00000000-0004-0000-0400-0000BE010000}"/>
    <hyperlink ref="G308" r:id="rId448" xr:uid="{00000000-0004-0000-0400-0000BF010000}"/>
    <hyperlink ref="M308" r:id="rId449" xr:uid="{00000000-0004-0000-0400-0000C0010000}"/>
    <hyperlink ref="G309" r:id="rId450" xr:uid="{00000000-0004-0000-0400-0000C1010000}"/>
    <hyperlink ref="M309" r:id="rId451" xr:uid="{00000000-0004-0000-0400-0000C2010000}"/>
    <hyperlink ref="G310" r:id="rId452" xr:uid="{00000000-0004-0000-0400-0000C3010000}"/>
    <hyperlink ref="M310" r:id="rId453" xr:uid="{00000000-0004-0000-0400-0000C4010000}"/>
    <hyperlink ref="G311" r:id="rId454" xr:uid="{00000000-0004-0000-0400-0000C5010000}"/>
    <hyperlink ref="M311" r:id="rId455" xr:uid="{00000000-0004-0000-0400-0000C6010000}"/>
    <hyperlink ref="G312" r:id="rId456" xr:uid="{00000000-0004-0000-0400-0000C7010000}"/>
    <hyperlink ref="G313" r:id="rId457" xr:uid="{00000000-0004-0000-0400-0000C8010000}"/>
    <hyperlink ref="G314" r:id="rId458" xr:uid="{00000000-0004-0000-0400-0000C9010000}"/>
    <hyperlink ref="G315" r:id="rId459" xr:uid="{00000000-0004-0000-0400-0000CA010000}"/>
    <hyperlink ref="G316" r:id="rId460" xr:uid="{00000000-0004-0000-0400-0000CB010000}"/>
    <hyperlink ref="M316" r:id="rId461" xr:uid="{00000000-0004-0000-0400-0000CC010000}"/>
    <hyperlink ref="G317" r:id="rId462" xr:uid="{00000000-0004-0000-0400-0000CD010000}"/>
    <hyperlink ref="M317" r:id="rId463" xr:uid="{00000000-0004-0000-0400-0000CE010000}"/>
    <hyperlink ref="G318" r:id="rId464" xr:uid="{00000000-0004-0000-0400-0000CF010000}"/>
    <hyperlink ref="M318" r:id="rId465" xr:uid="{00000000-0004-0000-0400-0000D0010000}"/>
    <hyperlink ref="G319" r:id="rId466" xr:uid="{00000000-0004-0000-0400-0000D1010000}"/>
    <hyperlink ref="M319" r:id="rId467" xr:uid="{00000000-0004-0000-0400-0000D2010000}"/>
    <hyperlink ref="G320" r:id="rId468" xr:uid="{00000000-0004-0000-0400-0000D3010000}"/>
    <hyperlink ref="M320" r:id="rId469" xr:uid="{00000000-0004-0000-0400-0000D4010000}"/>
    <hyperlink ref="G321" r:id="rId470" xr:uid="{00000000-0004-0000-0400-0000D5010000}"/>
    <hyperlink ref="M321" r:id="rId471" xr:uid="{00000000-0004-0000-0400-0000D6010000}"/>
    <hyperlink ref="G322" r:id="rId472" xr:uid="{00000000-0004-0000-0400-0000D7010000}"/>
    <hyperlink ref="M322" r:id="rId473" xr:uid="{00000000-0004-0000-0400-0000D8010000}"/>
    <hyperlink ref="G323" r:id="rId474" xr:uid="{00000000-0004-0000-0400-0000D9010000}"/>
    <hyperlink ref="M323" r:id="rId475" xr:uid="{00000000-0004-0000-0400-0000DA010000}"/>
    <hyperlink ref="G324" r:id="rId476" xr:uid="{00000000-0004-0000-0400-0000DB010000}"/>
    <hyperlink ref="M324" r:id="rId477" xr:uid="{00000000-0004-0000-0400-0000DC010000}"/>
    <hyperlink ref="G325" r:id="rId478" xr:uid="{00000000-0004-0000-0400-0000DD010000}"/>
    <hyperlink ref="M325" r:id="rId479" xr:uid="{00000000-0004-0000-0400-0000DE010000}"/>
    <hyperlink ref="G326" r:id="rId480" xr:uid="{00000000-0004-0000-0400-0000DF010000}"/>
    <hyperlink ref="M326" r:id="rId481" xr:uid="{00000000-0004-0000-0400-0000E0010000}"/>
    <hyperlink ref="G327" r:id="rId482" xr:uid="{00000000-0004-0000-0400-0000E1010000}"/>
    <hyperlink ref="M327" r:id="rId483" xr:uid="{00000000-0004-0000-0400-0000E2010000}"/>
    <hyperlink ref="G328" r:id="rId484" xr:uid="{00000000-0004-0000-0400-0000E3010000}"/>
    <hyperlink ref="M328" r:id="rId485" xr:uid="{00000000-0004-0000-0400-0000E4010000}"/>
    <hyperlink ref="G329" r:id="rId486" xr:uid="{00000000-0004-0000-0400-0000E5010000}"/>
    <hyperlink ref="M329" r:id="rId487" xr:uid="{00000000-0004-0000-0400-0000E6010000}"/>
    <hyperlink ref="G330" r:id="rId488" xr:uid="{00000000-0004-0000-0400-0000E7010000}"/>
    <hyperlink ref="M330" r:id="rId489" xr:uid="{00000000-0004-0000-0400-0000E8010000}"/>
    <hyperlink ref="G331" r:id="rId490" xr:uid="{00000000-0004-0000-0400-0000E9010000}"/>
    <hyperlink ref="M331" r:id="rId491" xr:uid="{00000000-0004-0000-0400-0000EA010000}"/>
    <hyperlink ref="G332" r:id="rId492" xr:uid="{00000000-0004-0000-0400-0000EB010000}"/>
    <hyperlink ref="M332" r:id="rId493" xr:uid="{00000000-0004-0000-0400-0000EC010000}"/>
    <hyperlink ref="G333" r:id="rId494" xr:uid="{00000000-0004-0000-0400-0000ED010000}"/>
    <hyperlink ref="M333" r:id="rId495" xr:uid="{00000000-0004-0000-0400-0000EE010000}"/>
    <hyperlink ref="G334" r:id="rId496" xr:uid="{00000000-0004-0000-0400-0000EF010000}"/>
    <hyperlink ref="M334" r:id="rId497" xr:uid="{00000000-0004-0000-0400-0000F0010000}"/>
    <hyperlink ref="G335" r:id="rId498" xr:uid="{00000000-0004-0000-0400-0000F1010000}"/>
    <hyperlink ref="M335" r:id="rId499" xr:uid="{00000000-0004-0000-0400-0000F2010000}"/>
    <hyperlink ref="G336" r:id="rId500" xr:uid="{00000000-0004-0000-0400-0000F3010000}"/>
    <hyperlink ref="M336" r:id="rId501" xr:uid="{00000000-0004-0000-0400-0000F4010000}"/>
    <hyperlink ref="G337" r:id="rId502" xr:uid="{00000000-0004-0000-0400-0000F5010000}"/>
    <hyperlink ref="M337" r:id="rId503" xr:uid="{00000000-0004-0000-0400-0000F6010000}"/>
    <hyperlink ref="G338" r:id="rId504" xr:uid="{00000000-0004-0000-0400-0000F7010000}"/>
    <hyperlink ref="M338" r:id="rId505" xr:uid="{00000000-0004-0000-0400-0000F8010000}"/>
    <hyperlink ref="G339" r:id="rId506" xr:uid="{00000000-0004-0000-0400-0000F9010000}"/>
    <hyperlink ref="M339" r:id="rId507" xr:uid="{00000000-0004-0000-0400-0000FA010000}"/>
    <hyperlink ref="G340" r:id="rId508" xr:uid="{00000000-0004-0000-0400-0000FB010000}"/>
    <hyperlink ref="M340" r:id="rId509" xr:uid="{00000000-0004-0000-0400-0000FC010000}"/>
    <hyperlink ref="G341" r:id="rId510" xr:uid="{00000000-0004-0000-0400-0000FD010000}"/>
    <hyperlink ref="M341" r:id="rId511" xr:uid="{00000000-0004-0000-0400-0000FE010000}"/>
    <hyperlink ref="G342" r:id="rId512" xr:uid="{00000000-0004-0000-0400-0000FF010000}"/>
    <hyperlink ref="M342" r:id="rId513" xr:uid="{00000000-0004-0000-0400-000000020000}"/>
    <hyperlink ref="G343" r:id="rId514" xr:uid="{00000000-0004-0000-0400-000001020000}"/>
    <hyperlink ref="M343" r:id="rId515" xr:uid="{00000000-0004-0000-0400-000002020000}"/>
    <hyperlink ref="G344" r:id="rId516" xr:uid="{00000000-0004-0000-0400-000003020000}"/>
    <hyperlink ref="M344" r:id="rId517" xr:uid="{00000000-0004-0000-0400-000004020000}"/>
    <hyperlink ref="G345" r:id="rId518" xr:uid="{00000000-0004-0000-0400-000005020000}"/>
    <hyperlink ref="M345" r:id="rId519" xr:uid="{00000000-0004-0000-0400-000006020000}"/>
    <hyperlink ref="G346" r:id="rId520" xr:uid="{00000000-0004-0000-0400-000007020000}"/>
    <hyperlink ref="M346" r:id="rId521" xr:uid="{00000000-0004-0000-0400-000008020000}"/>
    <hyperlink ref="G347" r:id="rId522" xr:uid="{00000000-0004-0000-0400-000009020000}"/>
    <hyperlink ref="M347" r:id="rId523" xr:uid="{00000000-0004-0000-0400-00000A020000}"/>
    <hyperlink ref="G348" r:id="rId524" xr:uid="{00000000-0004-0000-0400-00000B020000}"/>
    <hyperlink ref="M348" r:id="rId525" xr:uid="{00000000-0004-0000-0400-00000C020000}"/>
    <hyperlink ref="G349" r:id="rId526" xr:uid="{00000000-0004-0000-0400-00000D020000}"/>
    <hyperlink ref="M349" r:id="rId527" xr:uid="{00000000-0004-0000-0400-00000E020000}"/>
    <hyperlink ref="G350" r:id="rId528" xr:uid="{00000000-0004-0000-0400-00000F020000}"/>
    <hyperlink ref="M350" r:id="rId529" xr:uid="{00000000-0004-0000-0400-000010020000}"/>
    <hyperlink ref="G351" r:id="rId530" xr:uid="{00000000-0004-0000-0400-000011020000}"/>
    <hyperlink ref="M351" r:id="rId531" xr:uid="{00000000-0004-0000-0400-000012020000}"/>
    <hyperlink ref="G352" r:id="rId532" xr:uid="{00000000-0004-0000-0400-000013020000}"/>
    <hyperlink ref="M352" r:id="rId533" xr:uid="{00000000-0004-0000-0400-000014020000}"/>
    <hyperlink ref="G353" r:id="rId534" xr:uid="{00000000-0004-0000-0400-000015020000}"/>
    <hyperlink ref="M353" r:id="rId535" xr:uid="{00000000-0004-0000-0400-000016020000}"/>
    <hyperlink ref="G354" r:id="rId536" xr:uid="{00000000-0004-0000-0400-000017020000}"/>
    <hyperlink ref="M354" r:id="rId537" xr:uid="{00000000-0004-0000-0400-000018020000}"/>
    <hyperlink ref="G355" r:id="rId538" xr:uid="{00000000-0004-0000-0400-000019020000}"/>
    <hyperlink ref="M355" r:id="rId539" xr:uid="{00000000-0004-0000-0400-00001A020000}"/>
    <hyperlink ref="G356" r:id="rId540" xr:uid="{00000000-0004-0000-0400-00001B020000}"/>
    <hyperlink ref="M356" r:id="rId541" xr:uid="{00000000-0004-0000-0400-00001C020000}"/>
    <hyperlink ref="G357" r:id="rId542" xr:uid="{00000000-0004-0000-0400-00001D020000}"/>
    <hyperlink ref="M357" r:id="rId543" xr:uid="{00000000-0004-0000-0400-00001E020000}"/>
    <hyperlink ref="G358" r:id="rId544" xr:uid="{00000000-0004-0000-0400-00001F020000}"/>
    <hyperlink ref="M358" r:id="rId545" xr:uid="{00000000-0004-0000-0400-000020020000}"/>
    <hyperlink ref="G359" r:id="rId546" xr:uid="{00000000-0004-0000-0400-000021020000}"/>
    <hyperlink ref="M359" r:id="rId547" xr:uid="{00000000-0004-0000-0400-000022020000}"/>
    <hyperlink ref="G360" r:id="rId548" xr:uid="{00000000-0004-0000-0400-000023020000}"/>
    <hyperlink ref="M360" r:id="rId549" xr:uid="{00000000-0004-0000-0400-000024020000}"/>
    <hyperlink ref="G361" r:id="rId550" xr:uid="{00000000-0004-0000-0400-000025020000}"/>
    <hyperlink ref="M361" r:id="rId551" xr:uid="{00000000-0004-0000-0400-000026020000}"/>
    <hyperlink ref="G362" r:id="rId552" xr:uid="{00000000-0004-0000-0400-000027020000}"/>
    <hyperlink ref="M362" r:id="rId553" xr:uid="{00000000-0004-0000-0400-000028020000}"/>
    <hyperlink ref="G363" r:id="rId554" xr:uid="{00000000-0004-0000-0400-000029020000}"/>
    <hyperlink ref="M363" r:id="rId555" xr:uid="{00000000-0004-0000-0400-00002A020000}"/>
    <hyperlink ref="G364" r:id="rId556" xr:uid="{00000000-0004-0000-0400-00002B020000}"/>
    <hyperlink ref="M364" r:id="rId557" xr:uid="{00000000-0004-0000-0400-00002C020000}"/>
    <hyperlink ref="G365" r:id="rId558" xr:uid="{00000000-0004-0000-0400-00002D020000}"/>
    <hyperlink ref="M365" r:id="rId559" xr:uid="{00000000-0004-0000-0400-00002E020000}"/>
    <hyperlink ref="G366" r:id="rId560" xr:uid="{00000000-0004-0000-0400-00002F020000}"/>
    <hyperlink ref="M366" r:id="rId561" xr:uid="{00000000-0004-0000-0400-000030020000}"/>
    <hyperlink ref="G367" r:id="rId562" xr:uid="{00000000-0004-0000-0400-000031020000}"/>
    <hyperlink ref="M367" r:id="rId563" xr:uid="{00000000-0004-0000-0400-000032020000}"/>
    <hyperlink ref="G368" r:id="rId564" xr:uid="{00000000-0004-0000-0400-000033020000}"/>
    <hyperlink ref="M368" r:id="rId565" xr:uid="{00000000-0004-0000-0400-000034020000}"/>
    <hyperlink ref="G369" r:id="rId566" xr:uid="{00000000-0004-0000-0400-000035020000}"/>
    <hyperlink ref="M369" r:id="rId567" xr:uid="{00000000-0004-0000-0400-000036020000}"/>
    <hyperlink ref="G370" r:id="rId568" xr:uid="{00000000-0004-0000-0400-000037020000}"/>
    <hyperlink ref="M370" r:id="rId569" xr:uid="{00000000-0004-0000-0400-000038020000}"/>
    <hyperlink ref="G371" r:id="rId570" xr:uid="{00000000-0004-0000-0400-000039020000}"/>
    <hyperlink ref="M371" r:id="rId571" xr:uid="{00000000-0004-0000-0400-00003A020000}"/>
    <hyperlink ref="G372" r:id="rId572" xr:uid="{00000000-0004-0000-0400-00003B020000}"/>
    <hyperlink ref="M372" r:id="rId573" xr:uid="{00000000-0004-0000-0400-00003C020000}"/>
    <hyperlink ref="G373" r:id="rId574" xr:uid="{00000000-0004-0000-0400-00003D020000}"/>
    <hyperlink ref="M373" r:id="rId575" xr:uid="{00000000-0004-0000-0400-00003E020000}"/>
    <hyperlink ref="G374" r:id="rId576" xr:uid="{00000000-0004-0000-0400-00003F020000}"/>
    <hyperlink ref="M374" r:id="rId577" xr:uid="{00000000-0004-0000-0400-000040020000}"/>
    <hyperlink ref="G375" r:id="rId578" xr:uid="{00000000-0004-0000-0400-000041020000}"/>
    <hyperlink ref="M375" r:id="rId579" xr:uid="{00000000-0004-0000-0400-000042020000}"/>
    <hyperlink ref="G376" r:id="rId580" xr:uid="{00000000-0004-0000-0400-000043020000}"/>
    <hyperlink ref="M376" r:id="rId581" xr:uid="{00000000-0004-0000-0400-000044020000}"/>
    <hyperlink ref="G377" r:id="rId582" xr:uid="{00000000-0004-0000-0400-000045020000}"/>
    <hyperlink ref="G378" r:id="rId583" xr:uid="{00000000-0004-0000-0400-000046020000}"/>
    <hyperlink ref="G379" r:id="rId584" xr:uid="{00000000-0004-0000-0400-000047020000}"/>
    <hyperlink ref="G380" r:id="rId585" xr:uid="{00000000-0004-0000-0400-000048020000}"/>
    <hyperlink ref="M380" r:id="rId586" xr:uid="{00000000-0004-0000-0400-000049020000}"/>
    <hyperlink ref="G381" r:id="rId587" xr:uid="{00000000-0004-0000-0400-00004A020000}"/>
    <hyperlink ref="M381" r:id="rId588" xr:uid="{00000000-0004-0000-0400-00004B020000}"/>
    <hyperlink ref="G382" r:id="rId589" xr:uid="{00000000-0004-0000-0400-00004C020000}"/>
    <hyperlink ref="M382" r:id="rId590" xr:uid="{00000000-0004-0000-0400-00004D020000}"/>
    <hyperlink ref="G383" r:id="rId591" xr:uid="{00000000-0004-0000-0400-00004E020000}"/>
    <hyperlink ref="M383" r:id="rId592" xr:uid="{00000000-0004-0000-0400-00004F020000}"/>
    <hyperlink ref="G384" r:id="rId593" xr:uid="{00000000-0004-0000-0400-000050020000}"/>
    <hyperlink ref="G385" r:id="rId594" xr:uid="{00000000-0004-0000-0400-000051020000}"/>
    <hyperlink ref="M385" r:id="rId595" xr:uid="{00000000-0004-0000-0400-000052020000}"/>
    <hyperlink ref="G386" r:id="rId596" xr:uid="{00000000-0004-0000-0400-000053020000}"/>
    <hyperlink ref="M386" r:id="rId597" xr:uid="{00000000-0004-0000-0400-000054020000}"/>
    <hyperlink ref="G387" r:id="rId598" xr:uid="{00000000-0004-0000-0400-000055020000}"/>
    <hyperlink ref="M387" r:id="rId599" xr:uid="{00000000-0004-0000-0400-000056020000}"/>
    <hyperlink ref="G388" r:id="rId600" xr:uid="{00000000-0004-0000-0400-000057020000}"/>
    <hyperlink ref="G389" r:id="rId601" xr:uid="{00000000-0004-0000-0400-000058020000}"/>
    <hyperlink ref="G390" r:id="rId602" xr:uid="{00000000-0004-0000-0400-000059020000}"/>
    <hyperlink ref="G391" r:id="rId603" xr:uid="{00000000-0004-0000-0400-00005A020000}"/>
    <hyperlink ref="M391" r:id="rId604" xr:uid="{00000000-0004-0000-0400-00005B020000}"/>
    <hyperlink ref="G392" r:id="rId605" xr:uid="{00000000-0004-0000-0400-00005C020000}"/>
    <hyperlink ref="M392" r:id="rId606" xr:uid="{00000000-0004-0000-0400-00005D020000}"/>
    <hyperlink ref="G393" r:id="rId607" xr:uid="{00000000-0004-0000-0400-00005E020000}"/>
    <hyperlink ref="M393" r:id="rId608" xr:uid="{00000000-0004-0000-0400-00005F020000}"/>
    <hyperlink ref="G394" r:id="rId609" xr:uid="{00000000-0004-0000-0400-000060020000}"/>
    <hyperlink ref="M394" r:id="rId610" xr:uid="{00000000-0004-0000-0400-000061020000}"/>
    <hyperlink ref="G395" r:id="rId611" xr:uid="{00000000-0004-0000-0400-000062020000}"/>
    <hyperlink ref="M395" r:id="rId612" xr:uid="{00000000-0004-0000-0400-000063020000}"/>
    <hyperlink ref="G396" r:id="rId613" xr:uid="{00000000-0004-0000-0400-000064020000}"/>
    <hyperlink ref="M396" r:id="rId614" xr:uid="{00000000-0004-0000-0400-000065020000}"/>
    <hyperlink ref="G397" r:id="rId615" xr:uid="{00000000-0004-0000-0400-000066020000}"/>
    <hyperlink ref="M397" r:id="rId616" xr:uid="{00000000-0004-0000-0400-000067020000}"/>
    <hyperlink ref="G398" r:id="rId617" xr:uid="{00000000-0004-0000-0400-000068020000}"/>
    <hyperlink ref="M398" r:id="rId618" xr:uid="{00000000-0004-0000-0400-000069020000}"/>
    <hyperlink ref="G399" r:id="rId619" xr:uid="{00000000-0004-0000-0400-00006A020000}"/>
    <hyperlink ref="M399" r:id="rId620" xr:uid="{00000000-0004-0000-0400-00006B020000}"/>
    <hyperlink ref="G400" r:id="rId621" xr:uid="{00000000-0004-0000-0400-00006C020000}"/>
    <hyperlink ref="M400" r:id="rId622" xr:uid="{00000000-0004-0000-0400-00006D020000}"/>
    <hyperlink ref="G401" r:id="rId623" xr:uid="{00000000-0004-0000-0400-00006E020000}"/>
    <hyperlink ref="M401" r:id="rId624" xr:uid="{00000000-0004-0000-0400-00006F020000}"/>
    <hyperlink ref="G402" r:id="rId625" xr:uid="{00000000-0004-0000-0400-000070020000}"/>
    <hyperlink ref="M402" r:id="rId626" xr:uid="{00000000-0004-0000-0400-000071020000}"/>
    <hyperlink ref="G403" r:id="rId627" xr:uid="{00000000-0004-0000-0400-000072020000}"/>
    <hyperlink ref="M403" r:id="rId628" xr:uid="{00000000-0004-0000-0400-000073020000}"/>
    <hyperlink ref="G404" r:id="rId629" xr:uid="{00000000-0004-0000-0400-000074020000}"/>
    <hyperlink ref="G405" r:id="rId630" xr:uid="{00000000-0004-0000-0400-000075020000}"/>
    <hyperlink ref="M405" r:id="rId631" xr:uid="{00000000-0004-0000-0400-000076020000}"/>
    <hyperlink ref="G406" r:id="rId632" xr:uid="{00000000-0004-0000-0400-000077020000}"/>
    <hyperlink ref="M406" r:id="rId633" xr:uid="{00000000-0004-0000-0400-000078020000}"/>
    <hyperlink ref="G407" r:id="rId634" xr:uid="{00000000-0004-0000-0400-000079020000}"/>
    <hyperlink ref="M407" r:id="rId635" xr:uid="{00000000-0004-0000-0400-00007A020000}"/>
    <hyperlink ref="G408" r:id="rId636" xr:uid="{00000000-0004-0000-0400-00007B020000}"/>
    <hyperlink ref="M408" r:id="rId637" xr:uid="{00000000-0004-0000-0400-00007C020000}"/>
    <hyperlink ref="G409" r:id="rId638" xr:uid="{00000000-0004-0000-0400-00007D020000}"/>
    <hyperlink ref="M409" r:id="rId639" xr:uid="{00000000-0004-0000-0400-00007E020000}"/>
    <hyperlink ref="G410" r:id="rId640" xr:uid="{00000000-0004-0000-0400-00007F020000}"/>
    <hyperlink ref="M410" r:id="rId641" xr:uid="{00000000-0004-0000-0400-000080020000}"/>
    <hyperlink ref="G411" r:id="rId642" xr:uid="{00000000-0004-0000-0400-000081020000}"/>
    <hyperlink ref="M411" r:id="rId643" xr:uid="{00000000-0004-0000-0400-000082020000}"/>
    <hyperlink ref="G412" r:id="rId644" xr:uid="{00000000-0004-0000-0400-000083020000}"/>
    <hyperlink ref="M412" r:id="rId645" xr:uid="{00000000-0004-0000-0400-000084020000}"/>
    <hyperlink ref="G413" r:id="rId646" xr:uid="{00000000-0004-0000-0400-000085020000}"/>
    <hyperlink ref="M413" r:id="rId647" xr:uid="{00000000-0004-0000-0400-000086020000}"/>
    <hyperlink ref="G414" r:id="rId648" xr:uid="{00000000-0004-0000-0400-000087020000}"/>
    <hyperlink ref="M414" r:id="rId649" xr:uid="{00000000-0004-0000-0400-000088020000}"/>
    <hyperlink ref="G415" r:id="rId650" xr:uid="{00000000-0004-0000-0400-000089020000}"/>
    <hyperlink ref="M415" r:id="rId651" xr:uid="{00000000-0004-0000-0400-00008A020000}"/>
    <hyperlink ref="G416" r:id="rId652" xr:uid="{00000000-0004-0000-0400-00008B020000}"/>
    <hyperlink ref="M416" r:id="rId653" xr:uid="{00000000-0004-0000-0400-00008C020000}"/>
    <hyperlink ref="G417" r:id="rId654" xr:uid="{00000000-0004-0000-0400-00008D020000}"/>
    <hyperlink ref="M417" r:id="rId655" xr:uid="{00000000-0004-0000-0400-00008E020000}"/>
    <hyperlink ref="G418" r:id="rId656" xr:uid="{00000000-0004-0000-0400-00008F020000}"/>
    <hyperlink ref="G419" r:id="rId657" xr:uid="{00000000-0004-0000-0400-000090020000}"/>
    <hyperlink ref="G420" r:id="rId658" xr:uid="{00000000-0004-0000-0400-000091020000}"/>
    <hyperlink ref="G421" r:id="rId659" xr:uid="{00000000-0004-0000-0400-000092020000}"/>
    <hyperlink ref="G422" r:id="rId660" xr:uid="{00000000-0004-0000-0400-000093020000}"/>
    <hyperlink ref="M422" r:id="rId661" xr:uid="{00000000-0004-0000-0400-000094020000}"/>
    <hyperlink ref="G423" r:id="rId662" xr:uid="{00000000-0004-0000-0400-000095020000}"/>
    <hyperlink ref="M423" r:id="rId663" xr:uid="{00000000-0004-0000-0400-000096020000}"/>
    <hyperlink ref="G424" r:id="rId664" xr:uid="{00000000-0004-0000-0400-000097020000}"/>
    <hyperlink ref="M424" r:id="rId665" xr:uid="{00000000-0004-0000-0400-000098020000}"/>
    <hyperlink ref="G425" r:id="rId666" xr:uid="{00000000-0004-0000-0400-000099020000}"/>
    <hyperlink ref="M425" r:id="rId667" xr:uid="{00000000-0004-0000-0400-00009A020000}"/>
    <hyperlink ref="G426" r:id="rId668" xr:uid="{00000000-0004-0000-0400-00009B020000}"/>
    <hyperlink ref="M426" r:id="rId669" xr:uid="{00000000-0004-0000-0400-00009C020000}"/>
    <hyperlink ref="G427" r:id="rId670" xr:uid="{00000000-0004-0000-0400-00009D020000}"/>
    <hyperlink ref="M427" r:id="rId671" xr:uid="{00000000-0004-0000-0400-00009E020000}"/>
    <hyperlink ref="G428" r:id="rId672" xr:uid="{00000000-0004-0000-0400-00009F020000}"/>
    <hyperlink ref="M428" r:id="rId673" xr:uid="{00000000-0004-0000-0400-0000A0020000}"/>
    <hyperlink ref="G429" r:id="rId674" xr:uid="{00000000-0004-0000-0400-0000A1020000}"/>
    <hyperlink ref="M429" r:id="rId675" xr:uid="{00000000-0004-0000-0400-0000A2020000}"/>
    <hyperlink ref="G430" r:id="rId676" xr:uid="{00000000-0004-0000-0400-0000A3020000}"/>
    <hyperlink ref="M430" r:id="rId677" xr:uid="{00000000-0004-0000-0400-0000A4020000}"/>
    <hyperlink ref="G431" r:id="rId678" xr:uid="{00000000-0004-0000-0400-0000A5020000}"/>
    <hyperlink ref="M431" r:id="rId679" xr:uid="{00000000-0004-0000-0400-0000A6020000}"/>
    <hyperlink ref="G432" r:id="rId680" xr:uid="{00000000-0004-0000-0400-0000A7020000}"/>
    <hyperlink ref="M432" r:id="rId681" xr:uid="{00000000-0004-0000-0400-0000A8020000}"/>
    <hyperlink ref="G433" r:id="rId682" xr:uid="{00000000-0004-0000-0400-0000A9020000}"/>
    <hyperlink ref="M433" r:id="rId683" xr:uid="{00000000-0004-0000-0400-0000AA020000}"/>
    <hyperlink ref="G434" r:id="rId684" xr:uid="{00000000-0004-0000-0400-0000AB020000}"/>
    <hyperlink ref="M434" r:id="rId685" xr:uid="{00000000-0004-0000-0400-0000AC020000}"/>
    <hyperlink ref="G435" r:id="rId686" xr:uid="{00000000-0004-0000-0400-0000AD020000}"/>
    <hyperlink ref="M435" r:id="rId687" xr:uid="{00000000-0004-0000-0400-0000AE020000}"/>
    <hyperlink ref="G436" r:id="rId688" xr:uid="{00000000-0004-0000-0400-0000AF020000}"/>
    <hyperlink ref="M436" r:id="rId689" xr:uid="{00000000-0004-0000-0400-0000B0020000}"/>
    <hyperlink ref="G437" r:id="rId690" xr:uid="{00000000-0004-0000-0400-0000B1020000}"/>
    <hyperlink ref="M437" r:id="rId691" xr:uid="{00000000-0004-0000-0400-0000B2020000}"/>
    <hyperlink ref="G438" r:id="rId692" xr:uid="{00000000-0004-0000-0400-0000B3020000}"/>
    <hyperlink ref="M438" r:id="rId693" xr:uid="{00000000-0004-0000-0400-0000B4020000}"/>
    <hyperlink ref="G439" r:id="rId694" xr:uid="{00000000-0004-0000-0400-0000B5020000}"/>
    <hyperlink ref="M439" r:id="rId695" xr:uid="{00000000-0004-0000-0400-0000B6020000}"/>
    <hyperlink ref="G440" r:id="rId696" xr:uid="{00000000-0004-0000-0400-0000B7020000}"/>
    <hyperlink ref="M440" r:id="rId697" xr:uid="{00000000-0004-0000-0400-0000B8020000}"/>
    <hyperlink ref="G441" r:id="rId698" xr:uid="{00000000-0004-0000-0400-0000B9020000}"/>
    <hyperlink ref="M441" r:id="rId699" xr:uid="{00000000-0004-0000-0400-0000BA020000}"/>
    <hyperlink ref="G442" r:id="rId700" xr:uid="{00000000-0004-0000-0400-0000BB020000}"/>
    <hyperlink ref="M442" r:id="rId701" xr:uid="{00000000-0004-0000-0400-0000BC020000}"/>
    <hyperlink ref="G443" r:id="rId702" xr:uid="{00000000-0004-0000-0400-0000BD020000}"/>
    <hyperlink ref="M443" r:id="rId703" xr:uid="{00000000-0004-0000-0400-0000BE020000}"/>
    <hyperlink ref="G444" r:id="rId704" xr:uid="{00000000-0004-0000-0400-0000BF020000}"/>
    <hyperlink ref="M444" r:id="rId705" xr:uid="{00000000-0004-0000-0400-0000C0020000}"/>
    <hyperlink ref="G445" r:id="rId706" xr:uid="{00000000-0004-0000-0400-0000C1020000}"/>
    <hyperlink ref="M445" r:id="rId707" xr:uid="{00000000-0004-0000-0400-0000C2020000}"/>
    <hyperlink ref="G446" r:id="rId708" xr:uid="{00000000-0004-0000-0400-0000C3020000}"/>
    <hyperlink ref="M446" r:id="rId709" xr:uid="{00000000-0004-0000-0400-0000C4020000}"/>
    <hyperlink ref="G447" r:id="rId710" xr:uid="{00000000-0004-0000-0400-0000C5020000}"/>
    <hyperlink ref="M447" r:id="rId711" xr:uid="{00000000-0004-0000-0400-0000C6020000}"/>
    <hyperlink ref="N447" r:id="rId712" xr:uid="{00000000-0004-0000-0400-0000C7020000}"/>
    <hyperlink ref="G448" r:id="rId713" xr:uid="{00000000-0004-0000-0400-0000C8020000}"/>
    <hyperlink ref="M448" r:id="rId714" xr:uid="{00000000-0004-0000-0400-0000C9020000}"/>
    <hyperlink ref="N448" r:id="rId715" xr:uid="{00000000-0004-0000-0400-0000CA020000}"/>
    <hyperlink ref="G449" r:id="rId716" xr:uid="{00000000-0004-0000-0400-0000CB020000}"/>
    <hyperlink ref="M449" r:id="rId717" xr:uid="{00000000-0004-0000-0400-0000CC020000}"/>
    <hyperlink ref="N449" r:id="rId718" xr:uid="{00000000-0004-0000-0400-0000CD020000}"/>
    <hyperlink ref="G450" r:id="rId719" xr:uid="{00000000-0004-0000-0400-0000CE020000}"/>
    <hyperlink ref="M450" r:id="rId720" xr:uid="{00000000-0004-0000-0400-0000CF020000}"/>
    <hyperlink ref="N450" r:id="rId721" xr:uid="{00000000-0004-0000-0400-0000D0020000}"/>
    <hyperlink ref="G451" r:id="rId722" xr:uid="{00000000-0004-0000-0400-0000D1020000}"/>
    <hyperlink ref="M451" r:id="rId723" xr:uid="{00000000-0004-0000-0400-0000D2020000}"/>
    <hyperlink ref="N451" r:id="rId724" xr:uid="{00000000-0004-0000-0400-0000D3020000}"/>
    <hyperlink ref="G452" r:id="rId725" xr:uid="{00000000-0004-0000-0400-0000D4020000}"/>
    <hyperlink ref="M452" r:id="rId726" xr:uid="{00000000-0004-0000-0400-0000D5020000}"/>
    <hyperlink ref="N452" r:id="rId727" xr:uid="{00000000-0004-0000-0400-0000D6020000}"/>
    <hyperlink ref="G453" r:id="rId728" xr:uid="{00000000-0004-0000-0400-0000D7020000}"/>
    <hyperlink ref="M453" r:id="rId729" xr:uid="{00000000-0004-0000-0400-0000D8020000}"/>
    <hyperlink ref="N453" r:id="rId730" xr:uid="{00000000-0004-0000-0400-0000D9020000}"/>
    <hyperlink ref="G454" r:id="rId731" xr:uid="{00000000-0004-0000-0400-0000DA020000}"/>
    <hyperlink ref="M454" r:id="rId732" xr:uid="{00000000-0004-0000-0400-0000DB020000}"/>
    <hyperlink ref="N454" r:id="rId733" xr:uid="{00000000-0004-0000-0400-0000DC020000}"/>
    <hyperlink ref="G455" r:id="rId734" xr:uid="{00000000-0004-0000-0400-0000DD020000}"/>
    <hyperlink ref="M455" r:id="rId735" xr:uid="{00000000-0004-0000-0400-0000DE020000}"/>
    <hyperlink ref="N455" r:id="rId736" xr:uid="{00000000-0004-0000-0400-0000DF020000}"/>
    <hyperlink ref="G456" r:id="rId737" xr:uid="{00000000-0004-0000-0400-0000E0020000}"/>
    <hyperlink ref="M456" r:id="rId738" xr:uid="{00000000-0004-0000-0400-0000E1020000}"/>
    <hyperlink ref="N456" r:id="rId739" xr:uid="{00000000-0004-0000-0400-0000E2020000}"/>
    <hyperlink ref="G457" r:id="rId740" xr:uid="{00000000-0004-0000-0400-0000E3020000}"/>
    <hyperlink ref="M457" r:id="rId741" xr:uid="{00000000-0004-0000-0400-0000E4020000}"/>
    <hyperlink ref="N457" r:id="rId742" xr:uid="{00000000-0004-0000-0400-0000E5020000}"/>
    <hyperlink ref="G458" r:id="rId743" xr:uid="{00000000-0004-0000-0400-0000E6020000}"/>
    <hyperlink ref="M458" r:id="rId744" xr:uid="{00000000-0004-0000-0400-0000E7020000}"/>
    <hyperlink ref="G459" r:id="rId745" xr:uid="{00000000-0004-0000-0400-0000E8020000}"/>
    <hyperlink ref="M459" r:id="rId746" xr:uid="{00000000-0004-0000-0400-0000E9020000}"/>
    <hyperlink ref="G460" r:id="rId747" xr:uid="{00000000-0004-0000-0400-0000EA020000}"/>
    <hyperlink ref="M460" r:id="rId748" xr:uid="{00000000-0004-0000-0400-0000EB020000}"/>
    <hyperlink ref="G461" r:id="rId749" xr:uid="{00000000-0004-0000-0400-0000EC020000}"/>
    <hyperlink ref="M461" r:id="rId750" xr:uid="{00000000-0004-0000-0400-0000ED020000}"/>
    <hyperlink ref="G462" r:id="rId751" xr:uid="{00000000-0004-0000-0400-0000EE020000}"/>
    <hyperlink ref="M462" r:id="rId752" xr:uid="{00000000-0004-0000-0400-0000EF020000}"/>
    <hyperlink ref="G463" r:id="rId753" xr:uid="{00000000-0004-0000-0400-0000F0020000}"/>
    <hyperlink ref="M463" r:id="rId754" xr:uid="{00000000-0004-0000-0400-0000F1020000}"/>
    <hyperlink ref="G464" r:id="rId755" xr:uid="{00000000-0004-0000-0400-0000F2020000}"/>
    <hyperlink ref="G465" r:id="rId756" xr:uid="{00000000-0004-0000-0400-0000F3020000}"/>
    <hyperlink ref="G466" r:id="rId757" xr:uid="{00000000-0004-0000-0400-0000F4020000}"/>
    <hyperlink ref="G467" r:id="rId758" xr:uid="{00000000-0004-0000-0400-0000F5020000}"/>
    <hyperlink ref="M467" r:id="rId759" xr:uid="{00000000-0004-0000-0400-0000F6020000}"/>
    <hyperlink ref="G468" r:id="rId760" xr:uid="{00000000-0004-0000-0400-0000F7020000}"/>
    <hyperlink ref="M468" r:id="rId761" xr:uid="{00000000-0004-0000-0400-0000F8020000}"/>
    <hyperlink ref="G469" r:id="rId762" xr:uid="{00000000-0004-0000-0400-0000F9020000}"/>
    <hyperlink ref="M469" r:id="rId763" xr:uid="{00000000-0004-0000-0400-0000FA020000}"/>
    <hyperlink ref="G470" r:id="rId764" xr:uid="{00000000-0004-0000-0400-0000FB020000}"/>
    <hyperlink ref="M470" r:id="rId765" xr:uid="{00000000-0004-0000-0400-0000FC020000}"/>
    <hyperlink ref="G471" r:id="rId766" xr:uid="{00000000-0004-0000-0400-0000FD020000}"/>
    <hyperlink ref="M471" r:id="rId767" xr:uid="{00000000-0004-0000-0400-0000FE020000}"/>
    <hyperlink ref="G472" r:id="rId768" xr:uid="{00000000-0004-0000-0400-0000FF020000}"/>
    <hyperlink ref="M472" r:id="rId769" xr:uid="{00000000-0004-0000-0400-000000030000}"/>
    <hyperlink ref="G473" r:id="rId770" xr:uid="{00000000-0004-0000-0400-000001030000}"/>
    <hyperlink ref="M473" r:id="rId771" xr:uid="{00000000-0004-0000-0400-000002030000}"/>
    <hyperlink ref="G474" r:id="rId772" xr:uid="{00000000-0004-0000-0400-000003030000}"/>
    <hyperlink ref="M474" r:id="rId773" xr:uid="{00000000-0004-0000-0400-000004030000}"/>
    <hyperlink ref="G475" r:id="rId774" xr:uid="{00000000-0004-0000-0400-000005030000}"/>
    <hyperlink ref="M475" r:id="rId775" xr:uid="{00000000-0004-0000-0400-000006030000}"/>
    <hyperlink ref="G476" r:id="rId776" xr:uid="{00000000-0004-0000-0400-000007030000}"/>
    <hyperlink ref="M476" r:id="rId777" xr:uid="{00000000-0004-0000-0400-000008030000}"/>
    <hyperlink ref="G477" r:id="rId778" xr:uid="{00000000-0004-0000-0400-000009030000}"/>
    <hyperlink ref="M477" r:id="rId779" xr:uid="{00000000-0004-0000-0400-00000A030000}"/>
    <hyperlink ref="G478" r:id="rId780" xr:uid="{00000000-0004-0000-0400-00000B030000}"/>
    <hyperlink ref="M478" r:id="rId781" xr:uid="{00000000-0004-0000-0400-00000C030000}"/>
    <hyperlink ref="G479" r:id="rId782" xr:uid="{00000000-0004-0000-0400-00000D030000}"/>
    <hyperlink ref="G480" r:id="rId783" xr:uid="{00000000-0004-0000-0400-00000E030000}"/>
    <hyperlink ref="G481" r:id="rId784" xr:uid="{00000000-0004-0000-0400-00000F030000}"/>
    <hyperlink ref="G482" r:id="rId785" xr:uid="{00000000-0004-0000-0400-000010030000}"/>
    <hyperlink ref="G483" r:id="rId786" xr:uid="{00000000-0004-0000-0400-000011030000}"/>
    <hyperlink ref="G484" r:id="rId787" xr:uid="{00000000-0004-0000-0400-000012030000}"/>
    <hyperlink ref="G485" r:id="rId788" xr:uid="{00000000-0004-0000-0400-000013030000}"/>
    <hyperlink ref="G486" r:id="rId789" xr:uid="{00000000-0004-0000-0400-000014030000}"/>
    <hyperlink ref="G487" r:id="rId790" xr:uid="{00000000-0004-0000-0400-000015030000}"/>
    <hyperlink ref="G488" r:id="rId791" xr:uid="{00000000-0004-0000-0400-000016030000}"/>
    <hyperlink ref="M488" r:id="rId792" xr:uid="{00000000-0004-0000-0400-000017030000}"/>
    <hyperlink ref="G489" r:id="rId793" xr:uid="{00000000-0004-0000-0400-000018030000}"/>
    <hyperlink ref="M489" r:id="rId794" xr:uid="{00000000-0004-0000-0400-000019030000}"/>
    <hyperlink ref="G490" r:id="rId795" xr:uid="{00000000-0004-0000-0400-00001A030000}"/>
    <hyperlink ref="M490" r:id="rId796" xr:uid="{00000000-0004-0000-0400-00001B030000}"/>
    <hyperlink ref="G491" r:id="rId797" xr:uid="{00000000-0004-0000-0400-00001C030000}"/>
    <hyperlink ref="M491" r:id="rId798" xr:uid="{00000000-0004-0000-0400-00001D030000}"/>
    <hyperlink ref="G492" r:id="rId799" xr:uid="{00000000-0004-0000-0400-00001E030000}"/>
    <hyperlink ref="M492" r:id="rId800" xr:uid="{00000000-0004-0000-0400-00001F030000}"/>
    <hyperlink ref="G493" r:id="rId801" xr:uid="{00000000-0004-0000-0400-000020030000}"/>
    <hyperlink ref="M493" r:id="rId802" xr:uid="{00000000-0004-0000-0400-000021030000}"/>
    <hyperlink ref="G494" r:id="rId803" xr:uid="{00000000-0004-0000-0400-000022030000}"/>
    <hyperlink ref="M494" r:id="rId804" xr:uid="{00000000-0004-0000-0400-000023030000}"/>
    <hyperlink ref="G495" r:id="rId805" xr:uid="{00000000-0004-0000-0400-000024030000}"/>
    <hyperlink ref="M495" r:id="rId806" xr:uid="{00000000-0004-0000-0400-000025030000}"/>
    <hyperlink ref="G496" r:id="rId807" xr:uid="{00000000-0004-0000-0400-000026030000}"/>
    <hyperlink ref="M496" r:id="rId808" xr:uid="{00000000-0004-0000-0400-000027030000}"/>
    <hyperlink ref="G497" r:id="rId809" xr:uid="{00000000-0004-0000-0400-000028030000}"/>
    <hyperlink ref="M497" r:id="rId810" xr:uid="{00000000-0004-0000-0400-000029030000}"/>
    <hyperlink ref="G498" r:id="rId811" xr:uid="{00000000-0004-0000-0400-00002A030000}"/>
    <hyperlink ref="M498" r:id="rId812" xr:uid="{00000000-0004-0000-0400-00002B030000}"/>
    <hyperlink ref="G499" r:id="rId813" xr:uid="{00000000-0004-0000-0400-00002C030000}"/>
    <hyperlink ref="G500" r:id="rId814" xr:uid="{00000000-0004-0000-0400-00002D030000}"/>
    <hyperlink ref="G501" r:id="rId815" xr:uid="{00000000-0004-0000-0400-00002E030000}"/>
    <hyperlink ref="G502" r:id="rId816" xr:uid="{00000000-0004-0000-0400-00002F030000}"/>
    <hyperlink ref="G503" r:id="rId817" xr:uid="{00000000-0004-0000-0400-000030030000}"/>
    <hyperlink ref="G504" r:id="rId818" xr:uid="{00000000-0004-0000-0400-000031030000}"/>
    <hyperlink ref="G505" r:id="rId819" xr:uid="{00000000-0004-0000-0400-000032030000}"/>
    <hyperlink ref="G506" r:id="rId820" xr:uid="{00000000-0004-0000-0400-000033030000}"/>
    <hyperlink ref="G507" r:id="rId821" xr:uid="{00000000-0004-0000-0400-000034030000}"/>
    <hyperlink ref="G508" r:id="rId822" xr:uid="{00000000-0004-0000-0400-000035030000}"/>
    <hyperlink ref="G509" r:id="rId823" xr:uid="{00000000-0004-0000-0400-000036030000}"/>
    <hyperlink ref="G510" r:id="rId824" xr:uid="{00000000-0004-0000-0400-000037030000}"/>
    <hyperlink ref="G511" r:id="rId825" xr:uid="{00000000-0004-0000-0400-000038030000}"/>
    <hyperlink ref="G512" r:id="rId826" xr:uid="{00000000-0004-0000-0400-000039030000}"/>
    <hyperlink ref="G513" r:id="rId827" xr:uid="{00000000-0004-0000-0400-00003A030000}"/>
    <hyperlink ref="G514" r:id="rId828" xr:uid="{00000000-0004-0000-0400-00003B030000}"/>
    <hyperlink ref="G515" r:id="rId829" xr:uid="{00000000-0004-0000-0400-00003C030000}"/>
    <hyperlink ref="G516" r:id="rId830" xr:uid="{00000000-0004-0000-0400-00003D030000}"/>
    <hyperlink ref="G517" r:id="rId831" xr:uid="{00000000-0004-0000-0400-00003E030000}"/>
    <hyperlink ref="G518" r:id="rId832" xr:uid="{00000000-0004-0000-0400-00003F030000}"/>
    <hyperlink ref="G519" r:id="rId833" xr:uid="{00000000-0004-0000-0400-000040030000}"/>
    <hyperlink ref="G520" r:id="rId834" xr:uid="{00000000-0004-0000-0400-000041030000}"/>
    <hyperlink ref="G521" r:id="rId835" xr:uid="{00000000-0004-0000-0400-000042030000}"/>
    <hyperlink ref="G522" r:id="rId836" xr:uid="{00000000-0004-0000-0400-000043030000}"/>
    <hyperlink ref="G523" r:id="rId837" xr:uid="{00000000-0004-0000-0400-000044030000}"/>
    <hyperlink ref="G524" r:id="rId838" xr:uid="{00000000-0004-0000-0400-000045030000}"/>
    <hyperlink ref="G525" r:id="rId839" xr:uid="{00000000-0004-0000-0400-000046030000}"/>
    <hyperlink ref="G526" r:id="rId840" xr:uid="{00000000-0004-0000-0400-000047030000}"/>
    <hyperlink ref="G527" r:id="rId841" xr:uid="{00000000-0004-0000-0400-000048030000}"/>
    <hyperlink ref="G528" r:id="rId842" xr:uid="{00000000-0004-0000-0400-000049030000}"/>
    <hyperlink ref="G529" r:id="rId843" xr:uid="{00000000-0004-0000-0400-00004A030000}"/>
    <hyperlink ref="G530" r:id="rId844" xr:uid="{00000000-0004-0000-0400-00004B030000}"/>
    <hyperlink ref="G531" r:id="rId845" xr:uid="{00000000-0004-0000-0400-00004C030000}"/>
    <hyperlink ref="G532" r:id="rId846" xr:uid="{00000000-0004-0000-0400-00004D030000}"/>
    <hyperlink ref="G533" r:id="rId847" xr:uid="{00000000-0004-0000-0400-00004E030000}"/>
    <hyperlink ref="G534" r:id="rId848" xr:uid="{00000000-0004-0000-0400-00004F030000}"/>
    <hyperlink ref="G535" r:id="rId849" xr:uid="{00000000-0004-0000-0400-000050030000}"/>
    <hyperlink ref="G536" r:id="rId850" xr:uid="{00000000-0004-0000-0400-000051030000}"/>
    <hyperlink ref="G537" r:id="rId851" xr:uid="{00000000-0004-0000-0400-000052030000}"/>
    <hyperlink ref="G538" r:id="rId852" xr:uid="{00000000-0004-0000-0400-000053030000}"/>
    <hyperlink ref="G539" r:id="rId853" xr:uid="{00000000-0004-0000-0400-000054030000}"/>
    <hyperlink ref="G540" r:id="rId854" xr:uid="{00000000-0004-0000-0400-000055030000}"/>
    <hyperlink ref="G541" r:id="rId855" xr:uid="{00000000-0004-0000-0400-000056030000}"/>
    <hyperlink ref="G542" r:id="rId856" xr:uid="{00000000-0004-0000-0400-000057030000}"/>
    <hyperlink ref="G543" r:id="rId857" xr:uid="{00000000-0004-0000-0400-000058030000}"/>
    <hyperlink ref="G544" r:id="rId858" xr:uid="{00000000-0004-0000-0400-000059030000}"/>
    <hyperlink ref="G545" r:id="rId859" xr:uid="{00000000-0004-0000-0400-00005A030000}"/>
    <hyperlink ref="G546" r:id="rId860" xr:uid="{00000000-0004-0000-0400-00005B030000}"/>
    <hyperlink ref="G547" r:id="rId861" xr:uid="{00000000-0004-0000-0400-00005C030000}"/>
    <hyperlink ref="G548" r:id="rId862" xr:uid="{00000000-0004-0000-0400-00005D030000}"/>
    <hyperlink ref="G549" r:id="rId863" xr:uid="{00000000-0004-0000-0400-00005E030000}"/>
    <hyperlink ref="G550" r:id="rId864" xr:uid="{00000000-0004-0000-0400-00005F030000}"/>
    <hyperlink ref="G551" r:id="rId865" xr:uid="{00000000-0004-0000-0400-000060030000}"/>
    <hyperlink ref="G552" r:id="rId866" xr:uid="{00000000-0004-0000-0400-000061030000}"/>
    <hyperlink ref="G553" r:id="rId867" xr:uid="{00000000-0004-0000-0400-000062030000}"/>
    <hyperlink ref="G554" r:id="rId868" xr:uid="{00000000-0004-0000-0400-000063030000}"/>
    <hyperlink ref="G555" r:id="rId869" xr:uid="{00000000-0004-0000-0400-000064030000}"/>
    <hyperlink ref="G556" r:id="rId870" xr:uid="{00000000-0004-0000-0400-000065030000}"/>
    <hyperlink ref="G557" r:id="rId871" xr:uid="{00000000-0004-0000-0400-000066030000}"/>
    <hyperlink ref="G558" r:id="rId872" xr:uid="{00000000-0004-0000-0400-000067030000}"/>
    <hyperlink ref="G559" r:id="rId873" xr:uid="{00000000-0004-0000-0400-000068030000}"/>
    <hyperlink ref="G560" r:id="rId874" xr:uid="{00000000-0004-0000-0400-000069030000}"/>
    <hyperlink ref="G561" r:id="rId875" xr:uid="{00000000-0004-0000-0400-00006A030000}"/>
    <hyperlink ref="G562" r:id="rId876" xr:uid="{00000000-0004-0000-0400-00006B030000}"/>
    <hyperlink ref="G563" r:id="rId877" xr:uid="{00000000-0004-0000-0400-00006C030000}"/>
    <hyperlink ref="G564" r:id="rId878" xr:uid="{00000000-0004-0000-0400-00006D030000}"/>
    <hyperlink ref="G565" r:id="rId879" xr:uid="{00000000-0004-0000-0400-00006E030000}"/>
    <hyperlink ref="G566" r:id="rId880" xr:uid="{00000000-0004-0000-0400-00006F030000}"/>
    <hyperlink ref="G567" r:id="rId881" xr:uid="{00000000-0004-0000-0400-000070030000}"/>
    <hyperlink ref="G568" r:id="rId882" xr:uid="{00000000-0004-0000-0400-000071030000}"/>
    <hyperlink ref="G569" r:id="rId883" xr:uid="{00000000-0004-0000-0400-000072030000}"/>
    <hyperlink ref="G570" r:id="rId884" xr:uid="{00000000-0004-0000-0400-000073030000}"/>
    <hyperlink ref="G571" r:id="rId885" xr:uid="{00000000-0004-0000-0400-000074030000}"/>
    <hyperlink ref="G572" r:id="rId886" xr:uid="{00000000-0004-0000-0400-000075030000}"/>
    <hyperlink ref="G573" r:id="rId887" xr:uid="{00000000-0004-0000-0400-000076030000}"/>
    <hyperlink ref="G574" r:id="rId888" xr:uid="{00000000-0004-0000-0400-000077030000}"/>
    <hyperlink ref="G575" r:id="rId889" xr:uid="{00000000-0004-0000-0400-000078030000}"/>
    <hyperlink ref="G576" r:id="rId890" xr:uid="{00000000-0004-0000-0400-000079030000}"/>
    <hyperlink ref="G577" r:id="rId891" xr:uid="{00000000-0004-0000-0400-00007A030000}"/>
    <hyperlink ref="G578" r:id="rId892" xr:uid="{00000000-0004-0000-0400-00007B030000}"/>
    <hyperlink ref="G579" r:id="rId893" xr:uid="{00000000-0004-0000-0400-00007C030000}"/>
    <hyperlink ref="G580" r:id="rId894" xr:uid="{00000000-0004-0000-0400-00007D030000}"/>
    <hyperlink ref="G581" r:id="rId895" xr:uid="{00000000-0004-0000-0400-00007E030000}"/>
    <hyperlink ref="G582" r:id="rId896" xr:uid="{00000000-0004-0000-0400-00007F030000}"/>
    <hyperlink ref="G583" r:id="rId897" xr:uid="{00000000-0004-0000-0400-000080030000}"/>
    <hyperlink ref="G584" r:id="rId898" xr:uid="{00000000-0004-0000-0400-000081030000}"/>
    <hyperlink ref="G585" r:id="rId899" xr:uid="{00000000-0004-0000-0400-000082030000}"/>
    <hyperlink ref="G586" r:id="rId900" xr:uid="{00000000-0004-0000-0400-000083030000}"/>
    <hyperlink ref="G587" r:id="rId901" xr:uid="{00000000-0004-0000-0400-000084030000}"/>
    <hyperlink ref="G588" r:id="rId902" xr:uid="{00000000-0004-0000-0400-000085030000}"/>
    <hyperlink ref="G589" r:id="rId903" xr:uid="{00000000-0004-0000-0400-000086030000}"/>
    <hyperlink ref="G590" r:id="rId904" xr:uid="{00000000-0004-0000-0400-000087030000}"/>
    <hyperlink ref="G591" r:id="rId905" xr:uid="{00000000-0004-0000-0400-000088030000}"/>
    <hyperlink ref="G592" r:id="rId906" xr:uid="{00000000-0004-0000-0400-000089030000}"/>
    <hyperlink ref="G593" r:id="rId907" xr:uid="{00000000-0004-0000-0400-00008A030000}"/>
    <hyperlink ref="G594" r:id="rId908" xr:uid="{00000000-0004-0000-0400-00008B030000}"/>
    <hyperlink ref="G595" r:id="rId909" xr:uid="{00000000-0004-0000-0400-00008C030000}"/>
    <hyperlink ref="G596" r:id="rId910" xr:uid="{00000000-0004-0000-0400-00008D030000}"/>
    <hyperlink ref="G597" r:id="rId911" xr:uid="{00000000-0004-0000-0400-00008E030000}"/>
    <hyperlink ref="G598" r:id="rId912" xr:uid="{00000000-0004-0000-0400-00008F030000}"/>
    <hyperlink ref="G599" r:id="rId913" xr:uid="{00000000-0004-0000-0400-000090030000}"/>
    <hyperlink ref="G600" r:id="rId914" xr:uid="{00000000-0004-0000-0400-000091030000}"/>
    <hyperlink ref="G601" r:id="rId915" xr:uid="{00000000-0004-0000-0400-000092030000}"/>
    <hyperlink ref="G602" r:id="rId916" xr:uid="{00000000-0004-0000-0400-000093030000}"/>
    <hyperlink ref="G603" r:id="rId917" xr:uid="{00000000-0004-0000-0400-000094030000}"/>
    <hyperlink ref="G604" r:id="rId918" xr:uid="{00000000-0004-0000-0400-000095030000}"/>
    <hyperlink ref="G605" r:id="rId919" xr:uid="{00000000-0004-0000-0400-000096030000}"/>
    <hyperlink ref="G606" r:id="rId920" xr:uid="{00000000-0004-0000-0400-000097030000}"/>
    <hyperlink ref="G607" r:id="rId921" xr:uid="{00000000-0004-0000-0400-000098030000}"/>
    <hyperlink ref="G608" r:id="rId922" xr:uid="{00000000-0004-0000-0400-000099030000}"/>
    <hyperlink ref="G609" r:id="rId923" xr:uid="{00000000-0004-0000-0400-00009A030000}"/>
    <hyperlink ref="G610" r:id="rId924" xr:uid="{00000000-0004-0000-0400-00009B030000}"/>
    <hyperlink ref="G611" r:id="rId925" xr:uid="{00000000-0004-0000-0400-00009C030000}"/>
    <hyperlink ref="G612" r:id="rId926" xr:uid="{00000000-0004-0000-0400-00009D030000}"/>
    <hyperlink ref="G613" r:id="rId927" xr:uid="{00000000-0004-0000-0400-00009E030000}"/>
    <hyperlink ref="G614" r:id="rId928" xr:uid="{00000000-0004-0000-0400-00009F030000}"/>
    <hyperlink ref="G615" r:id="rId929" xr:uid="{00000000-0004-0000-0400-0000A0030000}"/>
    <hyperlink ref="G616" r:id="rId930" xr:uid="{00000000-0004-0000-0400-0000A1030000}"/>
    <hyperlink ref="G617" r:id="rId931" xr:uid="{00000000-0004-0000-0400-0000A2030000}"/>
    <hyperlink ref="G618" r:id="rId932" xr:uid="{00000000-0004-0000-0400-0000A3030000}"/>
    <hyperlink ref="G619" r:id="rId933" xr:uid="{00000000-0004-0000-0400-0000A4030000}"/>
    <hyperlink ref="G620" r:id="rId934" xr:uid="{00000000-0004-0000-0400-0000A5030000}"/>
    <hyperlink ref="G621" r:id="rId935" xr:uid="{00000000-0004-0000-0400-0000A6030000}"/>
    <hyperlink ref="G622" r:id="rId936" xr:uid="{00000000-0004-0000-0400-0000A7030000}"/>
    <hyperlink ref="G623" r:id="rId937" xr:uid="{00000000-0004-0000-0400-0000A8030000}"/>
    <hyperlink ref="G624" r:id="rId938" xr:uid="{00000000-0004-0000-0400-0000A9030000}"/>
    <hyperlink ref="G625" r:id="rId939" xr:uid="{00000000-0004-0000-0400-0000AA030000}"/>
    <hyperlink ref="G626" r:id="rId940" xr:uid="{00000000-0004-0000-0400-0000AB030000}"/>
    <hyperlink ref="G627" r:id="rId941" xr:uid="{00000000-0004-0000-0400-0000AC030000}"/>
    <hyperlink ref="G628" r:id="rId942" xr:uid="{00000000-0004-0000-0400-0000AD030000}"/>
    <hyperlink ref="G629" r:id="rId943" xr:uid="{00000000-0004-0000-0400-0000AE030000}"/>
    <hyperlink ref="G630" r:id="rId944" xr:uid="{00000000-0004-0000-0400-0000AF030000}"/>
    <hyperlink ref="M630" r:id="rId945" xr:uid="{00000000-0004-0000-0400-0000B0030000}"/>
    <hyperlink ref="G631" r:id="rId946" xr:uid="{00000000-0004-0000-0400-0000B1030000}"/>
    <hyperlink ref="M631" r:id="rId947" xr:uid="{00000000-0004-0000-0400-0000B2030000}"/>
    <hyperlink ref="G632" r:id="rId948" xr:uid="{00000000-0004-0000-0400-0000B3030000}"/>
    <hyperlink ref="M632" r:id="rId949" xr:uid="{00000000-0004-0000-0400-0000B4030000}"/>
    <hyperlink ref="G634" r:id="rId950" xr:uid="{00000000-0004-0000-0400-0000B5030000}"/>
    <hyperlink ref="H634" r:id="rId951" xr:uid="{00000000-0004-0000-0400-0000B6030000}"/>
    <hyperlink ref="G635" r:id="rId952" xr:uid="{00000000-0004-0000-0400-0000B7030000}"/>
    <hyperlink ref="H635" r:id="rId953" xr:uid="{00000000-0004-0000-0400-0000B8030000}"/>
    <hyperlink ref="G636" r:id="rId954" xr:uid="{00000000-0004-0000-0400-0000B9030000}"/>
    <hyperlink ref="H636" r:id="rId955" xr:uid="{00000000-0004-0000-0400-0000BA030000}"/>
    <hyperlink ref="G637" r:id="rId956" xr:uid="{00000000-0004-0000-0400-0000BB030000}"/>
    <hyperlink ref="G638" r:id="rId957" xr:uid="{00000000-0004-0000-0400-0000BC030000}"/>
    <hyperlink ref="G639" r:id="rId958" xr:uid="{00000000-0004-0000-0400-0000BD030000}"/>
    <hyperlink ref="G640" r:id="rId959" xr:uid="{00000000-0004-0000-0400-0000BE030000}"/>
    <hyperlink ref="G641" r:id="rId960" xr:uid="{00000000-0004-0000-0400-0000BF030000}"/>
    <hyperlink ref="G642" r:id="rId961" xr:uid="{00000000-0004-0000-0400-0000C0030000}"/>
    <hyperlink ref="G643" r:id="rId962" xr:uid="{00000000-0004-0000-0400-0000C1030000}"/>
    <hyperlink ref="G644" r:id="rId963" xr:uid="{00000000-0004-0000-0400-0000C2030000}"/>
    <hyperlink ref="G645" r:id="rId964" xr:uid="{00000000-0004-0000-0400-0000C3030000}"/>
    <hyperlink ref="G646" r:id="rId965" xr:uid="{00000000-0004-0000-0400-0000C4030000}"/>
    <hyperlink ref="G647" r:id="rId966" xr:uid="{00000000-0004-0000-0400-0000C5030000}"/>
    <hyperlink ref="G648" r:id="rId967" xr:uid="{00000000-0004-0000-0400-0000C6030000}"/>
    <hyperlink ref="J648" r:id="rId968" xr:uid="{00000000-0004-0000-0400-0000C7030000}"/>
    <hyperlink ref="G649" r:id="rId969" xr:uid="{00000000-0004-0000-0400-0000C8030000}"/>
    <hyperlink ref="G650" r:id="rId970" xr:uid="{00000000-0004-0000-0400-0000C9030000}"/>
    <hyperlink ref="G651" r:id="rId971" xr:uid="{00000000-0004-0000-0400-0000CA030000}"/>
    <hyperlink ref="G652" r:id="rId972" xr:uid="{00000000-0004-0000-0400-0000CB030000}"/>
    <hyperlink ref="G653" r:id="rId973" xr:uid="{00000000-0004-0000-0400-0000CC030000}"/>
    <hyperlink ref="G654" r:id="rId974" xr:uid="{00000000-0004-0000-0400-0000CD030000}"/>
    <hyperlink ref="G655" r:id="rId975" xr:uid="{00000000-0004-0000-0400-0000CE030000}"/>
    <hyperlink ref="G656" r:id="rId976" xr:uid="{00000000-0004-0000-0400-0000CF030000}"/>
    <hyperlink ref="G657" r:id="rId977" xr:uid="{00000000-0004-0000-0400-0000D0030000}"/>
    <hyperlink ref="G658" r:id="rId978" xr:uid="{00000000-0004-0000-0400-0000D1030000}"/>
    <hyperlink ref="G659" r:id="rId979" xr:uid="{00000000-0004-0000-0400-0000D2030000}"/>
    <hyperlink ref="G660" r:id="rId980" xr:uid="{00000000-0004-0000-0400-0000D3030000}"/>
    <hyperlink ref="G661" r:id="rId981" xr:uid="{00000000-0004-0000-0400-0000D4030000}"/>
    <hyperlink ref="G662" r:id="rId982" xr:uid="{00000000-0004-0000-0400-0000D5030000}"/>
    <hyperlink ref="H662" r:id="rId983" xr:uid="{00000000-0004-0000-0400-0000D6030000}"/>
    <hyperlink ref="G663" r:id="rId984" xr:uid="{00000000-0004-0000-0400-0000D7030000}"/>
    <hyperlink ref="H663" r:id="rId985" xr:uid="{00000000-0004-0000-0400-0000D8030000}"/>
    <hyperlink ref="G664" r:id="rId986" xr:uid="{00000000-0004-0000-0400-0000D9030000}"/>
    <hyperlink ref="H664" r:id="rId987" xr:uid="{00000000-0004-0000-0400-0000DA030000}"/>
    <hyperlink ref="G665" r:id="rId988" xr:uid="{00000000-0004-0000-0400-0000DB030000}"/>
    <hyperlink ref="H665" r:id="rId989" xr:uid="{00000000-0004-0000-0400-0000DC030000}"/>
    <hyperlink ref="G666" r:id="rId990" xr:uid="{00000000-0004-0000-0400-0000DD030000}"/>
    <hyperlink ref="G667" r:id="rId991" xr:uid="{00000000-0004-0000-0400-0000DE030000}"/>
    <hyperlink ref="G668" r:id="rId992" xr:uid="{00000000-0004-0000-0400-0000DF030000}"/>
    <hyperlink ref="G669" r:id="rId993" xr:uid="{00000000-0004-0000-0400-0000E0030000}"/>
    <hyperlink ref="G670" r:id="rId994" xr:uid="{00000000-0004-0000-0400-0000E1030000}"/>
    <hyperlink ref="G671" r:id="rId995" xr:uid="{00000000-0004-0000-0400-0000E2030000}"/>
    <hyperlink ref="G672" r:id="rId996" xr:uid="{00000000-0004-0000-0400-0000E3030000}"/>
    <hyperlink ref="G673" r:id="rId997" xr:uid="{00000000-0004-0000-0400-0000E4030000}"/>
    <hyperlink ref="H673" r:id="rId998" xr:uid="{00000000-0004-0000-0400-0000E5030000}"/>
    <hyperlink ref="G674" r:id="rId999" xr:uid="{00000000-0004-0000-0400-0000E6030000}"/>
    <hyperlink ref="H674" r:id="rId1000" xr:uid="{00000000-0004-0000-0400-0000E7030000}"/>
    <hyperlink ref="G675" r:id="rId1001" xr:uid="{00000000-0004-0000-0400-0000E8030000}"/>
    <hyperlink ref="H675" r:id="rId1002" xr:uid="{00000000-0004-0000-0400-0000E9030000}"/>
    <hyperlink ref="G676" r:id="rId1003" xr:uid="{00000000-0004-0000-0400-0000EA030000}"/>
    <hyperlink ref="H676" r:id="rId1004" xr:uid="{00000000-0004-0000-0400-0000EB030000}"/>
    <hyperlink ref="G677" r:id="rId1005" xr:uid="{00000000-0004-0000-0400-0000EC030000}"/>
    <hyperlink ref="G678" r:id="rId1006" xr:uid="{00000000-0004-0000-0400-0000ED030000}"/>
    <hyperlink ref="G679" r:id="rId1007" xr:uid="{00000000-0004-0000-0400-0000EE030000}"/>
    <hyperlink ref="G680" r:id="rId1008" xr:uid="{00000000-0004-0000-0400-0000EF030000}"/>
    <hyperlink ref="G681" r:id="rId1009" xr:uid="{00000000-0004-0000-0400-0000F0030000}"/>
    <hyperlink ref="H681" r:id="rId1010" xr:uid="{00000000-0004-0000-0400-0000F1030000}"/>
    <hyperlink ref="G682" r:id="rId1011" xr:uid="{00000000-0004-0000-0400-0000F2030000}"/>
    <hyperlink ref="H682" r:id="rId1012" xr:uid="{00000000-0004-0000-0400-0000F3030000}"/>
    <hyperlink ref="G683" r:id="rId1013" xr:uid="{00000000-0004-0000-0400-0000F4030000}"/>
    <hyperlink ref="H683" r:id="rId1014" xr:uid="{00000000-0004-0000-0400-0000F5030000}"/>
    <hyperlink ref="G684" r:id="rId1015" xr:uid="{00000000-0004-0000-0400-0000F6030000}"/>
    <hyperlink ref="H684" r:id="rId1016" xr:uid="{00000000-0004-0000-0400-0000F7030000}"/>
    <hyperlink ref="G685" r:id="rId1017" xr:uid="{00000000-0004-0000-0400-0000F8030000}"/>
    <hyperlink ref="H685" r:id="rId1018" xr:uid="{00000000-0004-0000-0400-0000F9030000}"/>
    <hyperlink ref="G686" r:id="rId1019" xr:uid="{00000000-0004-0000-0400-0000FA030000}"/>
    <hyperlink ref="H686" r:id="rId1020" xr:uid="{00000000-0004-0000-0400-0000FB030000}"/>
    <hyperlink ref="F687" r:id="rId1021" xr:uid="{00000000-0004-0000-0400-0000FC030000}"/>
    <hyperlink ref="G687" r:id="rId1022" xr:uid="{00000000-0004-0000-0400-0000FD030000}"/>
    <hyperlink ref="H687" r:id="rId1023" xr:uid="{00000000-0004-0000-0400-0000FE030000}"/>
    <hyperlink ref="G688" r:id="rId1024" xr:uid="{00000000-0004-0000-0400-0000FF030000}"/>
    <hyperlink ref="H688" r:id="rId1025" xr:uid="{00000000-0004-0000-0400-000000040000}"/>
    <hyperlink ref="G689" r:id="rId1026" xr:uid="{00000000-0004-0000-0400-000001040000}"/>
    <hyperlink ref="H689" r:id="rId1027" xr:uid="{00000000-0004-0000-0400-000002040000}"/>
    <hyperlink ref="G690" r:id="rId1028" xr:uid="{00000000-0004-0000-0400-000003040000}"/>
    <hyperlink ref="H690" r:id="rId1029" xr:uid="{00000000-0004-0000-0400-000004040000}"/>
    <hyperlink ref="G691" r:id="rId1030" xr:uid="{00000000-0004-0000-0400-000005040000}"/>
    <hyperlink ref="H691" r:id="rId1031" xr:uid="{00000000-0004-0000-0400-000006040000}"/>
    <hyperlink ref="J691" r:id="rId1032" xr:uid="{00000000-0004-0000-0400-000007040000}"/>
    <hyperlink ref="G692" r:id="rId1033" xr:uid="{00000000-0004-0000-0400-000008040000}"/>
    <hyperlink ref="H692" r:id="rId1034" xr:uid="{00000000-0004-0000-0400-000009040000}"/>
    <hyperlink ref="G693" r:id="rId1035" xr:uid="{00000000-0004-0000-0400-00000A040000}"/>
    <hyperlink ref="G694" r:id="rId1036" xr:uid="{00000000-0004-0000-0400-00000B040000}"/>
    <hyperlink ref="H694" r:id="rId1037" xr:uid="{00000000-0004-0000-0400-00000C040000}"/>
    <hyperlink ref="G695" r:id="rId1038" xr:uid="{00000000-0004-0000-0400-00000D040000}"/>
    <hyperlink ref="H695" r:id="rId1039" xr:uid="{00000000-0004-0000-0400-00000E040000}"/>
    <hyperlink ref="G696" r:id="rId1040" xr:uid="{00000000-0004-0000-0400-00000F040000}"/>
    <hyperlink ref="H696" r:id="rId1041" xr:uid="{00000000-0004-0000-0400-000010040000}"/>
    <hyperlink ref="G697" r:id="rId1042" xr:uid="{00000000-0004-0000-0400-000011040000}"/>
    <hyperlink ref="H697" r:id="rId1043" xr:uid="{00000000-0004-0000-0400-000012040000}"/>
    <hyperlink ref="G698" r:id="rId1044" xr:uid="{00000000-0004-0000-0400-000013040000}"/>
    <hyperlink ref="G699" r:id="rId1045" xr:uid="{00000000-0004-0000-0400-000014040000}"/>
    <hyperlink ref="G700" r:id="rId1046" xr:uid="{00000000-0004-0000-0400-000015040000}"/>
    <hyperlink ref="G701" r:id="rId1047" xr:uid="{00000000-0004-0000-0400-000016040000}"/>
    <hyperlink ref="G702" r:id="rId1048" xr:uid="{00000000-0004-0000-0400-000017040000}"/>
    <hyperlink ref="G703" r:id="rId1049" xr:uid="{00000000-0004-0000-0400-000018040000}"/>
    <hyperlink ref="G704" r:id="rId1050" xr:uid="{00000000-0004-0000-0400-000019040000}"/>
    <hyperlink ref="G705" r:id="rId1051" xr:uid="{00000000-0004-0000-0400-00001A040000}"/>
    <hyperlink ref="G706" r:id="rId1052" xr:uid="{00000000-0004-0000-0400-00001B040000}"/>
    <hyperlink ref="G707" r:id="rId1053" xr:uid="{00000000-0004-0000-0400-00001C040000}"/>
    <hyperlink ref="G708" r:id="rId1054" xr:uid="{00000000-0004-0000-0400-00001D040000}"/>
    <hyperlink ref="G709" r:id="rId1055" xr:uid="{00000000-0004-0000-0400-00001E040000}"/>
    <hyperlink ref="G710" r:id="rId1056" xr:uid="{00000000-0004-0000-0400-00001F040000}"/>
    <hyperlink ref="G711" r:id="rId1057" xr:uid="{00000000-0004-0000-0400-000020040000}"/>
    <hyperlink ref="G712" r:id="rId1058" xr:uid="{00000000-0004-0000-0400-000021040000}"/>
    <hyperlink ref="G713" r:id="rId1059" xr:uid="{00000000-0004-0000-0400-000022040000}"/>
    <hyperlink ref="G714" r:id="rId1060" xr:uid="{00000000-0004-0000-0400-000023040000}"/>
    <hyperlink ref="G715" r:id="rId1061" xr:uid="{00000000-0004-0000-0400-000024040000}"/>
    <hyperlink ref="G716" r:id="rId1062" xr:uid="{00000000-0004-0000-0400-000025040000}"/>
    <hyperlink ref="G717" r:id="rId1063" xr:uid="{00000000-0004-0000-0400-000026040000}"/>
    <hyperlink ref="G718" r:id="rId1064" xr:uid="{00000000-0004-0000-0400-000027040000}"/>
    <hyperlink ref="G719" r:id="rId1065" xr:uid="{00000000-0004-0000-0400-000028040000}"/>
    <hyperlink ref="G720" r:id="rId1066" xr:uid="{00000000-0004-0000-0400-000029040000}"/>
    <hyperlink ref="G721" r:id="rId1067" xr:uid="{00000000-0004-0000-0400-00002A040000}"/>
    <hyperlink ref="G722" r:id="rId1068" xr:uid="{00000000-0004-0000-0400-00002B040000}"/>
    <hyperlink ref="G723" r:id="rId1069" xr:uid="{00000000-0004-0000-0400-00002C040000}"/>
    <hyperlink ref="G724" r:id="rId1070" xr:uid="{00000000-0004-0000-0400-00002D040000}"/>
    <hyperlink ref="G725" r:id="rId1071" xr:uid="{00000000-0004-0000-0400-00002E040000}"/>
    <hyperlink ref="G726" r:id="rId1072" xr:uid="{00000000-0004-0000-0400-00002F040000}"/>
    <hyperlink ref="G727" r:id="rId1073" xr:uid="{00000000-0004-0000-0400-000030040000}"/>
    <hyperlink ref="G728" r:id="rId1074" xr:uid="{00000000-0004-0000-0400-000031040000}"/>
    <hyperlink ref="G729" r:id="rId1075" xr:uid="{00000000-0004-0000-0400-000032040000}"/>
    <hyperlink ref="G730" r:id="rId1076" xr:uid="{00000000-0004-0000-0400-000033040000}"/>
    <hyperlink ref="G731" r:id="rId1077" xr:uid="{00000000-0004-0000-0400-000034040000}"/>
    <hyperlink ref="G732" r:id="rId1078" xr:uid="{00000000-0004-0000-0400-000035040000}"/>
    <hyperlink ref="G733" r:id="rId1079" xr:uid="{00000000-0004-0000-0400-000036040000}"/>
    <hyperlink ref="G734" r:id="rId1080" xr:uid="{00000000-0004-0000-0400-000037040000}"/>
  </hyperlinks>
  <pageMargins left="0.7" right="0.7" top="0.78740157499999996" bottom="0.78740157499999996" header="0.3" footer="0.3"/>
  <legacyDrawing r:id="rId1081"/>
  <tableParts count="1">
    <tablePart r:id="rId108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2000000}">
          <x14:formula1>
            <xm:f>'DATA-Teams'!$A$2:$A$192</xm:f>
          </x14:formula1>
          <xm:sqref>P3:Q186 P188:Q414 P415 P416:Q632 X728:X735</xm:sqref>
        </x14:dataValidation>
        <x14:dataValidation type="list" allowBlank="1" xr:uid="{00000000-0002-0000-0400-000005000000}">
          <x14:formula1>
            <xm:f>'DATA-Channels'!#REF!</xm:f>
          </x14:formula1>
          <xm:sqref>H3:H632 H735 H718:H727 H662:H704 H634:H638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">
    <tabColor rgb="FFB6D7A8"/>
    <outlinePr summaryBelow="0" summaryRight="0"/>
  </sheetPr>
  <dimension ref="A1:C997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22.83203125" customWidth="1"/>
    <col min="2" max="2" width="19.6640625" customWidth="1"/>
    <col min="3" max="3" width="48.6640625" customWidth="1"/>
  </cols>
  <sheetData>
    <row r="1" spans="1:3" ht="15.75" customHeight="1">
      <c r="A1" s="3" t="s">
        <v>6096</v>
      </c>
      <c r="B1" s="93" t="s">
        <v>6097</v>
      </c>
      <c r="C1" s="94"/>
    </row>
    <row r="2" spans="1:3" ht="15.75" customHeight="1">
      <c r="A2" s="1" t="s">
        <v>603</v>
      </c>
      <c r="B2" s="1" t="s">
        <v>204</v>
      </c>
      <c r="C2" s="148"/>
    </row>
    <row r="3" spans="1:3" ht="15.75" customHeight="1">
      <c r="A3" s="1" t="s">
        <v>1912</v>
      </c>
      <c r="C3" s="148"/>
    </row>
    <row r="4" spans="1:3" ht="15.75" customHeight="1">
      <c r="A4" s="1" t="s">
        <v>127</v>
      </c>
      <c r="B4" s="1" t="s">
        <v>274</v>
      </c>
      <c r="C4" s="148"/>
    </row>
    <row r="5" spans="1:3" ht="15.75" customHeight="1">
      <c r="A5" s="1" t="s">
        <v>1071</v>
      </c>
      <c r="B5" s="1" t="s">
        <v>6098</v>
      </c>
      <c r="C5" s="2" t="str">
        <f ca="1">IFERROR(__xludf.DUMMYFUNCTION("unique(FILTER('DATA-Videos'!P4:P997,ISERROR(MATCH('DATA-Videos'!P4:P997,A2:A997,0))))"),"")</f>
        <v/>
      </c>
    </row>
    <row r="6" spans="1:3" ht="15.75" customHeight="1">
      <c r="A6" s="1" t="s">
        <v>373</v>
      </c>
      <c r="B6" s="1" t="s">
        <v>155</v>
      </c>
      <c r="C6" s="1"/>
    </row>
    <row r="7" spans="1:3" ht="15.75" customHeight="1">
      <c r="A7" s="1" t="s">
        <v>390</v>
      </c>
      <c r="B7" s="1" t="s">
        <v>155</v>
      </c>
      <c r="C7" s="1"/>
    </row>
    <row r="8" spans="1:3" ht="15.75" customHeight="1">
      <c r="A8" s="87" t="s">
        <v>231</v>
      </c>
      <c r="B8" s="1" t="s">
        <v>155</v>
      </c>
      <c r="C8" s="1"/>
    </row>
    <row r="9" spans="1:3" ht="15.75" customHeight="1">
      <c r="A9" s="1" t="s">
        <v>1320</v>
      </c>
      <c r="C9" s="1"/>
    </row>
    <row r="10" spans="1:3" ht="15.75" customHeight="1">
      <c r="A10" s="1" t="s">
        <v>200</v>
      </c>
      <c r="B10" s="1" t="s">
        <v>6099</v>
      </c>
      <c r="C10" s="1"/>
    </row>
    <row r="11" spans="1:3" ht="15.75" customHeight="1">
      <c r="A11" s="87" t="s">
        <v>2501</v>
      </c>
      <c r="B11" s="1" t="s">
        <v>6100</v>
      </c>
      <c r="C11" s="1"/>
    </row>
    <row r="12" spans="1:3" ht="15">
      <c r="A12" s="95" t="s">
        <v>4015</v>
      </c>
      <c r="B12" s="1"/>
      <c r="C12" s="1"/>
    </row>
    <row r="13" spans="1:3" ht="15">
      <c r="A13" s="95" t="s">
        <v>4303</v>
      </c>
      <c r="B13" s="1"/>
      <c r="C13" s="1"/>
    </row>
    <row r="14" spans="1:3" ht="15">
      <c r="A14" s="95" t="s">
        <v>4617</v>
      </c>
      <c r="B14" s="1"/>
      <c r="C14" s="1"/>
    </row>
    <row r="15" spans="1:3" ht="15">
      <c r="A15" s="53" t="s">
        <v>4574</v>
      </c>
      <c r="C15" s="1"/>
    </row>
    <row r="16" spans="1:3" ht="15.75" customHeight="1">
      <c r="A16" s="38" t="s">
        <v>4671</v>
      </c>
      <c r="C16" s="1"/>
    </row>
    <row r="17" spans="1:3" ht="15">
      <c r="A17" s="95" t="s">
        <v>4677</v>
      </c>
      <c r="B17" s="1"/>
      <c r="C17" s="1"/>
    </row>
    <row r="18" spans="1:3" ht="15.75" customHeight="1">
      <c r="A18" s="1" t="s">
        <v>434</v>
      </c>
      <c r="B18" s="1" t="s">
        <v>190</v>
      </c>
      <c r="C18" s="1"/>
    </row>
    <row r="19" spans="1:3" ht="15.75" customHeight="1">
      <c r="A19" s="1" t="s">
        <v>3619</v>
      </c>
      <c r="B19" s="1" t="s">
        <v>6101</v>
      </c>
      <c r="C19" s="1"/>
    </row>
    <row r="20" spans="1:3" ht="15">
      <c r="A20" s="95" t="s">
        <v>4629</v>
      </c>
      <c r="B20" s="1"/>
      <c r="C20" s="1"/>
    </row>
    <row r="21" spans="1:3" ht="15">
      <c r="A21" s="95" t="s">
        <v>4329</v>
      </c>
      <c r="B21" s="1"/>
      <c r="C21" s="1"/>
    </row>
    <row r="22" spans="1:3" ht="15.75" customHeight="1">
      <c r="A22" s="87" t="s">
        <v>212</v>
      </c>
      <c r="B22" s="1" t="s">
        <v>6102</v>
      </c>
      <c r="C22" s="1"/>
    </row>
    <row r="23" spans="1:3" ht="15">
      <c r="A23" s="95" t="s">
        <v>4300</v>
      </c>
      <c r="B23" s="1"/>
      <c r="C23" s="1"/>
    </row>
    <row r="24" spans="1:3" ht="15">
      <c r="A24" s="95" t="s">
        <v>4673</v>
      </c>
      <c r="B24" s="1"/>
      <c r="C24" s="1"/>
    </row>
    <row r="25" spans="1:3" ht="15">
      <c r="A25" s="95" t="s">
        <v>4623</v>
      </c>
      <c r="B25" s="1"/>
      <c r="C25" s="1"/>
    </row>
    <row r="26" spans="1:3" ht="15">
      <c r="A26" s="95" t="s">
        <v>5458</v>
      </c>
      <c r="B26" s="1"/>
      <c r="C26" s="1"/>
    </row>
    <row r="27" spans="1:3" ht="15">
      <c r="A27" s="95" t="s">
        <v>4389</v>
      </c>
      <c r="B27" s="1"/>
      <c r="C27" s="1"/>
    </row>
    <row r="28" spans="1:3" ht="15.75" customHeight="1">
      <c r="A28" s="1" t="s">
        <v>173</v>
      </c>
      <c r="B28" s="1" t="s">
        <v>2007</v>
      </c>
      <c r="C28" s="1"/>
    </row>
    <row r="29" spans="1:3" ht="15">
      <c r="A29" s="95" t="s">
        <v>1611</v>
      </c>
      <c r="B29" s="1"/>
      <c r="C29" s="1"/>
    </row>
    <row r="30" spans="1:3" ht="15.75" customHeight="1">
      <c r="A30" s="1" t="s">
        <v>52</v>
      </c>
      <c r="B30" s="1" t="s">
        <v>2007</v>
      </c>
      <c r="C30" s="1"/>
    </row>
    <row r="31" spans="1:3" ht="15.75" customHeight="1">
      <c r="A31" s="1" t="s">
        <v>644</v>
      </c>
      <c r="B31" s="1" t="s">
        <v>6103</v>
      </c>
      <c r="C31" s="1"/>
    </row>
    <row r="32" spans="1:3" ht="15">
      <c r="A32" s="95" t="s">
        <v>5306</v>
      </c>
      <c r="B32" s="1"/>
      <c r="C32" s="1"/>
    </row>
    <row r="33" spans="1:3" ht="15">
      <c r="A33" s="53" t="s">
        <v>4215</v>
      </c>
      <c r="B33" s="1" t="s">
        <v>6104</v>
      </c>
      <c r="C33" s="1"/>
    </row>
    <row r="34" spans="1:3" ht="15">
      <c r="A34" s="53" t="s">
        <v>4669</v>
      </c>
      <c r="B34" s="1" t="s">
        <v>6104</v>
      </c>
      <c r="C34" s="1"/>
    </row>
    <row r="35" spans="1:3" ht="14">
      <c r="A35" s="96" t="s">
        <v>5614</v>
      </c>
      <c r="B35" s="1"/>
      <c r="C35" s="1"/>
    </row>
    <row r="36" spans="1:3" ht="15.75" customHeight="1">
      <c r="A36" s="87" t="s">
        <v>2283</v>
      </c>
      <c r="B36" s="1" t="s">
        <v>2181</v>
      </c>
      <c r="C36" s="1"/>
    </row>
    <row r="37" spans="1:3" ht="15.75" customHeight="1">
      <c r="A37" s="1" t="s">
        <v>3069</v>
      </c>
      <c r="B37" s="1" t="s">
        <v>2007</v>
      </c>
      <c r="C37" s="1"/>
    </row>
    <row r="38" spans="1:3" ht="15.75" customHeight="1">
      <c r="A38" s="1" t="s">
        <v>3676</v>
      </c>
      <c r="B38" s="1" t="s">
        <v>6105</v>
      </c>
      <c r="C38" s="1"/>
    </row>
    <row r="39" spans="1:3" ht="15">
      <c r="A39" s="95" t="s">
        <v>3927</v>
      </c>
      <c r="B39" s="1"/>
      <c r="C39" s="1"/>
    </row>
    <row r="40" spans="1:3" ht="15.75" customHeight="1">
      <c r="A40" s="1" t="s">
        <v>4786</v>
      </c>
      <c r="B40" s="1" t="s">
        <v>2007</v>
      </c>
      <c r="C40" s="1"/>
    </row>
    <row r="41" spans="1:3" ht="15.75" customHeight="1">
      <c r="A41" s="1" t="s">
        <v>3694</v>
      </c>
      <c r="B41" s="1" t="s">
        <v>6106</v>
      </c>
      <c r="C41" s="1"/>
    </row>
    <row r="42" spans="1:3" ht="15">
      <c r="A42" s="95" t="s">
        <v>3456</v>
      </c>
      <c r="B42" s="1"/>
      <c r="C42" s="1"/>
    </row>
    <row r="43" spans="1:3" ht="15.75" customHeight="1">
      <c r="A43" s="1" t="s">
        <v>226</v>
      </c>
      <c r="B43" s="1" t="s">
        <v>6107</v>
      </c>
      <c r="C43" s="1"/>
    </row>
    <row r="44" spans="1:3" ht="15.75" customHeight="1">
      <c r="A44" s="1" t="s">
        <v>2920</v>
      </c>
      <c r="B44" s="1" t="s">
        <v>6108</v>
      </c>
      <c r="C44" s="1"/>
    </row>
    <row r="45" spans="1:3" ht="15.75" customHeight="1">
      <c r="A45" s="1" t="s">
        <v>5555</v>
      </c>
      <c r="C45" s="1"/>
    </row>
    <row r="46" spans="1:3" ht="15.75" customHeight="1">
      <c r="A46" s="1" t="s">
        <v>587</v>
      </c>
      <c r="B46" s="1" t="s">
        <v>4225</v>
      </c>
      <c r="C46" s="1"/>
    </row>
    <row r="47" spans="1:3" ht="15">
      <c r="A47" s="95" t="s">
        <v>1437</v>
      </c>
      <c r="B47" s="1"/>
      <c r="C47" s="1"/>
    </row>
    <row r="48" spans="1:3" ht="15.75" customHeight="1">
      <c r="A48" s="1" t="s">
        <v>6109</v>
      </c>
      <c r="B48" s="1" t="s">
        <v>2007</v>
      </c>
      <c r="C48" s="1"/>
    </row>
    <row r="49" spans="1:3" ht="14">
      <c r="A49" s="96" t="s">
        <v>5410</v>
      </c>
      <c r="B49" s="1" t="s">
        <v>274</v>
      </c>
      <c r="C49" s="1"/>
    </row>
    <row r="50" spans="1:3" ht="15">
      <c r="A50" s="95" t="s">
        <v>5709</v>
      </c>
      <c r="B50" s="1"/>
      <c r="C50" s="1"/>
    </row>
    <row r="51" spans="1:3" ht="15.75" customHeight="1">
      <c r="A51" s="1" t="s">
        <v>706</v>
      </c>
      <c r="B51" s="1" t="s">
        <v>407</v>
      </c>
      <c r="C51" s="1"/>
    </row>
    <row r="52" spans="1:3" ht="15.75" customHeight="1">
      <c r="A52" s="87" t="s">
        <v>2534</v>
      </c>
      <c r="B52" s="1" t="s">
        <v>6110</v>
      </c>
      <c r="C52" s="1"/>
    </row>
    <row r="53" spans="1:3" ht="13">
      <c r="A53" s="1" t="s">
        <v>1170</v>
      </c>
      <c r="B53" s="1" t="s">
        <v>954</v>
      </c>
      <c r="C53" s="1"/>
    </row>
    <row r="54" spans="1:3" ht="13">
      <c r="A54" s="1" t="s">
        <v>1225</v>
      </c>
      <c r="B54" s="1" t="s">
        <v>5659</v>
      </c>
      <c r="C54" s="1"/>
    </row>
    <row r="55" spans="1:3" ht="13">
      <c r="A55" s="1" t="s">
        <v>1276</v>
      </c>
      <c r="B55" s="1" t="s">
        <v>746</v>
      </c>
      <c r="C55" s="1"/>
    </row>
    <row r="56" spans="1:3" ht="13">
      <c r="A56" s="1" t="s">
        <v>1377</v>
      </c>
      <c r="B56" s="1" t="s">
        <v>746</v>
      </c>
      <c r="C56" s="1"/>
    </row>
    <row r="57" spans="1:3" ht="13">
      <c r="A57" s="87" t="s">
        <v>1405</v>
      </c>
      <c r="B57" s="1" t="s">
        <v>42</v>
      </c>
      <c r="C57" s="1"/>
    </row>
    <row r="58" spans="1:3" ht="13">
      <c r="A58" s="1" t="s">
        <v>5097</v>
      </c>
      <c r="B58" s="1" t="s">
        <v>597</v>
      </c>
      <c r="C58" s="1"/>
    </row>
    <row r="59" spans="1:3" ht="15">
      <c r="A59" s="95" t="s">
        <v>4159</v>
      </c>
      <c r="B59" s="1"/>
      <c r="C59" s="1"/>
    </row>
    <row r="60" spans="1:3" ht="13">
      <c r="A60" s="1" t="s">
        <v>3765</v>
      </c>
      <c r="B60" s="1" t="s">
        <v>6111</v>
      </c>
      <c r="C60" s="1"/>
    </row>
    <row r="61" spans="1:3" ht="14">
      <c r="A61" s="38" t="s">
        <v>4168</v>
      </c>
      <c r="C61" s="1"/>
    </row>
    <row r="62" spans="1:3" ht="15">
      <c r="A62" s="95" t="s">
        <v>4721</v>
      </c>
      <c r="B62" s="1"/>
      <c r="C62" s="1"/>
    </row>
    <row r="63" spans="1:3" ht="13">
      <c r="A63" s="1" t="s">
        <v>5590</v>
      </c>
      <c r="C63" s="1"/>
    </row>
    <row r="64" spans="1:3" ht="13">
      <c r="A64" s="1" t="s">
        <v>1250</v>
      </c>
      <c r="B64" s="1" t="s">
        <v>190</v>
      </c>
      <c r="C64" s="1"/>
    </row>
    <row r="65" spans="1:3" ht="15">
      <c r="A65" s="53" t="s">
        <v>4594</v>
      </c>
      <c r="C65" s="1"/>
    </row>
    <row r="66" spans="1:3" ht="15">
      <c r="A66" s="95" t="s">
        <v>4546</v>
      </c>
      <c r="B66" s="1"/>
      <c r="C66" s="1"/>
    </row>
    <row r="67" spans="1:3" ht="15">
      <c r="A67" s="95" t="s">
        <v>1867</v>
      </c>
      <c r="B67" s="1"/>
      <c r="C67" s="1"/>
    </row>
    <row r="68" spans="1:3" ht="15">
      <c r="A68" s="95" t="s">
        <v>4580</v>
      </c>
      <c r="B68" s="1"/>
      <c r="C68" s="1"/>
    </row>
    <row r="69" spans="1:3" ht="15">
      <c r="A69" s="95" t="s">
        <v>5592</v>
      </c>
      <c r="B69" s="1"/>
      <c r="C69" s="1"/>
    </row>
    <row r="70" spans="1:3" ht="13">
      <c r="A70" s="1" t="s">
        <v>1505</v>
      </c>
      <c r="B70" s="1" t="s">
        <v>11</v>
      </c>
      <c r="C70" s="1"/>
    </row>
    <row r="71" spans="1:3" ht="13">
      <c r="A71" s="25" t="s">
        <v>3812</v>
      </c>
      <c r="B71" s="1" t="s">
        <v>2007</v>
      </c>
      <c r="C71" s="1"/>
    </row>
    <row r="72" spans="1:3" ht="13">
      <c r="A72" s="25" t="s">
        <v>787</v>
      </c>
      <c r="B72" s="1" t="s">
        <v>6111</v>
      </c>
      <c r="C72" s="1"/>
    </row>
    <row r="73" spans="1:3" ht="13">
      <c r="A73" s="1" t="s">
        <v>3511</v>
      </c>
      <c r="B73" s="1" t="s">
        <v>6111</v>
      </c>
      <c r="C73" s="1"/>
    </row>
    <row r="74" spans="1:3" ht="14">
      <c r="A74" s="38" t="s">
        <v>4205</v>
      </c>
      <c r="C74" s="1"/>
    </row>
    <row r="75" spans="1:3" ht="15">
      <c r="A75" s="95" t="s">
        <v>4222</v>
      </c>
      <c r="B75" s="1"/>
      <c r="C75" s="1"/>
    </row>
    <row r="76" spans="1:3" ht="15">
      <c r="A76" s="53" t="s">
        <v>4371</v>
      </c>
      <c r="C76" s="1"/>
    </row>
    <row r="77" spans="1:3" ht="15">
      <c r="A77" s="95" t="s">
        <v>4142</v>
      </c>
      <c r="B77" s="1"/>
      <c r="C77" s="1"/>
    </row>
    <row r="78" spans="1:3" ht="13">
      <c r="A78" s="87" t="s">
        <v>1080</v>
      </c>
      <c r="B78" s="1" t="s">
        <v>1500</v>
      </c>
      <c r="C78" s="1"/>
    </row>
    <row r="79" spans="1:3" ht="13">
      <c r="A79" s="1" t="s">
        <v>3057</v>
      </c>
      <c r="C79" s="1"/>
    </row>
    <row r="80" spans="1:3" ht="13">
      <c r="A80" s="1" t="s">
        <v>5584</v>
      </c>
      <c r="C80" s="1"/>
    </row>
    <row r="81" spans="1:3" ht="15">
      <c r="A81" s="95" t="s">
        <v>1590</v>
      </c>
      <c r="B81" s="1"/>
      <c r="C81" s="1"/>
    </row>
    <row r="82" spans="1:3" ht="13">
      <c r="A82" s="1" t="s">
        <v>5124</v>
      </c>
      <c r="B82" s="1" t="s">
        <v>6112</v>
      </c>
      <c r="C82" s="1"/>
    </row>
    <row r="83" spans="1:3" ht="13">
      <c r="A83" s="87" t="s">
        <v>1552</v>
      </c>
      <c r="B83" s="1" t="s">
        <v>6112</v>
      </c>
      <c r="C83" s="1"/>
    </row>
    <row r="84" spans="1:3" ht="13">
      <c r="A84" s="1" t="s">
        <v>1854</v>
      </c>
      <c r="B84" s="1" t="s">
        <v>6113</v>
      </c>
      <c r="C84" s="1"/>
    </row>
    <row r="85" spans="1:3" ht="13">
      <c r="A85" s="1" t="s">
        <v>1834</v>
      </c>
      <c r="B85" s="1" t="s">
        <v>6113</v>
      </c>
      <c r="C85" s="1"/>
    </row>
    <row r="86" spans="1:3" ht="13">
      <c r="A86" s="25" t="s">
        <v>3791</v>
      </c>
      <c r="C86" s="1"/>
    </row>
    <row r="87" spans="1:3" ht="15">
      <c r="A87" s="95" t="s">
        <v>513</v>
      </c>
      <c r="B87" s="1"/>
      <c r="C87" s="1"/>
    </row>
    <row r="88" spans="1:3" ht="15">
      <c r="A88" s="95" t="s">
        <v>3734</v>
      </c>
      <c r="B88" s="1"/>
      <c r="C88" s="1"/>
    </row>
    <row r="89" spans="1:3" ht="15">
      <c r="A89" s="95" t="s">
        <v>3737</v>
      </c>
      <c r="B89" s="1"/>
      <c r="C89" s="1"/>
    </row>
    <row r="90" spans="1:3" ht="15">
      <c r="A90" s="95" t="s">
        <v>5578</v>
      </c>
      <c r="B90" s="1"/>
      <c r="C90" s="1"/>
    </row>
    <row r="91" spans="1:3" ht="15">
      <c r="A91" s="95" t="s">
        <v>5568</v>
      </c>
      <c r="B91" s="1"/>
      <c r="C91" s="1"/>
    </row>
    <row r="92" spans="1:3" ht="15">
      <c r="A92" s="95" t="s">
        <v>4020</v>
      </c>
      <c r="B92" s="1"/>
      <c r="C92" s="1"/>
    </row>
    <row r="93" spans="1:3" ht="15">
      <c r="A93" s="95" t="s">
        <v>4029</v>
      </c>
      <c r="B93" s="1"/>
      <c r="C93" s="1"/>
    </row>
    <row r="94" spans="1:3" ht="13">
      <c r="A94" s="1" t="s">
        <v>44</v>
      </c>
      <c r="B94" s="1" t="s">
        <v>42</v>
      </c>
      <c r="C94" s="1"/>
    </row>
    <row r="95" spans="1:3" ht="13">
      <c r="A95" s="1" t="s">
        <v>121</v>
      </c>
      <c r="B95" s="1" t="s">
        <v>6114</v>
      </c>
      <c r="C95" s="1"/>
    </row>
    <row r="96" spans="1:3" ht="15">
      <c r="A96" s="95" t="s">
        <v>4468</v>
      </c>
      <c r="B96" s="1"/>
      <c r="C96" s="1"/>
    </row>
    <row r="97" spans="1:3" ht="15">
      <c r="A97" s="53" t="s">
        <v>4596</v>
      </c>
      <c r="C97" s="1"/>
    </row>
    <row r="98" spans="1:3" ht="13">
      <c r="A98" s="1" t="s">
        <v>3875</v>
      </c>
      <c r="C98" s="1"/>
    </row>
    <row r="99" spans="1:3" ht="15">
      <c r="A99" s="53" t="s">
        <v>3154</v>
      </c>
      <c r="B99" s="1" t="s">
        <v>2007</v>
      </c>
      <c r="C99" s="1"/>
    </row>
    <row r="100" spans="1:3" ht="15">
      <c r="A100" s="95" t="s">
        <v>4294</v>
      </c>
      <c r="B100" s="1"/>
      <c r="C100" s="1"/>
    </row>
    <row r="101" spans="1:3" ht="13">
      <c r="A101" s="1" t="s">
        <v>1340</v>
      </c>
      <c r="B101" s="1" t="s">
        <v>5531</v>
      </c>
      <c r="C101" s="1"/>
    </row>
    <row r="102" spans="1:3" ht="13">
      <c r="A102" s="87" t="s">
        <v>956</v>
      </c>
      <c r="B102" s="1" t="s">
        <v>6115</v>
      </c>
      <c r="C102" s="1"/>
    </row>
    <row r="103" spans="1:3" ht="13">
      <c r="A103" s="1" t="s">
        <v>529</v>
      </c>
      <c r="B103" s="1" t="s">
        <v>724</v>
      </c>
      <c r="C103" s="1"/>
    </row>
    <row r="104" spans="1:3" ht="13">
      <c r="A104" s="1" t="s">
        <v>428</v>
      </c>
      <c r="B104" s="1" t="s">
        <v>724</v>
      </c>
      <c r="C104" s="1"/>
    </row>
    <row r="105" spans="1:3" ht="13">
      <c r="A105" s="1" t="s">
        <v>428</v>
      </c>
      <c r="B105" s="1" t="s">
        <v>724</v>
      </c>
      <c r="C105" s="1"/>
    </row>
    <row r="106" spans="1:3" ht="13">
      <c r="A106" s="87" t="s">
        <v>1166</v>
      </c>
      <c r="B106" s="1" t="s">
        <v>5335</v>
      </c>
      <c r="C106" s="1"/>
    </row>
    <row r="107" spans="1:3" ht="15">
      <c r="A107" s="95" t="s">
        <v>5601</v>
      </c>
      <c r="B107" s="1"/>
      <c r="C107" s="1"/>
    </row>
    <row r="108" spans="1:3" ht="15">
      <c r="A108" s="95" t="s">
        <v>1657</v>
      </c>
      <c r="B108" s="1"/>
      <c r="C108" s="1"/>
    </row>
    <row r="109" spans="1:3" ht="15">
      <c r="A109" s="95" t="s">
        <v>3156</v>
      </c>
      <c r="B109" s="1"/>
      <c r="C109" s="1"/>
    </row>
    <row r="110" spans="1:3" ht="15">
      <c r="A110" s="95" t="s">
        <v>4637</v>
      </c>
      <c r="B110" s="1"/>
      <c r="C110" s="1"/>
    </row>
    <row r="111" spans="1:3" ht="15">
      <c r="A111" s="95" t="s">
        <v>4197</v>
      </c>
      <c r="B111" s="1"/>
      <c r="C111" s="1"/>
    </row>
    <row r="112" spans="1:3" ht="15">
      <c r="A112" s="95" t="s">
        <v>4520</v>
      </c>
      <c r="B112" s="1"/>
      <c r="C112" s="1"/>
    </row>
    <row r="113" spans="1:3" ht="13">
      <c r="A113" s="1" t="s">
        <v>3099</v>
      </c>
      <c r="B113" s="1" t="s">
        <v>6116</v>
      </c>
      <c r="C113" s="1"/>
    </row>
    <row r="114" spans="1:3" ht="13">
      <c r="A114" s="1" t="s">
        <v>1504</v>
      </c>
      <c r="B114" s="1" t="s">
        <v>1500</v>
      </c>
      <c r="C114" s="1"/>
    </row>
    <row r="115" spans="1:3" ht="15">
      <c r="A115" s="95" t="s">
        <v>3432</v>
      </c>
      <c r="B115" s="1"/>
      <c r="C115" s="1"/>
    </row>
    <row r="116" spans="1:3" ht="13">
      <c r="A116" s="1" t="s">
        <v>2066</v>
      </c>
      <c r="B116" s="1" t="s">
        <v>5216</v>
      </c>
      <c r="C116" s="1"/>
    </row>
    <row r="117" spans="1:3" ht="13">
      <c r="A117" s="1" t="s">
        <v>690</v>
      </c>
      <c r="B117" s="1" t="s">
        <v>6117</v>
      </c>
      <c r="C117" s="1"/>
    </row>
    <row r="118" spans="1:3" ht="15">
      <c r="A118" s="95" t="s">
        <v>3925</v>
      </c>
      <c r="B118" s="1"/>
      <c r="C118" s="1"/>
    </row>
    <row r="119" spans="1:3" ht="15">
      <c r="A119" s="95" t="s">
        <v>5424</v>
      </c>
      <c r="B119" s="1" t="s">
        <v>6118</v>
      </c>
      <c r="C119" s="1"/>
    </row>
    <row r="120" spans="1:3" ht="13">
      <c r="A120" s="1" t="s">
        <v>3101</v>
      </c>
      <c r="B120" s="1" t="s">
        <v>204</v>
      </c>
      <c r="C120" s="1"/>
    </row>
    <row r="121" spans="1:3" ht="15">
      <c r="A121" s="95" t="s">
        <v>4236</v>
      </c>
      <c r="B121" s="1"/>
      <c r="C121" s="1"/>
    </row>
    <row r="122" spans="1:3" ht="13">
      <c r="A122" s="87" t="s">
        <v>79</v>
      </c>
      <c r="B122" s="1" t="s">
        <v>204</v>
      </c>
      <c r="C122" s="1"/>
    </row>
    <row r="123" spans="1:3" ht="14">
      <c r="A123" s="38" t="s">
        <v>4608</v>
      </c>
      <c r="C123" s="1"/>
    </row>
    <row r="124" spans="1:3" ht="13">
      <c r="A124" s="1" t="s">
        <v>220</v>
      </c>
      <c r="B124" s="1" t="s">
        <v>204</v>
      </c>
      <c r="C124" s="1"/>
    </row>
    <row r="125" spans="1:3" ht="14">
      <c r="A125" s="38" t="s">
        <v>4153</v>
      </c>
      <c r="C125" s="1"/>
    </row>
    <row r="126" spans="1:3" ht="13">
      <c r="A126" s="1" t="s">
        <v>5037</v>
      </c>
      <c r="C126" s="1"/>
    </row>
    <row r="127" spans="1:3" ht="15">
      <c r="A127" s="95" t="s">
        <v>3461</v>
      </c>
      <c r="B127" s="1"/>
      <c r="C127" s="1"/>
    </row>
    <row r="128" spans="1:3" ht="13">
      <c r="A128" s="1" t="s">
        <v>5336</v>
      </c>
      <c r="B128" s="1" t="s">
        <v>6119</v>
      </c>
      <c r="C128" s="1"/>
    </row>
    <row r="129" spans="1:3" ht="14">
      <c r="A129" s="38" t="s">
        <v>4518</v>
      </c>
      <c r="C129" s="1"/>
    </row>
    <row r="130" spans="1:3" ht="15">
      <c r="A130" s="95" t="s">
        <v>4157</v>
      </c>
      <c r="B130" s="1"/>
      <c r="C130" s="1"/>
    </row>
    <row r="131" spans="1:3" ht="13">
      <c r="A131" s="87" t="s">
        <v>1206</v>
      </c>
      <c r="B131" s="1" t="s">
        <v>77</v>
      </c>
      <c r="C131" s="1"/>
    </row>
    <row r="132" spans="1:3" ht="13">
      <c r="A132" s="1" t="s">
        <v>1268</v>
      </c>
      <c r="B132" s="1" t="s">
        <v>77</v>
      </c>
      <c r="C132" s="1"/>
    </row>
    <row r="133" spans="1:3" ht="13">
      <c r="A133" s="1" t="s">
        <v>3741</v>
      </c>
      <c r="C133" s="1"/>
    </row>
    <row r="134" spans="1:3" ht="13">
      <c r="A134" s="1" t="s">
        <v>6120</v>
      </c>
      <c r="B134" s="1" t="s">
        <v>77</v>
      </c>
      <c r="C134" s="1"/>
    </row>
    <row r="135" spans="1:3" ht="13">
      <c r="A135" s="1" t="s">
        <v>3761</v>
      </c>
      <c r="C135" s="1"/>
    </row>
    <row r="136" spans="1:3" ht="13">
      <c r="A136" s="1" t="s">
        <v>361</v>
      </c>
      <c r="B136" s="1" t="s">
        <v>65</v>
      </c>
      <c r="C136" s="1"/>
    </row>
    <row r="137" spans="1:3" ht="13">
      <c r="A137" s="1" t="s">
        <v>102</v>
      </c>
      <c r="B137" s="1" t="s">
        <v>954</v>
      </c>
      <c r="C137" s="1"/>
    </row>
    <row r="138" spans="1:3" ht="13">
      <c r="A138" s="87" t="s">
        <v>27</v>
      </c>
      <c r="B138" s="1" t="s">
        <v>954</v>
      </c>
      <c r="C138" s="1"/>
    </row>
    <row r="139" spans="1:3" ht="13">
      <c r="A139" s="1" t="s">
        <v>3777</v>
      </c>
      <c r="B139" s="1" t="s">
        <v>954</v>
      </c>
      <c r="C139" s="1"/>
    </row>
    <row r="140" spans="1:3" ht="15">
      <c r="A140" s="95" t="s">
        <v>4556</v>
      </c>
      <c r="B140" s="1"/>
      <c r="C140" s="1"/>
    </row>
    <row r="141" spans="1:3" ht="15">
      <c r="A141" s="95" t="s">
        <v>4362</v>
      </c>
      <c r="B141" s="1"/>
      <c r="C141" s="1"/>
    </row>
    <row r="142" spans="1:3" ht="15">
      <c r="A142" s="95" t="s">
        <v>4188</v>
      </c>
      <c r="B142" s="1"/>
      <c r="C142" s="1"/>
    </row>
    <row r="143" spans="1:3" ht="15">
      <c r="A143" s="95" t="s">
        <v>4703</v>
      </c>
      <c r="B143" s="1"/>
      <c r="C143" s="1"/>
    </row>
    <row r="144" spans="1:3" ht="13">
      <c r="A144" s="1" t="s">
        <v>1690</v>
      </c>
      <c r="B144" s="1" t="s">
        <v>4225</v>
      </c>
      <c r="C144" s="1"/>
    </row>
    <row r="145" spans="1:3" ht="15">
      <c r="A145" s="95" t="s">
        <v>296</v>
      </c>
      <c r="B145" s="1"/>
      <c r="C145" s="1"/>
    </row>
    <row r="146" spans="1:3" ht="15">
      <c r="A146" s="95" t="s">
        <v>1874</v>
      </c>
      <c r="B146" s="1"/>
      <c r="C146" s="1"/>
    </row>
    <row r="147" spans="1:3" ht="15">
      <c r="A147" s="95" t="s">
        <v>4498</v>
      </c>
      <c r="B147" s="1"/>
      <c r="C147" s="1"/>
    </row>
    <row r="148" spans="1:3" ht="13">
      <c r="A148" s="87" t="s">
        <v>418</v>
      </c>
      <c r="B148" s="1" t="s">
        <v>204</v>
      </c>
      <c r="C148" s="1"/>
    </row>
    <row r="149" spans="1:3" ht="15">
      <c r="A149" s="95" t="s">
        <v>3657</v>
      </c>
      <c r="B149" s="1"/>
      <c r="C149" s="1"/>
    </row>
    <row r="150" spans="1:3" ht="13">
      <c r="A150" s="1" t="s">
        <v>3095</v>
      </c>
      <c r="B150" s="1" t="s">
        <v>3055</v>
      </c>
      <c r="C150" s="1"/>
    </row>
    <row r="151" spans="1:3" ht="15">
      <c r="A151" s="95" t="s">
        <v>5551</v>
      </c>
      <c r="B151" s="1"/>
      <c r="C151" s="1"/>
    </row>
    <row r="152" spans="1:3" ht="15">
      <c r="A152" s="95" t="s">
        <v>4172</v>
      </c>
      <c r="B152" s="1"/>
      <c r="C152" s="1"/>
    </row>
    <row r="153" spans="1:3" ht="15">
      <c r="A153" s="95" t="s">
        <v>4032</v>
      </c>
      <c r="B153" s="1"/>
      <c r="C153" s="1"/>
    </row>
    <row r="154" spans="1:3" ht="15">
      <c r="A154" s="95" t="s">
        <v>5608</v>
      </c>
      <c r="B154" s="1"/>
      <c r="C154" s="1"/>
    </row>
    <row r="155" spans="1:3" ht="15">
      <c r="A155" s="95" t="s">
        <v>5756</v>
      </c>
      <c r="B155" s="1"/>
      <c r="C155" s="1"/>
    </row>
    <row r="156" spans="1:3" ht="15">
      <c r="A156" s="95" t="s">
        <v>5141</v>
      </c>
      <c r="B156" s="1"/>
      <c r="C156" s="1"/>
    </row>
    <row r="157" spans="1:3" ht="13">
      <c r="A157" s="87" t="s">
        <v>33</v>
      </c>
      <c r="B157" s="1" t="s">
        <v>65</v>
      </c>
      <c r="C157" s="1"/>
    </row>
    <row r="158" spans="1:3" ht="13">
      <c r="A158" s="87" t="s">
        <v>927</v>
      </c>
      <c r="B158" s="1" t="s">
        <v>65</v>
      </c>
      <c r="C158" s="1"/>
    </row>
    <row r="159" spans="1:3" ht="15">
      <c r="A159" s="95" t="s">
        <v>5689</v>
      </c>
      <c r="B159" s="1"/>
      <c r="C159" s="1"/>
    </row>
    <row r="160" spans="1:3" ht="13">
      <c r="A160" s="1" t="s">
        <v>269</v>
      </c>
      <c r="B160" s="1" t="s">
        <v>6121</v>
      </c>
      <c r="C160" s="1"/>
    </row>
    <row r="161" spans="1:3" ht="13">
      <c r="A161" s="1" t="s">
        <v>668</v>
      </c>
      <c r="B161" s="1" t="s">
        <v>204</v>
      </c>
      <c r="C161" s="1"/>
    </row>
    <row r="162" spans="1:3" ht="15">
      <c r="A162" s="95" t="s">
        <v>1599</v>
      </c>
      <c r="B162" s="1"/>
      <c r="C162" s="1"/>
    </row>
    <row r="163" spans="1:3" ht="13">
      <c r="A163" s="1" t="s">
        <v>2749</v>
      </c>
      <c r="B163" s="1" t="s">
        <v>4201</v>
      </c>
      <c r="C163" s="1"/>
    </row>
    <row r="164" spans="1:3" ht="15">
      <c r="A164" s="95" t="s">
        <v>4262</v>
      </c>
      <c r="B164" s="1"/>
      <c r="C164" s="1"/>
    </row>
    <row r="165" spans="1:3" ht="13">
      <c r="A165" s="1" t="s">
        <v>3187</v>
      </c>
      <c r="B165" s="1" t="s">
        <v>626</v>
      </c>
      <c r="C165" s="1"/>
    </row>
    <row r="166" spans="1:3" ht="13">
      <c r="A166" s="25" t="s">
        <v>3381</v>
      </c>
      <c r="B166" s="1" t="s">
        <v>6122</v>
      </c>
      <c r="C166" s="1"/>
    </row>
    <row r="167" spans="1:3" ht="13">
      <c r="A167" s="1" t="s">
        <v>3763</v>
      </c>
      <c r="C167" s="1"/>
    </row>
    <row r="168" spans="1:3" ht="15">
      <c r="A168" s="95" t="s">
        <v>5596</v>
      </c>
      <c r="B168" s="1"/>
      <c r="C168" s="1"/>
    </row>
    <row r="169" spans="1:3" ht="13">
      <c r="A169" s="1" t="s">
        <v>2023</v>
      </c>
      <c r="B169" s="1" t="s">
        <v>2007</v>
      </c>
      <c r="C169" s="1"/>
    </row>
    <row r="170" spans="1:3" ht="13">
      <c r="A170" s="1" t="s">
        <v>1548</v>
      </c>
      <c r="B170" s="1" t="s">
        <v>2007</v>
      </c>
      <c r="C170" s="1"/>
    </row>
    <row r="171" spans="1:3" ht="15">
      <c r="A171" s="95" t="s">
        <v>1747</v>
      </c>
      <c r="B171" s="1"/>
      <c r="C171" s="1"/>
    </row>
    <row r="172" spans="1:3" ht="15">
      <c r="A172" s="95" t="s">
        <v>5645</v>
      </c>
      <c r="B172" s="1"/>
      <c r="C172" s="1"/>
    </row>
    <row r="173" spans="1:3" ht="13">
      <c r="A173" s="25" t="s">
        <v>810</v>
      </c>
      <c r="B173" s="1" t="s">
        <v>5934</v>
      </c>
      <c r="C173" s="1"/>
    </row>
    <row r="174" spans="1:3" ht="15">
      <c r="A174" s="95" t="s">
        <v>832</v>
      </c>
      <c r="B174" s="1"/>
      <c r="C174" s="1"/>
    </row>
    <row r="175" spans="1:3" ht="13">
      <c r="A175" s="87" t="s">
        <v>105</v>
      </c>
      <c r="B175" s="1" t="s">
        <v>310</v>
      </c>
      <c r="C175" s="1"/>
    </row>
    <row r="176" spans="1:3" ht="13">
      <c r="A176" s="1" t="s">
        <v>500</v>
      </c>
      <c r="B176" s="1" t="s">
        <v>310</v>
      </c>
      <c r="C176" s="1"/>
    </row>
    <row r="177" spans="1:3" ht="13">
      <c r="A177" s="1" t="s">
        <v>2121</v>
      </c>
      <c r="B177" s="1" t="s">
        <v>6123</v>
      </c>
      <c r="C177" s="1"/>
    </row>
    <row r="178" spans="1:3" ht="13">
      <c r="A178" s="1" t="s">
        <v>5263</v>
      </c>
      <c r="B178" s="1" t="s">
        <v>6124</v>
      </c>
      <c r="C178" s="1"/>
    </row>
    <row r="179" spans="1:3" ht="13">
      <c r="A179" s="87" t="s">
        <v>88</v>
      </c>
      <c r="B179" s="1" t="s">
        <v>6125</v>
      </c>
      <c r="C179" s="1"/>
    </row>
    <row r="180" spans="1:3" ht="15">
      <c r="A180" s="95" t="s">
        <v>3494</v>
      </c>
      <c r="B180" s="1"/>
      <c r="C180" s="1"/>
    </row>
    <row r="181" spans="1:3" ht="15">
      <c r="A181" s="95" t="s">
        <v>4211</v>
      </c>
      <c r="B181" s="1"/>
      <c r="C181" s="1"/>
    </row>
    <row r="182" spans="1:3" ht="15">
      <c r="A182" s="95" t="s">
        <v>4164</v>
      </c>
      <c r="B182" s="1"/>
      <c r="C182" s="1"/>
    </row>
    <row r="183" spans="1:3" ht="15">
      <c r="A183" s="95" t="s">
        <v>4206</v>
      </c>
      <c r="B183" s="1"/>
      <c r="C183" s="1"/>
    </row>
    <row r="184" spans="1:3" ht="15">
      <c r="A184" s="53" t="s">
        <v>4639</v>
      </c>
      <c r="C184" s="1"/>
    </row>
    <row r="185" spans="1:3" ht="15">
      <c r="A185" s="95" t="s">
        <v>4743</v>
      </c>
      <c r="B185" s="1"/>
      <c r="C185" s="1"/>
    </row>
    <row r="186" spans="1:3" ht="13">
      <c r="A186" s="1" t="s">
        <v>3700</v>
      </c>
      <c r="B186" s="1" t="s">
        <v>2007</v>
      </c>
      <c r="C186" s="1"/>
    </row>
    <row r="187" spans="1:3" ht="15">
      <c r="A187" s="95" t="s">
        <v>4160</v>
      </c>
      <c r="B187" s="1"/>
      <c r="C187" s="1"/>
    </row>
    <row r="188" spans="1:3" ht="15">
      <c r="A188" s="95" t="s">
        <v>5643</v>
      </c>
      <c r="B188" s="1"/>
      <c r="C188" s="1"/>
    </row>
    <row r="189" spans="1:3" ht="15">
      <c r="A189" s="53" t="s">
        <v>4578</v>
      </c>
      <c r="C189" s="1"/>
    </row>
    <row r="190" spans="1:3" ht="13">
      <c r="A190" s="87" t="s">
        <v>151</v>
      </c>
      <c r="B190" s="1" t="s">
        <v>6126</v>
      </c>
      <c r="C190" s="1"/>
    </row>
    <row r="191" spans="1:3" ht="13">
      <c r="A191" s="1" t="s">
        <v>1334</v>
      </c>
      <c r="B191" s="1" t="s">
        <v>6126</v>
      </c>
      <c r="C191" s="1"/>
    </row>
    <row r="192" spans="1:3" ht="13">
      <c r="A192" s="1" t="s">
        <v>2089</v>
      </c>
      <c r="B192" s="1" t="s">
        <v>6126</v>
      </c>
      <c r="C192" s="1"/>
    </row>
    <row r="193" spans="1:3" ht="15">
      <c r="A193" s="95" t="s">
        <v>1136</v>
      </c>
      <c r="B193" s="1"/>
      <c r="C193" s="1"/>
    </row>
    <row r="194" spans="1:3" ht="15">
      <c r="A194" s="95" t="s">
        <v>4603</v>
      </c>
      <c r="B194" s="1"/>
      <c r="C194" s="1"/>
    </row>
    <row r="195" spans="1:3" ht="15">
      <c r="A195" s="95" t="s">
        <v>4133</v>
      </c>
      <c r="B195" s="1"/>
      <c r="C195" s="1"/>
    </row>
    <row r="196" spans="1:3" ht="13">
      <c r="A196" s="1" t="s">
        <v>327</v>
      </c>
      <c r="B196" s="1" t="s">
        <v>6127</v>
      </c>
      <c r="C196" s="1"/>
    </row>
    <row r="197" spans="1:3" ht="15">
      <c r="A197" s="95" t="s">
        <v>4500</v>
      </c>
      <c r="B197" s="1"/>
      <c r="C197" s="1"/>
    </row>
    <row r="198" spans="1:3" ht="15">
      <c r="A198" s="95" t="s">
        <v>4302</v>
      </c>
      <c r="B198" s="1"/>
      <c r="C198" s="1"/>
    </row>
    <row r="199" spans="1:3" ht="15">
      <c r="A199" s="95" t="s">
        <v>4620</v>
      </c>
      <c r="B199" s="1"/>
      <c r="C199" s="1"/>
    </row>
    <row r="200" spans="1:3" ht="15">
      <c r="A200" s="95" t="s">
        <v>4714</v>
      </c>
      <c r="B200" s="1"/>
      <c r="C200" s="1"/>
    </row>
    <row r="201" spans="1:3" ht="13">
      <c r="A201" s="1" t="s">
        <v>3699</v>
      </c>
      <c r="B201" s="1" t="s">
        <v>6128</v>
      </c>
      <c r="C201" s="1"/>
    </row>
    <row r="202" spans="1:3" ht="13">
      <c r="A202" s="25" t="s">
        <v>629</v>
      </c>
      <c r="B202" s="1" t="s">
        <v>1923</v>
      </c>
      <c r="C202" s="1"/>
    </row>
    <row r="203" spans="1:3" ht="13">
      <c r="A203" s="1" t="s">
        <v>5217</v>
      </c>
      <c r="B203" s="1" t="s">
        <v>6129</v>
      </c>
      <c r="C203" s="1"/>
    </row>
    <row r="204" spans="1:3" ht="13">
      <c r="A204" s="25" t="s">
        <v>3105</v>
      </c>
      <c r="B204" s="1" t="s">
        <v>4488</v>
      </c>
      <c r="C204" s="1"/>
    </row>
    <row r="205" spans="1:3" ht="13">
      <c r="A205" s="87" t="s">
        <v>438</v>
      </c>
      <c r="B205" s="1" t="s">
        <v>16</v>
      </c>
      <c r="C205" s="1"/>
    </row>
    <row r="206" spans="1:3" ht="15">
      <c r="A206" s="95" t="s">
        <v>1478</v>
      </c>
      <c r="B206" s="1"/>
      <c r="C206" s="1"/>
    </row>
    <row r="207" spans="1:3" ht="15">
      <c r="A207" s="95" t="s">
        <v>5294</v>
      </c>
      <c r="B207" s="1" t="s">
        <v>2007</v>
      </c>
      <c r="C207" s="1"/>
    </row>
    <row r="208" spans="1:3" ht="15">
      <c r="A208" s="95" t="s">
        <v>1475</v>
      </c>
      <c r="B208" s="1"/>
      <c r="C208" s="1"/>
    </row>
    <row r="209" spans="1:3" ht="15">
      <c r="A209" s="95" t="s">
        <v>669</v>
      </c>
      <c r="B209" s="1"/>
      <c r="C209" s="1"/>
    </row>
    <row r="210" spans="1:3" ht="13">
      <c r="A210" s="1" t="s">
        <v>1072</v>
      </c>
      <c r="B210" s="1" t="s">
        <v>6130</v>
      </c>
      <c r="C210" s="1"/>
    </row>
    <row r="211" spans="1:3" ht="13">
      <c r="A211" s="1" t="s">
        <v>1454</v>
      </c>
      <c r="B211" s="1" t="s">
        <v>6099</v>
      </c>
      <c r="C211" s="1"/>
    </row>
    <row r="212" spans="1:3" ht="15">
      <c r="A212" s="95" t="s">
        <v>1465</v>
      </c>
      <c r="B212" s="1"/>
      <c r="C212" s="1"/>
    </row>
    <row r="213" spans="1:3" ht="13">
      <c r="A213" s="1" t="s">
        <v>2908</v>
      </c>
      <c r="B213" s="1" t="s">
        <v>1156</v>
      </c>
      <c r="C213" s="1"/>
    </row>
    <row r="214" spans="1:3" ht="13">
      <c r="A214" s="25" t="s">
        <v>48</v>
      </c>
      <c r="B214" s="1" t="s">
        <v>6131</v>
      </c>
      <c r="C214" s="1"/>
    </row>
    <row r="215" spans="1:3" ht="15">
      <c r="A215" s="95" t="s">
        <v>5675</v>
      </c>
      <c r="B215" s="1"/>
      <c r="C215" s="1"/>
    </row>
    <row r="216" spans="1:3" ht="13">
      <c r="A216" s="87" t="s">
        <v>70</v>
      </c>
      <c r="B216" s="1" t="s">
        <v>1486</v>
      </c>
      <c r="C216" s="1"/>
    </row>
    <row r="217" spans="1:3" ht="15">
      <c r="A217" s="95" t="s">
        <v>5697</v>
      </c>
      <c r="B217" s="1"/>
      <c r="C217" s="1"/>
    </row>
    <row r="218" spans="1:3" ht="15">
      <c r="A218" s="95" t="s">
        <v>4384</v>
      </c>
      <c r="B218" s="1"/>
      <c r="C218" s="1"/>
    </row>
    <row r="219" spans="1:3" ht="13">
      <c r="A219" s="25" t="s">
        <v>2316</v>
      </c>
      <c r="B219" s="1" t="s">
        <v>6132</v>
      </c>
      <c r="C219" s="1"/>
    </row>
    <row r="220" spans="1:3" ht="13">
      <c r="A220" s="1" t="s">
        <v>282</v>
      </c>
      <c r="B220" s="1" t="s">
        <v>1486</v>
      </c>
      <c r="C220" s="1"/>
    </row>
    <row r="221" spans="1:3" ht="13">
      <c r="A221" s="1" t="s">
        <v>577</v>
      </c>
      <c r="B221" s="1" t="s">
        <v>571</v>
      </c>
      <c r="C221" s="1"/>
    </row>
    <row r="222" spans="1:3" ht="15">
      <c r="A222" s="95" t="s">
        <v>4220</v>
      </c>
      <c r="B222" s="1"/>
      <c r="C222" s="1"/>
    </row>
    <row r="223" spans="1:3" ht="13">
      <c r="A223" s="87" t="s">
        <v>6133</v>
      </c>
      <c r="B223" s="1" t="s">
        <v>6134</v>
      </c>
      <c r="C223" s="1"/>
    </row>
    <row r="224" spans="1:3" ht="15">
      <c r="A224" s="97" t="s">
        <v>4600</v>
      </c>
      <c r="B224" s="1"/>
      <c r="C224" s="1"/>
    </row>
    <row r="225" spans="1:3" ht="13">
      <c r="A225" s="9" t="s">
        <v>161</v>
      </c>
      <c r="B225" s="1" t="s">
        <v>597</v>
      </c>
      <c r="C225" s="1"/>
    </row>
    <row r="226" spans="1:3" ht="13">
      <c r="A226" s="25" t="s">
        <v>3911</v>
      </c>
      <c r="B226" s="1" t="s">
        <v>597</v>
      </c>
      <c r="C226" s="1"/>
    </row>
    <row r="227" spans="1:3" ht="14">
      <c r="A227" s="38" t="s">
        <v>4614</v>
      </c>
      <c r="B227" s="1" t="s">
        <v>1745</v>
      </c>
      <c r="C227" s="1"/>
    </row>
    <row r="228" spans="1:3" ht="15">
      <c r="A228" s="95" t="s">
        <v>4496</v>
      </c>
      <c r="B228" s="1"/>
      <c r="C228" s="1"/>
    </row>
    <row r="229" spans="1:3" ht="13">
      <c r="A229" s="1" t="s">
        <v>2607</v>
      </c>
      <c r="B229" s="1" t="s">
        <v>1745</v>
      </c>
      <c r="C229" s="1"/>
    </row>
    <row r="230" spans="1:3" ht="13">
      <c r="A230" s="1" t="s">
        <v>675</v>
      </c>
      <c r="B230" s="1" t="s">
        <v>32</v>
      </c>
      <c r="C230" s="1"/>
    </row>
    <row r="231" spans="1:3" ht="13">
      <c r="A231" s="1" t="s">
        <v>4783</v>
      </c>
      <c r="B231" s="1" t="s">
        <v>32</v>
      </c>
      <c r="C231" s="1"/>
    </row>
    <row r="232" spans="1:3" ht="13">
      <c r="A232" s="87" t="s">
        <v>490</v>
      </c>
      <c r="B232" s="1" t="s">
        <v>6102</v>
      </c>
      <c r="C232" s="1"/>
    </row>
    <row r="233" spans="1:3" ht="13">
      <c r="A233" s="1" t="s">
        <v>1294</v>
      </c>
      <c r="B233" s="1" t="s">
        <v>6135</v>
      </c>
      <c r="C233" s="1"/>
    </row>
    <row r="234" spans="1:3" ht="13">
      <c r="A234" s="1" t="s">
        <v>3516</v>
      </c>
      <c r="B234" s="1" t="s">
        <v>487</v>
      </c>
      <c r="C234" s="1"/>
    </row>
    <row r="235" spans="1:3" ht="13">
      <c r="A235" s="1" t="s">
        <v>1297</v>
      </c>
      <c r="B235" s="1" t="s">
        <v>6135</v>
      </c>
      <c r="C235" s="1"/>
    </row>
    <row r="236" spans="1:3" ht="13">
      <c r="A236" s="1" t="s">
        <v>358</v>
      </c>
      <c r="C236" s="1"/>
    </row>
    <row r="237" spans="1:3" ht="13">
      <c r="A237" s="1" t="s">
        <v>3985</v>
      </c>
      <c r="B237" s="1" t="s">
        <v>6136</v>
      </c>
      <c r="C237" s="1"/>
    </row>
    <row r="238" spans="1:3" ht="13">
      <c r="A238" s="1" t="s">
        <v>5667</v>
      </c>
      <c r="B238" s="1" t="s">
        <v>6137</v>
      </c>
      <c r="C238" s="1"/>
    </row>
    <row r="239" spans="1:3" ht="15">
      <c r="A239" s="95" t="s">
        <v>245</v>
      </c>
      <c r="B239" s="1"/>
      <c r="C239" s="1"/>
    </row>
    <row r="240" spans="1:3" ht="15">
      <c r="A240" s="95" t="s">
        <v>3534</v>
      </c>
      <c r="B240" s="1"/>
      <c r="C240" s="1"/>
    </row>
    <row r="241" spans="1:3" ht="13">
      <c r="A241" s="1" t="s">
        <v>993</v>
      </c>
      <c r="B241" s="1" t="s">
        <v>954</v>
      </c>
      <c r="C241" s="1"/>
    </row>
    <row r="242" spans="1:3" ht="13">
      <c r="A242" s="1" t="s">
        <v>217</v>
      </c>
      <c r="B242" s="1" t="s">
        <v>642</v>
      </c>
      <c r="C242" s="1"/>
    </row>
    <row r="243" spans="1:3" ht="13">
      <c r="A243" s="1" t="s">
        <v>625</v>
      </c>
      <c r="B243" s="1" t="s">
        <v>623</v>
      </c>
      <c r="C243" s="1"/>
    </row>
    <row r="244" spans="1:3" ht="15">
      <c r="A244" s="95" t="s">
        <v>5070</v>
      </c>
      <c r="B244" s="1"/>
      <c r="C244" s="1"/>
    </row>
    <row r="245" spans="1:3" ht="15">
      <c r="A245" s="95" t="s">
        <v>1629</v>
      </c>
      <c r="B245" s="1"/>
      <c r="C245" s="1"/>
    </row>
    <row r="246" spans="1:3" ht="13">
      <c r="A246" s="1" t="s">
        <v>5254</v>
      </c>
      <c r="B246" s="1" t="s">
        <v>204</v>
      </c>
      <c r="C246" s="1"/>
    </row>
    <row r="247" spans="1:3" ht="13">
      <c r="A247" s="87" t="s">
        <v>1152</v>
      </c>
      <c r="B247" s="1" t="s">
        <v>562</v>
      </c>
      <c r="C247" s="1"/>
    </row>
    <row r="248" spans="1:3" ht="15">
      <c r="A248" s="95" t="s">
        <v>5399</v>
      </c>
      <c r="B248" s="1"/>
      <c r="C248" s="1"/>
    </row>
    <row r="249" spans="1:3" ht="13">
      <c r="A249" s="87" t="s">
        <v>2786</v>
      </c>
      <c r="B249" s="1" t="s">
        <v>452</v>
      </c>
      <c r="C249" s="1"/>
    </row>
    <row r="250" spans="1:3" ht="13">
      <c r="A250" s="1" t="s">
        <v>224</v>
      </c>
      <c r="B250" s="1" t="s">
        <v>6107</v>
      </c>
      <c r="C250" s="1"/>
    </row>
    <row r="251" spans="1:3" ht="15">
      <c r="A251" s="95" t="s">
        <v>5627</v>
      </c>
      <c r="B251" s="1"/>
      <c r="C251" s="1"/>
    </row>
    <row r="252" spans="1:3" ht="15">
      <c r="A252" s="95" t="s">
        <v>1850</v>
      </c>
      <c r="B252" s="1"/>
      <c r="C252" s="1"/>
    </row>
    <row r="253" spans="1:3" ht="13">
      <c r="A253" s="1" t="s">
        <v>508</v>
      </c>
      <c r="B253" s="1" t="s">
        <v>190</v>
      </c>
      <c r="C253" s="1"/>
    </row>
    <row r="254" spans="1:3" ht="15">
      <c r="A254" s="95" t="s">
        <v>633</v>
      </c>
      <c r="B254" s="1"/>
      <c r="C254" s="1"/>
    </row>
    <row r="255" spans="1:3" ht="15">
      <c r="A255" s="95" t="s">
        <v>820</v>
      </c>
      <c r="B255" s="1"/>
      <c r="C255" s="1"/>
    </row>
    <row r="256" spans="1:3" ht="15">
      <c r="A256" s="95" t="s">
        <v>3435</v>
      </c>
      <c r="B256" s="1"/>
      <c r="C256" s="1"/>
    </row>
    <row r="257" spans="1:3" ht="15">
      <c r="A257" s="95" t="s">
        <v>1634</v>
      </c>
      <c r="B257" s="1"/>
      <c r="C257" s="1"/>
    </row>
    <row r="258" spans="1:3" ht="13">
      <c r="A258" s="1" t="s">
        <v>293</v>
      </c>
      <c r="B258" s="1" t="s">
        <v>6138</v>
      </c>
      <c r="C258" s="1"/>
    </row>
    <row r="259" spans="1:3" ht="13">
      <c r="A259" s="1" t="s">
        <v>345</v>
      </c>
      <c r="B259" s="1" t="s">
        <v>42</v>
      </c>
      <c r="C259" s="1"/>
    </row>
    <row r="260" spans="1:3" ht="14">
      <c r="A260" s="96" t="s">
        <v>5597</v>
      </c>
      <c r="C260" s="1"/>
    </row>
    <row r="261" spans="1:3" ht="15">
      <c r="A261" s="95" t="s">
        <v>4245</v>
      </c>
      <c r="B261" s="1"/>
      <c r="C261" s="1"/>
    </row>
    <row r="262" spans="1:3" ht="13">
      <c r="A262" s="1" t="s">
        <v>4851</v>
      </c>
      <c r="B262" s="1" t="s">
        <v>2007</v>
      </c>
      <c r="C262" s="1"/>
    </row>
    <row r="263" spans="1:3" ht="13">
      <c r="A263" s="1" t="s">
        <v>1936</v>
      </c>
      <c r="B263" s="1" t="s">
        <v>2007</v>
      </c>
      <c r="C263" s="1"/>
    </row>
    <row r="264" spans="1:3" ht="15">
      <c r="A264" s="95" t="s">
        <v>962</v>
      </c>
      <c r="B264" s="1"/>
      <c r="C264" s="1"/>
    </row>
    <row r="265" spans="1:3" ht="15">
      <c r="A265" s="95" t="s">
        <v>3393</v>
      </c>
      <c r="B265" s="1"/>
      <c r="C265" s="1"/>
    </row>
    <row r="266" spans="1:3" ht="13">
      <c r="A266" s="1" t="s">
        <v>180</v>
      </c>
      <c r="B266" s="1" t="s">
        <v>5420</v>
      </c>
      <c r="C266" s="1"/>
    </row>
    <row r="267" spans="1:3" ht="13">
      <c r="A267" s="1" t="s">
        <v>3152</v>
      </c>
      <c r="B267" s="1" t="s">
        <v>3744</v>
      </c>
      <c r="C267" s="1"/>
    </row>
    <row r="268" spans="1:3" ht="13">
      <c r="A268" s="1" t="s">
        <v>656</v>
      </c>
      <c r="B268" s="1" t="s">
        <v>842</v>
      </c>
      <c r="C268" s="1"/>
    </row>
    <row r="269" spans="1:3" ht="15">
      <c r="A269" s="95" t="s">
        <v>5272</v>
      </c>
      <c r="B269" s="1"/>
      <c r="C269" s="1"/>
    </row>
    <row r="270" spans="1:3" ht="15">
      <c r="A270" s="95" t="s">
        <v>4473</v>
      </c>
      <c r="B270" s="1"/>
      <c r="C270" s="1"/>
    </row>
    <row r="271" spans="1:3" ht="15">
      <c r="A271" s="95" t="s">
        <v>4697</v>
      </c>
      <c r="B271" s="1"/>
      <c r="C271" s="1"/>
    </row>
    <row r="272" spans="1:3" ht="13">
      <c r="A272" s="1" t="s">
        <v>5599</v>
      </c>
      <c r="B272" s="1" t="s">
        <v>4201</v>
      </c>
      <c r="C272" s="1"/>
    </row>
    <row r="273" spans="1:3" ht="13">
      <c r="A273" s="1" t="s">
        <v>532</v>
      </c>
      <c r="B273" s="1" t="s">
        <v>524</v>
      </c>
      <c r="C273" s="1"/>
    </row>
    <row r="274" spans="1:3" ht="13">
      <c r="A274" s="87" t="s">
        <v>210</v>
      </c>
      <c r="B274" s="1" t="s">
        <v>524</v>
      </c>
      <c r="C274" s="1"/>
    </row>
    <row r="275" spans="1:3" ht="15">
      <c r="A275" s="53" t="s">
        <v>3174</v>
      </c>
      <c r="B275" s="1" t="s">
        <v>524</v>
      </c>
      <c r="C275" s="1"/>
    </row>
    <row r="276" spans="1:3" ht="15">
      <c r="A276" s="95" t="s">
        <v>3945</v>
      </c>
      <c r="B276" s="1"/>
      <c r="C276" s="1"/>
    </row>
    <row r="277" spans="1:3" ht="13">
      <c r="A277" s="1" t="s">
        <v>1255</v>
      </c>
      <c r="B277" s="1" t="s">
        <v>5259</v>
      </c>
      <c r="C277" s="1"/>
    </row>
    <row r="278" spans="1:3" ht="15">
      <c r="A278" s="95" t="s">
        <v>4655</v>
      </c>
      <c r="B278" s="1"/>
      <c r="C278" s="1"/>
    </row>
    <row r="279" spans="1:3" ht="15">
      <c r="A279" s="95" t="s">
        <v>2995</v>
      </c>
      <c r="B279" s="1"/>
      <c r="C279" s="1"/>
    </row>
    <row r="280" spans="1:3" ht="13">
      <c r="A280" s="87" t="s">
        <v>1163</v>
      </c>
      <c r="B280" s="1" t="s">
        <v>407</v>
      </c>
      <c r="C280" s="1"/>
    </row>
    <row r="281" spans="1:3" ht="15">
      <c r="A281" s="95" t="s">
        <v>4539</v>
      </c>
      <c r="B281" s="1"/>
      <c r="C281" s="1"/>
    </row>
    <row r="282" spans="1:3" ht="13">
      <c r="A282" s="1" t="s">
        <v>5545</v>
      </c>
      <c r="B282" s="1" t="s">
        <v>6123</v>
      </c>
      <c r="C282" s="1"/>
    </row>
    <row r="283" spans="1:3" ht="13">
      <c r="A283" s="11" t="s">
        <v>1502</v>
      </c>
      <c r="B283" s="11" t="s">
        <v>6139</v>
      </c>
      <c r="C283" s="1"/>
    </row>
    <row r="284" spans="1:3" ht="13">
      <c r="A284" s="8" t="s">
        <v>194</v>
      </c>
      <c r="B284" s="8" t="s">
        <v>16</v>
      </c>
      <c r="C284" s="1"/>
    </row>
    <row r="285" spans="1:3" ht="13">
      <c r="A285" s="11" t="s">
        <v>2825</v>
      </c>
      <c r="B285" s="11" t="s">
        <v>4201</v>
      </c>
      <c r="C285" s="1"/>
    </row>
    <row r="286" spans="1:3" ht="13">
      <c r="A286" s="8" t="s">
        <v>2825</v>
      </c>
      <c r="B286" s="8" t="s">
        <v>4201</v>
      </c>
      <c r="C286" s="1"/>
    </row>
    <row r="287" spans="1:3" ht="13">
      <c r="A287" s="11" t="s">
        <v>301</v>
      </c>
      <c r="B287" s="11" t="s">
        <v>98</v>
      </c>
      <c r="C287" s="1"/>
    </row>
    <row r="288" spans="1:3" ht="13">
      <c r="A288" s="8" t="s">
        <v>49</v>
      </c>
      <c r="B288" s="8" t="s">
        <v>98</v>
      </c>
      <c r="C288" s="1"/>
    </row>
    <row r="289" spans="1:3" ht="15">
      <c r="A289" s="97" t="s">
        <v>4622</v>
      </c>
      <c r="B289" s="11"/>
      <c r="C289" s="1"/>
    </row>
    <row r="290" spans="1:3" ht="15">
      <c r="A290" s="98" t="s">
        <v>4516</v>
      </c>
      <c r="B290" s="8"/>
      <c r="C290" s="1"/>
    </row>
    <row r="291" spans="1:3" ht="15">
      <c r="A291" s="97" t="s">
        <v>4525</v>
      </c>
      <c r="B291" s="11"/>
      <c r="C291" s="1"/>
    </row>
    <row r="292" spans="1:3" ht="13">
      <c r="A292" s="8" t="s">
        <v>5548</v>
      </c>
      <c r="C292" s="1"/>
    </row>
    <row r="293" spans="1:3" ht="15">
      <c r="A293" s="97" t="s">
        <v>1615</v>
      </c>
      <c r="B293" s="11"/>
      <c r="C293" s="1"/>
    </row>
    <row r="294" spans="1:3" ht="13">
      <c r="A294" s="8" t="s">
        <v>3089</v>
      </c>
      <c r="B294" s="8" t="s">
        <v>2007</v>
      </c>
      <c r="C294" s="1"/>
    </row>
    <row r="295" spans="1:3" ht="15">
      <c r="A295" s="97" t="s">
        <v>1117</v>
      </c>
      <c r="B295" s="11"/>
      <c r="C295" s="1"/>
    </row>
    <row r="296" spans="1:3" ht="14">
      <c r="A296" s="99" t="s">
        <v>4847</v>
      </c>
      <c r="B296" s="8" t="s">
        <v>6140</v>
      </c>
      <c r="C296" s="1"/>
    </row>
    <row r="297" spans="1:3" ht="13">
      <c r="A297" s="11" t="s">
        <v>784</v>
      </c>
      <c r="B297" s="11" t="s">
        <v>724</v>
      </c>
      <c r="C297" s="1"/>
    </row>
    <row r="298" spans="1:3" ht="15">
      <c r="A298" s="10" t="s">
        <v>1748</v>
      </c>
      <c r="C298" s="1"/>
    </row>
    <row r="299" spans="1:3" ht="15">
      <c r="A299" s="97" t="s">
        <v>4195</v>
      </c>
      <c r="B299" s="11"/>
      <c r="C299" s="1"/>
    </row>
    <row r="300" spans="1:3" ht="13">
      <c r="A300" s="8" t="s">
        <v>1823</v>
      </c>
      <c r="B300" s="8" t="s">
        <v>1923</v>
      </c>
      <c r="C300" s="1"/>
    </row>
    <row r="301" spans="1:3" ht="15">
      <c r="A301" s="97" t="s">
        <v>4261</v>
      </c>
      <c r="B301" s="11"/>
      <c r="C301" s="1"/>
    </row>
    <row r="302" spans="1:3" ht="15">
      <c r="A302" s="98" t="s">
        <v>5613</v>
      </c>
      <c r="B302" s="8"/>
      <c r="C302" s="1"/>
    </row>
    <row r="303" spans="1:3" ht="13">
      <c r="A303" s="11" t="s">
        <v>55</v>
      </c>
      <c r="B303" s="11" t="s">
        <v>2007</v>
      </c>
      <c r="C303" s="1"/>
    </row>
    <row r="304" spans="1:3" ht="13">
      <c r="A304" s="9" t="s">
        <v>2007</v>
      </c>
      <c r="C304" s="1"/>
    </row>
    <row r="305" spans="1:3" ht="15">
      <c r="A305" s="97" t="s">
        <v>4597</v>
      </c>
      <c r="B305" s="11"/>
      <c r="C305" s="1"/>
    </row>
    <row r="306" spans="1:3" ht="13">
      <c r="A306" s="8" t="s">
        <v>3730</v>
      </c>
      <c r="B306" s="8" t="s">
        <v>407</v>
      </c>
      <c r="C306" s="1"/>
    </row>
    <row r="307" spans="1:3" ht="15">
      <c r="A307" s="97" t="s">
        <v>4226</v>
      </c>
      <c r="B307" s="11"/>
      <c r="C307" s="1"/>
    </row>
    <row r="308" spans="1:3" ht="13">
      <c r="A308" s="9" t="s">
        <v>73</v>
      </c>
      <c r="B308" s="8" t="s">
        <v>6123</v>
      </c>
      <c r="C308" s="1"/>
    </row>
    <row r="309" spans="1:3" ht="13">
      <c r="A309" s="11" t="s">
        <v>38</v>
      </c>
      <c r="B309" s="11" t="s">
        <v>6123</v>
      </c>
      <c r="C309" s="1"/>
    </row>
    <row r="310" spans="1:3" ht="13">
      <c r="A310" s="8" t="s">
        <v>699</v>
      </c>
      <c r="C310" s="1"/>
    </row>
    <row r="311" spans="1:3" ht="13">
      <c r="A311" s="25" t="s">
        <v>1685</v>
      </c>
      <c r="B311" s="11" t="s">
        <v>6099</v>
      </c>
      <c r="C311" s="1"/>
    </row>
    <row r="312" spans="1:3" ht="15">
      <c r="A312" s="98" t="s">
        <v>4165</v>
      </c>
      <c r="B312" s="8"/>
      <c r="C312" s="1"/>
    </row>
    <row r="313" spans="1:3" ht="13">
      <c r="A313" s="11" t="s">
        <v>945</v>
      </c>
      <c r="B313" s="11" t="s">
        <v>936</v>
      </c>
      <c r="C313" s="1"/>
    </row>
    <row r="314" spans="1:3" ht="13">
      <c r="A314" s="8" t="s">
        <v>2230</v>
      </c>
      <c r="B314" s="8" t="s">
        <v>6141</v>
      </c>
      <c r="C314" s="1"/>
    </row>
    <row r="315" spans="1:3" ht="13">
      <c r="A315" s="11" t="s">
        <v>3771</v>
      </c>
      <c r="C315" s="1"/>
    </row>
    <row r="316" spans="1:3" ht="13">
      <c r="A316" s="8" t="s">
        <v>1451</v>
      </c>
      <c r="B316" s="8" t="s">
        <v>1486</v>
      </c>
      <c r="C316" s="1"/>
    </row>
    <row r="317" spans="1:3" ht="15">
      <c r="A317" s="97" t="s">
        <v>5679</v>
      </c>
      <c r="B317" s="11"/>
      <c r="C317" s="1"/>
    </row>
    <row r="318" spans="1:3" ht="13">
      <c r="A318" s="8" t="s">
        <v>2050</v>
      </c>
      <c r="B318" s="8" t="s">
        <v>954</v>
      </c>
      <c r="C318" s="1"/>
    </row>
    <row r="319" spans="1:3" ht="15">
      <c r="A319" s="97" t="s">
        <v>4606</v>
      </c>
      <c r="B319" s="11"/>
      <c r="C319" s="1"/>
    </row>
    <row r="320" spans="1:3" ht="15">
      <c r="A320" s="98" t="s">
        <v>4202</v>
      </c>
      <c r="B320" s="8"/>
      <c r="C320" s="1"/>
    </row>
    <row r="321" spans="1:3" ht="15">
      <c r="A321" s="18" t="s">
        <v>4628</v>
      </c>
      <c r="C321" s="1"/>
    </row>
    <row r="322" spans="1:3" ht="15">
      <c r="A322" s="98" t="s">
        <v>4729</v>
      </c>
      <c r="B322" s="8"/>
      <c r="C322" s="1"/>
    </row>
    <row r="323" spans="1:3" ht="13">
      <c r="A323" s="13" t="s">
        <v>36</v>
      </c>
      <c r="B323" s="11" t="s">
        <v>936</v>
      </c>
      <c r="C323" s="1"/>
    </row>
    <row r="324" spans="1:3" ht="15">
      <c r="A324" s="98" t="s">
        <v>5549</v>
      </c>
      <c r="B324" s="8"/>
      <c r="C324" s="1"/>
    </row>
    <row r="325" spans="1:3" ht="15">
      <c r="A325" s="97" t="s">
        <v>4589</v>
      </c>
      <c r="B325" s="11"/>
      <c r="C325" s="1"/>
    </row>
    <row r="326" spans="1:3" ht="15">
      <c r="A326" s="98" t="s">
        <v>4339</v>
      </c>
      <c r="B326" s="8"/>
      <c r="C326" s="1"/>
    </row>
    <row r="327" spans="1:3" ht="13">
      <c r="A327" s="11" t="s">
        <v>1338</v>
      </c>
      <c r="B327" s="11" t="s">
        <v>2190</v>
      </c>
      <c r="C327" s="1"/>
    </row>
    <row r="328" spans="1:3" ht="15">
      <c r="A328" s="98" t="s">
        <v>4587</v>
      </c>
      <c r="B328" s="8"/>
      <c r="C328" s="1"/>
    </row>
    <row r="329" spans="1:3" ht="13">
      <c r="A329" s="13" t="s">
        <v>431</v>
      </c>
      <c r="B329" s="11" t="s">
        <v>623</v>
      </c>
      <c r="C329" s="1"/>
    </row>
    <row r="330" spans="1:3" ht="13">
      <c r="A330" s="8" t="s">
        <v>2679</v>
      </c>
      <c r="B330" s="8" t="s">
        <v>623</v>
      </c>
      <c r="C330" s="1"/>
    </row>
    <row r="331" spans="1:3" ht="15">
      <c r="A331" s="97" t="s">
        <v>4675</v>
      </c>
      <c r="B331" s="11"/>
      <c r="C331" s="1"/>
    </row>
    <row r="332" spans="1:3" ht="15">
      <c r="A332" s="98" t="s">
        <v>4648</v>
      </c>
      <c r="B332" s="8"/>
      <c r="C332" s="1"/>
    </row>
    <row r="333" spans="1:3" ht="13">
      <c r="A333" s="13" t="s">
        <v>2516</v>
      </c>
      <c r="B333" s="11" t="s">
        <v>2509</v>
      </c>
      <c r="C333" s="1"/>
    </row>
    <row r="334" spans="1:3" ht="15">
      <c r="A334" s="98" t="s">
        <v>4265</v>
      </c>
      <c r="B334" s="8"/>
      <c r="C334" s="1"/>
    </row>
    <row r="335" spans="1:3" ht="15">
      <c r="A335" s="97" t="s">
        <v>4229</v>
      </c>
      <c r="B335" s="11"/>
      <c r="C335" s="1"/>
    </row>
    <row r="336" spans="1:3" ht="13">
      <c r="A336" s="8" t="s">
        <v>1614</v>
      </c>
      <c r="B336" s="8" t="s">
        <v>2181</v>
      </c>
      <c r="C336" s="1"/>
    </row>
    <row r="337" spans="1:3" ht="15">
      <c r="A337" s="97" t="s">
        <v>4162</v>
      </c>
      <c r="B337" s="11"/>
      <c r="C337" s="1"/>
    </row>
    <row r="338" spans="1:3" ht="14">
      <c r="A338" s="100" t="s">
        <v>5633</v>
      </c>
      <c r="B338" s="8"/>
      <c r="C338" s="1"/>
    </row>
    <row r="339" spans="1:3" ht="15">
      <c r="A339" s="97" t="s">
        <v>4711</v>
      </c>
      <c r="B339" s="11"/>
      <c r="C339" s="1"/>
    </row>
    <row r="340" spans="1:3" ht="15">
      <c r="A340" s="98" t="s">
        <v>5413</v>
      </c>
      <c r="B340" s="8"/>
      <c r="C340" s="1"/>
    </row>
    <row r="341" spans="1:3" ht="13">
      <c r="A341" s="13" t="s">
        <v>1259</v>
      </c>
      <c r="B341" s="11" t="s">
        <v>6142</v>
      </c>
      <c r="C341" s="1"/>
    </row>
    <row r="342" spans="1:3" ht="13">
      <c r="A342" s="8" t="s">
        <v>1710</v>
      </c>
      <c r="B342" s="8" t="s">
        <v>6143</v>
      </c>
      <c r="C342" s="1"/>
    </row>
    <row r="343" spans="1:3" ht="13">
      <c r="A343" s="13" t="s">
        <v>1727</v>
      </c>
      <c r="B343" s="11" t="s">
        <v>16</v>
      </c>
      <c r="C343" s="1"/>
    </row>
    <row r="344" spans="1:3" ht="13">
      <c r="A344" s="8" t="s">
        <v>112</v>
      </c>
      <c r="B344" s="8" t="s">
        <v>83</v>
      </c>
      <c r="C344" s="1"/>
    </row>
    <row r="345" spans="1:3" ht="13">
      <c r="A345" s="11" t="s">
        <v>298</v>
      </c>
      <c r="B345" s="11" t="s">
        <v>83</v>
      </c>
      <c r="C345" s="1"/>
    </row>
    <row r="346" spans="1:3" ht="13">
      <c r="A346" s="9" t="s">
        <v>20</v>
      </c>
      <c r="B346" s="8" t="s">
        <v>83</v>
      </c>
      <c r="C346" s="1"/>
    </row>
    <row r="347" spans="1:3" ht="15">
      <c r="A347" s="97" t="s">
        <v>249</v>
      </c>
      <c r="B347" s="11"/>
      <c r="C347" s="1"/>
    </row>
    <row r="348" spans="1:3" ht="13">
      <c r="A348" s="8" t="s">
        <v>117</v>
      </c>
      <c r="B348" s="8" t="s">
        <v>83</v>
      </c>
      <c r="C348" s="1"/>
    </row>
    <row r="349" spans="1:3" ht="13">
      <c r="A349" s="11" t="s">
        <v>141</v>
      </c>
      <c r="B349" s="11" t="s">
        <v>2007</v>
      </c>
      <c r="C349" s="1"/>
    </row>
    <row r="350" spans="1:3" ht="13">
      <c r="A350" s="8" t="s">
        <v>177</v>
      </c>
      <c r="B350" s="8" t="s">
        <v>2007</v>
      </c>
      <c r="C350" s="1"/>
    </row>
    <row r="351" spans="1:3" ht="13">
      <c r="A351" s="11" t="s">
        <v>3114</v>
      </c>
      <c r="B351" s="11" t="s">
        <v>2007</v>
      </c>
      <c r="C351" s="1"/>
    </row>
    <row r="352" spans="1:3" ht="15">
      <c r="A352" s="98" t="s">
        <v>3112</v>
      </c>
      <c r="B352" s="8"/>
      <c r="C352" s="1"/>
    </row>
    <row r="353" spans="1:3" ht="15">
      <c r="A353" s="97" t="s">
        <v>4647</v>
      </c>
      <c r="B353" s="11"/>
      <c r="C353" s="1"/>
    </row>
    <row r="354" spans="1:3" ht="15">
      <c r="A354" s="98" t="s">
        <v>4662</v>
      </c>
      <c r="B354" s="8"/>
      <c r="C354" s="1"/>
    </row>
    <row r="355" spans="1:3" ht="15">
      <c r="A355" s="97" t="s">
        <v>3931</v>
      </c>
      <c r="B355" s="11"/>
      <c r="C355" s="1"/>
    </row>
    <row r="356" spans="1:3" ht="15">
      <c r="A356" s="98" t="s">
        <v>4179</v>
      </c>
      <c r="B356" s="8"/>
      <c r="C356" s="1"/>
    </row>
    <row r="357" spans="1:3" ht="13">
      <c r="A357" s="11" t="s">
        <v>2164</v>
      </c>
      <c r="B357" s="11" t="s">
        <v>6144</v>
      </c>
      <c r="C357" s="1"/>
    </row>
    <row r="358" spans="1:3" ht="13">
      <c r="A358" s="8" t="s">
        <v>859</v>
      </c>
      <c r="B358" s="8" t="s">
        <v>724</v>
      </c>
      <c r="C358" s="1"/>
    </row>
    <row r="359" spans="1:3" ht="13">
      <c r="A359" s="13" t="s">
        <v>1737</v>
      </c>
      <c r="B359" s="11" t="s">
        <v>452</v>
      </c>
      <c r="C359" s="1"/>
    </row>
    <row r="360" spans="1:3" ht="13">
      <c r="A360" s="8" t="s">
        <v>1369</v>
      </c>
      <c r="B360" s="8" t="s">
        <v>1364</v>
      </c>
      <c r="C360" s="1"/>
    </row>
    <row r="361" spans="1:3" ht="15">
      <c r="A361" s="97" t="s">
        <v>5703</v>
      </c>
      <c r="B361" s="11" t="s">
        <v>2007</v>
      </c>
      <c r="C361" s="1"/>
    </row>
    <row r="362" spans="1:3" ht="13">
      <c r="A362" s="25" t="s">
        <v>1444</v>
      </c>
      <c r="B362" s="8" t="s">
        <v>6145</v>
      </c>
      <c r="C362" s="1"/>
    </row>
    <row r="363" spans="1:3" ht="13">
      <c r="A363" s="25" t="s">
        <v>4861</v>
      </c>
      <c r="B363" s="11" t="s">
        <v>2007</v>
      </c>
      <c r="C363" s="1"/>
    </row>
    <row r="364" spans="1:3" ht="13">
      <c r="A364" s="8" t="s">
        <v>2129</v>
      </c>
      <c r="B364" s="8" t="s">
        <v>922</v>
      </c>
      <c r="C364" s="1"/>
    </row>
    <row r="365" spans="1:3" ht="13">
      <c r="A365" s="11" t="s">
        <v>58</v>
      </c>
      <c r="B365" s="11" t="s">
        <v>922</v>
      </c>
      <c r="C365" s="1"/>
    </row>
    <row r="366" spans="1:3" ht="15">
      <c r="A366" s="98" t="s">
        <v>5707</v>
      </c>
      <c r="B366" s="8"/>
      <c r="C366" s="1"/>
    </row>
    <row r="367" spans="1:3" ht="15">
      <c r="A367" s="97" t="s">
        <v>5624</v>
      </c>
      <c r="B367" s="11"/>
      <c r="C367" s="1"/>
    </row>
    <row r="368" spans="1:3" ht="13">
      <c r="A368" s="8" t="s">
        <v>1173</v>
      </c>
      <c r="B368" s="8" t="s">
        <v>954</v>
      </c>
      <c r="C368" s="1"/>
    </row>
    <row r="369" spans="1:3" ht="13">
      <c r="A369" s="13" t="s">
        <v>1372</v>
      </c>
      <c r="B369" s="11" t="s">
        <v>6146</v>
      </c>
      <c r="C369" s="1"/>
    </row>
    <row r="370" spans="1:3" ht="13">
      <c r="A370" s="8" t="s">
        <v>3745</v>
      </c>
      <c r="C370" s="1"/>
    </row>
    <row r="371" spans="1:3" ht="13">
      <c r="A371" s="11" t="s">
        <v>959</v>
      </c>
      <c r="B371" s="11" t="s">
        <v>3055</v>
      </c>
      <c r="C371" s="1"/>
    </row>
    <row r="372" spans="1:3" ht="13">
      <c r="A372" s="8" t="s">
        <v>610</v>
      </c>
      <c r="B372" s="8" t="s">
        <v>204</v>
      </c>
      <c r="C372" s="1"/>
    </row>
    <row r="373" spans="1:3" ht="15">
      <c r="A373" s="97" t="s">
        <v>4248</v>
      </c>
      <c r="B373" s="11"/>
      <c r="C373" s="1"/>
    </row>
    <row r="374" spans="1:3" ht="13">
      <c r="A374" s="8" t="s">
        <v>5110</v>
      </c>
      <c r="B374" s="8" t="s">
        <v>642</v>
      </c>
      <c r="C374" s="1"/>
    </row>
    <row r="375" spans="1:3" ht="13">
      <c r="A375" s="11" t="s">
        <v>1652</v>
      </c>
      <c r="B375" s="11" t="s">
        <v>6147</v>
      </c>
      <c r="C375" s="1"/>
    </row>
    <row r="376" spans="1:3" ht="15">
      <c r="A376" s="98" t="s">
        <v>3446</v>
      </c>
      <c r="B376" s="8"/>
      <c r="C376" s="1"/>
    </row>
    <row r="377" spans="1:3" ht="15">
      <c r="A377" s="97" t="s">
        <v>4363</v>
      </c>
      <c r="B377" s="11"/>
      <c r="C377" s="1"/>
    </row>
    <row r="378" spans="1:3" ht="13">
      <c r="A378" s="8" t="s">
        <v>5299</v>
      </c>
      <c r="B378" s="8" t="s">
        <v>204</v>
      </c>
      <c r="C378" s="1"/>
    </row>
    <row r="379" spans="1:3" ht="15">
      <c r="A379" s="97" t="s">
        <v>1695</v>
      </c>
      <c r="B379" s="11"/>
      <c r="C379" s="1"/>
    </row>
    <row r="380" spans="1:3" ht="15">
      <c r="A380" s="98" t="s">
        <v>5619</v>
      </c>
      <c r="B380" s="8"/>
      <c r="C380" s="1"/>
    </row>
    <row r="381" spans="1:3" ht="15">
      <c r="A381" s="97" t="s">
        <v>5485</v>
      </c>
      <c r="B381" s="11"/>
      <c r="C381" s="1"/>
    </row>
    <row r="382" spans="1:3" ht="13">
      <c r="A382" s="9" t="s">
        <v>92</v>
      </c>
      <c r="B382" s="8" t="s">
        <v>204</v>
      </c>
      <c r="C382" s="1"/>
    </row>
    <row r="383" spans="1:3" ht="13">
      <c r="A383" s="13" t="s">
        <v>502</v>
      </c>
      <c r="B383" s="11" t="s">
        <v>204</v>
      </c>
      <c r="C383" s="1"/>
    </row>
    <row r="384" spans="1:3" ht="13">
      <c r="A384" s="8" t="s">
        <v>197</v>
      </c>
      <c r="B384" s="8" t="s">
        <v>204</v>
      </c>
      <c r="C384" s="1"/>
    </row>
    <row r="385" spans="1:3" ht="13">
      <c r="A385" s="11" t="s">
        <v>3754</v>
      </c>
      <c r="B385" s="11" t="s">
        <v>204</v>
      </c>
      <c r="C385" s="1"/>
    </row>
    <row r="386" spans="1:3" ht="15">
      <c r="A386" s="98" t="s">
        <v>4328</v>
      </c>
      <c r="B386" s="8"/>
      <c r="C386" s="1"/>
    </row>
    <row r="387" spans="1:3" ht="13">
      <c r="A387" s="11" t="s">
        <v>3749</v>
      </c>
      <c r="C387" s="1"/>
    </row>
    <row r="388" spans="1:3" ht="13">
      <c r="A388" s="8" t="s">
        <v>1321</v>
      </c>
      <c r="B388" s="8" t="s">
        <v>204</v>
      </c>
      <c r="C388" s="1"/>
    </row>
    <row r="389" spans="1:3" ht="13">
      <c r="A389" s="11" t="s">
        <v>1174</v>
      </c>
      <c r="B389" s="11" t="s">
        <v>954</v>
      </c>
      <c r="C389" s="1"/>
    </row>
    <row r="390" spans="1:3" ht="13">
      <c r="A390" s="8" t="s">
        <v>140</v>
      </c>
      <c r="B390" s="8" t="s">
        <v>2007</v>
      </c>
      <c r="C390" s="1"/>
    </row>
    <row r="391" spans="1:3" ht="13">
      <c r="A391" s="11" t="s">
        <v>2675</v>
      </c>
      <c r="B391" s="11" t="s">
        <v>2007</v>
      </c>
      <c r="C391" s="1"/>
    </row>
    <row r="392" spans="1:3" ht="13">
      <c r="A392" s="8" t="s">
        <v>261</v>
      </c>
      <c r="B392" s="8" t="s">
        <v>6148</v>
      </c>
      <c r="C392" s="1"/>
    </row>
    <row r="393" spans="1:3" ht="15">
      <c r="A393" s="97" t="s">
        <v>4009</v>
      </c>
      <c r="B393" s="11"/>
      <c r="C393" s="1"/>
    </row>
    <row r="394" spans="1:3" ht="15">
      <c r="A394" s="98" t="s">
        <v>3993</v>
      </c>
      <c r="B394" s="8"/>
      <c r="C394" s="1"/>
    </row>
    <row r="395" spans="1:3" ht="13">
      <c r="A395" s="11" t="s">
        <v>1001</v>
      </c>
      <c r="B395" s="11" t="s">
        <v>6149</v>
      </c>
      <c r="C395" s="1"/>
    </row>
    <row r="396" spans="1:3" ht="13">
      <c r="A396" s="8" t="s">
        <v>118</v>
      </c>
      <c r="B396" s="8" t="s">
        <v>138</v>
      </c>
      <c r="C396" s="1"/>
    </row>
    <row r="397" spans="1:3" ht="13">
      <c r="A397" s="11" t="s">
        <v>4794</v>
      </c>
      <c r="B397" s="11" t="s">
        <v>5335</v>
      </c>
      <c r="C397" s="1"/>
    </row>
    <row r="398" spans="1:3" ht="15">
      <c r="A398" s="98" t="s">
        <v>5370</v>
      </c>
      <c r="B398" s="8"/>
      <c r="C398" s="1"/>
    </row>
    <row r="399" spans="1:3" ht="13">
      <c r="A399" s="13" t="s">
        <v>424</v>
      </c>
      <c r="B399" s="11" t="s">
        <v>1941</v>
      </c>
      <c r="C399" s="1"/>
    </row>
    <row r="400" spans="1:3" ht="13">
      <c r="A400" s="8" t="s">
        <v>3388</v>
      </c>
      <c r="B400" s="8" t="s">
        <v>1941</v>
      </c>
      <c r="C400" s="1"/>
    </row>
    <row r="401" spans="1:3" ht="15">
      <c r="A401" s="97" t="s">
        <v>3557</v>
      </c>
      <c r="B401" s="11"/>
      <c r="C401" s="1"/>
    </row>
    <row r="402" spans="1:3" ht="13">
      <c r="A402" s="8" t="s">
        <v>4293</v>
      </c>
      <c r="B402" s="8" t="s">
        <v>6150</v>
      </c>
      <c r="C402" s="1"/>
    </row>
    <row r="403" spans="1:3" ht="13">
      <c r="A403" s="11" t="s">
        <v>1397</v>
      </c>
      <c r="B403" s="11" t="s">
        <v>3055</v>
      </c>
      <c r="C403" s="1"/>
    </row>
    <row r="404" spans="1:3" ht="13">
      <c r="A404" s="8" t="s">
        <v>3059</v>
      </c>
      <c r="B404" s="8" t="s">
        <v>3055</v>
      </c>
      <c r="C404" s="1"/>
    </row>
    <row r="405" spans="1:3" ht="13">
      <c r="A405" s="11" t="s">
        <v>3061</v>
      </c>
      <c r="B405" s="11" t="s">
        <v>3055</v>
      </c>
      <c r="C405" s="1"/>
    </row>
    <row r="406" spans="1:3" ht="13">
      <c r="A406" s="9" t="s">
        <v>1031</v>
      </c>
      <c r="B406" s="8" t="s">
        <v>6151</v>
      </c>
      <c r="C406" s="1"/>
    </row>
    <row r="407" spans="1:3" ht="15">
      <c r="A407" s="97" t="s">
        <v>4737</v>
      </c>
      <c r="B407" s="11"/>
      <c r="C407" s="1"/>
    </row>
    <row r="408" spans="1:3" ht="13">
      <c r="A408" s="8" t="s">
        <v>3751</v>
      </c>
      <c r="C408" s="1"/>
    </row>
    <row r="409" spans="1:3" ht="14">
      <c r="A409" s="101" t="s">
        <v>5640</v>
      </c>
      <c r="B409" s="11"/>
      <c r="C409" s="1"/>
    </row>
    <row r="410" spans="1:3" ht="13">
      <c r="A410" s="8" t="s">
        <v>150</v>
      </c>
      <c r="B410" s="8" t="s">
        <v>2007</v>
      </c>
      <c r="C410" s="1"/>
    </row>
    <row r="411" spans="1:3" ht="15">
      <c r="A411" s="97" t="s">
        <v>5712</v>
      </c>
      <c r="B411" s="11"/>
      <c r="C411" s="1"/>
    </row>
    <row r="412" spans="1:3" ht="15">
      <c r="A412" s="98" t="s">
        <v>5636</v>
      </c>
      <c r="B412" s="8"/>
      <c r="C412" s="1"/>
    </row>
    <row r="413" spans="1:3" ht="13">
      <c r="A413" s="25" t="s">
        <v>678</v>
      </c>
      <c r="B413" s="11" t="s">
        <v>204</v>
      </c>
      <c r="C413" s="1"/>
    </row>
    <row r="414" spans="1:3" ht="15">
      <c r="A414" s="98" t="s">
        <v>866</v>
      </c>
      <c r="B414" s="8"/>
      <c r="C414" s="1"/>
    </row>
    <row r="415" spans="1:3" ht="13">
      <c r="A415" s="11" t="s">
        <v>60</v>
      </c>
      <c r="B415" s="11" t="s">
        <v>6152</v>
      </c>
      <c r="C415" s="1"/>
    </row>
    <row r="416" spans="1:3" ht="15">
      <c r="A416" s="98" t="s">
        <v>4585</v>
      </c>
      <c r="B416" s="8"/>
      <c r="C416" s="1"/>
    </row>
    <row r="417" spans="1:3" ht="15">
      <c r="A417" s="97" t="s">
        <v>3929</v>
      </c>
      <c r="B417" s="11"/>
      <c r="C417" s="1"/>
    </row>
    <row r="418" spans="1:3" ht="14">
      <c r="A418" s="28" t="s">
        <v>4129</v>
      </c>
      <c r="C418" s="1"/>
    </row>
    <row r="419" spans="1:3" ht="13">
      <c r="A419" s="25" t="s">
        <v>3142</v>
      </c>
      <c r="B419" s="11" t="s">
        <v>2007</v>
      </c>
      <c r="C419" s="1"/>
    </row>
    <row r="420" spans="1:3" ht="13">
      <c r="A420" s="8" t="s">
        <v>206</v>
      </c>
      <c r="B420" s="8" t="s">
        <v>204</v>
      </c>
      <c r="C420" s="1"/>
    </row>
    <row r="421" spans="1:3" ht="13">
      <c r="A421" s="25" t="s">
        <v>4576</v>
      </c>
      <c r="C421" s="1"/>
    </row>
    <row r="422" spans="1:3" ht="15">
      <c r="A422" s="98" t="s">
        <v>4209</v>
      </c>
      <c r="B422" s="8"/>
      <c r="C422" s="1"/>
    </row>
    <row r="423" spans="1:3" ht="13">
      <c r="A423" s="11" t="s">
        <v>617</v>
      </c>
      <c r="B423" s="11" t="s">
        <v>310</v>
      </c>
      <c r="C423" s="1"/>
    </row>
    <row r="424" spans="1:3" ht="15">
      <c r="A424" s="98" t="s">
        <v>4542</v>
      </c>
      <c r="B424" s="8"/>
      <c r="C424" s="1"/>
    </row>
    <row r="425" spans="1:3" ht="13">
      <c r="A425" s="11" t="s">
        <v>3583</v>
      </c>
      <c r="B425" s="11" t="s">
        <v>204</v>
      </c>
      <c r="C425" s="1"/>
    </row>
    <row r="426" spans="1:3" ht="15">
      <c r="A426" s="98" t="s">
        <v>765</v>
      </c>
      <c r="B426" s="8"/>
      <c r="C426" s="1"/>
    </row>
    <row r="427" spans="1:3" ht="13">
      <c r="A427" s="11" t="s">
        <v>3760</v>
      </c>
      <c r="B427" s="11" t="s">
        <v>2007</v>
      </c>
      <c r="C427" s="1"/>
    </row>
    <row r="428" spans="1:3" ht="15">
      <c r="A428" s="10" t="s">
        <v>4240</v>
      </c>
      <c r="C428" s="1"/>
    </row>
    <row r="429" spans="1:3" ht="13">
      <c r="A429" s="11" t="s">
        <v>1332</v>
      </c>
      <c r="B429" s="11" t="s">
        <v>642</v>
      </c>
      <c r="C429" s="1"/>
    </row>
    <row r="430" spans="1:3" ht="15">
      <c r="A430" s="98" t="s">
        <v>5634</v>
      </c>
      <c r="B430" s="8"/>
      <c r="C430" s="1"/>
    </row>
    <row r="431" spans="1:3" ht="13">
      <c r="A431" s="11" t="s">
        <v>425</v>
      </c>
      <c r="B431" s="11" t="s">
        <v>562</v>
      </c>
      <c r="C431" s="1"/>
    </row>
    <row r="432" spans="1:3" ht="15">
      <c r="A432" s="98" t="s">
        <v>1863</v>
      </c>
      <c r="B432" s="8"/>
      <c r="C432" s="1"/>
    </row>
    <row r="433" spans="1:3" ht="15">
      <c r="A433" s="97" t="s">
        <v>5630</v>
      </c>
      <c r="B433" s="11"/>
      <c r="C433" s="1"/>
    </row>
    <row r="434" spans="1:3" ht="13">
      <c r="A434" s="8" t="s">
        <v>2147</v>
      </c>
      <c r="B434" s="8" t="s">
        <v>6123</v>
      </c>
      <c r="C434" s="1"/>
    </row>
    <row r="435" spans="1:3" ht="13">
      <c r="A435" s="11" t="s">
        <v>157</v>
      </c>
      <c r="B435" s="11" t="s">
        <v>42</v>
      </c>
      <c r="C435" s="1"/>
    </row>
    <row r="436" spans="1:3" ht="15">
      <c r="A436" s="98" t="s">
        <v>5629</v>
      </c>
      <c r="B436" s="8"/>
      <c r="C436" s="1"/>
    </row>
    <row r="437" spans="1:3" ht="14">
      <c r="A437" s="26" t="s">
        <v>4187</v>
      </c>
      <c r="B437" s="26" t="s">
        <v>4201</v>
      </c>
      <c r="C437" s="1"/>
    </row>
    <row r="438" spans="1:3" ht="15">
      <c r="A438" s="98" t="s">
        <v>854</v>
      </c>
      <c r="B438" s="8"/>
      <c r="C438" s="1"/>
    </row>
    <row r="439" spans="1:3" ht="15">
      <c r="A439" s="18" t="s">
        <v>4145</v>
      </c>
      <c r="B439" s="11" t="s">
        <v>4201</v>
      </c>
      <c r="C439" s="1"/>
    </row>
    <row r="440" spans="1:3" ht="13">
      <c r="A440" s="8" t="s">
        <v>19</v>
      </c>
      <c r="B440" s="8" t="s">
        <v>16</v>
      </c>
      <c r="C440" s="1"/>
    </row>
    <row r="441" spans="1:3" ht="15">
      <c r="A441" s="97" t="s">
        <v>2568</v>
      </c>
      <c r="B441" s="11" t="s">
        <v>2007</v>
      </c>
      <c r="C441" s="1"/>
    </row>
    <row r="442" spans="1:3" ht="15">
      <c r="A442" s="98" t="s">
        <v>1610</v>
      </c>
      <c r="B442" s="8"/>
      <c r="C442" s="1"/>
    </row>
    <row r="443" spans="1:3" ht="15">
      <c r="A443" s="97" t="s">
        <v>1424</v>
      </c>
      <c r="B443" s="11"/>
      <c r="C443" s="1"/>
    </row>
    <row r="444" spans="1:3" ht="13">
      <c r="A444" s="9" t="s">
        <v>1859</v>
      </c>
      <c r="B444" s="8" t="s">
        <v>623</v>
      </c>
      <c r="C444" s="1"/>
    </row>
    <row r="445" spans="1:3" ht="13">
      <c r="A445" s="11" t="s">
        <v>3554</v>
      </c>
      <c r="B445" s="11" t="s">
        <v>842</v>
      </c>
      <c r="C445" s="1"/>
    </row>
    <row r="446" spans="1:3" ht="13">
      <c r="A446" s="25" t="s">
        <v>702</v>
      </c>
      <c r="B446" s="8" t="s">
        <v>842</v>
      </c>
      <c r="C446" s="1"/>
    </row>
    <row r="447" spans="1:3" ht="15">
      <c r="A447" s="97" t="s">
        <v>638</v>
      </c>
      <c r="B447" s="11"/>
      <c r="C447" s="1"/>
    </row>
    <row r="448" spans="1:3" ht="13">
      <c r="A448" s="8" t="s">
        <v>844</v>
      </c>
      <c r="B448" s="8" t="s">
        <v>842</v>
      </c>
      <c r="C448" s="1"/>
    </row>
    <row r="449" spans="1:3" ht="15">
      <c r="A449" s="97" t="s">
        <v>4618</v>
      </c>
      <c r="B449" s="11"/>
      <c r="C449" s="1"/>
    </row>
    <row r="450" spans="1:3" ht="15">
      <c r="A450" s="98" t="s">
        <v>4140</v>
      </c>
      <c r="B450" s="8"/>
      <c r="C450" s="1"/>
    </row>
    <row r="451" spans="1:3" ht="15">
      <c r="A451" s="97" t="s">
        <v>5701</v>
      </c>
      <c r="B451" s="11"/>
      <c r="C451" s="1"/>
    </row>
    <row r="452" spans="1:3" ht="15">
      <c r="A452" s="98" t="s">
        <v>1883</v>
      </c>
      <c r="B452" s="8"/>
      <c r="C452" s="1"/>
    </row>
    <row r="453" spans="1:3" ht="15">
      <c r="A453" s="97" t="s">
        <v>4213</v>
      </c>
      <c r="B453" s="11"/>
      <c r="C453" s="1"/>
    </row>
    <row r="454" spans="1:3" ht="15">
      <c r="A454" s="98" t="s">
        <v>4744</v>
      </c>
      <c r="B454" s="8"/>
      <c r="C454" s="1"/>
    </row>
    <row r="455" spans="1:3" ht="13">
      <c r="A455" s="11" t="s">
        <v>3397</v>
      </c>
      <c r="B455" s="11" t="s">
        <v>6153</v>
      </c>
      <c r="C455" s="1"/>
    </row>
    <row r="456" spans="1:3" ht="15">
      <c r="A456" s="98" t="s">
        <v>4006</v>
      </c>
      <c r="B456" s="8"/>
      <c r="C456" s="1"/>
    </row>
    <row r="457" spans="1:3" ht="13">
      <c r="A457" s="11" t="s">
        <v>3122</v>
      </c>
      <c r="B457" s="11" t="s">
        <v>204</v>
      </c>
      <c r="C457" s="1"/>
    </row>
    <row r="458" spans="1:3" ht="15">
      <c r="A458" s="98" t="s">
        <v>5588</v>
      </c>
      <c r="B458" s="8"/>
      <c r="C458" s="1"/>
    </row>
    <row r="459" spans="1:3" ht="13">
      <c r="A459" s="25" t="s">
        <v>3897</v>
      </c>
      <c r="C459" s="1"/>
    </row>
    <row r="460" spans="1:3" ht="15">
      <c r="A460" s="98" t="s">
        <v>4609</v>
      </c>
      <c r="B460" s="8"/>
      <c r="C460" s="1"/>
    </row>
    <row r="461" spans="1:3" ht="13">
      <c r="A461" s="11" t="s">
        <v>2758</v>
      </c>
      <c r="B461" s="11" t="s">
        <v>4201</v>
      </c>
      <c r="C461" s="1"/>
    </row>
    <row r="462" spans="1:3" ht="13">
      <c r="A462" s="8" t="s">
        <v>2748</v>
      </c>
      <c r="B462" s="8" t="s">
        <v>642</v>
      </c>
      <c r="C462" s="1"/>
    </row>
    <row r="463" spans="1:3" ht="13">
      <c r="A463" s="13" t="s">
        <v>94</v>
      </c>
      <c r="B463" s="11" t="s">
        <v>642</v>
      </c>
      <c r="C463" s="1"/>
    </row>
    <row r="464" spans="1:3" ht="15">
      <c r="A464" s="98" t="s">
        <v>5586</v>
      </c>
      <c r="B464" s="8"/>
      <c r="C464" s="1"/>
    </row>
    <row r="465" spans="1:3" ht="13">
      <c r="A465" s="11" t="s">
        <v>1640</v>
      </c>
      <c r="B465" s="11" t="s">
        <v>310</v>
      </c>
      <c r="C465" s="1"/>
    </row>
    <row r="466" spans="1:3" ht="13">
      <c r="A466" s="8" t="s">
        <v>976</v>
      </c>
      <c r="B466" s="8" t="s">
        <v>6154</v>
      </c>
      <c r="C466" s="1"/>
    </row>
    <row r="467" spans="1:3" ht="15">
      <c r="A467" s="97" t="s">
        <v>4528</v>
      </c>
      <c r="B467" s="11"/>
      <c r="C467" s="1"/>
    </row>
    <row r="468" spans="1:3" ht="15">
      <c r="A468" s="98" t="s">
        <v>5705</v>
      </c>
      <c r="B468" s="8"/>
      <c r="C468" s="1"/>
    </row>
    <row r="469" spans="1:3" ht="13">
      <c r="A469" s="13" t="s">
        <v>5197</v>
      </c>
      <c r="B469" s="11" t="s">
        <v>6155</v>
      </c>
      <c r="C469" s="1"/>
    </row>
    <row r="470" spans="1:3" ht="13">
      <c r="A470" s="9" t="s">
        <v>1925</v>
      </c>
      <c r="B470" s="8" t="s">
        <v>3485</v>
      </c>
      <c r="C470" s="1"/>
    </row>
    <row r="471" spans="1:3" ht="13">
      <c r="A471" s="11" t="s">
        <v>1171</v>
      </c>
      <c r="B471" s="11" t="s">
        <v>954</v>
      </c>
      <c r="C471" s="1"/>
    </row>
    <row r="472" spans="1:3" ht="15">
      <c r="A472" s="98" t="s">
        <v>4232</v>
      </c>
      <c r="B472" s="8"/>
      <c r="C472" s="1"/>
    </row>
    <row r="473" spans="1:3" ht="13">
      <c r="A473" s="11" t="s">
        <v>3097</v>
      </c>
      <c r="B473" s="11" t="s">
        <v>3055</v>
      </c>
      <c r="C473" s="1"/>
    </row>
    <row r="474" spans="1:3" ht="13">
      <c r="A474" s="8" t="s">
        <v>648</v>
      </c>
      <c r="B474" s="8" t="s">
        <v>6156</v>
      </c>
      <c r="C474" s="1"/>
    </row>
    <row r="475" spans="1:3" ht="13">
      <c r="A475" s="11" t="s">
        <v>5050</v>
      </c>
      <c r="B475" s="11" t="s">
        <v>77</v>
      </c>
      <c r="C475" s="1"/>
    </row>
    <row r="476" spans="1:3" ht="13">
      <c r="A476" s="8" t="s">
        <v>3821</v>
      </c>
      <c r="B476" s="8" t="s">
        <v>190</v>
      </c>
      <c r="C476" s="1"/>
    </row>
    <row r="477" spans="1:3" ht="13">
      <c r="A477" s="13" t="s">
        <v>85</v>
      </c>
      <c r="B477" s="11" t="s">
        <v>190</v>
      </c>
      <c r="C477" s="1"/>
    </row>
    <row r="478" spans="1:3" ht="13">
      <c r="A478" s="8" t="s">
        <v>2935</v>
      </c>
      <c r="B478" s="8" t="s">
        <v>190</v>
      </c>
      <c r="C478" s="1"/>
    </row>
    <row r="479" spans="1:3" ht="13">
      <c r="C479" s="1"/>
    </row>
    <row r="480" spans="1:3" ht="13">
      <c r="C480" s="1"/>
    </row>
    <row r="481" spans="3:3" ht="13">
      <c r="C481" s="1"/>
    </row>
    <row r="482" spans="3:3" ht="13">
      <c r="C482" s="1"/>
    </row>
    <row r="483" spans="3:3" ht="13">
      <c r="C483" s="1"/>
    </row>
    <row r="484" spans="3:3" ht="13">
      <c r="C484" s="1"/>
    </row>
    <row r="485" spans="3:3" ht="13">
      <c r="C485" s="1"/>
    </row>
    <row r="486" spans="3:3" ht="13">
      <c r="C486" s="1"/>
    </row>
    <row r="487" spans="3:3" ht="13">
      <c r="C487" s="1"/>
    </row>
    <row r="488" spans="3:3" ht="13">
      <c r="C488" s="1"/>
    </row>
    <row r="489" spans="3:3" ht="13">
      <c r="C489" s="1"/>
    </row>
    <row r="490" spans="3:3" ht="13">
      <c r="C490" s="1"/>
    </row>
    <row r="491" spans="3:3" ht="13">
      <c r="C491" s="1"/>
    </row>
    <row r="492" spans="3:3" ht="13">
      <c r="C492" s="1"/>
    </row>
    <row r="493" spans="3:3" ht="13">
      <c r="C493" s="1"/>
    </row>
    <row r="494" spans="3:3" ht="13">
      <c r="C494" s="1"/>
    </row>
    <row r="495" spans="3:3" ht="13">
      <c r="C495" s="1"/>
    </row>
    <row r="496" spans="3:3" ht="13">
      <c r="C496" s="1"/>
    </row>
    <row r="497" spans="3:3" ht="13">
      <c r="C497" s="1"/>
    </row>
    <row r="498" spans="3:3" ht="13">
      <c r="C498" s="1"/>
    </row>
    <row r="499" spans="3:3" ht="13">
      <c r="C499" s="1"/>
    </row>
    <row r="500" spans="3:3" ht="13">
      <c r="C500" s="1"/>
    </row>
    <row r="501" spans="3:3" ht="13">
      <c r="C501" s="1"/>
    </row>
    <row r="502" spans="3:3" ht="13">
      <c r="C502" s="1"/>
    </row>
    <row r="503" spans="3:3" ht="13">
      <c r="C503" s="1"/>
    </row>
    <row r="504" spans="3:3" ht="13">
      <c r="C504" s="1"/>
    </row>
    <row r="505" spans="3:3" ht="13">
      <c r="C505" s="1"/>
    </row>
    <row r="506" spans="3:3" ht="13">
      <c r="C506" s="1"/>
    </row>
    <row r="507" spans="3:3" ht="13">
      <c r="C507" s="1"/>
    </row>
    <row r="508" spans="3:3" ht="13">
      <c r="C508" s="1"/>
    </row>
    <row r="509" spans="3:3" ht="13">
      <c r="C509" s="1"/>
    </row>
    <row r="510" spans="3:3" ht="13">
      <c r="C510" s="1"/>
    </row>
    <row r="511" spans="3:3" ht="13">
      <c r="C511" s="1"/>
    </row>
    <row r="512" spans="3:3" ht="13">
      <c r="C512" s="1"/>
    </row>
    <row r="513" spans="3:3" ht="13">
      <c r="C513" s="1"/>
    </row>
    <row r="514" spans="3:3" ht="13">
      <c r="C514" s="1"/>
    </row>
    <row r="515" spans="3:3" ht="13">
      <c r="C515" s="1"/>
    </row>
    <row r="516" spans="3:3" ht="13">
      <c r="C516" s="1"/>
    </row>
    <row r="517" spans="3:3" ht="13">
      <c r="C517" s="1"/>
    </row>
    <row r="518" spans="3:3" ht="13">
      <c r="C518" s="1"/>
    </row>
    <row r="519" spans="3:3" ht="13">
      <c r="C519" s="1"/>
    </row>
    <row r="520" spans="3:3" ht="13">
      <c r="C520" s="1"/>
    </row>
    <row r="521" spans="3:3" ht="13">
      <c r="C521" s="1"/>
    </row>
    <row r="522" spans="3:3" ht="13">
      <c r="C522" s="1"/>
    </row>
    <row r="523" spans="3:3" ht="13">
      <c r="C523" s="1"/>
    </row>
    <row r="524" spans="3:3" ht="13">
      <c r="C524" s="1"/>
    </row>
    <row r="525" spans="3:3" ht="13">
      <c r="C525" s="1"/>
    </row>
    <row r="526" spans="3:3" ht="13">
      <c r="C526" s="1"/>
    </row>
    <row r="527" spans="3:3" ht="13">
      <c r="C527" s="1"/>
    </row>
    <row r="528" spans="3:3" ht="13">
      <c r="C528" s="1"/>
    </row>
    <row r="529" spans="3:3" ht="13">
      <c r="C529" s="1"/>
    </row>
    <row r="530" spans="3:3" ht="13">
      <c r="C530" s="1"/>
    </row>
    <row r="531" spans="3:3" ht="13">
      <c r="C531" s="1"/>
    </row>
    <row r="532" spans="3:3" ht="13">
      <c r="C532" s="1"/>
    </row>
    <row r="533" spans="3:3" ht="13">
      <c r="C533" s="1"/>
    </row>
    <row r="534" spans="3:3" ht="13">
      <c r="C534" s="1"/>
    </row>
    <row r="535" spans="3:3" ht="13">
      <c r="C535" s="1"/>
    </row>
    <row r="536" spans="3:3" ht="13">
      <c r="C536" s="1"/>
    </row>
    <row r="537" spans="3:3" ht="13">
      <c r="C537" s="1"/>
    </row>
    <row r="538" spans="3:3" ht="13">
      <c r="C538" s="1"/>
    </row>
    <row r="539" spans="3:3" ht="13">
      <c r="C539" s="1"/>
    </row>
    <row r="540" spans="3:3" ht="13">
      <c r="C540" s="1"/>
    </row>
    <row r="541" spans="3:3" ht="13">
      <c r="C541" s="1"/>
    </row>
    <row r="542" spans="3:3" ht="13">
      <c r="C542" s="1"/>
    </row>
    <row r="543" spans="3:3" ht="13">
      <c r="C543" s="1"/>
    </row>
    <row r="544" spans="3:3" ht="13">
      <c r="C544" s="1"/>
    </row>
    <row r="545" spans="3:3" ht="13">
      <c r="C545" s="1"/>
    </row>
    <row r="546" spans="3:3" ht="13">
      <c r="C546" s="1"/>
    </row>
    <row r="547" spans="3:3" ht="13">
      <c r="C547" s="1"/>
    </row>
    <row r="548" spans="3:3" ht="13">
      <c r="C548" s="1"/>
    </row>
    <row r="549" spans="3:3" ht="13">
      <c r="C549" s="1"/>
    </row>
    <row r="550" spans="3:3" ht="13">
      <c r="C550" s="1"/>
    </row>
    <row r="551" spans="3:3" ht="13">
      <c r="C551" s="1"/>
    </row>
    <row r="552" spans="3:3" ht="13">
      <c r="C552" s="1"/>
    </row>
    <row r="553" spans="3:3" ht="13">
      <c r="C553" s="1"/>
    </row>
    <row r="554" spans="3:3" ht="13">
      <c r="C554" s="1"/>
    </row>
    <row r="555" spans="3:3" ht="13">
      <c r="C555" s="1"/>
    </row>
    <row r="556" spans="3:3" ht="13">
      <c r="C556" s="1"/>
    </row>
    <row r="557" spans="3:3" ht="13">
      <c r="C557" s="1"/>
    </row>
    <row r="558" spans="3:3" ht="13">
      <c r="C558" s="1"/>
    </row>
    <row r="559" spans="3:3" ht="13">
      <c r="C559" s="1"/>
    </row>
    <row r="560" spans="3:3" ht="13">
      <c r="C560" s="1"/>
    </row>
    <row r="561" spans="3:3" ht="13">
      <c r="C561" s="1"/>
    </row>
    <row r="562" spans="3:3" ht="13">
      <c r="C562" s="1"/>
    </row>
    <row r="563" spans="3:3" ht="13">
      <c r="C563" s="1"/>
    </row>
    <row r="564" spans="3:3" ht="13">
      <c r="C564" s="1"/>
    </row>
    <row r="565" spans="3:3" ht="13">
      <c r="C565" s="1"/>
    </row>
    <row r="566" spans="3:3" ht="13">
      <c r="C566" s="1"/>
    </row>
    <row r="567" spans="3:3" ht="13">
      <c r="C567" s="1"/>
    </row>
    <row r="568" spans="3:3" ht="13">
      <c r="C568" s="1"/>
    </row>
    <row r="569" spans="3:3" ht="13">
      <c r="C569" s="1"/>
    </row>
    <row r="570" spans="3:3" ht="13">
      <c r="C570" s="1"/>
    </row>
    <row r="571" spans="3:3" ht="13">
      <c r="C571" s="1"/>
    </row>
    <row r="572" spans="3:3" ht="13">
      <c r="C572" s="1"/>
    </row>
    <row r="573" spans="3:3" ht="13">
      <c r="C573" s="1"/>
    </row>
    <row r="574" spans="3:3" ht="13">
      <c r="C574" s="1"/>
    </row>
    <row r="575" spans="3:3" ht="13">
      <c r="C575" s="1"/>
    </row>
    <row r="576" spans="3:3" ht="13">
      <c r="C576" s="1"/>
    </row>
    <row r="577" spans="3:3" ht="13">
      <c r="C577" s="1"/>
    </row>
    <row r="578" spans="3:3" ht="13">
      <c r="C578" s="1"/>
    </row>
    <row r="579" spans="3:3" ht="13">
      <c r="C579" s="1"/>
    </row>
    <row r="580" spans="3:3" ht="13">
      <c r="C580" s="1"/>
    </row>
    <row r="581" spans="3:3" ht="13">
      <c r="C581" s="1"/>
    </row>
    <row r="582" spans="3:3" ht="13">
      <c r="C582" s="1"/>
    </row>
    <row r="583" spans="3:3" ht="13">
      <c r="C583" s="1"/>
    </row>
    <row r="584" spans="3:3" ht="13">
      <c r="C584" s="1"/>
    </row>
    <row r="585" spans="3:3" ht="13">
      <c r="C585" s="1"/>
    </row>
    <row r="586" spans="3:3" ht="13">
      <c r="C586" s="1"/>
    </row>
    <row r="587" spans="3:3" ht="13">
      <c r="C587" s="1"/>
    </row>
    <row r="588" spans="3:3" ht="13">
      <c r="C588" s="1"/>
    </row>
    <row r="589" spans="3:3" ht="13">
      <c r="C589" s="1"/>
    </row>
    <row r="590" spans="3:3" ht="13">
      <c r="C590" s="1"/>
    </row>
    <row r="591" spans="3:3" ht="13">
      <c r="C591" s="1"/>
    </row>
    <row r="592" spans="3:3" ht="13">
      <c r="C592" s="1"/>
    </row>
    <row r="593" spans="3:3" ht="13">
      <c r="C593" s="1"/>
    </row>
    <row r="594" spans="3:3" ht="13">
      <c r="C594" s="1"/>
    </row>
    <row r="595" spans="3:3" ht="13">
      <c r="C595" s="1"/>
    </row>
    <row r="596" spans="3:3" ht="13">
      <c r="C596" s="1"/>
    </row>
    <row r="597" spans="3:3" ht="13">
      <c r="C597" s="1"/>
    </row>
    <row r="598" spans="3:3" ht="13">
      <c r="C598" s="1"/>
    </row>
    <row r="599" spans="3:3" ht="13">
      <c r="C599" s="1"/>
    </row>
    <row r="600" spans="3:3" ht="13">
      <c r="C600" s="1"/>
    </row>
    <row r="601" spans="3:3" ht="13">
      <c r="C601" s="1"/>
    </row>
    <row r="602" spans="3:3" ht="13">
      <c r="C602" s="1"/>
    </row>
    <row r="603" spans="3:3" ht="13">
      <c r="C603" s="1"/>
    </row>
    <row r="604" spans="3:3" ht="13">
      <c r="C604" s="1"/>
    </row>
    <row r="605" spans="3:3" ht="13">
      <c r="C605" s="1"/>
    </row>
    <row r="606" spans="3:3" ht="13">
      <c r="C606" s="1"/>
    </row>
    <row r="607" spans="3:3" ht="13">
      <c r="C607" s="1"/>
    </row>
    <row r="608" spans="3:3" ht="13">
      <c r="C608" s="1"/>
    </row>
    <row r="609" spans="3:3" ht="13">
      <c r="C609" s="1"/>
    </row>
    <row r="610" spans="3:3" ht="13">
      <c r="C610" s="1"/>
    </row>
    <row r="611" spans="3:3" ht="13">
      <c r="C611" s="1"/>
    </row>
    <row r="612" spans="3:3" ht="13">
      <c r="C612" s="1"/>
    </row>
    <row r="613" spans="3:3" ht="13">
      <c r="C613" s="1"/>
    </row>
    <row r="614" spans="3:3" ht="13">
      <c r="C614" s="1"/>
    </row>
    <row r="615" spans="3:3" ht="13">
      <c r="C615" s="1"/>
    </row>
    <row r="616" spans="3:3" ht="13">
      <c r="C616" s="1"/>
    </row>
    <row r="617" spans="3:3" ht="13">
      <c r="C617" s="1"/>
    </row>
    <row r="618" spans="3:3" ht="13">
      <c r="C618" s="1"/>
    </row>
    <row r="619" spans="3:3" ht="13">
      <c r="C619" s="1"/>
    </row>
    <row r="620" spans="3:3" ht="13">
      <c r="C620" s="1"/>
    </row>
    <row r="621" spans="3:3" ht="13">
      <c r="C621" s="1"/>
    </row>
    <row r="622" spans="3:3" ht="13">
      <c r="C622" s="1"/>
    </row>
    <row r="623" spans="3:3" ht="13">
      <c r="C623" s="1"/>
    </row>
    <row r="624" spans="3:3" ht="13">
      <c r="C624" s="1"/>
    </row>
    <row r="625" spans="3:3" ht="13">
      <c r="C625" s="1"/>
    </row>
    <row r="626" spans="3:3" ht="13">
      <c r="C626" s="1"/>
    </row>
    <row r="627" spans="3:3" ht="13">
      <c r="C627" s="1"/>
    </row>
    <row r="628" spans="3:3" ht="13">
      <c r="C628" s="1"/>
    </row>
    <row r="629" spans="3:3" ht="13">
      <c r="C629" s="1"/>
    </row>
    <row r="630" spans="3:3" ht="13">
      <c r="C630" s="1"/>
    </row>
    <row r="631" spans="3:3" ht="13">
      <c r="C631" s="1"/>
    </row>
    <row r="632" spans="3:3" ht="13">
      <c r="C632" s="1"/>
    </row>
    <row r="633" spans="3:3" ht="13">
      <c r="C633" s="1"/>
    </row>
    <row r="634" spans="3:3" ht="13">
      <c r="C634" s="1"/>
    </row>
    <row r="635" spans="3:3" ht="13">
      <c r="C635" s="1"/>
    </row>
    <row r="636" spans="3:3" ht="13">
      <c r="C636" s="1"/>
    </row>
    <row r="637" spans="3:3" ht="13">
      <c r="C637" s="1"/>
    </row>
    <row r="638" spans="3:3" ht="13">
      <c r="C638" s="1"/>
    </row>
    <row r="639" spans="3:3" ht="13">
      <c r="C639" s="1"/>
    </row>
    <row r="640" spans="3:3" ht="13">
      <c r="C640" s="1"/>
    </row>
    <row r="641" spans="3:3" ht="13">
      <c r="C641" s="1"/>
    </row>
    <row r="642" spans="3:3" ht="13">
      <c r="C642" s="1"/>
    </row>
    <row r="643" spans="3:3" ht="13">
      <c r="C643" s="1"/>
    </row>
    <row r="644" spans="3:3" ht="13">
      <c r="C644" s="1"/>
    </row>
    <row r="645" spans="3:3" ht="13">
      <c r="C645" s="1"/>
    </row>
    <row r="646" spans="3:3" ht="13">
      <c r="C646" s="1"/>
    </row>
    <row r="647" spans="3:3" ht="13">
      <c r="C647" s="1"/>
    </row>
    <row r="648" spans="3:3" ht="13">
      <c r="C648" s="1"/>
    </row>
    <row r="649" spans="3:3" ht="13">
      <c r="C649" s="1"/>
    </row>
    <row r="650" spans="3:3" ht="13">
      <c r="C650" s="1"/>
    </row>
    <row r="651" spans="3:3" ht="13">
      <c r="C651" s="1"/>
    </row>
    <row r="652" spans="3:3" ht="13">
      <c r="C652" s="1"/>
    </row>
    <row r="653" spans="3:3" ht="13">
      <c r="C653" s="1"/>
    </row>
    <row r="654" spans="3:3" ht="13">
      <c r="C654" s="1"/>
    </row>
    <row r="655" spans="3:3" ht="13">
      <c r="C655" s="1"/>
    </row>
    <row r="656" spans="3:3" ht="13">
      <c r="C656" s="1"/>
    </row>
    <row r="657" spans="3:3" ht="13">
      <c r="C657" s="1"/>
    </row>
    <row r="658" spans="3:3" ht="13">
      <c r="C658" s="1"/>
    </row>
    <row r="659" spans="3:3" ht="13">
      <c r="C659" s="1"/>
    </row>
    <row r="660" spans="3:3" ht="13">
      <c r="C660" s="1"/>
    </row>
    <row r="661" spans="3:3" ht="13">
      <c r="C661" s="1"/>
    </row>
    <row r="662" spans="3:3" ht="13">
      <c r="C662" s="1"/>
    </row>
    <row r="663" spans="3:3" ht="13">
      <c r="C663" s="1"/>
    </row>
    <row r="664" spans="3:3" ht="13">
      <c r="C664" s="1"/>
    </row>
    <row r="665" spans="3:3" ht="13">
      <c r="C665" s="1"/>
    </row>
    <row r="666" spans="3:3" ht="13">
      <c r="C666" s="1"/>
    </row>
    <row r="667" spans="3:3" ht="13">
      <c r="C667" s="1"/>
    </row>
    <row r="668" spans="3:3" ht="13">
      <c r="C668" s="1"/>
    </row>
    <row r="669" spans="3:3" ht="13">
      <c r="C669" s="1"/>
    </row>
    <row r="670" spans="3:3" ht="13">
      <c r="C670" s="1"/>
    </row>
    <row r="671" spans="3:3" ht="13">
      <c r="C671" s="1"/>
    </row>
    <row r="672" spans="3:3" ht="13">
      <c r="C672" s="1"/>
    </row>
    <row r="673" spans="3:3" ht="13">
      <c r="C673" s="1"/>
    </row>
    <row r="674" spans="3:3" ht="13">
      <c r="C674" s="1"/>
    </row>
    <row r="675" spans="3:3" ht="13">
      <c r="C675" s="1"/>
    </row>
    <row r="676" spans="3:3" ht="13">
      <c r="C676" s="1"/>
    </row>
    <row r="677" spans="3:3" ht="13">
      <c r="C677" s="1"/>
    </row>
    <row r="678" spans="3:3" ht="13">
      <c r="C678" s="1"/>
    </row>
    <row r="679" spans="3:3" ht="13">
      <c r="C679" s="1"/>
    </row>
    <row r="680" spans="3:3" ht="13">
      <c r="C680" s="1"/>
    </row>
    <row r="681" spans="3:3" ht="13">
      <c r="C681" s="1"/>
    </row>
    <row r="682" spans="3:3" ht="13">
      <c r="C682" s="1"/>
    </row>
    <row r="683" spans="3:3" ht="13">
      <c r="C683" s="1"/>
    </row>
    <row r="684" spans="3:3" ht="13">
      <c r="C684" s="1"/>
    </row>
    <row r="685" spans="3:3" ht="13">
      <c r="C685" s="1"/>
    </row>
    <row r="686" spans="3:3" ht="13">
      <c r="C686" s="1"/>
    </row>
    <row r="687" spans="3:3" ht="13">
      <c r="C687" s="1"/>
    </row>
    <row r="688" spans="3:3" ht="13">
      <c r="C688" s="1"/>
    </row>
    <row r="689" spans="3:3" ht="13">
      <c r="C689" s="1"/>
    </row>
    <row r="690" spans="3:3" ht="13">
      <c r="C690" s="1"/>
    </row>
    <row r="691" spans="3:3" ht="13">
      <c r="C691" s="1"/>
    </row>
    <row r="692" spans="3:3" ht="13">
      <c r="C692" s="1"/>
    </row>
    <row r="693" spans="3:3" ht="13">
      <c r="C693" s="1"/>
    </row>
    <row r="694" spans="3:3" ht="13">
      <c r="C694" s="1"/>
    </row>
    <row r="695" spans="3:3" ht="13">
      <c r="C695" s="1"/>
    </row>
    <row r="696" spans="3:3" ht="13">
      <c r="C696" s="1"/>
    </row>
    <row r="697" spans="3:3" ht="13">
      <c r="C697" s="1"/>
    </row>
    <row r="698" spans="3:3" ht="13">
      <c r="C698" s="1"/>
    </row>
    <row r="699" spans="3:3" ht="13">
      <c r="C699" s="1"/>
    </row>
    <row r="700" spans="3:3" ht="13">
      <c r="C700" s="1"/>
    </row>
    <row r="701" spans="3:3" ht="13">
      <c r="C701" s="1"/>
    </row>
    <row r="702" spans="3:3" ht="13">
      <c r="C702" s="1"/>
    </row>
    <row r="703" spans="3:3" ht="13">
      <c r="C703" s="1"/>
    </row>
    <row r="704" spans="3:3" ht="13">
      <c r="C704" s="1"/>
    </row>
    <row r="705" spans="3:3" ht="13">
      <c r="C705" s="1"/>
    </row>
    <row r="706" spans="3:3" ht="13">
      <c r="C706" s="1"/>
    </row>
    <row r="707" spans="3:3" ht="13">
      <c r="C707" s="1"/>
    </row>
    <row r="708" spans="3:3" ht="13">
      <c r="C708" s="1"/>
    </row>
    <row r="709" spans="3:3" ht="13">
      <c r="C709" s="1"/>
    </row>
    <row r="710" spans="3:3" ht="13">
      <c r="C710" s="1"/>
    </row>
    <row r="711" spans="3:3" ht="13">
      <c r="C711" s="1"/>
    </row>
    <row r="712" spans="3:3" ht="13">
      <c r="C712" s="1"/>
    </row>
    <row r="713" spans="3:3" ht="13">
      <c r="C713" s="1"/>
    </row>
    <row r="714" spans="3:3" ht="13">
      <c r="C714" s="1"/>
    </row>
    <row r="715" spans="3:3" ht="13">
      <c r="C715" s="1"/>
    </row>
    <row r="716" spans="3:3" ht="13">
      <c r="C716" s="1"/>
    </row>
    <row r="717" spans="3:3" ht="13">
      <c r="C717" s="1"/>
    </row>
    <row r="718" spans="3:3" ht="13">
      <c r="C718" s="1"/>
    </row>
    <row r="719" spans="3:3" ht="13">
      <c r="C719" s="1"/>
    </row>
    <row r="720" spans="3:3" ht="13">
      <c r="C720" s="1"/>
    </row>
    <row r="721" spans="3:3" ht="13">
      <c r="C721" s="1"/>
    </row>
    <row r="722" spans="3:3" ht="13">
      <c r="C722" s="1"/>
    </row>
    <row r="723" spans="3:3" ht="13">
      <c r="C723" s="1"/>
    </row>
    <row r="724" spans="3:3" ht="13">
      <c r="C724" s="1"/>
    </row>
    <row r="725" spans="3:3" ht="13">
      <c r="C725" s="1"/>
    </row>
    <row r="726" spans="3:3" ht="13">
      <c r="C726" s="1"/>
    </row>
    <row r="727" spans="3:3" ht="13">
      <c r="C727" s="1"/>
    </row>
    <row r="728" spans="3:3" ht="13">
      <c r="C728" s="1"/>
    </row>
    <row r="729" spans="3:3" ht="13">
      <c r="C729" s="1"/>
    </row>
    <row r="730" spans="3:3" ht="13">
      <c r="C730" s="1"/>
    </row>
    <row r="731" spans="3:3" ht="13">
      <c r="C731" s="1"/>
    </row>
    <row r="732" spans="3:3" ht="13">
      <c r="C732" s="1"/>
    </row>
    <row r="733" spans="3:3" ht="13">
      <c r="C733" s="1"/>
    </row>
    <row r="734" spans="3:3" ht="13">
      <c r="C734" s="1"/>
    </row>
    <row r="735" spans="3:3" ht="13">
      <c r="C735" s="1"/>
    </row>
    <row r="736" spans="3:3" ht="13">
      <c r="C736" s="1"/>
    </row>
    <row r="737" spans="3:3" ht="13">
      <c r="C737" s="1"/>
    </row>
    <row r="738" spans="3:3" ht="13">
      <c r="C738" s="1"/>
    </row>
    <row r="739" spans="3:3" ht="13">
      <c r="C739" s="1"/>
    </row>
    <row r="740" spans="3:3" ht="13">
      <c r="C740" s="1"/>
    </row>
    <row r="741" spans="3:3" ht="13">
      <c r="C741" s="1"/>
    </row>
    <row r="742" spans="3:3" ht="13">
      <c r="C742" s="1"/>
    </row>
    <row r="743" spans="3:3" ht="13">
      <c r="C743" s="1"/>
    </row>
    <row r="744" spans="3:3" ht="13">
      <c r="C744" s="1"/>
    </row>
    <row r="745" spans="3:3" ht="13">
      <c r="C745" s="1"/>
    </row>
    <row r="746" spans="3:3" ht="13">
      <c r="C746" s="1"/>
    </row>
    <row r="747" spans="3:3" ht="13">
      <c r="C747" s="1"/>
    </row>
    <row r="748" spans="3:3" ht="13">
      <c r="C748" s="1"/>
    </row>
    <row r="749" spans="3:3" ht="13">
      <c r="C749" s="1"/>
    </row>
    <row r="750" spans="3:3" ht="13">
      <c r="C750" s="1"/>
    </row>
    <row r="751" spans="3:3" ht="13">
      <c r="C751" s="1"/>
    </row>
    <row r="752" spans="3:3" ht="13">
      <c r="C752" s="1"/>
    </row>
    <row r="753" spans="3:3" ht="13">
      <c r="C753" s="1"/>
    </row>
    <row r="754" spans="3:3" ht="13">
      <c r="C754" s="1"/>
    </row>
    <row r="755" spans="3:3" ht="13">
      <c r="C755" s="1"/>
    </row>
    <row r="756" spans="3:3" ht="13">
      <c r="C756" s="1"/>
    </row>
    <row r="757" spans="3:3" ht="13">
      <c r="C757" s="1"/>
    </row>
    <row r="758" spans="3:3" ht="13">
      <c r="C758" s="1"/>
    </row>
    <row r="759" spans="3:3" ht="13">
      <c r="C759" s="1"/>
    </row>
    <row r="760" spans="3:3" ht="13">
      <c r="C760" s="1"/>
    </row>
    <row r="761" spans="3:3" ht="13">
      <c r="C761" s="1"/>
    </row>
    <row r="762" spans="3:3" ht="13">
      <c r="C762" s="1"/>
    </row>
    <row r="763" spans="3:3" ht="13">
      <c r="C763" s="1"/>
    </row>
    <row r="764" spans="3:3" ht="13">
      <c r="C764" s="1"/>
    </row>
    <row r="765" spans="3:3" ht="13">
      <c r="C765" s="1"/>
    </row>
    <row r="766" spans="3:3" ht="13">
      <c r="C766" s="1"/>
    </row>
    <row r="767" spans="3:3" ht="13">
      <c r="C767" s="1"/>
    </row>
    <row r="768" spans="3:3" ht="13">
      <c r="C768" s="1"/>
    </row>
    <row r="769" spans="3:3" ht="13">
      <c r="C769" s="1"/>
    </row>
    <row r="770" spans="3:3" ht="13">
      <c r="C770" s="1"/>
    </row>
    <row r="771" spans="3:3" ht="13">
      <c r="C771" s="1"/>
    </row>
    <row r="772" spans="3:3" ht="13">
      <c r="C772" s="1"/>
    </row>
    <row r="773" spans="3:3" ht="13">
      <c r="C773" s="1"/>
    </row>
    <row r="774" spans="3:3" ht="13">
      <c r="C774" s="1"/>
    </row>
    <row r="775" spans="3:3" ht="13">
      <c r="C775" s="1"/>
    </row>
    <row r="776" spans="3:3" ht="13">
      <c r="C776" s="1"/>
    </row>
    <row r="777" spans="3:3" ht="13">
      <c r="C777" s="1"/>
    </row>
    <row r="778" spans="3:3" ht="13">
      <c r="C778" s="1"/>
    </row>
    <row r="779" spans="3:3" ht="13">
      <c r="C779" s="1"/>
    </row>
    <row r="780" spans="3:3" ht="13">
      <c r="C780" s="1"/>
    </row>
    <row r="781" spans="3:3" ht="13">
      <c r="C781" s="1"/>
    </row>
    <row r="782" spans="3:3" ht="13">
      <c r="C782" s="1"/>
    </row>
    <row r="783" spans="3:3" ht="13">
      <c r="C783" s="1"/>
    </row>
    <row r="784" spans="3:3" ht="13">
      <c r="C784" s="1"/>
    </row>
    <row r="785" spans="3:3" ht="13">
      <c r="C785" s="1"/>
    </row>
    <row r="786" spans="3:3" ht="13">
      <c r="C786" s="1"/>
    </row>
    <row r="787" spans="3:3" ht="13">
      <c r="C787" s="1"/>
    </row>
    <row r="788" spans="3:3" ht="13">
      <c r="C788" s="1"/>
    </row>
    <row r="789" spans="3:3" ht="13">
      <c r="C789" s="1"/>
    </row>
    <row r="790" spans="3:3" ht="13">
      <c r="C790" s="1"/>
    </row>
    <row r="791" spans="3:3" ht="13">
      <c r="C791" s="1"/>
    </row>
    <row r="792" spans="3:3" ht="13">
      <c r="C792" s="1"/>
    </row>
    <row r="793" spans="3:3" ht="13">
      <c r="C793" s="1"/>
    </row>
    <row r="794" spans="3:3" ht="13">
      <c r="C794" s="1"/>
    </row>
    <row r="795" spans="3:3" ht="13">
      <c r="C795" s="1"/>
    </row>
    <row r="796" spans="3:3" ht="13">
      <c r="C796" s="1"/>
    </row>
    <row r="797" spans="3:3" ht="13">
      <c r="C797" s="1"/>
    </row>
    <row r="798" spans="3:3" ht="13">
      <c r="C798" s="1"/>
    </row>
    <row r="799" spans="3:3" ht="13">
      <c r="C799" s="1"/>
    </row>
    <row r="800" spans="3:3" ht="13">
      <c r="C800" s="1"/>
    </row>
    <row r="801" spans="3:3" ht="13">
      <c r="C801" s="1"/>
    </row>
    <row r="802" spans="3:3" ht="13">
      <c r="C802" s="1"/>
    </row>
    <row r="803" spans="3:3" ht="13">
      <c r="C803" s="1"/>
    </row>
    <row r="804" spans="3:3" ht="13">
      <c r="C804" s="1"/>
    </row>
    <row r="805" spans="3:3" ht="13">
      <c r="C805" s="1"/>
    </row>
    <row r="806" spans="3:3" ht="13">
      <c r="C806" s="1"/>
    </row>
    <row r="807" spans="3:3" ht="13">
      <c r="C807" s="1"/>
    </row>
    <row r="808" spans="3:3" ht="13">
      <c r="C808" s="1"/>
    </row>
    <row r="809" spans="3:3" ht="13">
      <c r="C809" s="1"/>
    </row>
    <row r="810" spans="3:3" ht="13">
      <c r="C810" s="1"/>
    </row>
    <row r="811" spans="3:3" ht="13">
      <c r="C811" s="1"/>
    </row>
    <row r="812" spans="3:3" ht="13">
      <c r="C812" s="1"/>
    </row>
    <row r="813" spans="3:3" ht="13">
      <c r="C813" s="1"/>
    </row>
    <row r="814" spans="3:3" ht="13">
      <c r="C814" s="1"/>
    </row>
    <row r="815" spans="3:3" ht="13">
      <c r="C815" s="1"/>
    </row>
    <row r="816" spans="3:3" ht="13">
      <c r="C816" s="1"/>
    </row>
    <row r="817" spans="3:3" ht="13">
      <c r="C817" s="1"/>
    </row>
    <row r="818" spans="3:3" ht="13">
      <c r="C818" s="1"/>
    </row>
    <row r="819" spans="3:3" ht="13">
      <c r="C819" s="1"/>
    </row>
    <row r="820" spans="3:3" ht="13">
      <c r="C820" s="1"/>
    </row>
    <row r="821" spans="3:3" ht="13">
      <c r="C821" s="1"/>
    </row>
    <row r="822" spans="3:3" ht="13">
      <c r="C822" s="1"/>
    </row>
    <row r="823" spans="3:3" ht="13">
      <c r="C823" s="1"/>
    </row>
    <row r="824" spans="3:3" ht="13">
      <c r="C824" s="1"/>
    </row>
    <row r="825" spans="3:3" ht="13">
      <c r="C825" s="1"/>
    </row>
    <row r="826" spans="3:3" ht="13">
      <c r="C826" s="1"/>
    </row>
    <row r="827" spans="3:3" ht="13">
      <c r="C827" s="1"/>
    </row>
    <row r="828" spans="3:3" ht="13">
      <c r="C828" s="1"/>
    </row>
    <row r="829" spans="3:3" ht="13">
      <c r="C829" s="1"/>
    </row>
    <row r="830" spans="3:3" ht="13">
      <c r="C830" s="1"/>
    </row>
    <row r="831" spans="3:3" ht="13">
      <c r="C831" s="1"/>
    </row>
    <row r="832" spans="3:3" ht="13">
      <c r="C832" s="1"/>
    </row>
    <row r="833" spans="3:3" ht="13">
      <c r="C833" s="1"/>
    </row>
    <row r="834" spans="3:3" ht="13">
      <c r="C834" s="1"/>
    </row>
    <row r="835" spans="3:3" ht="13">
      <c r="C835" s="1"/>
    </row>
    <row r="836" spans="3:3" ht="13">
      <c r="C836" s="1"/>
    </row>
    <row r="837" spans="3:3" ht="13">
      <c r="C837" s="1"/>
    </row>
    <row r="838" spans="3:3" ht="13">
      <c r="C838" s="1"/>
    </row>
    <row r="839" spans="3:3" ht="13">
      <c r="C839" s="1"/>
    </row>
    <row r="840" spans="3:3" ht="13">
      <c r="C840" s="1"/>
    </row>
    <row r="841" spans="3:3" ht="13">
      <c r="C841" s="1"/>
    </row>
    <row r="842" spans="3:3" ht="13">
      <c r="C842" s="1"/>
    </row>
    <row r="843" spans="3:3" ht="13">
      <c r="C843" s="1"/>
    </row>
    <row r="844" spans="3:3" ht="13">
      <c r="C844" s="1"/>
    </row>
    <row r="845" spans="3:3" ht="13">
      <c r="C845" s="1"/>
    </row>
    <row r="846" spans="3:3" ht="13">
      <c r="C846" s="1"/>
    </row>
    <row r="847" spans="3:3" ht="13">
      <c r="C847" s="1"/>
    </row>
    <row r="848" spans="3:3" ht="13">
      <c r="C848" s="1"/>
    </row>
    <row r="849" spans="3:3" ht="13">
      <c r="C849" s="1"/>
    </row>
    <row r="850" spans="3:3" ht="13">
      <c r="C850" s="1"/>
    </row>
    <row r="851" spans="3:3" ht="13">
      <c r="C851" s="1"/>
    </row>
    <row r="852" spans="3:3" ht="13">
      <c r="C852" s="1"/>
    </row>
    <row r="853" spans="3:3" ht="13">
      <c r="C853" s="1"/>
    </row>
    <row r="854" spans="3:3" ht="13">
      <c r="C854" s="1"/>
    </row>
    <row r="855" spans="3:3" ht="13">
      <c r="C855" s="1"/>
    </row>
    <row r="856" spans="3:3" ht="13">
      <c r="C856" s="1"/>
    </row>
    <row r="857" spans="3:3" ht="13">
      <c r="C857" s="1"/>
    </row>
    <row r="858" spans="3:3" ht="13">
      <c r="C858" s="1"/>
    </row>
    <row r="859" spans="3:3" ht="13">
      <c r="C859" s="1"/>
    </row>
    <row r="860" spans="3:3" ht="13">
      <c r="C860" s="1"/>
    </row>
    <row r="861" spans="3:3" ht="13">
      <c r="C861" s="1"/>
    </row>
    <row r="862" spans="3:3" ht="13">
      <c r="C862" s="1"/>
    </row>
    <row r="863" spans="3:3" ht="13">
      <c r="C863" s="1"/>
    </row>
    <row r="864" spans="3:3" ht="13">
      <c r="C864" s="1"/>
    </row>
    <row r="865" spans="3:3" ht="13">
      <c r="C865" s="1"/>
    </row>
    <row r="866" spans="3:3" ht="13">
      <c r="C866" s="1"/>
    </row>
    <row r="867" spans="3:3" ht="13">
      <c r="C867" s="1"/>
    </row>
    <row r="868" spans="3:3" ht="13">
      <c r="C868" s="1"/>
    </row>
    <row r="869" spans="3:3" ht="13">
      <c r="C869" s="1"/>
    </row>
    <row r="870" spans="3:3" ht="13">
      <c r="C870" s="1"/>
    </row>
    <row r="871" spans="3:3" ht="13">
      <c r="C871" s="1"/>
    </row>
    <row r="872" spans="3:3" ht="13">
      <c r="C872" s="1"/>
    </row>
    <row r="873" spans="3:3" ht="13">
      <c r="C873" s="1"/>
    </row>
    <row r="874" spans="3:3" ht="13">
      <c r="C874" s="1"/>
    </row>
    <row r="875" spans="3:3" ht="13">
      <c r="C875" s="1"/>
    </row>
    <row r="876" spans="3:3" ht="13">
      <c r="C876" s="1"/>
    </row>
    <row r="877" spans="3:3" ht="13">
      <c r="C877" s="1"/>
    </row>
    <row r="878" spans="3:3" ht="13">
      <c r="C878" s="1"/>
    </row>
    <row r="879" spans="3:3" ht="13">
      <c r="C879" s="1"/>
    </row>
    <row r="880" spans="3:3" ht="13">
      <c r="C880" s="1"/>
    </row>
    <row r="881" spans="3:3" ht="13">
      <c r="C881" s="1"/>
    </row>
    <row r="882" spans="3:3" ht="13">
      <c r="C882" s="1"/>
    </row>
    <row r="883" spans="3:3" ht="13">
      <c r="C883" s="1"/>
    </row>
    <row r="884" spans="3:3" ht="13">
      <c r="C884" s="1"/>
    </row>
    <row r="885" spans="3:3" ht="13">
      <c r="C885" s="1"/>
    </row>
    <row r="886" spans="3:3" ht="13">
      <c r="C886" s="1"/>
    </row>
    <row r="887" spans="3:3" ht="13">
      <c r="C887" s="1"/>
    </row>
    <row r="888" spans="3:3" ht="13">
      <c r="C888" s="1"/>
    </row>
    <row r="889" spans="3:3" ht="13">
      <c r="C889" s="1"/>
    </row>
    <row r="890" spans="3:3" ht="13">
      <c r="C890" s="1"/>
    </row>
    <row r="891" spans="3:3" ht="13">
      <c r="C891" s="1"/>
    </row>
    <row r="892" spans="3:3" ht="13">
      <c r="C892" s="1"/>
    </row>
    <row r="893" spans="3:3" ht="13">
      <c r="C893" s="1"/>
    </row>
    <row r="894" spans="3:3" ht="13">
      <c r="C894" s="1"/>
    </row>
    <row r="895" spans="3:3" ht="13">
      <c r="C895" s="1"/>
    </row>
    <row r="896" spans="3:3" ht="13">
      <c r="C896" s="1"/>
    </row>
    <row r="897" spans="3:3" ht="13">
      <c r="C897" s="1"/>
    </row>
    <row r="898" spans="3:3" ht="13">
      <c r="C898" s="1"/>
    </row>
    <row r="899" spans="3:3" ht="13">
      <c r="C899" s="1"/>
    </row>
    <row r="900" spans="3:3" ht="13">
      <c r="C900" s="1"/>
    </row>
    <row r="901" spans="3:3" ht="13">
      <c r="C901" s="1"/>
    </row>
    <row r="902" spans="3:3" ht="13">
      <c r="C902" s="1"/>
    </row>
    <row r="903" spans="3:3" ht="13">
      <c r="C903" s="1"/>
    </row>
    <row r="904" spans="3:3" ht="13">
      <c r="C904" s="1"/>
    </row>
    <row r="905" spans="3:3" ht="13">
      <c r="C905" s="1"/>
    </row>
    <row r="906" spans="3:3" ht="13">
      <c r="C906" s="1"/>
    </row>
    <row r="907" spans="3:3" ht="13">
      <c r="C907" s="1"/>
    </row>
    <row r="908" spans="3:3" ht="13">
      <c r="C908" s="1"/>
    </row>
    <row r="909" spans="3:3" ht="13">
      <c r="C909" s="1"/>
    </row>
    <row r="910" spans="3:3" ht="13">
      <c r="C910" s="1"/>
    </row>
    <row r="911" spans="3:3" ht="13">
      <c r="C911" s="1"/>
    </row>
    <row r="912" spans="3:3" ht="13">
      <c r="C912" s="1"/>
    </row>
    <row r="913" spans="3:3" ht="13">
      <c r="C913" s="1"/>
    </row>
    <row r="914" spans="3:3" ht="13">
      <c r="C914" s="1"/>
    </row>
    <row r="915" spans="3:3" ht="13">
      <c r="C915" s="1"/>
    </row>
    <row r="916" spans="3:3" ht="13">
      <c r="C916" s="1"/>
    </row>
    <row r="917" spans="3:3" ht="13">
      <c r="C917" s="1"/>
    </row>
    <row r="918" spans="3:3" ht="13">
      <c r="C918" s="1"/>
    </row>
    <row r="919" spans="3:3" ht="13">
      <c r="C919" s="1"/>
    </row>
    <row r="920" spans="3:3" ht="13">
      <c r="C920" s="1"/>
    </row>
    <row r="921" spans="3:3" ht="13">
      <c r="C921" s="1"/>
    </row>
    <row r="922" spans="3:3" ht="13">
      <c r="C922" s="1"/>
    </row>
    <row r="923" spans="3:3" ht="13">
      <c r="C923" s="1"/>
    </row>
    <row r="924" spans="3:3" ht="13">
      <c r="C924" s="1"/>
    </row>
    <row r="925" spans="3:3" ht="13">
      <c r="C925" s="1"/>
    </row>
    <row r="926" spans="3:3" ht="13">
      <c r="C926" s="1"/>
    </row>
    <row r="927" spans="3:3" ht="13">
      <c r="C927" s="1"/>
    </row>
    <row r="928" spans="3:3" ht="13">
      <c r="C928" s="1"/>
    </row>
    <row r="929" spans="3:3" ht="13">
      <c r="C929" s="1"/>
    </row>
    <row r="930" spans="3:3" ht="13">
      <c r="C930" s="1"/>
    </row>
    <row r="931" spans="3:3" ht="13">
      <c r="C931" s="1"/>
    </row>
    <row r="932" spans="3:3" ht="13">
      <c r="C932" s="1"/>
    </row>
    <row r="933" spans="3:3" ht="13">
      <c r="C933" s="1"/>
    </row>
    <row r="934" spans="3:3" ht="13">
      <c r="C934" s="1"/>
    </row>
    <row r="935" spans="3:3" ht="13">
      <c r="C935" s="1"/>
    </row>
    <row r="936" spans="3:3" ht="13">
      <c r="C936" s="1"/>
    </row>
    <row r="937" spans="3:3" ht="13">
      <c r="C937" s="1"/>
    </row>
    <row r="938" spans="3:3" ht="13">
      <c r="C938" s="1"/>
    </row>
    <row r="939" spans="3:3" ht="13">
      <c r="C939" s="1"/>
    </row>
    <row r="940" spans="3:3" ht="13">
      <c r="C940" s="1"/>
    </row>
    <row r="941" spans="3:3" ht="13">
      <c r="C941" s="1"/>
    </row>
    <row r="942" spans="3:3" ht="13">
      <c r="C942" s="1"/>
    </row>
    <row r="943" spans="3:3" ht="13">
      <c r="C943" s="1"/>
    </row>
    <row r="944" spans="3:3" ht="13">
      <c r="C944" s="1"/>
    </row>
    <row r="945" spans="3:3" ht="13">
      <c r="C945" s="1"/>
    </row>
    <row r="946" spans="3:3" ht="13">
      <c r="C946" s="1"/>
    </row>
    <row r="947" spans="3:3" ht="13">
      <c r="C947" s="1"/>
    </row>
    <row r="948" spans="3:3" ht="13">
      <c r="C948" s="1"/>
    </row>
    <row r="949" spans="3:3" ht="13">
      <c r="C949" s="1"/>
    </row>
    <row r="950" spans="3:3" ht="13">
      <c r="C950" s="1"/>
    </row>
    <row r="951" spans="3:3" ht="13">
      <c r="C951" s="1"/>
    </row>
    <row r="952" spans="3:3" ht="13">
      <c r="C952" s="1"/>
    </row>
    <row r="953" spans="3:3" ht="13">
      <c r="C953" s="1"/>
    </row>
    <row r="954" spans="3:3" ht="13">
      <c r="C954" s="1"/>
    </row>
    <row r="955" spans="3:3" ht="13">
      <c r="C955" s="1"/>
    </row>
    <row r="956" spans="3:3" ht="13">
      <c r="C956" s="1"/>
    </row>
    <row r="957" spans="3:3" ht="13">
      <c r="C957" s="1"/>
    </row>
    <row r="958" spans="3:3" ht="13">
      <c r="C958" s="1"/>
    </row>
    <row r="959" spans="3:3" ht="13">
      <c r="C959" s="1"/>
    </row>
    <row r="960" spans="3:3" ht="13">
      <c r="C960" s="1"/>
    </row>
    <row r="961" spans="3:3" ht="13">
      <c r="C961" s="1"/>
    </row>
    <row r="962" spans="3:3" ht="13">
      <c r="C962" s="1"/>
    </row>
    <row r="963" spans="3:3" ht="13">
      <c r="C963" s="1"/>
    </row>
    <row r="964" spans="3:3" ht="13">
      <c r="C964" s="1"/>
    </row>
    <row r="965" spans="3:3" ht="13">
      <c r="C965" s="1"/>
    </row>
    <row r="966" spans="3:3" ht="13">
      <c r="C966" s="1"/>
    </row>
    <row r="967" spans="3:3" ht="13">
      <c r="C967" s="1"/>
    </row>
    <row r="968" spans="3:3" ht="13">
      <c r="C968" s="1"/>
    </row>
    <row r="969" spans="3:3" ht="13">
      <c r="C969" s="1"/>
    </row>
    <row r="970" spans="3:3" ht="13">
      <c r="C970" s="1"/>
    </row>
    <row r="971" spans="3:3" ht="13">
      <c r="C971" s="1"/>
    </row>
    <row r="972" spans="3:3" ht="13">
      <c r="C972" s="1"/>
    </row>
    <row r="973" spans="3:3" ht="13">
      <c r="C973" s="1"/>
    </row>
    <row r="974" spans="3:3" ht="13">
      <c r="C974" s="1"/>
    </row>
    <row r="975" spans="3:3" ht="13">
      <c r="C975" s="1"/>
    </row>
    <row r="976" spans="3:3" ht="13">
      <c r="C976" s="1"/>
    </row>
    <row r="977" spans="3:3" ht="13">
      <c r="C977" s="1"/>
    </row>
    <row r="978" spans="3:3" ht="13">
      <c r="C978" s="1"/>
    </row>
    <row r="979" spans="3:3" ht="13">
      <c r="C979" s="1"/>
    </row>
    <row r="980" spans="3:3" ht="13">
      <c r="C980" s="1"/>
    </row>
    <row r="981" spans="3:3" ht="13">
      <c r="C981" s="1"/>
    </row>
    <row r="982" spans="3:3" ht="13">
      <c r="C982" s="1"/>
    </row>
    <row r="983" spans="3:3" ht="13">
      <c r="C983" s="1"/>
    </row>
    <row r="984" spans="3:3" ht="13">
      <c r="C984" s="1"/>
    </row>
    <row r="985" spans="3:3" ht="13">
      <c r="C985" s="1"/>
    </row>
    <row r="986" spans="3:3" ht="13">
      <c r="C986" s="1"/>
    </row>
    <row r="987" spans="3:3" ht="13">
      <c r="C987" s="1"/>
    </row>
    <row r="988" spans="3:3" ht="13">
      <c r="C988" s="1"/>
    </row>
    <row r="989" spans="3:3" ht="13">
      <c r="C989" s="1"/>
    </row>
    <row r="990" spans="3:3" ht="13">
      <c r="C990" s="1"/>
    </row>
    <row r="991" spans="3:3" ht="13">
      <c r="C991" s="1"/>
    </row>
    <row r="992" spans="3:3" ht="13">
      <c r="C992" s="1"/>
    </row>
    <row r="993" spans="3:3" ht="13">
      <c r="C993" s="1"/>
    </row>
    <row r="994" spans="3:3" ht="13">
      <c r="C994" s="1"/>
    </row>
    <row r="995" spans="3:3" ht="13">
      <c r="C995" s="1"/>
    </row>
    <row r="996" spans="3:3" ht="13"/>
    <row r="997" spans="3:3" ht="13"/>
  </sheetData>
  <autoFilter ref="A1:B478" xr:uid="{00000000-0009-0000-0000-000005000000}"/>
  <mergeCells count="1">
    <mergeCell ref="C2:C4"/>
  </mergeCells>
  <conditionalFormatting sqref="C1 C6:C995">
    <cfRule type="cellIs" dxfId="1" priority="1" operator="equal">
      <formula>"ja"</formula>
    </cfRule>
    <cfRule type="containsText" dxfId="0" priority="2" operator="containsText" text="Nein">
      <formula>NOT(ISERROR(SEARCH(("Nein"),(C1))))</formula>
    </cfRule>
  </conditionalFormatting>
  <dataValidations count="3">
    <dataValidation type="list" allowBlank="1" sqref="A70 A170" xr:uid="{00000000-0002-0000-0500-000000000000}">
      <formula1>$A$2:$A$192</formula1>
    </dataValidation>
    <dataValidation type="list" allowBlank="1" sqref="A15 A33:A34 A65 A76 A97 A99 A184 A189 A267 A275 A298 A321 A428 A439 A465" xr:uid="{00000000-0002-0000-0500-000002000000}">
      <formula1>$A$2:$A$997</formula1>
    </dataValidation>
    <dataValidation type="list" allowBlank="1" sqref="C6:C995" xr:uid="{00000000-0002-0000-0500-000001000000}">
      <formula1>"Ja,Nein,?"</formula1>
    </dataValidation>
  </dataValidation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>
    <tabColor rgb="FFB6D7A8"/>
    <outlinePr summaryBelow="0" summaryRight="0"/>
  </sheetPr>
  <dimension ref="A1:C993"/>
  <sheetViews>
    <sheetView tabSelected="1" zoomScale="150" workbookViewId="0">
      <pane ySplit="1" topLeftCell="A65" activePane="bottomLeft" state="frozen"/>
      <selection pane="bottomLeft" activeCell="E81" sqref="E81"/>
    </sheetView>
  </sheetViews>
  <sheetFormatPr baseColWidth="10" defaultColWidth="12.6640625" defaultRowHeight="15.75" customHeight="1"/>
  <cols>
    <col min="2" max="3" width="12.6640625" style="1"/>
  </cols>
  <sheetData>
    <row r="1" spans="1:3" ht="15.75" customHeight="1">
      <c r="A1" s="102" t="s">
        <v>1</v>
      </c>
      <c r="B1" s="1" t="s">
        <v>6287</v>
      </c>
      <c r="C1" s="1" t="s">
        <v>9439</v>
      </c>
    </row>
    <row r="2" spans="1:3" ht="15.75" customHeight="1">
      <c r="A2" s="104" t="s">
        <v>6157</v>
      </c>
      <c r="B2" s="1" t="s">
        <v>6324</v>
      </c>
      <c r="C2" s="1" t="s">
        <v>14</v>
      </c>
    </row>
    <row r="3" spans="1:3" ht="15.75" customHeight="1">
      <c r="A3" s="104" t="s">
        <v>6158</v>
      </c>
      <c r="B3" s="1" t="s">
        <v>6325</v>
      </c>
      <c r="C3" s="1" t="s">
        <v>212</v>
      </c>
    </row>
    <row r="4" spans="1:3" ht="15.75" customHeight="1">
      <c r="A4" s="104" t="s">
        <v>6159</v>
      </c>
      <c r="B4" s="1" t="s">
        <v>6326</v>
      </c>
      <c r="C4" s="1" t="s">
        <v>552</v>
      </c>
    </row>
    <row r="5" spans="1:3" ht="15.75" customHeight="1">
      <c r="A5" s="103" t="s">
        <v>6160</v>
      </c>
      <c r="B5" s="1" t="s">
        <v>6327</v>
      </c>
      <c r="C5" s="1" t="s">
        <v>569</v>
      </c>
    </row>
    <row r="6" spans="1:3" ht="15.75" customHeight="1">
      <c r="A6" s="104" t="s">
        <v>6161</v>
      </c>
      <c r="B6" s="1" t="s">
        <v>6328</v>
      </c>
      <c r="C6" s="1" t="s">
        <v>580</v>
      </c>
    </row>
    <row r="7" spans="1:3" ht="15.75" customHeight="1">
      <c r="A7" s="104" t="s">
        <v>6162</v>
      </c>
      <c r="B7" s="1" t="s">
        <v>600</v>
      </c>
      <c r="C7" s="1" t="s">
        <v>600</v>
      </c>
    </row>
    <row r="8" spans="1:3" ht="15.75" customHeight="1">
      <c r="A8" s="104" t="s">
        <v>6163</v>
      </c>
      <c r="B8" s="1" t="s">
        <v>6329</v>
      </c>
      <c r="C8" s="1" t="s">
        <v>920</v>
      </c>
    </row>
    <row r="9" spans="1:3" ht="15.75" customHeight="1">
      <c r="A9" s="104" t="s">
        <v>6164</v>
      </c>
      <c r="B9" s="1" t="s">
        <v>6330</v>
      </c>
      <c r="C9" s="1" t="s">
        <v>952</v>
      </c>
    </row>
    <row r="10" spans="1:3" ht="15.75" customHeight="1">
      <c r="A10" s="104" t="s">
        <v>6165</v>
      </c>
      <c r="B10" s="1" t="s">
        <v>6331</v>
      </c>
      <c r="C10" s="1" t="s">
        <v>1196</v>
      </c>
    </row>
    <row r="11" spans="1:3" ht="15.75" customHeight="1">
      <c r="A11" s="104" t="s">
        <v>6166</v>
      </c>
      <c r="B11" s="1" t="s">
        <v>6332</v>
      </c>
      <c r="C11" s="1" t="s">
        <v>70</v>
      </c>
    </row>
    <row r="12" spans="1:3" ht="15.75" customHeight="1">
      <c r="A12" s="104" t="s">
        <v>6167</v>
      </c>
      <c r="B12" s="1" t="s">
        <v>6333</v>
      </c>
      <c r="C12" s="1" t="s">
        <v>577</v>
      </c>
    </row>
    <row r="13" spans="1:3" ht="15.75" customHeight="1">
      <c r="A13" s="104" t="s">
        <v>6168</v>
      </c>
      <c r="B13" s="1" t="s">
        <v>6334</v>
      </c>
      <c r="C13" s="1" t="s">
        <v>1515</v>
      </c>
    </row>
    <row r="14" spans="1:3" ht="15.75" customHeight="1">
      <c r="A14" s="104" t="s">
        <v>6167</v>
      </c>
      <c r="B14" s="1" t="s">
        <v>6333</v>
      </c>
      <c r="C14" s="1" t="s">
        <v>577</v>
      </c>
    </row>
    <row r="15" spans="1:3" ht="15.75" customHeight="1">
      <c r="A15" s="143" t="s">
        <v>2178</v>
      </c>
      <c r="B15" s="1" t="s">
        <v>1569</v>
      </c>
      <c r="C15" s="1" t="s">
        <v>1569</v>
      </c>
    </row>
    <row r="16" spans="1:3" ht="15.75" customHeight="1">
      <c r="A16" s="104" t="s">
        <v>6169</v>
      </c>
      <c r="B16" s="1" t="s">
        <v>1720</v>
      </c>
      <c r="C16" s="1" t="s">
        <v>1720</v>
      </c>
    </row>
    <row r="17" spans="1:3" ht="15.75" customHeight="1">
      <c r="A17" s="104" t="s">
        <v>6170</v>
      </c>
      <c r="B17" s="1" t="s">
        <v>6339</v>
      </c>
      <c r="C17" s="1" t="s">
        <v>1818</v>
      </c>
    </row>
    <row r="18" spans="1:3" ht="15.75" customHeight="1">
      <c r="A18" s="104" t="s">
        <v>6171</v>
      </c>
      <c r="B18" s="1" t="s">
        <v>1831</v>
      </c>
      <c r="C18" s="1" t="s">
        <v>1831</v>
      </c>
    </row>
    <row r="19" spans="1:3" ht="29" customHeight="1">
      <c r="A19" s="104" t="s">
        <v>6172</v>
      </c>
      <c r="B19" s="1" t="s">
        <v>6338</v>
      </c>
      <c r="C19" s="1" t="s">
        <v>3640</v>
      </c>
    </row>
    <row r="20" spans="1:3" ht="15.75" customHeight="1">
      <c r="A20" s="143" t="s">
        <v>6173</v>
      </c>
      <c r="B20" s="1" t="s">
        <v>6337</v>
      </c>
      <c r="C20" s="1" t="s">
        <v>3678</v>
      </c>
    </row>
    <row r="21" spans="1:3" ht="15.75" customHeight="1">
      <c r="A21" s="143" t="s">
        <v>6174</v>
      </c>
      <c r="B21" s="1" t="s">
        <v>6336</v>
      </c>
      <c r="C21" s="1" t="s">
        <v>1945</v>
      </c>
    </row>
    <row r="22" spans="1:3" ht="15.75" customHeight="1">
      <c r="A22" s="104" t="s">
        <v>6175</v>
      </c>
      <c r="B22" s="1" t="s">
        <v>1962</v>
      </c>
      <c r="C22" s="1" t="s">
        <v>1962</v>
      </c>
    </row>
    <row r="23" spans="1:3" ht="15.75" customHeight="1">
      <c r="A23" s="104" t="s">
        <v>6176</v>
      </c>
      <c r="B23" s="1" t="s">
        <v>6288</v>
      </c>
      <c r="C23" s="1" t="s">
        <v>1973</v>
      </c>
    </row>
    <row r="24" spans="1:3" ht="15.75" customHeight="1">
      <c r="A24" s="104" t="s">
        <v>6176</v>
      </c>
      <c r="B24" s="1" t="s">
        <v>6335</v>
      </c>
      <c r="C24" s="1" t="s">
        <v>1259</v>
      </c>
    </row>
    <row r="25" spans="1:3" ht="15.75" customHeight="1">
      <c r="A25" s="104" t="s">
        <v>6177</v>
      </c>
      <c r="B25" s="1" t="s">
        <v>6289</v>
      </c>
      <c r="C25" s="1" t="s">
        <v>1737</v>
      </c>
    </row>
    <row r="26" spans="1:3" ht="15.75" customHeight="1">
      <c r="A26" s="104" t="s">
        <v>6178</v>
      </c>
      <c r="B26" s="1" t="s">
        <v>6290</v>
      </c>
      <c r="C26" s="1" t="s">
        <v>3006</v>
      </c>
    </row>
    <row r="27" spans="1:3" ht="15.75" customHeight="1">
      <c r="A27" s="107" t="s">
        <v>6179</v>
      </c>
      <c r="B27" s="1" t="s">
        <v>6291</v>
      </c>
      <c r="C27" s="1" t="s">
        <v>3009</v>
      </c>
    </row>
    <row r="28" spans="1:3" ht="15.75" customHeight="1">
      <c r="A28" s="103" t="s">
        <v>6180</v>
      </c>
      <c r="B28" s="1" t="s">
        <v>6292</v>
      </c>
      <c r="C28" s="1" t="s">
        <v>6086</v>
      </c>
    </row>
    <row r="29" spans="1:3" ht="15.75" customHeight="1">
      <c r="A29" s="104" t="s">
        <v>6181</v>
      </c>
      <c r="B29" s="1" t="s">
        <v>6293</v>
      </c>
      <c r="C29" s="1" t="s">
        <v>3025</v>
      </c>
    </row>
    <row r="30" spans="1:3" ht="35" customHeight="1">
      <c r="A30" s="104" t="s">
        <v>6182</v>
      </c>
      <c r="B30" s="1" t="s">
        <v>6294</v>
      </c>
      <c r="C30" s="1" t="s">
        <v>206</v>
      </c>
    </row>
    <row r="31" spans="1:3" ht="30" customHeight="1">
      <c r="A31" s="104" t="s">
        <v>6183</v>
      </c>
      <c r="B31" s="1" t="s">
        <v>6295</v>
      </c>
      <c r="C31" s="1" t="s">
        <v>9440</v>
      </c>
    </row>
    <row r="32" spans="1:3" ht="15.75" customHeight="1">
      <c r="A32" s="108" t="s">
        <v>6184</v>
      </c>
      <c r="C32" s="1" t="s">
        <v>3213</v>
      </c>
    </row>
    <row r="33" spans="1:3" ht="34" customHeight="1">
      <c r="A33" s="104" t="s">
        <v>6185</v>
      </c>
      <c r="B33" s="1" t="s">
        <v>6296</v>
      </c>
      <c r="C33" s="1" t="s">
        <v>9441</v>
      </c>
    </row>
    <row r="34" spans="1:3" ht="15.75" customHeight="1">
      <c r="A34" s="104" t="s">
        <v>6186</v>
      </c>
      <c r="B34" s="1" t="s">
        <v>6297</v>
      </c>
      <c r="C34" s="1" t="s">
        <v>3644</v>
      </c>
    </row>
    <row r="35" spans="1:3" ht="42" customHeight="1">
      <c r="A35" s="107" t="s">
        <v>6187</v>
      </c>
      <c r="B35" s="1" t="s">
        <v>6298</v>
      </c>
      <c r="C35" s="1" t="s">
        <v>6298</v>
      </c>
    </row>
    <row r="36" spans="1:3" ht="28" customHeight="1">
      <c r="A36" s="103" t="s">
        <v>6188</v>
      </c>
      <c r="B36" s="1" t="s">
        <v>6299</v>
      </c>
      <c r="C36" s="1" t="s">
        <v>590</v>
      </c>
    </row>
    <row r="37" spans="1:3" ht="47" customHeight="1">
      <c r="A37" s="104" t="s">
        <v>6189</v>
      </c>
      <c r="B37" s="1" t="s">
        <v>6300</v>
      </c>
      <c r="C37" s="1" t="s">
        <v>1505</v>
      </c>
    </row>
    <row r="38" spans="1:3" ht="15.75" customHeight="1">
      <c r="A38" s="14" t="s">
        <v>6190</v>
      </c>
      <c r="B38" s="1" t="s">
        <v>6301</v>
      </c>
      <c r="C38" s="1" t="s">
        <v>912</v>
      </c>
    </row>
    <row r="39" spans="1:3" ht="15.75" customHeight="1">
      <c r="A39" s="12" t="s">
        <v>6191</v>
      </c>
      <c r="C39" s="1" t="s">
        <v>1954</v>
      </c>
    </row>
    <row r="40" spans="1:3" ht="15.75" customHeight="1">
      <c r="A40" s="14" t="s">
        <v>6192</v>
      </c>
      <c r="C40" s="1" t="s">
        <v>1960</v>
      </c>
    </row>
    <row r="41" spans="1:3" ht="15.75" customHeight="1">
      <c r="A41" s="16" t="s">
        <v>6193</v>
      </c>
      <c r="B41" s="1" t="s">
        <v>6302</v>
      </c>
      <c r="C41" s="1" t="s">
        <v>490</v>
      </c>
    </row>
    <row r="42" spans="1:3" ht="32" customHeight="1">
      <c r="A42" s="15" t="s">
        <v>6194</v>
      </c>
      <c r="B42" s="1" t="s">
        <v>6303</v>
      </c>
      <c r="C42" s="1" t="s">
        <v>92</v>
      </c>
    </row>
    <row r="43" spans="1:3" ht="15.75" customHeight="1">
      <c r="A43" s="16" t="s">
        <v>6195</v>
      </c>
      <c r="B43" s="1" t="s">
        <v>6304</v>
      </c>
      <c r="C43" s="1" t="s">
        <v>4436</v>
      </c>
    </row>
    <row r="44" spans="1:3" ht="49" customHeight="1">
      <c r="A44" s="15" t="s">
        <v>6196</v>
      </c>
      <c r="B44" s="1" t="s">
        <v>6305</v>
      </c>
      <c r="C44" s="1" t="s">
        <v>431</v>
      </c>
    </row>
    <row r="45" spans="1:3" ht="32" customHeight="1">
      <c r="A45" s="16" t="s">
        <v>6197</v>
      </c>
      <c r="B45" s="1" t="s">
        <v>6306</v>
      </c>
      <c r="C45" s="1" t="s">
        <v>3989</v>
      </c>
    </row>
    <row r="46" spans="1:3" ht="15.75" customHeight="1">
      <c r="A46" s="15" t="s">
        <v>6198</v>
      </c>
      <c r="C46" s="1" t="s">
        <v>4123</v>
      </c>
    </row>
    <row r="47" spans="1:3" ht="29" customHeight="1">
      <c r="A47" s="16" t="s">
        <v>6199</v>
      </c>
      <c r="B47" s="1" t="s">
        <v>6307</v>
      </c>
      <c r="C47" s="1" t="s">
        <v>3321</v>
      </c>
    </row>
    <row r="48" spans="1:3" ht="30" customHeight="1">
      <c r="A48" s="15" t="s">
        <v>6200</v>
      </c>
      <c r="B48" s="1" t="s">
        <v>6308</v>
      </c>
      <c r="C48" s="1" t="s">
        <v>9442</v>
      </c>
    </row>
    <row r="49" spans="1:3" ht="28" customHeight="1">
      <c r="A49" s="16" t="s">
        <v>6201</v>
      </c>
      <c r="B49" s="1" t="s">
        <v>6309</v>
      </c>
      <c r="C49" s="1" t="s">
        <v>9443</v>
      </c>
    </row>
    <row r="50" spans="1:3" ht="13">
      <c r="A50" s="15" t="s">
        <v>6202</v>
      </c>
      <c r="B50" s="1" t="s">
        <v>6310</v>
      </c>
      <c r="C50" s="1" t="s">
        <v>4218</v>
      </c>
    </row>
    <row r="51" spans="1:3" ht="13">
      <c r="A51" s="16" t="s">
        <v>6203</v>
      </c>
      <c r="B51" s="1" t="s">
        <v>6311</v>
      </c>
      <c r="C51" s="1" t="s">
        <v>4178</v>
      </c>
    </row>
    <row r="52" spans="1:3" ht="13">
      <c r="A52" s="15" t="s">
        <v>6204</v>
      </c>
      <c r="B52" s="1" t="s">
        <v>6312</v>
      </c>
    </row>
    <row r="53" spans="1:3" ht="13">
      <c r="A53" s="16" t="s">
        <v>6205</v>
      </c>
      <c r="B53" s="1" t="s">
        <v>6313</v>
      </c>
      <c r="C53" s="1" t="s">
        <v>4199</v>
      </c>
    </row>
    <row r="54" spans="1:3" ht="13">
      <c r="A54" s="15" t="s">
        <v>6206</v>
      </c>
      <c r="B54" s="1" t="s">
        <v>6314</v>
      </c>
    </row>
    <row r="55" spans="1:3" ht="13">
      <c r="A55" s="16" t="s">
        <v>6207</v>
      </c>
      <c r="B55" s="1" t="s">
        <v>6315</v>
      </c>
      <c r="C55" s="1" t="s">
        <v>9444</v>
      </c>
    </row>
    <row r="56" spans="1:3" ht="13">
      <c r="A56" s="15" t="s">
        <v>6208</v>
      </c>
      <c r="B56" s="1" t="s">
        <v>6316</v>
      </c>
      <c r="C56" s="1" t="s">
        <v>4770</v>
      </c>
    </row>
    <row r="57" spans="1:3" ht="13">
      <c r="A57" s="16" t="s">
        <v>6209</v>
      </c>
      <c r="B57" s="1" t="s">
        <v>6317</v>
      </c>
      <c r="C57" s="1" t="s">
        <v>4817</v>
      </c>
    </row>
    <row r="58" spans="1:3" ht="13">
      <c r="A58" s="15" t="s">
        <v>6210</v>
      </c>
      <c r="B58" s="1" t="s">
        <v>6318</v>
      </c>
      <c r="C58" s="1" t="s">
        <v>4916</v>
      </c>
    </row>
    <row r="59" spans="1:3" ht="13">
      <c r="A59" s="16" t="s">
        <v>6211</v>
      </c>
      <c r="B59" s="1" t="s">
        <v>6319</v>
      </c>
      <c r="C59" s="1" t="s">
        <v>5005</v>
      </c>
    </row>
    <row r="60" spans="1:3" ht="13">
      <c r="A60" s="15" t="s">
        <v>6212</v>
      </c>
      <c r="B60" s="1" t="s">
        <v>6320</v>
      </c>
      <c r="C60" s="1" t="s">
        <v>3395</v>
      </c>
    </row>
    <row r="61" spans="1:3" ht="13">
      <c r="A61" s="16" t="s">
        <v>6213</v>
      </c>
      <c r="B61" s="1" t="s">
        <v>6321</v>
      </c>
      <c r="C61" s="1" t="s">
        <v>5158</v>
      </c>
    </row>
    <row r="62" spans="1:3" ht="13">
      <c r="A62" s="15" t="s">
        <v>6214</v>
      </c>
      <c r="B62" s="1" t="s">
        <v>6322</v>
      </c>
      <c r="C62" s="1" t="s">
        <v>5254</v>
      </c>
    </row>
    <row r="63" spans="1:3" ht="13">
      <c r="A63" s="15" t="s">
        <v>6215</v>
      </c>
      <c r="B63" s="1" t="s">
        <v>6323</v>
      </c>
    </row>
    <row r="64" spans="1:3" ht="13">
      <c r="B64" s="1" t="s">
        <v>10</v>
      </c>
      <c r="C64" s="1" t="s">
        <v>10</v>
      </c>
    </row>
    <row r="65" spans="1:3" ht="13">
      <c r="B65" s="1" t="s">
        <v>557</v>
      </c>
      <c r="C65" s="1" t="s">
        <v>557</v>
      </c>
    </row>
    <row r="66" spans="1:3" ht="13">
      <c r="B66" s="1" t="s">
        <v>9445</v>
      </c>
      <c r="C66" s="1" t="s">
        <v>561</v>
      </c>
    </row>
    <row r="67" spans="1:3" ht="13">
      <c r="B67" s="1" t="s">
        <v>9446</v>
      </c>
      <c r="C67" s="1" t="s">
        <v>565</v>
      </c>
    </row>
    <row r="68" spans="1:3" ht="13">
      <c r="B68" s="1" t="s">
        <v>9447</v>
      </c>
      <c r="C68" s="1" t="s">
        <v>596</v>
      </c>
    </row>
    <row r="69" spans="1:3" ht="13">
      <c r="B69" s="1" t="s">
        <v>9448</v>
      </c>
      <c r="C69" s="1" t="s">
        <v>9449</v>
      </c>
    </row>
    <row r="70" spans="1:3" ht="13">
      <c r="B70" s="1" t="s">
        <v>9450</v>
      </c>
      <c r="C70" s="1" t="s">
        <v>907</v>
      </c>
    </row>
    <row r="71" spans="1:3" ht="13">
      <c r="B71" s="1" t="s">
        <v>9451</v>
      </c>
      <c r="C71" s="1" t="s">
        <v>1080</v>
      </c>
    </row>
    <row r="72" spans="1:3" ht="13">
      <c r="B72" s="1" t="s">
        <v>9452</v>
      </c>
      <c r="C72" s="1" t="s">
        <v>1498</v>
      </c>
    </row>
    <row r="73" spans="1:3" ht="13">
      <c r="C73" s="1" t="s">
        <v>1776</v>
      </c>
    </row>
    <row r="74" spans="1:3" ht="13">
      <c r="B74" s="1" t="s">
        <v>9453</v>
      </c>
      <c r="C74" s="1" t="s">
        <v>1957</v>
      </c>
    </row>
    <row r="75" spans="1:3" ht="13">
      <c r="B75" s="1" t="s">
        <v>1968</v>
      </c>
      <c r="C75" s="1" t="s">
        <v>1968</v>
      </c>
    </row>
    <row r="76" spans="1:3" ht="13">
      <c r="B76" s="1" t="s">
        <v>9454</v>
      </c>
      <c r="C76" s="1" t="s">
        <v>1971</v>
      </c>
    </row>
    <row r="77" spans="1:3" ht="13">
      <c r="A77" t="s">
        <v>9455</v>
      </c>
      <c r="C77" s="1" t="s">
        <v>2553</v>
      </c>
    </row>
    <row r="78" spans="1:3" ht="13">
      <c r="B78" s="1" t="s">
        <v>9456</v>
      </c>
      <c r="C78" s="1" t="s">
        <v>9457</v>
      </c>
    </row>
    <row r="79" spans="1:3" ht="13">
      <c r="B79" s="1" t="s">
        <v>9458</v>
      </c>
      <c r="C79" s="1" t="s">
        <v>3209</v>
      </c>
    </row>
    <row r="80" spans="1:3" ht="13">
      <c r="B80" s="1" t="s">
        <v>9459</v>
      </c>
      <c r="C80" s="1" t="s">
        <v>3290</v>
      </c>
    </row>
    <row r="81" spans="2:3" ht="13">
      <c r="B81" s="1" t="s">
        <v>6312</v>
      </c>
      <c r="C81" s="1" t="s">
        <v>4186</v>
      </c>
    </row>
    <row r="82" spans="2:3" ht="13">
      <c r="B82" s="1" t="s">
        <v>6314</v>
      </c>
      <c r="C82" s="1" t="s">
        <v>4215</v>
      </c>
    </row>
    <row r="83" spans="2:3" ht="13">
      <c r="B83" s="1" t="s">
        <v>9460</v>
      </c>
      <c r="C83" s="1" t="s">
        <v>4448</v>
      </c>
    </row>
    <row r="84" spans="2:3" ht="13">
      <c r="B84" s="1" t="s">
        <v>6291</v>
      </c>
      <c r="C84" s="1" t="s">
        <v>3009</v>
      </c>
    </row>
    <row r="85" spans="2:3" ht="13">
      <c r="B85" s="1" t="s">
        <v>4573</v>
      </c>
      <c r="C85" s="1" t="s">
        <v>4573</v>
      </c>
    </row>
    <row r="86" spans="2:3" ht="13"/>
    <row r="87" spans="2:3" ht="13"/>
    <row r="88" spans="2:3" ht="13"/>
    <row r="89" spans="2:3" ht="13"/>
    <row r="90" spans="2:3" ht="13"/>
    <row r="91" spans="2:3" ht="13"/>
    <row r="92" spans="2:3" ht="13"/>
    <row r="93" spans="2:3" ht="13"/>
    <row r="94" spans="2:3" ht="13"/>
    <row r="95" spans="2:3" ht="13"/>
    <row r="96" spans="2:3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</sheetData>
  <autoFilter ref="A1:B993" xr:uid="{00000000-0009-0000-0000-000006000000}"/>
  <hyperlinks>
    <hyperlink ref="A2" r:id="rId1" xr:uid="{00000000-0004-0000-0600-000001000000}"/>
    <hyperlink ref="A3" r:id="rId2" xr:uid="{00000000-0004-0000-0600-000003000000}"/>
    <hyperlink ref="A4" r:id="rId3" xr:uid="{00000000-0004-0000-0600-000004000000}"/>
    <hyperlink ref="A5" r:id="rId4" xr:uid="{00000000-0004-0000-0600-000006000000}"/>
    <hyperlink ref="A6" r:id="rId5" xr:uid="{00000000-0004-0000-0600-000008000000}"/>
    <hyperlink ref="A7" r:id="rId6" xr:uid="{00000000-0004-0000-0600-00000A000000}"/>
    <hyperlink ref="A8" r:id="rId7" xr:uid="{00000000-0004-0000-0600-00000B000000}"/>
    <hyperlink ref="A9" r:id="rId8" xr:uid="{00000000-0004-0000-0600-00000D000000}"/>
    <hyperlink ref="A10" r:id="rId9" xr:uid="{00000000-0004-0000-0600-00000F000000}"/>
    <hyperlink ref="A11" r:id="rId10" xr:uid="{00000000-0004-0000-0600-000012000000}"/>
    <hyperlink ref="A12" r:id="rId11" xr:uid="{00000000-0004-0000-0600-000014000000}"/>
    <hyperlink ref="A13" r:id="rId12" xr:uid="{00000000-0004-0000-0600-000015000000}"/>
    <hyperlink ref="A14" r:id="rId13" xr:uid="{00000000-0004-0000-0600-000017000000}"/>
    <hyperlink ref="A15" r:id="rId14" xr:uid="{00000000-0004-0000-0600-000019000000}"/>
    <hyperlink ref="A16" r:id="rId15" xr:uid="{00000000-0004-0000-0600-00001A000000}"/>
    <hyperlink ref="A17" r:id="rId16" xr:uid="{00000000-0004-0000-0600-00001E000000}"/>
    <hyperlink ref="A18" r:id="rId17" xr:uid="{00000000-0004-0000-0600-000020000000}"/>
    <hyperlink ref="A19" r:id="rId18" xr:uid="{00000000-0004-0000-0600-000024000000}"/>
    <hyperlink ref="A20" r:id="rId19" xr:uid="{00000000-0004-0000-0600-000026000000}"/>
    <hyperlink ref="A21" r:id="rId20" xr:uid="{00000000-0004-0000-0600-000028000000}"/>
    <hyperlink ref="A22" r:id="rId21" xr:uid="{00000000-0004-0000-0600-00002A000000}"/>
    <hyperlink ref="A23" r:id="rId22" xr:uid="{00000000-0004-0000-0600-00002C000000}"/>
    <hyperlink ref="A24" r:id="rId23" xr:uid="{00000000-0004-0000-0600-00002E000000}"/>
    <hyperlink ref="A25" r:id="rId24" xr:uid="{00000000-0004-0000-0600-000030000000}"/>
    <hyperlink ref="A26" r:id="rId25" xr:uid="{00000000-0004-0000-0600-000031000000}"/>
    <hyperlink ref="A27" r:id="rId26" xr:uid="{00000000-0004-0000-0600-000033000000}"/>
    <hyperlink ref="A28" r:id="rId27" xr:uid="{00000000-0004-0000-0600-000035000000}"/>
    <hyperlink ref="A29" r:id="rId28" xr:uid="{00000000-0004-0000-0600-000037000000}"/>
    <hyperlink ref="A30" r:id="rId29" xr:uid="{00000000-0004-0000-0600-000039000000}"/>
    <hyperlink ref="A31" r:id="rId30" xr:uid="{00000000-0004-0000-0600-00003B000000}"/>
    <hyperlink ref="A32" r:id="rId31" xr:uid="{00000000-0004-0000-0600-00003E000000}"/>
    <hyperlink ref="A33" r:id="rId32" xr:uid="{00000000-0004-0000-0600-000040000000}"/>
    <hyperlink ref="A34" r:id="rId33" xr:uid="{00000000-0004-0000-0600-000042000000}"/>
    <hyperlink ref="A35" r:id="rId34" xr:uid="{00000000-0004-0000-0600-000044000000}"/>
    <hyperlink ref="A36" r:id="rId35" xr:uid="{00000000-0004-0000-0600-000045000000}"/>
    <hyperlink ref="A37" r:id="rId36" xr:uid="{00000000-0004-0000-0600-000046000000}"/>
    <hyperlink ref="A38" r:id="rId37" xr:uid="{00000000-0004-0000-0600-000047000000}"/>
    <hyperlink ref="A39" r:id="rId38" xr:uid="{00000000-0004-0000-0600-000048000000}"/>
    <hyperlink ref="A40" r:id="rId39" xr:uid="{00000000-0004-0000-0600-000049000000}"/>
    <hyperlink ref="A41" r:id="rId40" xr:uid="{00000000-0004-0000-0600-00004A000000}"/>
    <hyperlink ref="A42" r:id="rId41" xr:uid="{00000000-0004-0000-0600-00004B000000}"/>
    <hyperlink ref="A43" r:id="rId42" xr:uid="{00000000-0004-0000-0600-00004C000000}"/>
    <hyperlink ref="A44" r:id="rId43" xr:uid="{00000000-0004-0000-0600-00004D000000}"/>
    <hyperlink ref="A45" r:id="rId44" xr:uid="{00000000-0004-0000-0600-00004E000000}"/>
    <hyperlink ref="A46" r:id="rId45" xr:uid="{00000000-0004-0000-0600-00004F000000}"/>
    <hyperlink ref="A47" r:id="rId46" xr:uid="{00000000-0004-0000-0600-000050000000}"/>
    <hyperlink ref="A48" r:id="rId47" xr:uid="{00000000-0004-0000-0600-000051000000}"/>
    <hyperlink ref="A49" r:id="rId48" xr:uid="{00000000-0004-0000-0600-000052000000}"/>
    <hyperlink ref="A50" r:id="rId49" xr:uid="{00000000-0004-0000-0600-000053000000}"/>
    <hyperlink ref="A51" r:id="rId50" xr:uid="{00000000-0004-0000-0600-000054000000}"/>
    <hyperlink ref="A52" r:id="rId51" xr:uid="{00000000-0004-0000-0600-000055000000}"/>
    <hyperlink ref="A53" r:id="rId52" xr:uid="{00000000-0004-0000-0600-000056000000}"/>
    <hyperlink ref="A54" r:id="rId53" xr:uid="{00000000-0004-0000-0600-000057000000}"/>
    <hyperlink ref="A55" r:id="rId54" xr:uid="{00000000-0004-0000-0600-000058000000}"/>
    <hyperlink ref="A56" r:id="rId55" xr:uid="{00000000-0004-0000-0600-000059000000}"/>
    <hyperlink ref="A57" r:id="rId56" xr:uid="{00000000-0004-0000-0600-00005A000000}"/>
    <hyperlink ref="A58" r:id="rId57" xr:uid="{00000000-0004-0000-0600-00005B000000}"/>
    <hyperlink ref="A59" r:id="rId58" xr:uid="{00000000-0004-0000-0600-00005C000000}"/>
    <hyperlink ref="A60" r:id="rId59" xr:uid="{00000000-0004-0000-0600-00005D000000}"/>
    <hyperlink ref="A61" r:id="rId60" xr:uid="{00000000-0004-0000-0600-00005E000000}"/>
    <hyperlink ref="A62" r:id="rId61" xr:uid="{00000000-0004-0000-0600-00005F000000}"/>
    <hyperlink ref="A63" r:id="rId62" xr:uid="{00000000-0004-0000-0600-000061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">
    <tabColor rgb="FFB6D7A8"/>
    <outlinePr summaryBelow="0" summaryRight="0"/>
  </sheetPr>
  <dimension ref="A1:B988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ColWidth="12.6640625" defaultRowHeight="15.75" customHeight="1"/>
  <cols>
    <col min="1" max="2" width="22.83203125" customWidth="1"/>
  </cols>
  <sheetData>
    <row r="1" spans="1:2" ht="15.75" customHeight="1">
      <c r="A1" s="3" t="s">
        <v>6216</v>
      </c>
      <c r="B1" s="93" t="s">
        <v>6097</v>
      </c>
    </row>
    <row r="2" spans="1:2" ht="15.75" customHeight="1">
      <c r="A2" s="1" t="str">
        <f ca="1">IFERROR(__xludf.DUMMYFUNCTION("unique(filter('DATA-Videos'!J4:J988,'DATA-Videos'!D4:D988=""Match // Spielvideo""))"),"NRW Winterliga 2019/20 Hagen")</f>
        <v>NRW Winterliga 2019/20 Hagen</v>
      </c>
      <c r="B2" s="1" t="str">
        <f ca="1">IFERROR(__xludf.DUMMYFUNCTION("if(A2&lt;&gt;"""",unique(filter('DATA-Videos'!K:K,'DATA-Videos'!J:J = A2)),"""")"),"Hagen")</f>
        <v>Hagen</v>
      </c>
    </row>
    <row r="3" spans="1:2" ht="15.75" customHeight="1">
      <c r="A3" s="1" t="str">
        <f ca="1">IFERROR(__xludf.DUMMYFUNCTION("""COMPUTED_VALUE"""),"1. Rheinhessischer Rauf- und Saufcup")</f>
        <v>1. Rheinhessischer Rauf- und Saufcup</v>
      </c>
      <c r="B3" s="1" t="str">
        <f ca="1">IFERROR(__xludf.DUMMYFUNCTION("if(A3&lt;&gt;"""",unique(filter('DATA-Videos'!K:K,'DATA-Videos'!J:J = A3)),"""")"),"Bingen")</f>
        <v>Bingen</v>
      </c>
    </row>
    <row r="4" spans="1:2" ht="15.75" customHeight="1">
      <c r="A4" s="1" t="str">
        <f ca="1">IFERROR(__xludf.DUMMYFUNCTION("""COMPUTED_VALUE"""),"5. Frängsche Meisterschaft")</f>
        <v>5. Frängsche Meisterschaft</v>
      </c>
      <c r="B4" s="1" t="str">
        <f ca="1">IFERROR(__xludf.DUMMYFUNCTION("if(A4&lt;&gt;"""",unique(filter('DATA-Videos'!K:K,'DATA-Videos'!J:J = A4)),"""")"),"Erlangen")</f>
        <v>Erlangen</v>
      </c>
    </row>
    <row r="5" spans="1:2" ht="15.75" customHeight="1">
      <c r="A5" s="1" t="str">
        <f ca="1">IFERROR(__xludf.DUMMYFUNCTION("""COMPUTED_VALUE"""),"Pömmeltreff Karlsruhe")</f>
        <v>Pömmeltreff Karlsruhe</v>
      </c>
      <c r="B5" s="1" t="str">
        <f ca="1">IFERROR(__xludf.DUMMYFUNCTION("if(A5&lt;&gt;"""",unique(filter('DATA-Videos'!K:K,'DATA-Videos'!J:J = A5)),"""")"),"Karlsruhe")</f>
        <v>Karlsruhe</v>
      </c>
    </row>
    <row r="6" spans="1:2" ht="15.75" customHeight="1">
      <c r="A6" s="1" t="str">
        <f ca="1">IFERROR(__xludf.DUMMYFUNCTION("""COMPUTED_VALUE"""),"16. Badische Meisterschaft")</f>
        <v>16. Badische Meisterschaft</v>
      </c>
      <c r="B6" s="1" t="str">
        <f ca="1">IFERROR(__xludf.DUMMYFUNCTION("if(A6&lt;&gt;"""",unique(filter('DATA-Videos'!K:K,'DATA-Videos'!J:J = A6)),"""")"),"Freiburg")</f>
        <v>Freiburg</v>
      </c>
    </row>
    <row r="7" spans="1:2" ht="15.75" customHeight="1">
      <c r="A7" s="1" t="str">
        <f ca="1">IFERROR(__xludf.DUMMYFUNCTION("""COMPUTED_VALUE"""),"Catch the Fish - Kiel International Tournament")</f>
        <v>Catch the Fish - Kiel International Tournament</v>
      </c>
      <c r="B7" s="1" t="str">
        <f ca="1">IFERROR(__xludf.DUMMYFUNCTION("if(A7&lt;&gt;"""",unique(filter('DATA-Videos'!K:K,'DATA-Videos'!J:J = A7)),"""")"),"Kiel")</f>
        <v>Kiel</v>
      </c>
    </row>
    <row r="8" spans="1:2" ht="15.75" customHeight="1">
      <c r="A8" s="87" t="str">
        <f ca="1">IFERROR(__xludf.DUMMYFUNCTION("""COMPUTED_VALUE"""),"20. Deutsche Meisterschaft (DM 2017)")</f>
        <v>20. Deutsche Meisterschaft (DM 2017)</v>
      </c>
      <c r="B8" s="1" t="str">
        <f ca="1">IFERROR(__xludf.DUMMYFUNCTION("if(A8&lt;&gt;"""",unique(filter('DATA-Videos'!K:K,'DATA-Videos'!J:J = A8)),"""")"),"Darmstadt")</f>
        <v>Darmstadt</v>
      </c>
    </row>
    <row r="9" spans="1:2" ht="15.75" customHeight="1">
      <c r="A9" s="1" t="str">
        <f ca="1">IFERROR(__xludf.DUMMYFUNCTION("""COMPUTED_VALUE"""),"3. Rheinland-Pfälzische Meisterschaft")</f>
        <v>3. Rheinland-Pfälzische Meisterschaft</v>
      </c>
      <c r="B9" s="1" t="str">
        <f ca="1">IFERROR(__xludf.DUMMYFUNCTION("if(A9&lt;&gt;"""",unique(filter('DATA-Videos'!K:K,'DATA-Videos'!J:J = A9)),"""")"),"Mainz")</f>
        <v>Mainz</v>
      </c>
    </row>
    <row r="10" spans="1:2" ht="15.75" customHeight="1">
      <c r="A10" s="1" t="str">
        <f ca="1">IFERROR(__xludf.DUMMYFUNCTION("""COMPUTED_VALUE"""),"1. Darmstädter Meisterschaft")</f>
        <v>1. Darmstädter Meisterschaft</v>
      </c>
      <c r="B10" s="1" t="str">
        <f ca="1">IFERROR(__xludf.DUMMYFUNCTION("if(A10&lt;&gt;"""",unique(filter('DATA-Videos'!K:K,'DATA-Videos'!J:J = A10)),"""")"),"Darmstadt")</f>
        <v>Darmstadt</v>
      </c>
    </row>
    <row r="11" spans="1:2" ht="15.75" customHeight="1">
      <c r="A11" s="87" t="str">
        <f ca="1">IFERROR(__xludf.DUMMYFUNCTION("""COMPUTED_VALUE"""),"9. Hessische Meisterschaft")</f>
        <v>9. Hessische Meisterschaft</v>
      </c>
      <c r="B11" s="1" t="str">
        <f ca="1">IFERROR(__xludf.DUMMYFUNCTION("if(A11&lt;&gt;"""",unique(filter('DATA-Videos'!K:K,'DATA-Videos'!J:J = A11)),"""")"),"Rotenburg an der Fulda")</f>
        <v>Rotenburg an der Fulda</v>
      </c>
    </row>
    <row r="12" spans="1:2" ht="15">
      <c r="A12" s="53" t="str">
        <f ca="1">IFERROR(__xludf.DUMMYFUNCTION("""COMPUTED_VALUE"""),"4. Südwest Regionalturnier")</f>
        <v>4. Südwest Regionalturnier</v>
      </c>
      <c r="B12" s="1" t="str">
        <f ca="1">IFERROR(__xludf.DUMMYFUNCTION("if(A12&lt;&gt;"""",unique(filter('DATA-Videos'!K:K,'DATA-Videos'!J:J = A12)),"""")"),"Homburg")</f>
        <v>Homburg</v>
      </c>
    </row>
    <row r="13" spans="1:2" ht="15.75" customHeight="1">
      <c r="A13" s="38" t="str">
        <f ca="1">IFERROR(__xludf.DUMMYFUNCTION("""COMPUTED_VALUE"""),"Open Jugger League 2016")</f>
        <v>Open Jugger League 2016</v>
      </c>
      <c r="B13" s="1" t="str">
        <f ca="1">IFERROR(__xludf.DUMMYFUNCTION("if(A13&lt;&gt;"""",unique(filter('DATA-Videos'!K:K,'DATA-Videos'!J:J = A13)),"""")"),"Darmstadt")</f>
        <v>Darmstadt</v>
      </c>
    </row>
    <row r="14" spans="1:2" ht="15.75" customHeight="1">
      <c r="A14" s="1" t="str">
        <f ca="1">IFERROR(__xludf.DUMMYFUNCTION("""COMPUTED_VALUE"""),"16. Bayerische Meisterschaft")</f>
        <v>16. Bayerische Meisterschaft</v>
      </c>
      <c r="B14" s="1" t="str">
        <f ca="1">IFERROR(__xludf.DUMMYFUNCTION("if(A14&lt;&gt;"""",unique(filter('DATA-Videos'!K:K,'DATA-Videos'!J:J = A14)),"""")"),"Waidhaus")</f>
        <v>Waidhaus</v>
      </c>
    </row>
    <row r="15" spans="1:2" ht="15.75" customHeight="1">
      <c r="A15" s="1" t="str">
        <f ca="1">IFERROR(__xludf.DUMMYFUNCTION("""COMPUTED_VALUE"""),"Holt euch die Banane! 2016")</f>
        <v>Holt euch die Banane! 2016</v>
      </c>
      <c r="B15" s="1" t="str">
        <f ca="1">IFERROR(__xludf.DUMMYFUNCTION("if(A15&lt;&gt;"""",unique(filter('DATA-Videos'!K:K,'DATA-Videos'!J:J = A15)),"""")"),"Sulzbach-Rosenberg")</f>
        <v>Sulzbach-Rosenberg</v>
      </c>
    </row>
    <row r="16" spans="1:2" ht="15.75" customHeight="1">
      <c r="A16" s="87" t="str">
        <f ca="1">IFERROR(__xludf.DUMMYFUNCTION("""COMPUTED_VALUE"""),"2. Rheinland-Pfälzische Meisterschaft")</f>
        <v>2. Rheinland-Pfälzische Meisterschaft</v>
      </c>
      <c r="B16" s="1" t="str">
        <f ca="1">IFERROR(__xludf.DUMMYFUNCTION("if(A16&lt;&gt;"""",unique(filter('DATA-Videos'!K:K,'DATA-Videos'!J:J = A16)),"""")"),"Mainz")</f>
        <v>Mainz</v>
      </c>
    </row>
    <row r="17" spans="1:2" ht="15.75" customHeight="1">
      <c r="A17" s="1" t="str">
        <f ca="1">IFERROR(__xludf.DUMMYFUNCTION("""COMPUTED_VALUE"""),"14. Badische Meisterschaft 2016")</f>
        <v>14. Badische Meisterschaft 2016</v>
      </c>
      <c r="B17" s="1" t="str">
        <f ca="1">IFERROR(__xludf.DUMMYFUNCTION("if(A17&lt;&gt;"""",unique(filter('DATA-Videos'!K:K,'DATA-Videos'!J:J = A17)),"""")"),"Villingen")</f>
        <v>Villingen</v>
      </c>
    </row>
    <row r="18" spans="1:2" ht="15.75" customHeight="1">
      <c r="A18" s="1" t="str">
        <f ca="1">IFERROR(__xludf.DUMMYFUNCTION("""COMPUTED_VALUE"""),"3. Südwest Regionalturnier")</f>
        <v>3. Südwest Regionalturnier</v>
      </c>
      <c r="B18" s="1" t="str">
        <f ca="1">IFERROR(__xludf.DUMMYFUNCTION("if(A18&lt;&gt;"""",unique(filter('DATA-Videos'!K:K,'DATA-Videos'!J:J = A18)),"""")"),"Homburg")</f>
        <v>Homburg</v>
      </c>
    </row>
    <row r="19" spans="1:2" ht="15.75" customHeight="1">
      <c r="A19" s="1" t="str">
        <f ca="1">IFERROR(__xludf.DUMMYFUNCTION("""COMPUTED_VALUE"""),"Open Jugger League 2015")</f>
        <v>Open Jugger League 2015</v>
      </c>
      <c r="B19" s="1" t="str">
        <f ca="1">IFERROR(__xludf.DUMMYFUNCTION("if(A19&lt;&gt;"""",unique(filter('DATA-Videos'!K:K,'DATA-Videos'!J:J = A19)),"""")"),"Freiburg")</f>
        <v>Freiburg</v>
      </c>
    </row>
    <row r="20" spans="1:2" ht="15">
      <c r="A20" s="53" t="str">
        <f ca="1">IFERROR(__xludf.DUMMYFUNCTION("""COMPUTED_VALUE"""),"German Jugger League Playoffs 2016")</f>
        <v>German Jugger League Playoffs 2016</v>
      </c>
      <c r="B20" s="1" t="str">
        <f ca="1">IFERROR(__xludf.DUMMYFUNCTION("if(A20&lt;&gt;"""",unique(filter('DATA-Videos'!K:K,'DATA-Videos'!J:J = A20)),"""")"),"Jena")</f>
        <v>Jena</v>
      </c>
    </row>
    <row r="21" spans="1:2" ht="15">
      <c r="A21" s="53" t="str">
        <f ca="1">IFERROR(__xludf.DUMMYFUNCTION("""COMPUTED_VALUE"""),"18. Deutsche Meisterschaft (DM 2015)")</f>
        <v>18. Deutsche Meisterschaft (DM 2015)</v>
      </c>
      <c r="B21" s="1" t="str">
        <f ca="1">IFERROR(__xludf.DUMMYFUNCTION("if(A21&lt;&gt;"""",unique(filter('DATA-Videos'!K:K,'DATA-Videos'!J:J = A21)),"""")"),"Berlin")</f>
        <v>Berlin</v>
      </c>
    </row>
    <row r="22" spans="1:2" ht="15.75" customHeight="1">
      <c r="A22" s="87" t="str">
        <f ca="1">IFERROR(__xludf.DUMMYFUNCTION("""COMPUTED_VALUE"""),"2. Karlsruher Pömmelturnier")</f>
        <v>2. Karlsruher Pömmelturnier</v>
      </c>
      <c r="B22" s="1" t="str">
        <f ca="1">IFERROR(__xludf.DUMMYFUNCTION("if(A22&lt;&gt;"""",unique(filter('DATA-Videos'!K:K,'DATA-Videos'!J:J = A22)),"""")"),"Karlsruhe")</f>
        <v>Karlsruhe</v>
      </c>
    </row>
    <row r="23" spans="1:2" ht="15.75" customHeight="1">
      <c r="A23" s="1" t="str">
        <f ca="1">IFERROR(__xludf.DUMMYFUNCTION("""COMPUTED_VALUE"""),"1. Rheinland-Pfälzische Meisterschaft")</f>
        <v>1. Rheinland-Pfälzische Meisterschaft</v>
      </c>
      <c r="B23" s="1" t="str">
        <f ca="1">IFERROR(__xludf.DUMMYFUNCTION("if(A23&lt;&gt;"""",unique(filter('DATA-Videos'!K:K,'DATA-Videos'!J:J = A23)),"""")"),"Mainz")</f>
        <v>Mainz</v>
      </c>
    </row>
    <row r="24" spans="1:2" ht="15.75" customHeight="1">
      <c r="A24" s="1" t="str">
        <f ca="1">IFERROR(__xludf.DUMMYFUNCTION("""COMPUTED_VALUE"""),"15. Bayerische Meisterschaft")</f>
        <v>15. Bayerische Meisterschaft</v>
      </c>
      <c r="B24" s="1" t="str">
        <f ca="1">IFERROR(__xludf.DUMMYFUNCTION("if(A24&lt;&gt;"""",unique(filter('DATA-Videos'!K:K,'DATA-Videos'!J:J = A24)),"""")"),"Sulzbach- Rosenberg")</f>
        <v>Sulzbach- Rosenberg</v>
      </c>
    </row>
    <row r="25" spans="1:2" ht="15.75" customHeight="1">
      <c r="A25" s="1" t="str">
        <f ca="1">IFERROR(__xludf.DUMMYFUNCTION("""COMPUTED_VALUE"""),"2. Frängsche Meisterschaft")</f>
        <v>2. Frängsche Meisterschaft</v>
      </c>
      <c r="B25" s="1" t="str">
        <f ca="1">IFERROR(__xludf.DUMMYFUNCTION("if(A25&lt;&gt;"""",unique(filter('DATA-Videos'!K:K,'DATA-Videos'!J:J = A25)),"""")"),"Nürnberg")</f>
        <v>Nürnberg</v>
      </c>
    </row>
    <row r="26" spans="1:2" ht="15.75" customHeight="1">
      <c r="A26" s="1" t="str">
        <f ca="1">IFERROR(__xludf.DUMMYFUNCTION("""COMPUTED_VALUE"""),"7. Hessische Meisterschaft")</f>
        <v>7. Hessische Meisterschaft</v>
      </c>
      <c r="B26" s="1" t="str">
        <f ca="1">IFERROR(__xludf.DUMMYFUNCTION("if(A26&lt;&gt;"""",unique(filter('DATA-Videos'!K:K,'DATA-Videos'!J:J = A26)),"""")"),"Darmstadt")</f>
        <v>Darmstadt</v>
      </c>
    </row>
    <row r="27" spans="1:2" ht="15.75" customHeight="1">
      <c r="A27" s="1" t="str">
        <f ca="1">IFERROR(__xludf.DUMMYFUNCTION("""COMPUTED_VALUE"""),"1. Juggerturnier am Hohen Ufer")</f>
        <v>1. Juggerturnier am Hohen Ufer</v>
      </c>
      <c r="B27" s="1" t="str">
        <f ca="1">IFERROR(__xludf.DUMMYFUNCTION("if(A27&lt;&gt;"""",unique(filter('DATA-Videos'!K:K,'DATA-Videos'!J:J = A27)),"""")"),"Hannover")</f>
        <v>Hannover</v>
      </c>
    </row>
    <row r="28" spans="1:2" ht="15.75" customHeight="1">
      <c r="A28" s="1" t="str">
        <f ca="1">IFERROR(__xludf.DUMMYFUNCTION("""COMPUTED_VALUE"""),"2. Südwest Regionalturnier")</f>
        <v>2. Südwest Regionalturnier</v>
      </c>
      <c r="B28" s="1" t="str">
        <f ca="1">IFERROR(__xludf.DUMMYFUNCTION("if(A28&lt;&gt;"""",unique(filter('DATA-Videos'!K:K,'DATA-Videos'!J:J = A28)),"""")"),"Homburg")</f>
        <v>Homburg</v>
      </c>
    </row>
    <row r="29" spans="1:2" ht="15.75" customHeight="1">
      <c r="A29" s="1" t="str">
        <f ca="1">IFERROR(__xludf.DUMMYFUNCTION("""COMPUTED_VALUE"""),"9. Saarländische Meisterschaft")</f>
        <v>9. Saarländische Meisterschaft</v>
      </c>
      <c r="B29" s="1" t="str">
        <f ca="1">IFERROR(__xludf.DUMMYFUNCTION("if(A29&lt;&gt;"""",unique(filter('DATA-Videos'!K:K,'DATA-Videos'!J:J = A29)),"""")"),"Homburg")</f>
        <v>Homburg</v>
      </c>
    </row>
    <row r="30" spans="1:2" ht="15.75" customHeight="1">
      <c r="A30" s="1" t="str">
        <f ca="1">IFERROR(__xludf.DUMMYFUNCTION("""COMPUTED_VALUE"""),"13. Badische Meisterschaft")</f>
        <v>13. Badische Meisterschaft</v>
      </c>
      <c r="B30" s="1" t="str">
        <f ca="1">IFERROR(__xludf.DUMMYFUNCTION("if(A30&lt;&gt;"""",unique(filter('DATA-Videos'!K:K,'DATA-Videos'!J:J = A30)),"""")"),"Villingen")</f>
        <v>Villingen</v>
      </c>
    </row>
    <row r="31" spans="1:2" ht="15.75" customHeight="1">
      <c r="A31" s="87" t="str">
        <f ca="1">IFERROR(__xludf.DUMMYFUNCTION("""COMPUTED_VALUE"""),"Holt euch die Banane! 2015")</f>
        <v>Holt euch die Banane! 2015</v>
      </c>
      <c r="B31" s="1" t="str">
        <f ca="1">IFERROR(__xludf.DUMMYFUNCTION("if(A31&lt;&gt;"""",unique(filter('DATA-Videos'!K:K,'DATA-Videos'!J:J = A31)),"""")"),"Sulzbach-Rosenberg")</f>
        <v>Sulzbach-Rosenberg</v>
      </c>
    </row>
    <row r="32" spans="1:2" ht="15.75" customHeight="1">
      <c r="A32" s="1" t="str">
        <f ca="1">IFERROR(__xludf.DUMMYFUNCTION("""COMPUTED_VALUE"""),"1. Karlsruher Pömmelturnier")</f>
        <v>1. Karlsruher Pömmelturnier</v>
      </c>
      <c r="B32" s="1" t="str">
        <f ca="1">IFERROR(__xludf.DUMMYFUNCTION("if(A32&lt;&gt;"""",unique(filter('DATA-Videos'!K:K,'DATA-Videos'!J:J = A32)),"""")"),"Karlsruhe")</f>
        <v>Karlsruhe</v>
      </c>
    </row>
    <row r="33" spans="1:2" ht="15.75" customHeight="1">
      <c r="A33" s="1" t="str">
        <f ca="1">IFERROR(__xludf.DUMMYFUNCTION("""COMPUTED_VALUE"""),"3. Göttinger Winterturnier")</f>
        <v>3. Göttinger Winterturnier</v>
      </c>
      <c r="B33" s="1" t="str">
        <f ca="1">IFERROR(__xludf.DUMMYFUNCTION("if(A33&lt;&gt;"""",unique(filter('DATA-Videos'!K:K,'DATA-Videos'!J:J = A33)),"""")"),"Göttingen")</f>
        <v>Göttingen</v>
      </c>
    </row>
    <row r="34" spans="1:2" ht="15.75" customHeight="1">
      <c r="A34" s="1" t="str">
        <f ca="1">IFERROR(__xludf.DUMMYFUNCTION("""COMPUTED_VALUE"""),"Open Jugger League 2014")</f>
        <v>Open Jugger League 2014</v>
      </c>
      <c r="B34" s="1" t="str">
        <f ca="1">IFERROR(__xludf.DUMMYFUNCTION("if(A34&lt;&gt;"""",unique(filter('DATA-Videos'!K:K,'DATA-Videos'!J:J = A34)),"""")"),"Freiburg")</f>
        <v>Freiburg</v>
      </c>
    </row>
    <row r="35" spans="1:2" ht="15.75" customHeight="1">
      <c r="A35" s="1" t="str">
        <f ca="1">IFERROR(__xludf.DUMMYFUNCTION("""COMPUTED_VALUE"""),"7. Thüringer Meisterschaft (TM 2014)")</f>
        <v>7. Thüringer Meisterschaft (TM 2014)</v>
      </c>
      <c r="B35" s="1" t="str">
        <f ca="1">IFERROR(__xludf.DUMMYFUNCTION("if(A35&lt;&gt;"""",unique(filter('DATA-Videos'!K:K,'DATA-Videos'!J:J = A35)),"""")"),"Jena")</f>
        <v>Jena</v>
      </c>
    </row>
    <row r="36" spans="1:2" ht="15.75" customHeight="1">
      <c r="A36" s="87" t="str">
        <f ca="1">IFERROR(__xludf.DUMMYFUNCTION("""COMPUTED_VALUE"""),"6. Hessische Meisterschaft")</f>
        <v>6. Hessische Meisterschaft</v>
      </c>
      <c r="B36" s="1" t="str">
        <f ca="1">IFERROR(__xludf.DUMMYFUNCTION("if(A36&lt;&gt;"""",unique(filter('DATA-Videos'!K:K,'DATA-Videos'!J:J = A36)),"""")"),"Darmstadt")</f>
        <v>Darmstadt</v>
      </c>
    </row>
    <row r="37" spans="1:2" ht="15.75" customHeight="1">
      <c r="A37" s="38" t="str">
        <f ca="1">IFERROR(__xludf.DUMMYFUNCTION("""COMPUTED_VALUE"""),"2. Bergische Meisterschaft")</f>
        <v>2. Bergische Meisterschaft</v>
      </c>
      <c r="B37" s="1" t="str">
        <f ca="1">IFERROR(__xludf.DUMMYFUNCTION("if(A37&lt;&gt;"""",unique(filter('DATA-Videos'!K:K,'DATA-Videos'!J:J = A37)),"""")"),"Wuppertal")</f>
        <v>Wuppertal</v>
      </c>
    </row>
    <row r="38" spans="1:2" ht="15.75" customHeight="1">
      <c r="A38" s="1" t="str">
        <f ca="1">IFERROR(__xludf.DUMMYFUNCTION("""COMPUTED_VALUE"""),"12. Badische Meisterschaft ")</f>
        <v xml:space="preserve">12. Badische Meisterschaft </v>
      </c>
      <c r="B38" s="1" t="str">
        <f ca="1">IFERROR(__xludf.DUMMYFUNCTION("if(A38&lt;&gt;"""",unique(filter('DATA-Videos'!K:K,'DATA-Videos'!J:J = A38)),"""")"),"Villingen")</f>
        <v>Villingen</v>
      </c>
    </row>
    <row r="39" spans="1:2" ht="15">
      <c r="A39" s="53" t="str">
        <f ca="1">IFERROR(__xludf.DUMMYFUNCTION("""COMPUTED_VALUE"""),"5. Hessische Meisterschaft")</f>
        <v>5. Hessische Meisterschaft</v>
      </c>
      <c r="B39" s="1" t="str">
        <f ca="1">IFERROR(__xludf.DUMMYFUNCTION("if(A39&lt;&gt;"""",unique(filter('DATA-Videos'!K:K,'DATA-Videos'!J:J = A39)),"""")"),"Darmstadt")</f>
        <v>Darmstadt</v>
      </c>
    </row>
    <row r="40" spans="1:2" ht="15.75" customHeight="1">
      <c r="A40" s="1" t="str">
        <f ca="1">IFERROR(__xludf.DUMMYFUNCTION("""COMPUTED_VALUE"""),"8. Berliner Juggerpokal/ 7. Thüringer Meisterschaft")</f>
        <v>8. Berliner Juggerpokal/ 7. Thüringer Meisterschaft</v>
      </c>
      <c r="B40" s="1" t="str">
        <f ca="1">IFERROR(__xludf.DUMMYFUNCTION("if(A40&lt;&gt;"""",unique(filter('DATA-Videos'!K:K,'DATA-Videos'!J:J = A40)),"""")"),"")</f>
        <v/>
      </c>
    </row>
    <row r="41" spans="1:2" ht="15.75" customHeight="1">
      <c r="A41" s="25" t="str">
        <f ca="1">IFERROR(__xludf.DUMMYFUNCTION("""COMPUTED_VALUE"""),"1. Mitteldeutsche Meisterschaft")</f>
        <v>1. Mitteldeutsche Meisterschaft</v>
      </c>
      <c r="B41" s="1" t="str">
        <f ca="1">IFERROR(__xludf.DUMMYFUNCTION("if(A41&lt;&gt;"""",unique(filter('DATA-Videos'!K:K,'DATA-Videos'!J:J = A41)),"""")"),"Halle (Saale)")</f>
        <v>Halle (Saale)</v>
      </c>
    </row>
    <row r="42" spans="1:2" ht="15.75" customHeight="1">
      <c r="A42" s="38" t="str">
        <f ca="1">IFERROR(__xludf.DUMMYFUNCTION("""COMPUTED_VALUE"""),"3. Berlin Masters (BM 2014)")</f>
        <v>3. Berlin Masters (BM 2014)</v>
      </c>
      <c r="B42" s="1" t="str">
        <f ca="1">IFERROR(__xludf.DUMMYFUNCTION("if(A42&lt;&gt;"""",unique(filter('DATA-Videos'!K:K,'DATA-Videos'!J:J = A42)),"""")"),"Berlin")</f>
        <v>Berlin</v>
      </c>
    </row>
    <row r="43" spans="1:2" ht="15">
      <c r="A43" s="53" t="str">
        <f ca="1">IFERROR(__xludf.DUMMYFUNCTION("""COMPUTED_VALUE"""),"OWL 2014/15 - 1. Spieltag")</f>
        <v>OWL 2014/15 - 1. Spieltag</v>
      </c>
      <c r="B43" s="1" t="str">
        <f ca="1">IFERROR(__xludf.DUMMYFUNCTION("if(A43&lt;&gt;"""",unique(filter('DATA-Videos'!K:K,'DATA-Videos'!J:J = A43)),"""")"),"Leipzig")</f>
        <v>Leipzig</v>
      </c>
    </row>
    <row r="44" spans="1:2" ht="15.75" customHeight="1">
      <c r="A44" s="87" t="str">
        <f ca="1">IFERROR(__xludf.DUMMYFUNCTION("""COMPUTED_VALUE"""),"OWL 2014/15 - 2. Spieltag")</f>
        <v>OWL 2014/15 - 2. Spieltag</v>
      </c>
      <c r="B44" s="1" t="str">
        <f ca="1">IFERROR(__xludf.DUMMYFUNCTION("if(A44&lt;&gt;"""",unique(filter('DATA-Videos'!K:K,'DATA-Videos'!J:J = A44)),"""")"),"Jena")</f>
        <v>Jena</v>
      </c>
    </row>
    <row r="45" spans="1:2" ht="15.75" customHeight="1">
      <c r="A45" s="1" t="str">
        <f ca="1">IFERROR(__xludf.DUMMYFUNCTION("""COMPUTED_VALUE"""),"Mitteldeutsche Juggerliga 2015")</f>
        <v>Mitteldeutsche Juggerliga 2015</v>
      </c>
      <c r="B45" s="1" t="str">
        <f ca="1">IFERROR(__xludf.DUMMYFUNCTION("if(A45&lt;&gt;"""",unique(filter('DATA-Videos'!K:K,'DATA-Videos'!J:J = A45)),"""")"),"")</f>
        <v/>
      </c>
    </row>
    <row r="46" spans="1:2" ht="15.75" customHeight="1">
      <c r="A46" s="87" t="str">
        <f ca="1">IFERROR(__xludf.DUMMYFUNCTION("""COMPUTED_VALUE"""),"Trainingsspiel Jugger Vienna")</f>
        <v>Trainingsspiel Jugger Vienna</v>
      </c>
      <c r="B46" s="1" t="str">
        <f ca="1">IFERROR(__xludf.DUMMYFUNCTION("if(A46&lt;&gt;"""",unique(filter('DATA-Videos'!K:K,'DATA-Videos'!J:J = A46)),"""")"),"Wien")</f>
        <v>Wien</v>
      </c>
    </row>
    <row r="47" spans="1:2" ht="15.75" customHeight="1">
      <c r="A47" s="1" t="str">
        <f ca="1">IFERROR(__xludf.DUMMYFUNCTION("""COMPUTED_VALUE"""),"15. Deutsche Meisterschaft (DM 2012)")</f>
        <v>15. Deutsche Meisterschaft (DM 2012)</v>
      </c>
      <c r="B47" s="1" t="str">
        <f ca="1">IFERROR(__xludf.DUMMYFUNCTION("if(A47&lt;&gt;"""",unique(filter('DATA-Videos'!K:K,'DATA-Videos'!J:J = A47)),"""")"),"Berlin")</f>
        <v>Berlin</v>
      </c>
    </row>
    <row r="48" spans="1:2" ht="15.75" customHeight="1">
      <c r="A48" s="1" t="str">
        <f ca="1">IFERROR(__xludf.DUMMYFUNCTION("""COMPUTED_VALUE"""),"OWL 2013/14")</f>
        <v>OWL 2013/14</v>
      </c>
      <c r="B48" s="1" t="str">
        <f ca="1">IFERROR(__xludf.DUMMYFUNCTION("if(A48&lt;&gt;"""",unique(filter('DATA-Videos'!K:K,'DATA-Videos'!J:J = A48)),"""")"),"#REF!")</f>
        <v>#REF!</v>
      </c>
    </row>
    <row r="49" spans="1:2" ht="15.75" customHeight="1">
      <c r="A49" s="1" t="str">
        <f ca="1">IFERROR(__xludf.DUMMYFUNCTION("""COMPUTED_VALUE"""),"1. Berlin Masters (BM 2011)")</f>
        <v>1. Berlin Masters (BM 2011)</v>
      </c>
      <c r="B49" s="1" t="str">
        <f ca="1">IFERROR(__xludf.DUMMYFUNCTION("if(A49&lt;&gt;"""",unique(filter('DATA-Videos'!K:K,'DATA-Videos'!J:J = A49)),"""")"),"Berlin")</f>
        <v>Berlin</v>
      </c>
    </row>
    <row r="50" spans="1:2" ht="15.75" customHeight="1">
      <c r="A50" s="1" t="str">
        <f ca="1">IFERROR(__xludf.DUMMYFUNCTION("""COMPUTED_VALUE"""),"1. Juggerturnier zu Oldenburg")</f>
        <v>1. Juggerturnier zu Oldenburg</v>
      </c>
      <c r="B50" s="1" t="str">
        <f ca="1">IFERROR(__xludf.DUMMYFUNCTION("if(A50&lt;&gt;"""",unique(filter('DATA-Videos'!K:K,'DATA-Videos'!J:J = A50)),"""")"),"Oldenburg")</f>
        <v>Oldenburg</v>
      </c>
    </row>
    <row r="51" spans="1:2" ht="15">
      <c r="A51" s="53" t="str">
        <f ca="1">IFERROR(__xludf.DUMMYFUNCTION("""COMPUTED_VALUE"""),"7. Schleswig-Holstein Meisterschaft")</f>
        <v>7. Schleswig-Holstein Meisterschaft</v>
      </c>
      <c r="B51" s="1" t="str">
        <f ca="1">IFERROR(__xludf.DUMMYFUNCTION("if(A51&lt;&gt;"""",unique(filter('DATA-Videos'!K:K,'DATA-Videos'!J:J = A51)),"""")"),"Rethwisch")</f>
        <v>Rethwisch</v>
      </c>
    </row>
    <row r="52" spans="1:2" ht="15">
      <c r="A52" s="53" t="str">
        <f ca="1">IFERROR(__xludf.DUMMYFUNCTION("""COMPUTED_VALUE"""),"6. Berliner Juggerpokal (BJP 2012)")</f>
        <v>6. Berliner Juggerpokal (BJP 2012)</v>
      </c>
      <c r="B52" s="1" t="str">
        <f ca="1">IFERROR(__xludf.DUMMYFUNCTION("if(A52&lt;&gt;"""",unique(filter('DATA-Videos'!K:K,'DATA-Videos'!J:J = A52)),"""")"),"Berlin")</f>
        <v>Berlin</v>
      </c>
    </row>
    <row r="53" spans="1:2" ht="13">
      <c r="A53" s="1" t="str">
        <f ca="1">IFERROR(__xludf.DUMMYFUNCTION("""COMPUTED_VALUE"""),"5. Thüringer Meisterschaft (TM 2012)")</f>
        <v>5. Thüringer Meisterschaft (TM 2012)</v>
      </c>
      <c r="B53" s="1" t="str">
        <f ca="1">IFERROR(__xludf.DUMMYFUNCTION("if(A53&lt;&gt;"""",unique(filter('DATA-Videos'!K:K,'DATA-Videos'!J:J = A53)),"""")"),"Jena")</f>
        <v>Jena</v>
      </c>
    </row>
    <row r="54" spans="1:2" ht="13">
      <c r="A54" s="87" t="str">
        <f ca="1">IFERROR(__xludf.DUMMYFUNCTION("""COMPUTED_VALUE"""),"OWL 2012/13")</f>
        <v>OWL 2012/13</v>
      </c>
      <c r="B54" s="1" t="str">
        <f ca="1">IFERROR(__xludf.DUMMYFUNCTION("if(A54&lt;&gt;"""",unique(filter('DATA-Videos'!K:K,'DATA-Videos'!J:J = A54)),"""")"),"Greifswald")</f>
        <v>Greifswald</v>
      </c>
    </row>
    <row r="55" spans="1:2" ht="13">
      <c r="A55" s="1" t="str">
        <f ca="1">IFERROR(__xludf.DUMMYFUNCTION("""COMPUTED_VALUE"""),"7. Berliner Juggerpokal (BJP 2013)")</f>
        <v>7. Berliner Juggerpokal (BJP 2013)</v>
      </c>
      <c r="B55" s="1" t="str">
        <f ca="1">IFERROR(__xludf.DUMMYFUNCTION("if(A55&lt;&gt;"""",unique(filter('DATA-Videos'!K:K,'DATA-Videos'!J:J = A55)),"""")"),"Berlin")</f>
        <v>Berlin</v>
      </c>
    </row>
    <row r="56" spans="1:2" ht="13">
      <c r="A56" s="1" t="str">
        <f ca="1">IFERROR(__xludf.DUMMYFUNCTION("""COMPUTED_VALUE"""),"1. Hanseatic Jugger Cup")</f>
        <v>1. Hanseatic Jugger Cup</v>
      </c>
      <c r="B56" s="1" t="str">
        <f ca="1">IFERROR(__xludf.DUMMYFUNCTION("if(A56&lt;&gt;"""",unique(filter('DATA-Videos'!K:K,'DATA-Videos'!J:J = A56)),"""")"),"Lübeck")</f>
        <v>Lübeck</v>
      </c>
    </row>
    <row r="57" spans="1:2" ht="13">
      <c r="A57" s="1" t="str">
        <f ca="1">IFERROR(__xludf.DUMMYFUNCTION("""COMPUTED_VALUE"""),"8. Schleswig-Holstein Meisterschaft")</f>
        <v>8. Schleswig-Holstein Meisterschaft</v>
      </c>
      <c r="B57" s="1" t="str">
        <f ca="1">IFERROR(__xludf.DUMMYFUNCTION("if(A57&lt;&gt;"""",unique(filter('DATA-Videos'!K:K,'DATA-Videos'!J:J = A57)),"""")"),"Rethwisch")</f>
        <v>Rethwisch</v>
      </c>
    </row>
    <row r="58" spans="1:2" ht="13">
      <c r="A58" s="87" t="str">
        <f ca="1">IFERROR(__xludf.DUMMYFUNCTION("""COMPUTED_VALUE"""),"2. Berlin Masters (BM 2013)")</f>
        <v>2. Berlin Masters (BM 2013)</v>
      </c>
      <c r="B58" s="1" t="str">
        <f ca="1">IFERROR(__xludf.DUMMYFUNCTION("if(A58&lt;&gt;"""",unique(filter('DATA-Videos'!K:K,'DATA-Videos'!J:J = A58)),"""")"),"Berlin")</f>
        <v>Berlin</v>
      </c>
    </row>
    <row r="59" spans="1:2" ht="13">
      <c r="A59" s="1" t="str">
        <f ca="1">IFERROR(__xludf.DUMMYFUNCTION("""COMPUTED_VALUE"""),"8. Berliner Juggerpokal (BJP 2014)")</f>
        <v>8. Berliner Juggerpokal (BJP 2014)</v>
      </c>
      <c r="B59" s="1" t="str">
        <f ca="1">IFERROR(__xludf.DUMMYFUNCTION("if(A59&lt;&gt;"""",unique(filter('DATA-Videos'!K:K,'DATA-Videos'!J:J = A59)),"""")"),"Berlin")</f>
        <v>Berlin</v>
      </c>
    </row>
    <row r="60" spans="1:2" ht="13">
      <c r="A60" s="1" t="str">
        <f ca="1">IFERROR(__xludf.DUMMYFUNCTION("""COMPUTED_VALUE"""),"2. Hallesche Stadtbalgerei")</f>
        <v>2. Hallesche Stadtbalgerei</v>
      </c>
      <c r="B60" s="1" t="str">
        <f ca="1">IFERROR(__xludf.DUMMYFUNCTION("if(A60&lt;&gt;"""",unique(filter('DATA-Videos'!K:K,'DATA-Videos'!J:J = A60)),"""")"),"Halle (Saale)")</f>
        <v>Halle (Saale)</v>
      </c>
    </row>
    <row r="61" spans="1:2" ht="13">
      <c r="A61" s="1" t="str">
        <f ca="1">IFERROR(__xludf.DUMMYFUNCTION("""COMPUTED_VALUE"""),"19. Hamburger Meisterschaft")</f>
        <v>19. Hamburger Meisterschaft</v>
      </c>
      <c r="B61" s="1" t="str">
        <f ca="1">IFERROR(__xludf.DUMMYFUNCTION("if(A61&lt;&gt;"""",unique(filter('DATA-Videos'!K:K,'DATA-Videos'!J:J = A61)),"""")"),"Hamburg")</f>
        <v>Hamburg</v>
      </c>
    </row>
    <row r="62" spans="1:2" ht="13">
      <c r="A62" s="1" t="str">
        <f ca="1">IFERROR(__xludf.DUMMYFUNCTION("""COMPUTED_VALUE"""),"6. Thüringer Meisterschaft (TM 2013)")</f>
        <v>6. Thüringer Meisterschaft (TM 2013)</v>
      </c>
      <c r="B62" s="1" t="str">
        <f ca="1">IFERROR(__xludf.DUMMYFUNCTION("if(A62&lt;&gt;"""",unique(filter('DATA-Videos'!K:K,'DATA-Videos'!J:J = A62)),"""")"),"Jena")</f>
        <v>Jena</v>
      </c>
    </row>
    <row r="63" spans="1:2" ht="13">
      <c r="A63" s="1" t="str">
        <f ca="1">IFERROR(__xludf.DUMMYFUNCTION("""COMPUTED_VALUE"""),"3. Stuttgarter Kessel-Cup")</f>
        <v>3. Stuttgarter Kessel-Cup</v>
      </c>
      <c r="B63" s="1" t="str">
        <f ca="1">IFERROR(__xludf.DUMMYFUNCTION("if(A63&lt;&gt;"""",unique(filter('DATA-Videos'!K:K,'DATA-Videos'!J:J = A63)),"""")"),"Stuttgart")</f>
        <v>Stuttgart</v>
      </c>
    </row>
    <row r="64" spans="1:2" ht="13">
      <c r="A64" s="87" t="str">
        <f ca="1">IFERROR(__xludf.DUMMYFUNCTION("""COMPUTED_VALUE"""),"3. Württemberg Cup")</f>
        <v>3. Württemberg Cup</v>
      </c>
      <c r="B64" s="1" t="str">
        <f ca="1">IFERROR(__xludf.DUMMYFUNCTION("if(A64&lt;&gt;"""",unique(filter('DATA-Videos'!K:K,'DATA-Videos'!J:J = A64)),"""")"),"Lauffen am Neckar")</f>
        <v>Lauffen am Neckar</v>
      </c>
    </row>
    <row r="65" spans="1:2" ht="14">
      <c r="A65" s="38" t="str">
        <f ca="1">IFERROR(__xludf.DUMMYFUNCTION("""COMPUTED_VALUE"""),"1. Bonner Wintercup ")</f>
        <v xml:space="preserve">1. Bonner Wintercup </v>
      </c>
      <c r="B65" s="1" t="str">
        <f ca="1">IFERROR(__xludf.DUMMYFUNCTION("if(A65&lt;&gt;"""",unique(filter('DATA-Videos'!K:K,'DATA-Videos'!J:J = A65)),"""")"),"Bonn")</f>
        <v>Bonn</v>
      </c>
    </row>
    <row r="66" spans="1:2" ht="13">
      <c r="A66" s="1" t="str">
        <f ca="1">IFERROR(__xludf.DUMMYFUNCTION("""COMPUTED_VALUE"""),"2. Bonner Wintercup ")</f>
        <v xml:space="preserve">2. Bonner Wintercup </v>
      </c>
      <c r="B66" s="1" t="str">
        <f ca="1">IFERROR(__xludf.DUMMYFUNCTION("if(A66&lt;&gt;"""",unique(filter('DATA-Videos'!K:K,'DATA-Videos'!J:J = A66)),"""")"),"Bonn")</f>
        <v>Bonn</v>
      </c>
    </row>
    <row r="67" spans="1:2" ht="14">
      <c r="A67" s="38" t="str">
        <f ca="1">IFERROR(__xludf.DUMMYFUNCTION("""COMPUTED_VALUE"""),"4. Bonner Wintercup")</f>
        <v>4. Bonner Wintercup</v>
      </c>
      <c r="B67" s="1" t="str">
        <f ca="1">IFERROR(__xludf.DUMMYFUNCTION("if(A67&lt;&gt;"""",unique(filter('DATA-Videos'!K:K,'DATA-Videos'!J:J = A67)),"""")"),"Bonn")</f>
        <v>Bonn</v>
      </c>
    </row>
    <row r="68" spans="1:2" ht="14">
      <c r="A68" s="38" t="str">
        <f ca="1">IFERROR(__xludf.DUMMYFUNCTION("""COMPUTED_VALUE"""),"Drake´s Landrattenregatta")</f>
        <v>Drake´s Landrattenregatta</v>
      </c>
      <c r="B68" s="1" t="str">
        <f ca="1">IFERROR(__xludf.DUMMYFUNCTION("if(A68&lt;&gt;"""",unique(filter('DATA-Videos'!K:K,'DATA-Videos'!J:J = A68)),"""")"),"Bonn")</f>
        <v>Bonn</v>
      </c>
    </row>
    <row r="69" spans="1:2" ht="13">
      <c r="A69" s="87" t="str">
        <f ca="1">IFERROR(__xludf.DUMMYFUNCTION("""COMPUTED_VALUE"""),"NRW WL 2015/16 ")</f>
        <v xml:space="preserve">NRW WL 2015/16 </v>
      </c>
      <c r="B69" s="1" t="str">
        <f ca="1">IFERROR(__xludf.DUMMYFUNCTION("if(A69&lt;&gt;"""",unique(filter('DATA-Videos'!K:K,'DATA-Videos'!J:J = A69)),"""")"),"#REF!")</f>
        <v>#REF!</v>
      </c>
    </row>
    <row r="70" spans="1:2" ht="13">
      <c r="A70" s="1" t="str">
        <f ca="1">IFERROR(__xludf.DUMMYFUNCTION("""COMPUTED_VALUE"""),"NRW WL 2016/17 ")</f>
        <v xml:space="preserve">NRW WL 2016/17 </v>
      </c>
      <c r="B70" s="1" t="str">
        <f ca="1">IFERROR(__xludf.DUMMYFUNCTION("if(A70&lt;&gt;"""",unique(filter('DATA-Videos'!K:K,'DATA-Videos'!J:J = A70)),"""")"),"#REF!")</f>
        <v>#REF!</v>
      </c>
    </row>
    <row r="71" spans="1:2" ht="13">
      <c r="A71" s="1" t="str">
        <f ca="1">IFERROR(__xludf.DUMMYFUNCTION("""COMPUTED_VALUE"""),"1. Bonner Hafenderby ")</f>
        <v xml:space="preserve">1. Bonner Hafenderby </v>
      </c>
      <c r="B71" s="1" t="str">
        <f ca="1">IFERROR(__xludf.DUMMYFUNCTION("if(A71&lt;&gt;"""",unique(filter('DATA-Videos'!K:K,'DATA-Videos'!J:J = A71)),"""")"),"Bonn")</f>
        <v>Bonn</v>
      </c>
    </row>
    <row r="72" spans="1:2" ht="13">
      <c r="A72" s="1" t="str">
        <f ca="1">IFERROR(__xludf.DUMMYFUNCTION("""COMPUTED_VALUE"""),"1. Bonner Hafenderby")</f>
        <v>1. Bonner Hafenderby</v>
      </c>
      <c r="B72" s="1" t="str">
        <f ca="1">IFERROR(__xludf.DUMMYFUNCTION("if(A72&lt;&gt;"""",unique(filter('DATA-Videos'!K:K,'DATA-Videos'!J:J = A72)),"""")"),"Bonn")</f>
        <v>Bonn</v>
      </c>
    </row>
    <row r="73" spans="1:2" ht="13">
      <c r="A73" s="1" t="str">
        <f ca="1">IFERROR(__xludf.DUMMYFUNCTION("""COMPUTED_VALUE"""),"10. Berliner Juggerpokal (BJP 2016)")</f>
        <v>10. Berliner Juggerpokal (BJP 2016)</v>
      </c>
      <c r="B73" s="1" t="str">
        <f ca="1">IFERROR(__xludf.DUMMYFUNCTION("if(A73&lt;&gt;"""",unique(filter('DATA-Videos'!K:K,'DATA-Videos'!J:J = A73)),"""")"),"Berlin")</f>
        <v>Berlin</v>
      </c>
    </row>
    <row r="74" spans="1:2" ht="13">
      <c r="A74" s="87" t="str">
        <f ca="1">IFERROR(__xludf.DUMMYFUNCTION("""COMPUTED_VALUE"""),"12. Berliner Juggerpokal (BJP 2018)")</f>
        <v>12. Berliner Juggerpokal (BJP 2018)</v>
      </c>
      <c r="B74" s="1" t="str">
        <f ca="1">IFERROR(__xludf.DUMMYFUNCTION("if(A74&lt;&gt;"""",unique(filter('DATA-Videos'!K:K,'DATA-Videos'!J:J = A74)),"""")"),"Berlin")</f>
        <v>Berlin</v>
      </c>
    </row>
    <row r="75" spans="1:2" ht="13">
      <c r="A75" s="1" t="str">
        <f ca="1">IFERROR(__xludf.DUMMYFUNCTION("""COMPUTED_VALUE"""),"7. Berlin Masters (BM 2018)")</f>
        <v>7. Berlin Masters (BM 2018)</v>
      </c>
      <c r="B75" s="1" t="str">
        <f ca="1">IFERROR(__xludf.DUMMYFUNCTION("if(A75&lt;&gt;"""",unique(filter('DATA-Videos'!K:K,'DATA-Videos'!J:J = A75)),"""")"),"Berlin")</f>
        <v>Berlin</v>
      </c>
    </row>
    <row r="76" spans="1:2" ht="13">
      <c r="A76" s="87" t="str">
        <f ca="1">IFERROR(__xludf.DUMMYFUNCTION("""COMPUTED_VALUE"""),"11. Thüringer Meisterschaft (TM 2018)")</f>
        <v>11. Thüringer Meisterschaft (TM 2018)</v>
      </c>
      <c r="B76" s="1" t="str">
        <f ca="1">IFERROR(__xludf.DUMMYFUNCTION("if(A76&lt;&gt;"""",unique(filter('DATA-Videos'!K:K,'DATA-Videos'!J:J = A76)),"""")"),"Jena")</f>
        <v>Jena</v>
      </c>
    </row>
    <row r="77" spans="1:2" ht="13">
      <c r="A77" s="1" t="str">
        <f ca="1">IFERROR(__xludf.DUMMYFUNCTION("""COMPUTED_VALUE"""),"12. Schleswig- Holstein Meisterschaft")</f>
        <v>12. Schleswig- Holstein Meisterschaft</v>
      </c>
      <c r="B77" s="1" t="str">
        <f ca="1">IFERROR(__xludf.DUMMYFUNCTION("if(A77&lt;&gt;"""",unique(filter('DATA-Videos'!K:K,'DATA-Videos'!J:J = A77)),"""")"),"Rethwisch")</f>
        <v>Rethwisch</v>
      </c>
    </row>
    <row r="78" spans="1:2" ht="13">
      <c r="A78" s="87" t="str">
        <f ca="1">IFERROR(__xludf.DUMMYFUNCTION("""COMPUTED_VALUE"""),"5. Mitteldeutsche Meisterschaft")</f>
        <v>5. Mitteldeutsche Meisterschaft</v>
      </c>
      <c r="B78" s="1" t="str">
        <f ca="1">IFERROR(__xludf.DUMMYFUNCTION("if(A78&lt;&gt;"""",unique(filter('DATA-Videos'!K:K,'DATA-Videos'!J:J = A78)),"""")"),"Halle (Saale)")</f>
        <v>Halle (Saale)</v>
      </c>
    </row>
    <row r="79" spans="1:2" ht="13">
      <c r="A79" s="87" t="str">
        <f ca="1">IFERROR(__xludf.DUMMYFUNCTION("""COMPUTED_VALUE"""),"24. Hamburger Meisterschaft")</f>
        <v>24. Hamburger Meisterschaft</v>
      </c>
      <c r="B79" s="1" t="str">
        <f ca="1">IFERROR(__xludf.DUMMYFUNCTION("if(A79&lt;&gt;"""",unique(filter('DATA-Videos'!K:K,'DATA-Videos'!J:J = A79)),"""")"),"Hamburg")</f>
        <v>Hamburg</v>
      </c>
    </row>
    <row r="80" spans="1:2" ht="13">
      <c r="A80" s="1" t="str">
        <f ca="1">IFERROR(__xludf.DUMMYFUNCTION("""COMPUTED_VALUE"""),"Sommerfest 2018")</f>
        <v>Sommerfest 2018</v>
      </c>
      <c r="B80" s="1" t="str">
        <f ca="1">IFERROR(__xludf.DUMMYFUNCTION("if(A80&lt;&gt;"""",unique(filter('DATA-Videos'!K:K,'DATA-Videos'!J:J = A80)),"""")"),"Berlin")</f>
        <v>Berlin</v>
      </c>
    </row>
    <row r="81" spans="1:2" ht="13">
      <c r="A81" s="1" t="str">
        <f ca="1">IFERROR(__xludf.DUMMYFUNCTION("""COMPUTED_VALUE"""),"21. Deutsche Meisterschaft (DM 2018)")</f>
        <v>21. Deutsche Meisterschaft (DM 2018)</v>
      </c>
      <c r="B81" s="1" t="str">
        <f ca="1">IFERROR(__xludf.DUMMYFUNCTION("if(A81&lt;&gt;"""",unique(filter('DATA-Videos'!K:K,'DATA-Videos'!J:J = A81)),"""")"),"Rethwisch")</f>
        <v>Rethwisch</v>
      </c>
    </row>
    <row r="82" spans="1:2" ht="13">
      <c r="A82" s="1" t="str">
        <f ca="1">IFERROR(__xludf.DUMMYFUNCTION("""COMPUTED_VALUE"""),"OWL 2018/19")</f>
        <v>OWL 2018/19</v>
      </c>
      <c r="B82" s="1" t="str">
        <f ca="1">IFERROR(__xludf.DUMMYFUNCTION("if(A82&lt;&gt;"""",unique(filter('DATA-Videos'!K:K,'DATA-Videos'!J:J = A82)),"""")"),"Berlin")</f>
        <v>Berlin</v>
      </c>
    </row>
    <row r="83" spans="1:2" ht="13">
      <c r="A83" s="1" t="str">
        <f ca="1">IFERROR(__xludf.DUMMYFUNCTION("""COMPUTED_VALUE"""),"Einladungsturnier Potsdam 2020")</f>
        <v>Einladungsturnier Potsdam 2020</v>
      </c>
      <c r="B83" s="1" t="str">
        <f ca="1">IFERROR(__xludf.DUMMYFUNCTION("if(A83&lt;&gt;"""",unique(filter('DATA-Videos'!K:K,'DATA-Videos'!J:J = A83)),"""")"),"Potsdam")</f>
        <v>Potsdam</v>
      </c>
    </row>
    <row r="84" spans="1:2" ht="13">
      <c r="A84" s="1" t="str">
        <f ca="1">IFERROR(__xludf.DUMMYFUNCTION("""COMPUTED_VALUE"""),"OWL 2019/20")</f>
        <v>OWL 2019/20</v>
      </c>
      <c r="B84" s="1" t="str">
        <f ca="1">IFERROR(__xludf.DUMMYFUNCTION("if(A84&lt;&gt;"""",unique(filter('DATA-Videos'!K:K,'DATA-Videos'!J:J = A84)),"""")"),"Jena")</f>
        <v>Jena</v>
      </c>
    </row>
    <row r="85" spans="1:2" ht="13">
      <c r="A85" s="1" t="str">
        <f ca="1">IFERROR(__xludf.DUMMYFUNCTION("""COMPUTED_VALUE"""),"13. Schleswig-Holstein Meisterschaft")</f>
        <v>13. Schleswig-Holstein Meisterschaft</v>
      </c>
      <c r="B85" s="1" t="str">
        <f ca="1">IFERROR(__xludf.DUMMYFUNCTION("if(A85&lt;&gt;"""",unique(filter('DATA-Videos'!K:K,'DATA-Videos'!J:J = A85)),"""")"),"Rethwisch")</f>
        <v>Rethwisch</v>
      </c>
    </row>
    <row r="86" spans="1:2" ht="13">
      <c r="A86" s="25" t="str">
        <f ca="1">IFERROR(__xludf.DUMMYFUNCTION("""COMPUTED_VALUE"""),"1. World Club Championship (WCC 2018)")</f>
        <v>1. World Club Championship (WCC 2018)</v>
      </c>
      <c r="B86" s="1" t="str">
        <f ca="1">IFERROR(__xludf.DUMMYFUNCTION("if(A86&lt;&gt;"""",unique(filter('DATA-Videos'!K:K,'DATA-Videos'!J:J = A86)),"""")"),"Darmstadt")</f>
        <v>Darmstadt</v>
      </c>
    </row>
    <row r="87" spans="1:2" ht="13">
      <c r="A87" s="87" t="str">
        <f ca="1">IFERROR(__xludf.DUMMYFUNCTION("""COMPUTED_VALUE"""),"6. Kieler Nordderby")</f>
        <v>6. Kieler Nordderby</v>
      </c>
      <c r="B87" s="1" t="str">
        <f ca="1">IFERROR(__xludf.DUMMYFUNCTION("if(A87&lt;&gt;"""",unique(filter('DATA-Videos'!K:K,'DATA-Videos'!J:J = A87)),"""")"),"Kiel")</f>
        <v>Kiel</v>
      </c>
    </row>
    <row r="88" spans="1:2" ht="13">
      <c r="A88" s="1" t="str">
        <f ca="1">IFERROR(__xludf.DUMMYFUNCTION("""COMPUTED_VALUE"""),"13. Berliner Juggerpokal (BJP 2019)")</f>
        <v>13. Berliner Juggerpokal (BJP 2019)</v>
      </c>
      <c r="B88" s="1" t="str">
        <f ca="1">IFERROR(__xludf.DUMMYFUNCTION("if(A88&lt;&gt;"""",unique(filter('DATA-Videos'!K:K,'DATA-Videos'!J:J = A88)),"""")"),"Berlin")</f>
        <v>Berlin</v>
      </c>
    </row>
    <row r="89" spans="1:2" ht="13">
      <c r="A89" s="1" t="str">
        <f ca="1">IFERROR(__xludf.DUMMYFUNCTION("""COMPUTED_VALUE"""),"8. Berlin Masters (BM 2019)")</f>
        <v>8. Berlin Masters (BM 2019)</v>
      </c>
      <c r="B89" s="1" t="str">
        <f ca="1">IFERROR(__xludf.DUMMYFUNCTION("if(A89&lt;&gt;"""",unique(filter('DATA-Videos'!K:K,'DATA-Videos'!J:J = A89)),"""")"),"Berlin")</f>
        <v>Berlin</v>
      </c>
    </row>
    <row r="90" spans="1:2" ht="13">
      <c r="A90" s="87" t="str">
        <f ca="1">IFERROR(__xludf.DUMMYFUNCTION("""COMPUTED_VALUE"""),"9. Berlin Masters (BM 2020)")</f>
        <v>9. Berlin Masters (BM 2020)</v>
      </c>
      <c r="B90" s="1" t="str">
        <f ca="1">IFERROR(__xludf.DUMMYFUNCTION("if(A90&lt;&gt;"""",unique(filter('DATA-Videos'!K:K,'DATA-Videos'!J:J = A90)),"""")"),"Berlin")</f>
        <v>Berlin</v>
      </c>
    </row>
    <row r="91" spans="1:2" ht="13">
      <c r="A91" s="87" t="str">
        <f ca="1">IFERROR(__xludf.DUMMYFUNCTION("""COMPUTED_VALUE"""),"Rotenburger Stadtklopperei -Jugendturnier-")</f>
        <v>Rotenburger Stadtklopperei -Jugendturnier-</v>
      </c>
      <c r="B91" s="1" t="str">
        <f ca="1">IFERROR(__xludf.DUMMYFUNCTION("if(A91&lt;&gt;"""",unique(filter('DATA-Videos'!K:K,'DATA-Videos'!J:J = A91)),"""")"),"Roteburg a. d. Fulda")</f>
        <v>Roteburg a. d. Fulda</v>
      </c>
    </row>
    <row r="92" spans="1:2" ht="15">
      <c r="A92" s="53" t="str">
        <f ca="1">IFERROR(__xludf.DUMMYFUNCTION("""COMPUTED_VALUE"""),"4. Bamberger Jugger Turnier - zur goldenen Pompfe")</f>
        <v>4. Bamberger Jugger Turnier - zur goldenen Pompfe</v>
      </c>
      <c r="B92" s="1" t="str">
        <f ca="1">IFERROR(__xludf.DUMMYFUNCTION("if(A92&lt;&gt;"""",unique(filter('DATA-Videos'!K:K,'DATA-Videos'!J:J = A92)),"""")"),"Bamberg")</f>
        <v>Bamberg</v>
      </c>
    </row>
    <row r="93" spans="1:2" ht="13">
      <c r="A93" s="1" t="str">
        <f ca="1">IFERROR(__xludf.DUMMYFUNCTION("""COMPUTED_VALUE"""),"12. Thüringer Meisterschaft (TM 2019)")</f>
        <v>12. Thüringer Meisterschaft (TM 2019)</v>
      </c>
      <c r="B93" s="1" t="str">
        <f ca="1">IFERROR(__xludf.DUMMYFUNCTION("if(A93&lt;&gt;"""",unique(filter('DATA-Videos'!K:K,'DATA-Videos'!J:J = A93)),"""")"),"Jena")</f>
        <v>Jena</v>
      </c>
    </row>
    <row r="94" spans="1:2" ht="15">
      <c r="A94" s="53" t="str">
        <f ca="1">IFERROR(__xludf.DUMMYFUNCTION("""COMPUTED_VALUE"""),"22. Deutsche Meisterschaft (DM 2019)")</f>
        <v>22. Deutsche Meisterschaft (DM 2019)</v>
      </c>
      <c r="B94" s="1" t="str">
        <f ca="1">IFERROR(__xludf.DUMMYFUNCTION("if(A94&lt;&gt;"""",unique(filter('DATA-Videos'!K:K,'DATA-Videos'!J:J = A94)),"""")"),"Jena")</f>
        <v>Jena</v>
      </c>
    </row>
    <row r="95" spans="1:2" ht="13">
      <c r="A95" s="87" t="str">
        <f ca="1">IFERROR(__xludf.DUMMYFUNCTION("""COMPUTED_VALUE"""),"25. Hamburger Meisterschaft")</f>
        <v>25. Hamburger Meisterschaft</v>
      </c>
      <c r="B95" s="1" t="str">
        <f ca="1">IFERROR(__xludf.DUMMYFUNCTION("if(A95&lt;&gt;"""",unique(filter('DATA-Videos'!K:K,'DATA-Videos'!J:J = A95)),"""")"),"Hamburg")</f>
        <v>Hamburg</v>
      </c>
    </row>
    <row r="96" spans="1:2" ht="13">
      <c r="A96" s="1" t="str">
        <f ca="1">IFERROR(__xludf.DUMMYFUNCTION("""COMPUTED_VALUE"""),"Järnsvenskan 2019")</f>
        <v>Järnsvenskan 2019</v>
      </c>
      <c r="B96" s="1" t="str">
        <f ca="1">IFERROR(__xludf.DUMMYFUNCTION("if(A96&lt;&gt;"""",unique(filter('DATA-Videos'!K:K,'DATA-Videos'!J:J = A96)),"""")"),"Järnboås")</f>
        <v>Järnboås</v>
      </c>
    </row>
    <row r="97" spans="1:2" ht="13">
      <c r="A97" s="1" t="str">
        <f ca="1">IFERROR(__xludf.DUMMYFUNCTION("""COMPUTED_VALUE"""),"14. Deutsche Meisterschaft (DM 2011)")</f>
        <v>14. Deutsche Meisterschaft (DM 2011)</v>
      </c>
      <c r="B97" s="1" t="str">
        <f ca="1">IFERROR(__xludf.DUMMYFUNCTION("if(A97&lt;&gt;"""",unique(filter('DATA-Videos'!K:K,'DATA-Videos'!J:J = A97)),"""")"),"Waidhaus")</f>
        <v>Waidhaus</v>
      </c>
    </row>
    <row r="98" spans="1:2" ht="13">
      <c r="A98" s="1" t="str">
        <f ca="1">IFERROR(__xludf.DUMMYFUNCTION("""COMPUTED_VALUE"""),"4. Freundschaftliche Winterspiele")</f>
        <v>4. Freundschaftliche Winterspiele</v>
      </c>
      <c r="B98" s="1" t="str">
        <f ca="1">IFERROR(__xludf.DUMMYFUNCTION("if(A98&lt;&gt;"""",unique(filter('DATA-Videos'!K:K,'DATA-Videos'!J:J = A98)),"""")"),"Berlin")</f>
        <v>Berlin</v>
      </c>
    </row>
    <row r="99" spans="1:2" ht="13">
      <c r="A99" s="1"/>
      <c r="B99" s="1" t="str">
        <f ca="1">IFERROR(__xludf.DUMMYFUNCTION("if(A99&lt;&gt;"""",unique(filter('DATA-Videos'!K:K,'DATA-Videos'!J:J = A99)),"""")"),"")</f>
        <v/>
      </c>
    </row>
    <row r="100" spans="1:2" ht="13">
      <c r="A100" s="25" t="str">
        <f ca="1">IFERROR(__xludf.DUMMYFUNCTION("""COMPUTED_VALUE"""),"1. Berliner Juggerpokal (BJP 2007)")</f>
        <v>1. Berliner Juggerpokal (BJP 2007)</v>
      </c>
      <c r="B100" s="1" t="str">
        <f ca="1">IFERROR(__xludf.DUMMYFUNCTION("if(A100&lt;&gt;"""",unique(filter('DATA-Videos'!K:K,'DATA-Videos'!J:J = A100)),"""")"),"Berlin")</f>
        <v>Berlin</v>
      </c>
    </row>
    <row r="101" spans="1:2" ht="13">
      <c r="A101" s="25" t="str">
        <f ca="1">IFERROR(__xludf.DUMMYFUNCTION("""COMPUTED_VALUE"""),"13. Deutsche Meisterschaft (DM 2010)")</f>
        <v>13. Deutsche Meisterschaft (DM 2010)</v>
      </c>
      <c r="B101" s="1" t="str">
        <f ca="1">IFERROR(__xludf.DUMMYFUNCTION("if(A101&lt;&gt;"""",unique(filter('DATA-Videos'!K:K,'DATA-Videos'!J:J = A101)),"""")"),"Berlin")</f>
        <v>Berlin</v>
      </c>
    </row>
    <row r="102" spans="1:2" ht="13">
      <c r="A102" s="87" t="str">
        <f ca="1">IFERROR(__xludf.DUMMYFUNCTION("""COMPUTED_VALUE"""),"5. Berliner Juggerpokal (BJP 2011)")</f>
        <v>5. Berliner Juggerpokal (BJP 2011)</v>
      </c>
      <c r="B102" s="1" t="str">
        <f ca="1">IFERROR(__xludf.DUMMYFUNCTION("if(A102&lt;&gt;"""",unique(filter('DATA-Videos'!K:K,'DATA-Videos'!J:J = A102)),"""")"),"Berlin")</f>
        <v>Berlin</v>
      </c>
    </row>
    <row r="103" spans="1:2" ht="13">
      <c r="A103" s="1" t="str">
        <f ca="1">IFERROR(__xludf.DUMMYFUNCTION("""COMPUTED_VALUE"""),"11. Saarländische Meisterschaft")</f>
        <v>11. Saarländische Meisterschaft</v>
      </c>
      <c r="B103" s="1" t="str">
        <f ca="1">IFERROR(__xludf.DUMMYFUNCTION("if(A103&lt;&gt;"""",unique(filter('DATA-Videos'!K:K,'DATA-Videos'!J:J = A103)),"""")"),"Homburg")</f>
        <v>Homburg</v>
      </c>
    </row>
    <row r="104" spans="1:2" ht="13">
      <c r="A104" s="1" t="str">
        <f ca="1">IFERROR(__xludf.DUMMYFUNCTION("""COMPUTED_VALUE"""),"2. Deutsche Meisterschaft für Kinder- und Jugendmannschaften (DKJM 2015)")</f>
        <v>2. Deutsche Meisterschaft für Kinder- und Jugendmannschaften (DKJM 2015)</v>
      </c>
      <c r="B104" s="1" t="str">
        <f ca="1">IFERROR(__xludf.DUMMYFUNCTION("if(A104&lt;&gt;"""",unique(filter('DATA-Videos'!K:K,'DATA-Videos'!J:J = A104)),"""")"),"Hagen")</f>
        <v>Hagen</v>
      </c>
    </row>
    <row r="105" spans="1:2" ht="13">
      <c r="A105" s="1" t="str">
        <f ca="1">IFERROR(__xludf.DUMMYFUNCTION("""COMPUTED_VALUE"""),"23. Hamburger Meisterschaft")</f>
        <v>23. Hamburger Meisterschaft</v>
      </c>
      <c r="B105" s="1" t="str">
        <f ca="1">IFERROR(__xludf.DUMMYFUNCTION("if(A105&lt;&gt;"""",unique(filter('DATA-Videos'!K:K,'DATA-Videos'!J:J = A105)),"""")"),"Hamburg")</f>
        <v>Hamburg</v>
      </c>
    </row>
    <row r="106" spans="1:2" ht="13">
      <c r="A106" s="25" t="str">
        <f ca="1">IFERROR(__xludf.DUMMYFUNCTION("""COMPUTED_VALUE"""),"NRW WL 2014/15")</f>
        <v>NRW WL 2014/15</v>
      </c>
      <c r="B106" s="1" t="str">
        <f ca="1">IFERROR(__xludf.DUMMYFUNCTION("if(A106&lt;&gt;"""",unique(filter('DATA-Videos'!K:K,'DATA-Videos'!J:J = A106)),"""")"),"#REF!")</f>
        <v>#REF!</v>
      </c>
    </row>
    <row r="107" spans="1:2" ht="13">
      <c r="A107" s="87" t="str">
        <f ca="1">IFERROR(__xludf.DUMMYFUNCTION("""COMPUTED_VALUE"""),"2. TORNEO INTERNACIONAL DE ESPAÑA (TIE) 2017")</f>
        <v>2. TORNEO INTERNACIONAL DE ESPAÑA (TIE) 2017</v>
      </c>
      <c r="B107" s="1" t="str">
        <f ca="1">IFERROR(__xludf.DUMMYFUNCTION("if(A107&lt;&gt;"""",unique(filter('DATA-Videos'!K:K,'DATA-Videos'!J:J = A107)),"""")"),"Madrid")</f>
        <v>Madrid</v>
      </c>
    </row>
    <row r="108" spans="1:2" ht="13">
      <c r="A108" s="25" t="str">
        <f ca="1">IFERROR(__xludf.DUMMYFUNCTION("""COMPUTED_VALUE"""),"NRW WL 2013/14")</f>
        <v>NRW WL 2013/14</v>
      </c>
      <c r="B108" s="1" t="str">
        <f ca="1">IFERROR(__xludf.DUMMYFUNCTION("if(A108&lt;&gt;"""",unique(filter('DATA-Videos'!K:K,'DATA-Videos'!J:J = A108)),"""")"),"Hagen")</f>
        <v>Hagen</v>
      </c>
    </row>
    <row r="109" spans="1:2" ht="13">
      <c r="A109" s="1" t="str">
        <f ca="1">IFERROR(__xludf.DUMMYFUNCTION("""COMPUTED_VALUE"""),"4. NRW Turnier")</f>
        <v>4. NRW Turnier</v>
      </c>
      <c r="B109" s="1" t="str">
        <f ca="1">IFERROR(__xludf.DUMMYFUNCTION("if(A109&lt;&gt;"""",unique(filter('DATA-Videos'!K:K,'DATA-Videos'!J:J = A109)),"""")"),"Duisburg")</f>
        <v>Duisburg</v>
      </c>
    </row>
    <row r="110" spans="1:2" ht="13">
      <c r="A110" s="1" t="str">
        <f ca="1">IFERROR(__xludf.DUMMYFUNCTION("""COMPUTED_VALUE"""),"12. Deutsche Meisterschaft (DM 2009)")</f>
        <v>12. Deutsche Meisterschaft (DM 2009)</v>
      </c>
      <c r="B110" s="1" t="str">
        <f ca="1">IFERROR(__xludf.DUMMYFUNCTION("if(A110&lt;&gt;"""",unique(filter('DATA-Videos'!K:K,'DATA-Videos'!J:J = A110)),"""")"),"Berlin")</f>
        <v>Berlin</v>
      </c>
    </row>
    <row r="111" spans="1:2" ht="13">
      <c r="A111" s="87" t="str">
        <f ca="1">IFERROR(__xludf.DUMMYFUNCTION("""COMPUTED_VALUE"""),"10. Deutsche Meisterschaft (DM 2007)")</f>
        <v>10. Deutsche Meisterschaft (DM 2007)</v>
      </c>
      <c r="B111" s="1" t="str">
        <f ca="1">IFERROR(__xludf.DUMMYFUNCTION("if(A111&lt;&gt;"""",unique(filter('DATA-Videos'!K:K,'DATA-Videos'!J:J = A111)),"""")"),"Berlin")</f>
        <v>Berlin</v>
      </c>
    </row>
    <row r="112" spans="1:2" ht="13">
      <c r="A112" s="87" t="str">
        <f ca="1">IFERROR(__xludf.DUMMYFUNCTION("""COMPUTED_VALUE"""),"Training")</f>
        <v>Training</v>
      </c>
      <c r="B112" s="1" t="str">
        <f ca="1">IFERROR(__xludf.DUMMYFUNCTION("if(A112&lt;&gt;"""",unique(filter('DATA-Videos'!K:K,'DATA-Videos'!J:J = A112)),"""")"),"Berlin")</f>
        <v>Berlin</v>
      </c>
    </row>
    <row r="113" spans="1:2" ht="14">
      <c r="A113" s="38" t="str">
        <f ca="1">IFERROR(__xludf.DUMMYFUNCTION("""COMPUTED_VALUE"""),"17. Deutsche Meisterschaft (DM 2014)")</f>
        <v>17. Deutsche Meisterschaft (DM 2014)</v>
      </c>
      <c r="B113" s="1" t="str">
        <f ca="1">IFERROR(__xludf.DUMMYFUNCTION("if(A113&lt;&gt;"""",unique(filter('DATA-Videos'!K:K,'DATA-Videos'!J:J = A113)),"""")"),"Villingen")</f>
        <v>Villingen</v>
      </c>
    </row>
    <row r="114" spans="1:2" ht="13">
      <c r="A114" s="1" t="str">
        <f ca="1">IFERROR(__xludf.DUMMYFUNCTION("""COMPUTED_VALUE"""),"9. Berliner Juggerpokal (BJP 2015)")</f>
        <v>9. Berliner Juggerpokal (BJP 2015)</v>
      </c>
      <c r="B114" s="1" t="str">
        <f ca="1">IFERROR(__xludf.DUMMYFUNCTION("if(A114&lt;&gt;"""",unique(filter('DATA-Videos'!K:K,'DATA-Videos'!J:J = A114)),"""")"),"Berlin")</f>
        <v>Berlin</v>
      </c>
    </row>
    <row r="115" spans="1:2" ht="13">
      <c r="A115" s="1" t="str">
        <f ca="1">IFERROR(__xludf.DUMMYFUNCTION("""COMPUTED_VALUE"""),"Graf-Bernhard-Pokal 2016")</f>
        <v>Graf-Bernhard-Pokal 2016</v>
      </c>
      <c r="B115" s="1" t="str">
        <f ca="1">IFERROR(__xludf.DUMMYFUNCTION("if(A115&lt;&gt;"""",unique(filter('DATA-Videos'!K:K,'DATA-Videos'!J:J = A115)),"""")"),"Lippstadt")</f>
        <v>Lippstadt</v>
      </c>
    </row>
    <row r="116" spans="1:2" ht="13">
      <c r="A116" s="87" t="str">
        <f ca="1">IFERROR(__xludf.DUMMYFUNCTION("""COMPUTED_VALUE"""),"NRW WL 2017/18")</f>
        <v>NRW WL 2017/18</v>
      </c>
      <c r="B116" s="1" t="str">
        <f ca="1">IFERROR(__xludf.DUMMYFUNCTION("if(A116&lt;&gt;"""",unique(filter('DATA-Videos'!K:K,'DATA-Videos'!J:J = A116)),"""")"),"#REF!")</f>
        <v>#REF!</v>
      </c>
    </row>
    <row r="117" spans="1:2" ht="13">
      <c r="A117" s="1" t="str">
        <f ca="1">IFERROR(__xludf.DUMMYFUNCTION("""COMPUTED_VALUE"""),"3. Westfälische Meisterschaft")</f>
        <v>3. Westfälische Meisterschaft</v>
      </c>
      <c r="B117" s="1" t="str">
        <f ca="1">IFERROR(__xludf.DUMMYFUNCTION("if(A117&lt;&gt;"""",unique(filter('DATA-Videos'!K:K,'DATA-Videos'!J:J = A117)),"""")"),"Lippstadt")</f>
        <v>Lippstadt</v>
      </c>
    </row>
    <row r="118" spans="1:2" ht="13">
      <c r="A118" s="1" t="str">
        <f ca="1">IFERROR(__xludf.DUMMYFUNCTION("""COMPUTED_VALUE"""),"1. Lauffener Grabsteinturnier")</f>
        <v>1. Lauffener Grabsteinturnier</v>
      </c>
      <c r="B118" s="1" t="str">
        <f ca="1">IFERROR(__xludf.DUMMYFUNCTION("if(A118&lt;&gt;"""",unique(filter('DATA-Videos'!K:K,'DATA-Videos'!J:J = A118)),"""")"),"Lauffen")</f>
        <v>Lauffen</v>
      </c>
    </row>
    <row r="119" spans="1:2" ht="13">
      <c r="A119" s="1" t="str">
        <f ca="1">IFERROR(__xludf.DUMMYFUNCTION("""COMPUTED_VALUE"""),"1. NLG Spieltag")</f>
        <v>1. NLG Spieltag</v>
      </c>
      <c r="B119" s="1" t="str">
        <f ca="1">IFERROR(__xludf.DUMMYFUNCTION("if(A119&lt;&gt;"""",unique(filter('DATA-Videos'!K:K,'DATA-Videos'!J:J = A119)),"""")"),"Lauffen")</f>
        <v>Lauffen</v>
      </c>
    </row>
    <row r="120" spans="1:2" ht="13">
      <c r="A120" s="1" t="str">
        <f ca="1">IFERROR(__xludf.DUMMYFUNCTION("""COMPUTED_VALUE"""),"11. Hessische Meisterschaft")</f>
        <v>11. Hessische Meisterschaft</v>
      </c>
      <c r="B120" s="1" t="str">
        <f ca="1">IFERROR(__xludf.DUMMYFUNCTION("if(A120&lt;&gt;"""",unique(filter('DATA-Videos'!K:K,'DATA-Videos'!J:J = A120)),"""")"),"Darmstadt")</f>
        <v>Darmstadt</v>
      </c>
    </row>
    <row r="121" spans="1:2" ht="13">
      <c r="A121" s="1" t="str">
        <f ca="1">IFERROR(__xludf.DUMMYFUNCTION("""COMPUTED_VALUE"""),"18. Bayerische Meisterschaft")</f>
        <v>18. Bayerische Meisterschaft</v>
      </c>
      <c r="B121" s="1" t="str">
        <f ca="1">IFERROR(__xludf.DUMMYFUNCTION("if(A121&lt;&gt;"""",unique(filter('DATA-Videos'!K:K,'DATA-Videos'!J:J = A121)),"""")"),"Waidhaus")</f>
        <v>Waidhaus</v>
      </c>
    </row>
    <row r="122" spans="1:2" ht="13">
      <c r="A122" s="1" t="str">
        <f ca="1">IFERROR(__xludf.DUMMYFUNCTION("""COMPUTED_VALUE"""),"2. SaarJuggerCup")</f>
        <v>2. SaarJuggerCup</v>
      </c>
      <c r="B122" s="1" t="str">
        <f ca="1">IFERROR(__xludf.DUMMYFUNCTION("if(A122&lt;&gt;"""",unique(filter('DATA-Videos'!K:K,'DATA-Videos'!J:J = A122)),"""")"),"Homburg")</f>
        <v>Homburg</v>
      </c>
    </row>
    <row r="123" spans="1:2" ht="13">
      <c r="A123" s="1" t="str">
        <f ca="1">IFERROR(__xludf.DUMMYFUNCTION("""COMPUTED_VALUE"""),"2. Württemberg Cup")</f>
        <v>2. Württemberg Cup</v>
      </c>
      <c r="B123" s="1" t="str">
        <f ca="1">IFERROR(__xludf.DUMMYFUNCTION("if(A123&lt;&gt;"""",unique(filter('DATA-Videos'!K:K,'DATA-Videos'!J:J = A123)),"""")"),"Heilbronn")</f>
        <v>Heilbronn</v>
      </c>
    </row>
    <row r="124" spans="1:2" ht="13">
      <c r="A124" s="87" t="str">
        <f ca="1">IFERROR(__xludf.DUMMYFUNCTION("""COMPUTED_VALUE"""),"6. Deutsche Meisterschaft für Kinder- und Jugendmannschaften (DKJM 2019)")</f>
        <v>6. Deutsche Meisterschaft für Kinder- und Jugendmannschaften (DKJM 2019)</v>
      </c>
      <c r="B124" s="1" t="str">
        <f ca="1">IFERROR(__xludf.DUMMYFUNCTION("if(A124&lt;&gt;"""",unique(filter('DATA-Videos'!K:K,'DATA-Videos'!J:J = A124)),"""")"),"Berlin")</f>
        <v>Berlin</v>
      </c>
    </row>
    <row r="125" spans="1:2" ht="13">
      <c r="A125" s="87" t="str">
        <f ca="1">IFERROR(__xludf.DUMMYFUNCTION("""COMPUTED_VALUE"""),"4. Flensburger Nordstern Turnier")</f>
        <v>4. Flensburger Nordstern Turnier</v>
      </c>
      <c r="B125" s="1" t="str">
        <f ca="1">IFERROR(__xludf.DUMMYFUNCTION("if(A125&lt;&gt;"""",unique(filter('DATA-Videos'!K:K,'DATA-Videos'!J:J = A125)),"""")"),"Flensburg")</f>
        <v>Flensburg</v>
      </c>
    </row>
    <row r="126" spans="1:2" ht="13">
      <c r="A126" s="1" t="str">
        <f ca="1">IFERROR(__xludf.DUMMYFUNCTION("""COMPUTED_VALUE"""),"Paderborner Winterspieltag 19/20")</f>
        <v>Paderborner Winterspieltag 19/20</v>
      </c>
      <c r="B126" s="1" t="str">
        <f ca="1">IFERROR(__xludf.DUMMYFUNCTION("if(A126&lt;&gt;"""",unique(filter('DATA-Videos'!K:K,'DATA-Videos'!J:J = A126)),"""")"),"Paderborn")</f>
        <v>Paderborn</v>
      </c>
    </row>
    <row r="127" spans="1:2" ht="13">
      <c r="A127" s="1" t="str">
        <f ca="1">IFERROR(__xludf.DUMMYFUNCTION("""COMPUTED_VALUE"""),"Wuppertal WL-Spieltag 2019/20")</f>
        <v>Wuppertal WL-Spieltag 2019/20</v>
      </c>
      <c r="B127" s="1" t="str">
        <f ca="1">IFERROR(__xludf.DUMMYFUNCTION("if(A127&lt;&gt;"""",unique(filter('DATA-Videos'!K:K,'DATA-Videos'!J:J = A127)),"""")"),"Wuppertal")</f>
        <v>Wuppertal</v>
      </c>
    </row>
    <row r="128" spans="1:2" ht="13">
      <c r="A128" s="1" t="str">
        <f ca="1">IFERROR(__xludf.DUMMYFUNCTION("""COMPUTED_VALUE"""),"2. Hagener WL-Einladungsturnier")</f>
        <v>2. Hagener WL-Einladungsturnier</v>
      </c>
      <c r="B128" s="1" t="str">
        <f ca="1">IFERROR(__xludf.DUMMYFUNCTION("if(A128&lt;&gt;"""",unique(filter('DATA-Videos'!K:K,'DATA-Videos'!J:J = A128)),"""")"),"Hagen")</f>
        <v>Hagen</v>
      </c>
    </row>
    <row r="129" spans="1:2" ht="13">
      <c r="A129" s="1" t="str">
        <f ca="1">IFERROR(__xludf.DUMMYFUNCTION("""COMPUTED_VALUE"""),"NRW Winterliga 2019/20 Münster")</f>
        <v>NRW Winterliga 2019/20 Münster</v>
      </c>
      <c r="B129" s="1" t="str">
        <f ca="1">IFERROR(__xludf.DUMMYFUNCTION("if(A129&lt;&gt;"""",unique(filter('DATA-Videos'!K:K,'DATA-Videos'!J:J = A129)),"""")"),"Münster")</f>
        <v>Münster</v>
      </c>
    </row>
    <row r="130" spans="1:2" ht="13">
      <c r="A130" s="1" t="str">
        <f ca="1">IFERROR(__xludf.DUMMYFUNCTION("""COMPUTED_VALUE"""),"Zoff im Pott im Winter")</f>
        <v>Zoff im Pott im Winter</v>
      </c>
      <c r="B130" s="1" t="str">
        <f ca="1">IFERROR(__xludf.DUMMYFUNCTION("if(A130&lt;&gt;"""",unique(filter('DATA-Videos'!K:K,'DATA-Videos'!J:J = A130)),"""")"),"Bochum")</f>
        <v>Bochum</v>
      </c>
    </row>
    <row r="131" spans="1:2" ht="13">
      <c r="A131" s="1" t="str">
        <f ca="1">IFERROR(__xludf.DUMMYFUNCTION("""COMPUTED_VALUE"""),"Besten im Westen 2019")</f>
        <v>Besten im Westen 2019</v>
      </c>
      <c r="B131" s="1" t="str">
        <f ca="1">IFERROR(__xludf.DUMMYFUNCTION("if(A131&lt;&gt;"""",unique(filter('DATA-Videos'!K:K,'DATA-Videos'!J:J = A131)),"""")"),"Paderborn")</f>
        <v>Paderborn</v>
      </c>
    </row>
    <row r="132" spans="1:2" ht="13">
      <c r="A132" s="1" t="str">
        <f ca="1">IFERROR(__xludf.DUMMYFUNCTION("""COMPUTED_VALUE"""),"5. Juggerturnier am Hohen Ufer")</f>
        <v>5. Juggerturnier am Hohen Ufer</v>
      </c>
      <c r="B132" s="1" t="str">
        <f ca="1">IFERROR(__xludf.DUMMYFUNCTION("if(A132&lt;&gt;"""",unique(filter('DATA-Videos'!K:K,'DATA-Videos'!J:J = A132)),"""")"),"Hannover")</f>
        <v>Hannover</v>
      </c>
    </row>
    <row r="133" spans="1:2" ht="13">
      <c r="A133" s="1" t="str">
        <f ca="1">IFERROR(__xludf.DUMMYFUNCTION("""COMPUTED_VALUE"""),"5. Turnier zu Münster")</f>
        <v>5. Turnier zu Münster</v>
      </c>
      <c r="B133" s="1" t="str">
        <f ca="1">IFERROR(__xludf.DUMMYFUNCTION("if(A133&lt;&gt;"""",unique(filter('DATA-Videos'!K:K,'DATA-Videos'!J:J = A133)),"""")"),"Münster")</f>
        <v>Münster</v>
      </c>
    </row>
    <row r="134" spans="1:2" ht="13">
      <c r="A134" s="1" t="str">
        <f ca="1">IFERROR(__xludf.DUMMYFUNCTION("""COMPUTED_VALUE"""),"Zoff im Pott 2019")</f>
        <v>Zoff im Pott 2019</v>
      </c>
      <c r="B134" s="1" t="str">
        <f ca="1">IFERROR(__xludf.DUMMYFUNCTION("if(A134&lt;&gt;"""",unique(filter('DATA-Videos'!K:K,'DATA-Videos'!J:J = A134)),"""")"),"Bochum")</f>
        <v>Bochum</v>
      </c>
    </row>
    <row r="135" spans="1:2" ht="13">
      <c r="A135" s="87" t="str">
        <f ca="1">IFERROR(__xludf.DUMMYFUNCTION("""COMPUTED_VALUE"""),"6. Bergische Meisterschaft")</f>
        <v>6. Bergische Meisterschaft</v>
      </c>
      <c r="B135" s="1" t="str">
        <f ca="1">IFERROR(__xludf.DUMMYFUNCTION("if(A135&lt;&gt;"""",unique(filter('DATA-Videos'!K:K,'DATA-Videos'!J:J = A135)),"""")"),"Wuppertal")</f>
        <v>Wuppertal</v>
      </c>
    </row>
    <row r="136" spans="1:2" ht="15">
      <c r="A136" s="53" t="str">
        <f ca="1">IFERROR(__xludf.DUMMYFUNCTION("""COMPUTED_VALUE"""),"Kölner Sommerfest (Jurassic Cup) 2019")</f>
        <v>Kölner Sommerfest (Jurassic Cup) 2019</v>
      </c>
      <c r="B136" s="1" t="str">
        <f ca="1">IFERROR(__xludf.DUMMYFUNCTION("if(A136&lt;&gt;"""",unique(filter('DATA-Videos'!K:K,'DATA-Videos'!J:J = A136)),"""")"),"Köln")</f>
        <v>Köln</v>
      </c>
    </row>
    <row r="137" spans="1:2" ht="13">
      <c r="A137" s="1" t="str">
        <f ca="1">IFERROR(__xludf.DUMMYFUNCTION("""COMPUTED_VALUE"""),"13. Saarländische Meisterschaft")</f>
        <v>13. Saarländische Meisterschaft</v>
      </c>
      <c r="B137" s="1" t="str">
        <f ca="1">IFERROR(__xludf.DUMMYFUNCTION("if(A137&lt;&gt;"""",unique(filter('DATA-Videos'!K:K,'DATA-Videos'!J:J = A137)),"""")"),"Homburg")</f>
        <v>Homburg</v>
      </c>
    </row>
    <row r="138" spans="1:2" ht="13">
      <c r="A138" s="87" t="str">
        <f ca="1">IFERROR(__xludf.DUMMYFUNCTION("""COMPUTED_VALUE"""),"5 1/2 Bergische Meisterschaft")</f>
        <v>5 1/2 Bergische Meisterschaft</v>
      </c>
      <c r="B138" s="1" t="str">
        <f ca="1">IFERROR(__xludf.DUMMYFUNCTION("if(A138&lt;&gt;"""",unique(filter('DATA-Videos'!K:K,'DATA-Videos'!J:J = A138)),"""")"),"Wuppertal")</f>
        <v>Wuppertal</v>
      </c>
    </row>
    <row r="139" spans="1:2" ht="13">
      <c r="A139" s="1" t="str">
        <f ca="1">IFERROR(__xludf.DUMMYFUNCTION("""COMPUTED_VALUE"""),"NRW WL 2018/19")</f>
        <v>NRW WL 2018/19</v>
      </c>
      <c r="B139" s="1" t="str">
        <f ca="1">IFERROR(__xludf.DUMMYFUNCTION("if(A139&lt;&gt;"""",unique(filter('DATA-Videos'!K:K,'DATA-Videos'!J:J = A139)),"""")"),"#REF!")</f>
        <v>#REF!</v>
      </c>
    </row>
    <row r="140" spans="1:2" ht="13">
      <c r="A140" s="1" t="str">
        <f ca="1">IFERROR(__xludf.DUMMYFUNCTION("""COMPUTED_VALUE"""),"1. Ostrhauderfehner Juggerturnier")</f>
        <v>1. Ostrhauderfehner Juggerturnier</v>
      </c>
      <c r="B140" s="1" t="str">
        <f ca="1">IFERROR(__xludf.DUMMYFUNCTION("if(A140&lt;&gt;"""",unique(filter('DATA-Videos'!K:K,'DATA-Videos'!J:J = A140)),"""")"),"Ostrhauderfehn")</f>
        <v>Ostrhauderfehn</v>
      </c>
    </row>
    <row r="141" spans="1:2" ht="13">
      <c r="A141" s="1" t="str">
        <f ca="1">IFERROR(__xludf.DUMMYFUNCTION("""COMPUTED_VALUE"""),"15. Badische Meisterschaft")</f>
        <v>15. Badische Meisterschaft</v>
      </c>
      <c r="B141" s="1" t="str">
        <f ca="1">IFERROR(__xludf.DUMMYFUNCTION("if(A141&lt;&gt;"""",unique(filter('DATA-Videos'!K:K,'DATA-Videos'!J:J = A141)),"""")"),"Freiburg")</f>
        <v>Freiburg</v>
      </c>
    </row>
    <row r="142" spans="1:2" ht="13">
      <c r="A142" s="1" t="str">
        <f ca="1">IFERROR(__xludf.DUMMYFUNCTION("""COMPUTED_VALUE"""),"NRW WL 2017/18 ")</f>
        <v xml:space="preserve">NRW WL 2017/18 </v>
      </c>
      <c r="B142" s="1" t="str">
        <f ca="1">IFERROR(__xludf.DUMMYFUNCTION("if(A142&lt;&gt;"""",unique(filter('DATA-Videos'!K:K,'DATA-Videos'!J:J = A142)),"""")"),"#REF!")</f>
        <v>#REF!</v>
      </c>
    </row>
    <row r="143" spans="1:2" ht="13">
      <c r="A143" s="1" t="str">
        <f ca="1">IFERROR(__xludf.DUMMYFUNCTION("""COMPUTED_VALUE"""),"4. Juggerturnier am Hohen Ufer")</f>
        <v>4. Juggerturnier am Hohen Ufer</v>
      </c>
      <c r="B143" s="1" t="str">
        <f ca="1">IFERROR(__xludf.DUMMYFUNCTION("if(A143&lt;&gt;"""",unique(filter('DATA-Videos'!K:K,'DATA-Videos'!J:J = A143)),"""")"),"Hannover")</f>
        <v>Hannover</v>
      </c>
    </row>
    <row r="144" spans="1:2" ht="13">
      <c r="A144" s="1" t="str">
        <f ca="1">IFERROR(__xludf.DUMMYFUNCTION("""COMPUTED_VALUE"""),"5. Kieler Nordderby")</f>
        <v>5. Kieler Nordderby</v>
      </c>
      <c r="B144" s="1" t="str">
        <f ca="1">IFERROR(__xludf.DUMMYFUNCTION("if(A144&lt;&gt;"""",unique(filter('DATA-Videos'!K:K,'DATA-Videos'!J:J = A144)),"""")"),"Kiel")</f>
        <v>Kiel</v>
      </c>
    </row>
    <row r="145" spans="1:2" ht="13">
      <c r="A145" s="1" t="str">
        <f ca="1">IFERROR(__xludf.DUMMYFUNCTION("""COMPUTED_VALUE"""),"3. Hallenturnier zu Oldenburg")</f>
        <v>3. Hallenturnier zu Oldenburg</v>
      </c>
      <c r="B145" s="1" t="str">
        <f ca="1">IFERROR(__xludf.DUMMYFUNCTION("if(A145&lt;&gt;"""",unique(filter('DATA-Videos'!K:K,'DATA-Videos'!J:J = A145)),"""")"),"Oldenburg")</f>
        <v>Oldenburg</v>
      </c>
    </row>
    <row r="146" spans="1:2" ht="13">
      <c r="A146" s="1" t="str">
        <f ca="1">IFERROR(__xludf.DUMMYFUNCTION("""COMPUTED_VALUE"""),"Einladungsturnier Hagen 2018")</f>
        <v>Einladungsturnier Hagen 2018</v>
      </c>
      <c r="B146" s="1" t="str">
        <f ca="1">IFERROR(__xludf.DUMMYFUNCTION("if(A146&lt;&gt;"""",unique(filter('DATA-Videos'!K:K,'DATA-Videos'!J:J = A146)),"""")"),"Hagen")</f>
        <v>Hagen</v>
      </c>
    </row>
    <row r="147" spans="1:2" ht="15">
      <c r="A147" s="53" t="str">
        <f ca="1">IFERROR(__xludf.DUMMYFUNCTION("""COMPUTED_VALUE"""),"5. Bergische Meisterschaft")</f>
        <v>5. Bergische Meisterschaft</v>
      </c>
      <c r="B147" s="1" t="str">
        <f ca="1">IFERROR(__xludf.DUMMYFUNCTION("if(A147&lt;&gt;"""",unique(filter('DATA-Videos'!K:K,'DATA-Videos'!J:J = A147)),"""")"),"Wuppertal")</f>
        <v>Wuppertal</v>
      </c>
    </row>
    <row r="148" spans="1:2" ht="13">
      <c r="A148" s="1" t="str">
        <f ca="1">IFERROR(__xludf.DUMMYFUNCTION("""COMPUTED_VALUE"""),"2. Flensburger Nordstern Turnier")</f>
        <v>2. Flensburger Nordstern Turnier</v>
      </c>
      <c r="B148" s="1" t="str">
        <f ca="1">IFERROR(__xludf.DUMMYFUNCTION("if(A148&lt;&gt;"""",unique(filter('DATA-Videos'!K:K,'DATA-Videos'!J:J = A148)),"""")"),"Flensburg")</f>
        <v>Flensburg</v>
      </c>
    </row>
    <row r="149" spans="1:2" ht="13">
      <c r="A149" s="1" t="str">
        <f ca="1">IFERROR(__xludf.DUMMYFUNCTION("""COMPUTED_VALUE"""),"1. Rheinische Meisterschaft")</f>
        <v>1. Rheinische Meisterschaft</v>
      </c>
      <c r="B149" s="1" t="str">
        <f ca="1">IFERROR(__xludf.DUMMYFUNCTION("if(A149&lt;&gt;"""",unique(filter('DATA-Videos'!K:K,'DATA-Videos'!J:J = A149)),"""")"),"Bonn")</f>
        <v>Bonn</v>
      </c>
    </row>
    <row r="150" spans="1:2" ht="13">
      <c r="A150" s="87" t="str">
        <f ca="1">IFERROR(__xludf.DUMMYFUNCTION("""COMPUTED_VALUE"""),"19. Deutsche Meisterschaft (DM 2016)")</f>
        <v>19. Deutsche Meisterschaft (DM 2016)</v>
      </c>
      <c r="B150" s="1" t="str">
        <f ca="1">IFERROR(__xludf.DUMMYFUNCTION("if(A150&lt;&gt;"""",unique(filter('DATA-Videos'!K:K,'DATA-Videos'!J:J = A150)),"""")"),"Waidhaus")</f>
        <v>Waidhaus</v>
      </c>
    </row>
    <row r="151" spans="1:2" ht="13">
      <c r="A151" s="1" t="str">
        <f ca="1">IFERROR(__xludf.DUMMYFUNCTION("""COMPUTED_VALUE"""),"2. Juggerturnier am Hohen Ufer")</f>
        <v>2. Juggerturnier am Hohen Ufer</v>
      </c>
      <c r="B151" s="1" t="str">
        <f ca="1">IFERROR(__xludf.DUMMYFUNCTION("if(A151&lt;&gt;"""",unique(filter('DATA-Videos'!K:K,'DATA-Videos'!J:J = A151)),"""")"),"Hannover")</f>
        <v>Hannover</v>
      </c>
    </row>
    <row r="152" spans="1:2" ht="13">
      <c r="A152" s="87" t="str">
        <f ca="1">IFERROR(__xludf.DUMMYFUNCTION("""COMPUTED_VALUE"""),"4. Bergische Meisterschaft")</f>
        <v>4. Bergische Meisterschaft</v>
      </c>
      <c r="B152" s="1" t="str">
        <f ca="1">IFERROR(__xludf.DUMMYFUNCTION("if(A152&lt;&gt;"""",unique(filter('DATA-Videos'!K:K,'DATA-Videos'!J:J = A152)),"""")"),"Wuppertal")</f>
        <v>Wuppertal</v>
      </c>
    </row>
    <row r="153" spans="1:2" ht="13">
      <c r="A153" s="1" t="str">
        <f ca="1">IFERROR(__xludf.DUMMYFUNCTION("""COMPUTED_VALUE"""),"5. Hagener Jugger Cup ")</f>
        <v xml:space="preserve">5. Hagener Jugger Cup </v>
      </c>
      <c r="B153" s="1" t="str">
        <f ca="1">IFERROR(__xludf.DUMMYFUNCTION("if(A153&lt;&gt;"""",unique(filter('DATA-Videos'!K:K,'DATA-Videos'!J:J = A153)),"""")"),"Hagen")</f>
        <v>Hagen</v>
      </c>
    </row>
    <row r="154" spans="1:2" ht="13">
      <c r="A154" s="25" t="str">
        <f ca="1">IFERROR(__xludf.DUMMYFUNCTION("""COMPUTED_VALUE"""),"2. Rheinland-Pfälzische Meisterschaft ")</f>
        <v xml:space="preserve">2. Rheinland-Pfälzische Meisterschaft </v>
      </c>
      <c r="B154" s="1" t="str">
        <f ca="1">IFERROR(__xludf.DUMMYFUNCTION("if(A154&lt;&gt;"""",unique(filter('DATA-Videos'!K:K,'DATA-Videos'!J:J = A154)),"""")"),"Mainz")</f>
        <v>Mainz</v>
      </c>
    </row>
    <row r="155" spans="1:2" ht="13">
      <c r="A155" s="1" t="str">
        <f ca="1">IFERROR(__xludf.DUMMYFUNCTION("""COMPUTED_VALUE"""),"NRW WL 2015/16")</f>
        <v>NRW WL 2015/16</v>
      </c>
      <c r="B155" s="1" t="str">
        <f ca="1">IFERROR(__xludf.DUMMYFUNCTION("if(A155&lt;&gt;"""",unique(filter('DATA-Videos'!K:K,'DATA-Videos'!J:J = A155)),"""")"),"Ahaus")</f>
        <v>Ahaus</v>
      </c>
    </row>
    <row r="156" spans="1:2" ht="13">
      <c r="A156" s="1" t="str">
        <f ca="1">IFERROR(__xludf.DUMMYFUNCTION("""COMPUTED_VALUE"""),"3. Bergische Meisterschaft")</f>
        <v>3. Bergische Meisterschaft</v>
      </c>
      <c r="B156" s="1" t="str">
        <f ca="1">IFERROR(__xludf.DUMMYFUNCTION("if(A156&lt;&gt;"""",unique(filter('DATA-Videos'!K:K,'DATA-Videos'!J:J = A156)),"""")"),"Wuppertal")</f>
        <v>Wuppertal</v>
      </c>
    </row>
    <row r="157" spans="1:2" ht="13">
      <c r="A157" s="1" t="str">
        <f ca="1">IFERROR(__xludf.DUMMYFUNCTION("""COMPUTED_VALUE"""),"4. Hagener Jugger Cup")</f>
        <v>4. Hagener Jugger Cup</v>
      </c>
      <c r="B157" s="1" t="str">
        <f ca="1">IFERROR(__xludf.DUMMYFUNCTION("if(A157&lt;&gt;"""",unique(filter('DATA-Videos'!K:K,'DATA-Videos'!J:J = A157)),"""")"),"Hagen")</f>
        <v>Hagen</v>
      </c>
    </row>
    <row r="158" spans="1:2" ht="13">
      <c r="A158" s="1" t="str">
        <f ca="1">IFERROR(__xludf.DUMMYFUNCTION("""COMPUTED_VALUE"""),"8. Thüringer Meisterschaft (TM 2015)")</f>
        <v>8. Thüringer Meisterschaft (TM 2015)</v>
      </c>
      <c r="B158" s="1" t="str">
        <f ca="1">IFERROR(__xludf.DUMMYFUNCTION("if(A158&lt;&gt;"""",unique(filter('DATA-Videos'!K:K,'DATA-Videos'!J:J = A158)),"""")"),"Jena")</f>
        <v>Jena</v>
      </c>
    </row>
    <row r="159" spans="1:2" ht="15">
      <c r="A159" s="53" t="str">
        <f ca="1">IFERROR(__xludf.DUMMYFUNCTION("""COMPUTED_VALUE"""),"NRW WL 2016/17")</f>
        <v>NRW WL 2016/17</v>
      </c>
      <c r="B159" s="1" t="str">
        <f ca="1">IFERROR(__xludf.DUMMYFUNCTION("if(A159&lt;&gt;"""",unique(filter('DATA-Videos'!K:K,'DATA-Videos'!J:J = A159)),"""")"),"Ahaus")</f>
        <v>Ahaus</v>
      </c>
    </row>
    <row r="160" spans="1:2" ht="13">
      <c r="A160" s="87" t="str">
        <f ca="1">IFERROR(__xludf.DUMMYFUNCTION("""COMPUTED_VALUE"""),"Irish International Tournament 2014")</f>
        <v>Irish International Tournament 2014</v>
      </c>
      <c r="B160" s="1" t="str">
        <f ca="1">IFERROR(__xludf.DUMMYFUNCTION("if(A160&lt;&gt;"""",unique(filter('DATA-Videos'!K:K,'DATA-Videos'!J:J = A160)),"""")"),"Dublin")</f>
        <v>Dublin</v>
      </c>
    </row>
    <row r="161" spans="1:2" ht="13">
      <c r="A161" s="1" t="str">
        <f ca="1">IFERROR(__xludf.DUMMYFUNCTION("""COMPUTED_VALUE"""),"Metallsvenskan Jugger Turnering 2015")</f>
        <v>Metallsvenskan Jugger Turnering 2015</v>
      </c>
      <c r="B161" s="1" t="str">
        <f ca="1">IFERROR(__xludf.DUMMYFUNCTION("if(A161&lt;&gt;"""",unique(filter('DATA-Videos'!K:K,'DATA-Videos'!J:J = A161)),"""")"),"Örebro")</f>
        <v>Örebro</v>
      </c>
    </row>
    <row r="162" spans="1:2" ht="13">
      <c r="A162" s="87" t="str">
        <f ca="1">IFERROR(__xludf.DUMMYFUNCTION("""COMPUTED_VALUE"""),"Respect Gaymes 2015")</f>
        <v>Respect Gaymes 2015</v>
      </c>
      <c r="B162" s="1" t="str">
        <f ca="1">IFERROR(__xludf.DUMMYFUNCTION("if(A162&lt;&gt;"""",unique(filter('DATA-Videos'!K:K,'DATA-Videos'!J:J = A162)),"""")"),"Berlin")</f>
        <v>Berlin</v>
      </c>
    </row>
    <row r="163" spans="1:2" ht="13">
      <c r="A163" s="1" t="str">
        <f ca="1">IFERROR(__xludf.DUMMYFUNCTION("""COMPUTED_VALUE"""),"4. Berlin Masters (BM 2015)")</f>
        <v>4. Berlin Masters (BM 2015)</v>
      </c>
      <c r="B163" s="1" t="str">
        <f ca="1">IFERROR(__xludf.DUMMYFUNCTION("if(A163&lt;&gt;"""",unique(filter('DATA-Videos'!K:K,'DATA-Videos'!J:J = A163)),"""")"),"Berlin")</f>
        <v>Berlin</v>
      </c>
    </row>
    <row r="164" spans="1:2" ht="13">
      <c r="A164" s="87" t="str">
        <f ca="1">IFERROR(__xludf.DUMMYFUNCTION("""COMPUTED_VALUE"""),"2. Mitteldeutsche Meisterschaft")</f>
        <v>2. Mitteldeutsche Meisterschaft</v>
      </c>
      <c r="B164" s="1" t="str">
        <f ca="1">IFERROR(__xludf.DUMMYFUNCTION("if(A164&lt;&gt;"""",unique(filter('DATA-Videos'!K:K,'DATA-Videos'!J:J = A164)),"""")"),"Halle (Saale)")</f>
        <v>Halle (Saale)</v>
      </c>
    </row>
    <row r="165" spans="1:2" ht="13">
      <c r="A165" s="1" t="str">
        <f ca="1">IFERROR(__xludf.DUMMYFUNCTION("""COMPUTED_VALUE"""),"1. Leipziger Juggernächte")</f>
        <v>1. Leipziger Juggernächte</v>
      </c>
      <c r="B165" s="1" t="str">
        <f ca="1">IFERROR(__xludf.DUMMYFUNCTION("if(A165&lt;&gt;"""",unique(filter('DATA-Videos'!K:K,'DATA-Videos'!J:J = A165)),"""")"),"Leipzig")</f>
        <v>Leipzig</v>
      </c>
    </row>
    <row r="166" spans="1:2" ht="13">
      <c r="A166" s="87" t="str">
        <f ca="1">IFERROR(__xludf.DUMMYFUNCTION("""COMPUTED_VALUE"""),"21. Hamburger Meisterschaft")</f>
        <v>21. Hamburger Meisterschaft</v>
      </c>
      <c r="B166" s="1" t="str">
        <f ca="1">IFERROR(__xludf.DUMMYFUNCTION("if(A166&lt;&gt;"""",unique(filter('DATA-Videos'!K:K,'DATA-Videos'!J:J = A166)),"""")"),"Hamburg")</f>
        <v>Hamburg</v>
      </c>
    </row>
    <row r="167" spans="1:2" ht="13">
      <c r="A167" s="1" t="str">
        <f ca="1">IFERROR(__xludf.DUMMYFUNCTION("""COMPUTED_VALUE"""),"3. Greifswalder Strandturnier")</f>
        <v>3. Greifswalder Strandturnier</v>
      </c>
      <c r="B167" s="1" t="str">
        <f ca="1">IFERROR(__xludf.DUMMYFUNCTION("if(A167&lt;&gt;"""",unique(filter('DATA-Videos'!K:K,'DATA-Videos'!J:J = A167)),"""")"),"Greifswald")</f>
        <v>Greifswald</v>
      </c>
    </row>
    <row r="168" spans="1:2" ht="13">
      <c r="A168" s="87" t="str">
        <f ca="1">IFERROR(__xludf.DUMMYFUNCTION("""COMPUTED_VALUE"""),"GJL Playoff 2015")</f>
        <v>GJL Playoff 2015</v>
      </c>
      <c r="B168" s="1" t="str">
        <f ca="1">IFERROR(__xludf.DUMMYFUNCTION("if(A168&lt;&gt;"""",unique(filter('DATA-Videos'!K:K,'DATA-Videos'!J:J = A168)),"""")"),"Berlin")</f>
        <v>Berlin</v>
      </c>
    </row>
    <row r="169" spans="1:2" ht="13">
      <c r="A169" s="1" t="str">
        <f ca="1">IFERROR(__xludf.DUMMYFUNCTION("""COMPUTED_VALUE"""),"Jenaer Neujahrjugger")</f>
        <v>Jenaer Neujahrjugger</v>
      </c>
      <c r="B169" s="1" t="str">
        <f ca="1">IFERROR(__xludf.DUMMYFUNCTION("if(A169&lt;&gt;"""",unique(filter('DATA-Videos'!K:K,'DATA-Videos'!J:J = A169)),"""")"),"Jena")</f>
        <v>Jena</v>
      </c>
    </row>
    <row r="170" spans="1:2" ht="13">
      <c r="A170" s="1" t="str">
        <f ca="1">IFERROR(__xludf.DUMMYFUNCTION("""COMPUTED_VALUE"""),"OWL Frankfurt Oder")</f>
        <v>OWL Frankfurt Oder</v>
      </c>
      <c r="B170" s="1" t="str">
        <f ca="1">IFERROR(__xludf.DUMMYFUNCTION("if(A170&lt;&gt;"""",unique(filter('DATA-Videos'!K:K,'DATA-Videos'!J:J = A170)),"""")"),"Frankfurt Oder")</f>
        <v>Frankfurt Oder</v>
      </c>
    </row>
    <row r="171" spans="1:2" ht="13">
      <c r="A171" s="87" t="str">
        <f ca="1">IFERROR(__xludf.DUMMYFUNCTION("""COMPUTED_VALUE"""),"OWL Cottbus")</f>
        <v>OWL Cottbus</v>
      </c>
      <c r="B171" s="1" t="str">
        <f ca="1">IFERROR(__xludf.DUMMYFUNCTION("if(A171&lt;&gt;"""",unique(filter('DATA-Videos'!K:K,'DATA-Videos'!J:J = A171)),"""")"),"Cottbus")</f>
        <v>Cottbus</v>
      </c>
    </row>
    <row r="172" spans="1:2" ht="13">
      <c r="A172" s="1" t="str">
        <f ca="1">IFERROR(__xludf.DUMMYFUNCTION("""COMPUTED_VALUE"""),"1. Bergische Meisterschaft")</f>
        <v>1. Bergische Meisterschaft</v>
      </c>
      <c r="B172" s="1" t="str">
        <f ca="1">IFERROR(__xludf.DUMMYFUNCTION("if(A172&lt;&gt;"""",unique(filter('DATA-Videos'!K:K,'DATA-Videos'!J:J = A172)),"""")"),"Wuppertal")</f>
        <v>Wuppertal</v>
      </c>
    </row>
    <row r="173" spans="1:2" ht="13">
      <c r="A173" s="1" t="str">
        <f ca="1">IFERROR(__xludf.DUMMYFUNCTION("""COMPUTED_VALUE"""),"16. Deutsche Meisterschaft (DM 2013)")</f>
        <v>16. Deutsche Meisterschaft (DM 2013)</v>
      </c>
      <c r="B173" s="1" t="str">
        <f ca="1">IFERROR(__xludf.DUMMYFUNCTION("if(A173&lt;&gt;"""",unique(filter('DATA-Videos'!K:K,'DATA-Videos'!J:J = A173)),"""")"),"Berlin")</f>
        <v>Berlin</v>
      </c>
    </row>
    <row r="174" spans="1:2" ht="13">
      <c r="A174" s="1" t="str">
        <f ca="1">IFERROR(__xludf.DUMMYFUNCTION("""COMPUTED_VALUE"""),"Göttniger Hallencup 2014")</f>
        <v>Göttniger Hallencup 2014</v>
      </c>
      <c r="B174" s="1" t="str">
        <f ca="1">IFERROR(__xludf.DUMMYFUNCTION("if(A174&lt;&gt;"""",unique(filter('DATA-Videos'!K:K,'DATA-Videos'!J:J = A174)),"""")"),"Göttingen")</f>
        <v>Göttingen</v>
      </c>
    </row>
    <row r="175" spans="1:2" ht="13">
      <c r="A175" s="1" t="str">
        <f ca="1">IFERROR(__xludf.DUMMYFUNCTION("""COMPUTED_VALUE"""),"14. Saarländische Meisterschaft")</f>
        <v>14. Saarländische Meisterschaft</v>
      </c>
      <c r="B175" s="1" t="str">
        <f ca="1">IFERROR(__xludf.DUMMYFUNCTION("if(A175&lt;&gt;"""",unique(filter('DATA-Videos'!K:K,'DATA-Videos'!J:J = A175)),"""")"),"Homburg")</f>
        <v>Homburg</v>
      </c>
    </row>
    <row r="176" spans="1:2" ht="13">
      <c r="A176" s="1" t="str">
        <f ca="1">IFERROR(__xludf.DUMMYFUNCTION("""COMPUTED_VALUE"""),"WCC 2020+")</f>
        <v>WCC 2020+</v>
      </c>
      <c r="B176" s="1" t="str">
        <f ca="1">IFERROR(__xludf.DUMMYFUNCTION("if(A176&lt;&gt;"""",unique(filter('DATA-Videos'!K:K,'DATA-Videos'!J:J = A176)),"""")"),"Berlin")</f>
        <v>Berlin</v>
      </c>
    </row>
    <row r="177" spans="1:2" ht="13">
      <c r="A177" s="1" t="str">
        <f ca="1">IFERROR(__xludf.DUMMYFUNCTION("""COMPUTED_VALUE"""),"ANNE BONNY'S LANDRATTEN REGATTA")</f>
        <v>ANNE BONNY'S LANDRATTEN REGATTA</v>
      </c>
      <c r="B177" s="1" t="str">
        <f ca="1">IFERROR(__xludf.DUMMYFUNCTION("if(A177&lt;&gt;"""",unique(filter('DATA-Videos'!K:K,'DATA-Videos'!J:J = A177)),"""")"),"Bonn")</f>
        <v>Bonn</v>
      </c>
    </row>
    <row r="178" spans="1:2" ht="13">
      <c r="A178" s="1" t="str">
        <f ca="1">IFERROR(__xludf.DUMMYFUNCTION("""COMPUTED_VALUE"""),"14. Berliner Jugger Pokal (BJP 2022)")</f>
        <v>14. Berliner Jugger Pokal (BJP 2022)</v>
      </c>
      <c r="B178" s="1" t="str">
        <f ca="1">IFERROR(__xludf.DUMMYFUNCTION("if(A178&lt;&gt;"""",unique(filter('DATA-Videos'!K:K,'DATA-Videos'!J:J = A178)),"""")"),"Berlin")</f>
        <v>Berlin</v>
      </c>
    </row>
    <row r="179" spans="1:2" ht="13">
      <c r="A179" s="87" t="str">
        <f ca="1">IFERROR(__xludf.DUMMYFUNCTION("""COMPUTED_VALUE"""),"14. Berliner Jugger Pokal")</f>
        <v>14. Berliner Jugger Pokal</v>
      </c>
      <c r="B179" s="1" t="str">
        <f ca="1">IFERROR(__xludf.DUMMYFUNCTION("if(A179&lt;&gt;"""",unique(filter('DATA-Videos'!K:K,'DATA-Videos'!J:J = A179)),"""")"),"Berlin")</f>
        <v>Berlin</v>
      </c>
    </row>
    <row r="180" spans="1:2" ht="13">
      <c r="A180" s="1" t="str">
        <f ca="1">IFERROR(__xludf.DUMMYFUNCTION("""COMPUTED_VALUE"""),"Turnier in Hannover")</f>
        <v>Turnier in Hannover</v>
      </c>
      <c r="B180" s="1" t="str">
        <f ca="1">IFERROR(__xludf.DUMMYFUNCTION("if(A180&lt;&gt;"""",unique(filter('DATA-Videos'!K:K,'DATA-Videos'!J:J = A180)),"""")"),"Hannover")</f>
        <v>Hannover</v>
      </c>
    </row>
    <row r="181" spans="1:2" ht="13">
      <c r="A181" s="25" t="str">
        <f ca="1">IFERROR(__xludf.DUMMYFUNCTION("""COMPUTED_VALUE"""),"4. Thüringer Meisterschaft (TM 2011)")</f>
        <v>4. Thüringer Meisterschaft (TM 2011)</v>
      </c>
      <c r="B181" s="1" t="str">
        <f ca="1">IFERROR(__xludf.DUMMYFUNCTION("if(A181&lt;&gt;"""",unique(filter('DATA-Videos'!K:K,'DATA-Videos'!J:J = A181)),"""")"),"Jena")</f>
        <v>Jena</v>
      </c>
    </row>
    <row r="182" spans="1:2" ht="13">
      <c r="A182" s="1" t="str">
        <f ca="1">IFERROR(__xludf.DUMMYFUNCTION("""COMPUTED_VALUE"""),"Göttinger Hallencup 2012")</f>
        <v>Göttinger Hallencup 2012</v>
      </c>
      <c r="B182" s="1" t="str">
        <f ca="1">IFERROR(__xludf.DUMMYFUNCTION("if(A182&lt;&gt;"""",unique(filter('DATA-Videos'!K:K,'DATA-Videos'!J:J = A182)),"""")"),"Göttingen")</f>
        <v>Göttingen</v>
      </c>
    </row>
    <row r="183" spans="1:2" ht="13">
      <c r="A183" s="1" t="str">
        <f ca="1">IFERROR(__xludf.DUMMYFUNCTION("""COMPUTED_VALUE"""),"1. Hagener Juggercup")</f>
        <v>1. Hagener Juggercup</v>
      </c>
      <c r="B183" s="1" t="str">
        <f ca="1">IFERROR(__xludf.DUMMYFUNCTION("if(A183&lt;&gt;"""",unique(filter('DATA-Videos'!K:K,'DATA-Videos'!J:J = A183)),"""")"),"Hagen")</f>
        <v>Hagen</v>
      </c>
    </row>
    <row r="184" spans="1:2" ht="13">
      <c r="A184" s="1" t="str">
        <f ca="1">IFERROR(__xludf.DUMMYFUNCTION("""COMPUTED_VALUE"""),"5. Westfälische Meisterschaft")</f>
        <v>5. Westfälische Meisterschaft</v>
      </c>
      <c r="B184" s="1" t="str">
        <f ca="1">IFERROR(__xludf.DUMMYFUNCTION("if(A184&lt;&gt;"""",unique(filter('DATA-Videos'!K:K,'DATA-Videos'!J:J = A184)),"""")"),"Lippstadt")</f>
        <v>Lippstadt</v>
      </c>
    </row>
    <row r="185" spans="1:2" ht="13">
      <c r="A185" s="87" t="str">
        <f ca="1">IFERROR(__xludf.DUMMYFUNCTION("""COMPUTED_VALUE"""),"2. Hagener Jugger Cup")</f>
        <v>2. Hagener Jugger Cup</v>
      </c>
      <c r="B185" s="1" t="str">
        <f ca="1">IFERROR(__xludf.DUMMYFUNCTION("if(A185&lt;&gt;"""",unique(filter('DATA-Videos'!K:K,'DATA-Videos'!J:J = A185)),"""")"),"Hagen")</f>
        <v>Hagen</v>
      </c>
    </row>
    <row r="186" spans="1:2" ht="13">
      <c r="A186" s="1" t="str">
        <f ca="1">IFERROR(__xludf.DUMMYFUNCTION("""COMPUTED_VALUE"""),"3. Oldenburger Kreismeisteschaft")</f>
        <v>3. Oldenburger Kreismeisteschaft</v>
      </c>
      <c r="B186" s="1" t="str">
        <f ca="1">IFERROR(__xludf.DUMMYFUNCTION("if(A186&lt;&gt;"""",unique(filter('DATA-Videos'!K:K,'DATA-Videos'!J:J = A186)),"""")"),"Oldenburg")</f>
        <v>Oldenburg</v>
      </c>
    </row>
    <row r="187" spans="1:2" ht="13">
      <c r="A187" s="1" t="str">
        <f ca="1">IFERROR(__xludf.DUMMYFUNCTION("""COMPUTED_VALUE"""),"Järnsvenskan 2018")</f>
        <v>Järnsvenskan 2018</v>
      </c>
      <c r="B187" s="1" t="str">
        <f ca="1">IFERROR(__xludf.DUMMYFUNCTION("if(A187&lt;&gt;"""",unique(filter('DATA-Videos'!K:K,'DATA-Videos'!J:J = A187)),"""")"),"Järnboås")</f>
        <v>Järnboås</v>
      </c>
    </row>
    <row r="188" spans="1:2" ht="13">
      <c r="A188" s="1" t="str">
        <f ca="1">IFERROR(__xludf.DUMMYFUNCTION("""COMPUTED_VALUE"""),"NRW-Winterliga 2019")</f>
        <v>NRW-Winterliga 2019</v>
      </c>
      <c r="B188" s="1" t="str">
        <f ca="1">IFERROR(__xludf.DUMMYFUNCTION("if(A188&lt;&gt;"""",unique(filter('DATA-Videos'!K:K,'DATA-Videos'!J:J = A188)),"""")"),"Wuppertal")</f>
        <v>Wuppertal</v>
      </c>
    </row>
    <row r="189" spans="1:2" ht="13">
      <c r="A189" s="87" t="str">
        <f ca="1">IFERROR(__xludf.DUMMYFUNCTION("""COMPUTED_VALUE"""),"12. Saarländische Meisterschaft")</f>
        <v>12. Saarländische Meisterschaft</v>
      </c>
      <c r="B189" s="1" t="str">
        <f ca="1">IFERROR(__xludf.DUMMYFUNCTION("if(A189&lt;&gt;"""",unique(filter('DATA-Videos'!K:K,'DATA-Videos'!J:J = A189)),"""")"),"Homburg")</f>
        <v>Homburg</v>
      </c>
    </row>
    <row r="190" spans="1:2" ht="13">
      <c r="A190" s="87" t="str">
        <f ca="1">IFERROR(__xludf.DUMMYFUNCTION("""COMPUTED_VALUE"""),"2. Dorfturnier zu Kerwa")</f>
        <v>2. Dorfturnier zu Kerwa</v>
      </c>
      <c r="B190" s="1" t="str">
        <f ca="1">IFERROR(__xludf.DUMMYFUNCTION("if(A190&lt;&gt;"""",unique(filter('DATA-Videos'!K:K,'DATA-Videos'!J:J = A190)),"""")"),"Kerwa")</f>
        <v>Kerwa</v>
      </c>
    </row>
    <row r="191" spans="1:2" ht="13">
      <c r="A191" s="1" t="str">
        <f ca="1">IFERROR(__xludf.DUMMYFUNCTION("""COMPUTED_VALUE"""),"10. Badische Meisterschaft")</f>
        <v>10. Badische Meisterschaft</v>
      </c>
      <c r="B191" s="1" t="str">
        <f ca="1">IFERROR(__xludf.DUMMYFUNCTION("if(A191&lt;&gt;"""",unique(filter('DATA-Videos'!K:K,'DATA-Videos'!J:J = A191)),"""")"),"Villingen")</f>
        <v>Villingen</v>
      </c>
    </row>
    <row r="192" spans="1:2" ht="13">
      <c r="A192" s="1" t="str">
        <f ca="1">IFERROR(__xludf.DUMMYFUNCTION("""COMPUTED_VALUE"""),"2. NLG Spieltag")</f>
        <v>2. NLG Spieltag</v>
      </c>
      <c r="B192" s="1" t="str">
        <f ca="1">IFERROR(__xludf.DUMMYFUNCTION("if(A192&lt;&gt;"""",unique(filter('DATA-Videos'!K:K,'DATA-Videos'!J:J = A192)),"""")"),"Lauffen")</f>
        <v>Lauffen</v>
      </c>
    </row>
    <row r="193" spans="1:2" ht="13">
      <c r="A193" s="1" t="str">
        <f ca="1">IFERROR(__xludf.DUMMYFUNCTION("""COMPUTED_VALUE"""),"Göttinger Hallencup 2014")</f>
        <v>Göttinger Hallencup 2014</v>
      </c>
      <c r="B193" s="1" t="str">
        <f ca="1">IFERROR(__xludf.DUMMYFUNCTION("if(A193&lt;&gt;"""",unique(filter('DATA-Videos'!K:K,'DATA-Videos'!J:J = A193)),"""")"),"Göttingen")</f>
        <v>Göttingen</v>
      </c>
    </row>
    <row r="194" spans="1:2" ht="13">
      <c r="A194" s="1" t="str">
        <f ca="1">IFERROR(__xludf.DUMMYFUNCTION("""COMPUTED_VALUE"""),"OWL Spieltag Cottbus 2014")</f>
        <v>OWL Spieltag Cottbus 2014</v>
      </c>
      <c r="B194" s="1" t="str">
        <f ca="1">IFERROR(__xludf.DUMMYFUNCTION("if(A194&lt;&gt;"""",unique(filter('DATA-Videos'!K:K,'DATA-Videos'!J:J = A194)),"""")"),"Cottbus")</f>
        <v>Cottbus</v>
      </c>
    </row>
    <row r="195" spans="1:2" ht="13">
      <c r="A195" s="1" t="str">
        <f ca="1">IFERROR(__xludf.DUMMYFUNCTION("""COMPUTED_VALUE"""),"1. Jugger Event Schmalkalden")</f>
        <v>1. Jugger Event Schmalkalden</v>
      </c>
      <c r="B195" s="1" t="str">
        <f ca="1">IFERROR(__xludf.DUMMYFUNCTION("if(A195&lt;&gt;"""",unique(filter('DATA-Videos'!K:K,'DATA-Videos'!J:J = A195)),"""")"),"Schmalkalden")</f>
        <v>Schmalkalden</v>
      </c>
    </row>
    <row r="196" spans="1:2" ht="13">
      <c r="A196" s="1" t="str">
        <f ca="1">IFERROR(__xludf.DUMMYFUNCTION("""COMPUTED_VALUE"""),"5. Torneo Nacional de Zaragoza (TNZ 2014)")</f>
        <v>5. Torneo Nacional de Zaragoza (TNZ 2014)</v>
      </c>
      <c r="B196" s="1" t="str">
        <f ca="1">IFERROR(__xludf.DUMMYFUNCTION("if(A196&lt;&gt;"""",unique(filter('DATA-Videos'!K:K,'DATA-Videos'!J:J = A196)),"""")"),"Zaragoza")</f>
        <v>Zaragoza</v>
      </c>
    </row>
    <row r="197" spans="1:2" ht="13">
      <c r="A197" s="1" t="str">
        <f ca="1">IFERROR(__xludf.DUMMYFUNCTION("""COMPUTED_VALUE"""),"10. Thüringer Meisterschaft (TM 2017)")</f>
        <v>10. Thüringer Meisterschaft (TM 2017)</v>
      </c>
      <c r="B197" s="1" t="str">
        <f ca="1">IFERROR(__xludf.DUMMYFUNCTION("if(A197&lt;&gt;"""",unique(filter('DATA-Videos'!K:K,'DATA-Videos'!J:J = A197)),"""")"),"Jena")</f>
        <v>Jena</v>
      </c>
    </row>
    <row r="198" spans="1:2" ht="13">
      <c r="A198" s="1" t="str">
        <f ca="1">IFERROR(__xludf.DUMMYFUNCTION("""COMPUTED_VALUE"""),"11. Berliner Juggerpokal (BJP 2017)")</f>
        <v>11. Berliner Juggerpokal (BJP 2017)</v>
      </c>
      <c r="B198" s="1" t="str">
        <f ca="1">IFERROR(__xludf.DUMMYFUNCTION("if(A198&lt;&gt;"""",unique(filter('DATA-Videos'!K:K,'DATA-Videos'!J:J = A198)),"""")"),"Berlin")</f>
        <v>Berlin</v>
      </c>
    </row>
    <row r="199" spans="1:2" ht="13">
      <c r="A199" s="87" t="str">
        <f ca="1">IFERROR(__xludf.DUMMYFUNCTION("""COMPUTED_VALUE"""),"3. Frängsche Meisterschaft")</f>
        <v>3. Frängsche Meisterschaft</v>
      </c>
      <c r="B199" s="1" t="str">
        <f ca="1">IFERROR(__xludf.DUMMYFUNCTION("if(A199&lt;&gt;"""",unique(filter('DATA-Videos'!K:K,'DATA-Videos'!J:J = A199)),"""")"),"Erlangen")</f>
        <v>Erlangen</v>
      </c>
    </row>
    <row r="200" spans="1:2" ht="13">
      <c r="A200" s="1" t="str">
        <f ca="1">IFERROR(__xludf.DUMMYFUNCTION("""COMPUTED_VALUE"""),"9. Thüringer Meisterschaft (TM 2016)")</f>
        <v>9. Thüringer Meisterschaft (TM 2016)</v>
      </c>
      <c r="B200" s="1" t="str">
        <f ca="1">IFERROR(__xludf.DUMMYFUNCTION("if(A200&lt;&gt;"""",unique(filter('DATA-Videos'!K:K,'DATA-Videos'!J:J = A200)),"""")"),"Jena")</f>
        <v>Jena</v>
      </c>
    </row>
    <row r="201" spans="1:2" ht="13">
      <c r="A201" s="1" t="str">
        <f ca="1">IFERROR(__xludf.DUMMYFUNCTION("""COMPUTED_VALUE"""),"3. Mitteldeutsche Meisterschaft")</f>
        <v>3. Mitteldeutsche Meisterschaft</v>
      </c>
      <c r="B201" s="1" t="str">
        <f ca="1">IFERROR(__xludf.DUMMYFUNCTION("if(A201&lt;&gt;"""",unique(filter('DATA-Videos'!K:K,'DATA-Videos'!J:J = A201)),"""")"),"Halle (Saale)")</f>
        <v>Halle (Saale)</v>
      </c>
    </row>
    <row r="202" spans="1:2" ht="13">
      <c r="A202" s="1" t="str">
        <f ca="1">IFERROR(__xludf.DUMMYFUNCTION("""COMPUTED_VALUE"""),"OWL 2015/2016")</f>
        <v>OWL 2015/2016</v>
      </c>
      <c r="B202" s="1" t="str">
        <f ca="1">IFERROR(__xludf.DUMMYFUNCTION("if(A202&lt;&gt;"""",unique(filter('DATA-Videos'!K:K,'DATA-Videos'!J:J = A202)),"""")"),"Jena")</f>
        <v>Jena</v>
      </c>
    </row>
    <row r="203" spans="1:2" ht="13">
      <c r="A203" s="1" t="str">
        <f ca="1">IFERROR(__xludf.DUMMYFUNCTION("""COMPUTED_VALUE"""),"6. Torneo nacional Zaragoza (TNZ 2015)")</f>
        <v>6. Torneo nacional Zaragoza (TNZ 2015)</v>
      </c>
      <c r="B203" s="1" t="str">
        <f ca="1">IFERROR(__xludf.DUMMYFUNCTION("if(A203&lt;&gt;"""",unique(filter('DATA-Videos'!K:K,'DATA-Videos'!J:J = A203)),"""")"),"Zaragoza")</f>
        <v>Zaragoza</v>
      </c>
    </row>
    <row r="204" spans="1:2" ht="13">
      <c r="A204" s="87" t="str">
        <f ca="1">IFERROR(__xludf.DUMMYFUNCTION("""COMPUTED_VALUE"""),"OWL 2014/2015")</f>
        <v>OWL 2014/2015</v>
      </c>
      <c r="B204" s="1" t="str">
        <f ca="1">IFERROR(__xludf.DUMMYFUNCTION("if(A204&lt;&gt;"""",unique(filter('DATA-Videos'!K:K,'DATA-Videos'!J:J = A204)),"""")"),"#REF!")</f>
        <v>#REF!</v>
      </c>
    </row>
    <row r="205" spans="1:2" ht="13">
      <c r="A205" s="1" t="str">
        <f ca="1">IFERROR(__xludf.DUMMYFUNCTION("""COMPUTED_VALUE"""),"10. Saarländische Meisterschaft")</f>
        <v>10. Saarländische Meisterschaft</v>
      </c>
      <c r="B205" s="1" t="str">
        <f ca="1">IFERROR(__xludf.DUMMYFUNCTION("if(A205&lt;&gt;"""",unique(filter('DATA-Videos'!K:K,'DATA-Videos'!J:J = A205)),"""")"),"Homburg")</f>
        <v>Homburg</v>
      </c>
    </row>
    <row r="206" spans="1:2" ht="13">
      <c r="A206" s="25" t="str">
        <f ca="1">IFERROR(__xludf.DUMMYFUNCTION("""COMPUTED_VALUE"""),"4. Rheinland-Pfälzische Meisterschaft")</f>
        <v>4. Rheinland-Pfälzische Meisterschaft</v>
      </c>
      <c r="B206" s="1" t="str">
        <f ca="1">IFERROR(__xludf.DUMMYFUNCTION("if(A206&lt;&gt;"""",unique(filter('DATA-Videos'!K:K,'DATA-Videos'!J:J = A206)),"""")"),"Mainz")</f>
        <v>Mainz</v>
      </c>
    </row>
    <row r="207" spans="1:2" ht="13">
      <c r="A207" s="1" t="str">
        <f ca="1">IFERROR(__xludf.DUMMYFUNCTION("""COMPUTED_VALUE"""),"5. Südwest Regionalturnier")</f>
        <v>5. Südwest Regionalturnier</v>
      </c>
      <c r="B207" s="1" t="str">
        <f ca="1">IFERROR(__xludf.DUMMYFUNCTION("if(A207&lt;&gt;"""",unique(filter('DATA-Videos'!K:K,'DATA-Videos'!J:J = A207)),"""")"),"Homburg")</f>
        <v>Homburg</v>
      </c>
    </row>
    <row r="208" spans="1:2" ht="14">
      <c r="A208" s="38" t="str">
        <f ca="1">IFERROR(__xludf.DUMMYFUNCTION("""COMPUTED_VALUE"""),"1. Bremer Landesmeisterschaft")</f>
        <v>1. Bremer Landesmeisterschaft</v>
      </c>
      <c r="B208" s="1" t="str">
        <f ca="1">IFERROR(__xludf.DUMMYFUNCTION("if(A208&lt;&gt;"""",unique(filter('DATA-Videos'!K:K,'DATA-Videos'!J:J = A208)),"""")"),"Bremen")</f>
        <v>Bremen</v>
      </c>
    </row>
    <row r="209" spans="1:2" ht="15">
      <c r="A209" s="53" t="str">
        <f ca="1">IFERROR(__xludf.DUMMYFUNCTION("""COMPUTED_VALUE"""),"1. Ruhrpott-Pott")</f>
        <v>1. Ruhrpott-Pott</v>
      </c>
      <c r="B209" s="1" t="str">
        <f ca="1">IFERROR(__xludf.DUMMYFUNCTION("if(A209&lt;&gt;"""",unique(filter('DATA-Videos'!K:K,'DATA-Videos'!J:J = A209)),"""")"),"Bochum")</f>
        <v>Bochum</v>
      </c>
    </row>
    <row r="210" spans="1:2" ht="13">
      <c r="A210" s="1" t="str">
        <f ca="1">IFERROR(__xludf.DUMMYFUNCTION("""COMPUTED_VALUE"""),"2. Kampf um die rote Stadt")</f>
        <v>2. Kampf um die rote Stadt</v>
      </c>
      <c r="B210" s="1" t="str">
        <f ca="1">IFERROR(__xludf.DUMMYFUNCTION("if(A210&lt;&gt;"""",unique(filter('DATA-Videos'!K:K,'DATA-Videos'!J:J = A210)),"""")"),"Rotenburg (Wümme)")</f>
        <v>Rotenburg (Wümme)</v>
      </c>
    </row>
    <row r="211" spans="1:2" ht="15">
      <c r="A211" s="53" t="str">
        <f ca="1">IFERROR(__xludf.DUMMYFUNCTION("""COMPUTED_VALUE"""),"4. TORNEO INTERNACIONAL DE ESPAÑA (TIE) 2019")</f>
        <v>4. TORNEO INTERNACIONAL DE ESPAÑA (TIE) 2019</v>
      </c>
      <c r="B211" s="1" t="str">
        <f ca="1">IFERROR(__xludf.DUMMYFUNCTION("if(A211&lt;&gt;"""",unique(filter('DATA-Videos'!K:K,'DATA-Videos'!J:J = A211)),"""")"),"Madrid")</f>
        <v>Madrid</v>
      </c>
    </row>
    <row r="212" spans="1:2" ht="13">
      <c r="A212" s="1" t="str">
        <f ca="1">IFERROR(__xludf.DUMMYFUNCTION("""COMPUTED_VALUE"""),"I Regional Alicantino")</f>
        <v>I Regional Alicantino</v>
      </c>
      <c r="B212" s="1" t="str">
        <f ca="1">IFERROR(__xludf.DUMMYFUNCTION("if(A212&lt;&gt;"""",unique(filter('DATA-Videos'!K:K,'DATA-Videos'!J:J = A212)),"""")"),"Alicante")</f>
        <v>Alicante</v>
      </c>
    </row>
    <row r="213" spans="1:2" ht="13">
      <c r="A213" s="1" t="str">
        <f ca="1">IFERROR(__xludf.DUMMYFUNCTION("""COMPUTED_VALUE"""),"X Open Murcia")</f>
        <v>X Open Murcia</v>
      </c>
      <c r="B213" s="1" t="str">
        <f ca="1">IFERROR(__xludf.DUMMYFUNCTION("if(A213&lt;&gt;"""",unique(filter('DATA-Videos'!K:K,'DATA-Videos'!J:J = A213)),"""")"),"Murcia")</f>
        <v>Murcia</v>
      </c>
    </row>
    <row r="214" spans="1:2" ht="13">
      <c r="A214" s="1" t="str">
        <f ca="1">IFERROR(__xludf.DUMMYFUNCTION("""COMPUTED_VALUE"""),"V Liga Murciana")</f>
        <v>V Liga Murciana</v>
      </c>
      <c r="B214" s="1" t="str">
        <f ca="1">IFERROR(__xludf.DUMMYFUNCTION("if(A214&lt;&gt;"""",unique(filter('DATA-Videos'!K:K,'DATA-Videos'!J:J = A214)),"""")"),"Murcia")</f>
        <v>Murcia</v>
      </c>
    </row>
    <row r="215" spans="1:2" ht="13">
      <c r="A215" s="1" t="str">
        <f ca="1">IFERROR(__xludf.DUMMYFUNCTION("""COMPUTED_VALUE"""),"3. TORNEO INTERNACIONAL DE ESPAÑA (TIE) 2018")</f>
        <v>3. TORNEO INTERNACIONAL DE ESPAÑA (TIE) 2018</v>
      </c>
      <c r="B215" s="1" t="str">
        <f ca="1">IFERROR(__xludf.DUMMYFUNCTION("if(A215&lt;&gt;"""",unique(filter('DATA-Videos'!K:K,'DATA-Videos'!J:J = A215)),"""")"),"Madrid")</f>
        <v>Madrid</v>
      </c>
    </row>
    <row r="216" spans="1:2" ht="13">
      <c r="A216" s="1" t="str">
        <f ca="1">IFERROR(__xludf.DUMMYFUNCTION("""COMPUTED_VALUE"""),"1. Atún Cup (AC 2010)")</f>
        <v>1. Atún Cup (AC 2010)</v>
      </c>
      <c r="B216" s="1" t="str">
        <f ca="1">IFERROR(__xludf.DUMMYFUNCTION("if(A216&lt;&gt;"""",unique(filter('DATA-Videos'!K:K,'DATA-Videos'!J:J = A216)),"""")"),"Madrid")</f>
        <v>Madrid</v>
      </c>
    </row>
    <row r="217" spans="1:2" ht="13">
      <c r="A217" s="1" t="str">
        <f ca="1">IFERROR(__xludf.DUMMYFUNCTION("""COMPUTED_VALUE"""),"Liga Vanciana de Jugger")</f>
        <v>Liga Vanciana de Jugger</v>
      </c>
      <c r="B217" s="1" t="str">
        <f ca="1">IFERROR(__xludf.DUMMYFUNCTION("if(A217&lt;&gt;"""",unique(filter('DATA-Videos'!K:K,'DATA-Videos'!J:J = A217)),"""")"),"Valencia")</f>
        <v>Valencia</v>
      </c>
    </row>
    <row r="218" spans="1:2" ht="14">
      <c r="A218" s="38" t="str">
        <f ca="1">IFERROR(__xludf.DUMMYFUNCTION("""COMPUTED_VALUE"""),"Torneo Jugger Cromel 2011")</f>
        <v>Torneo Jugger Cromel 2011</v>
      </c>
      <c r="B218" s="1" t="str">
        <f ca="1">IFERROR(__xludf.DUMMYFUNCTION("if(A218&lt;&gt;"""",unique(filter('DATA-Videos'!K:K,'DATA-Videos'!J:J = A218)),"""")"),"")</f>
        <v/>
      </c>
    </row>
    <row r="219" spans="1:2" ht="15">
      <c r="A219" s="53" t="str">
        <f ca="1">IFERROR(__xludf.DUMMYFUNCTION("""COMPUTED_VALUE"""),"Juggerslam")</f>
        <v>Juggerslam</v>
      </c>
      <c r="B219" s="1" t="str">
        <f ca="1">IFERROR(__xludf.DUMMYFUNCTION("if(A219&lt;&gt;"""",unique(filter('DATA-Videos'!K:K,'DATA-Videos'!J:J = A219)),"""")"),"")</f>
        <v/>
      </c>
    </row>
    <row r="220" spans="1:2" ht="13">
      <c r="A220" s="1" t="str">
        <f ca="1">IFERROR(__xludf.DUMMYFUNCTION("""COMPUTED_VALUE"""),"2. Summer Cup 2011")</f>
        <v>2. Summer Cup 2011</v>
      </c>
      <c r="B220" s="1" t="str">
        <f ca="1">IFERROR(__xludf.DUMMYFUNCTION("if(A220&lt;&gt;"""",unique(filter('DATA-Videos'!K:K,'DATA-Videos'!J:J = A220)),"""")"),"Valencia")</f>
        <v>Valencia</v>
      </c>
    </row>
    <row r="221" spans="1:2" ht="13">
      <c r="A221" s="87" t="str">
        <f ca="1">IFERROR(__xludf.DUMMYFUNCTION("""COMPUTED_VALUE"""),"2. Atún Cup (AC 2011)")</f>
        <v>2. Atún Cup (AC 2011)</v>
      </c>
      <c r="B221" s="1" t="str">
        <f ca="1">IFERROR(__xludf.DUMMYFUNCTION("if(A221&lt;&gt;"""",unique(filter('DATA-Videos'!K:K,'DATA-Videos'!J:J = A221)),"""")"),"Madrid")</f>
        <v>Madrid</v>
      </c>
    </row>
    <row r="222" spans="1:2" ht="13">
      <c r="A222" s="1" t="str">
        <f ca="1">IFERROR(__xludf.DUMMYFUNCTION("""COMPUTED_VALUE"""),"2. Torneo Future")</f>
        <v>2. Torneo Future</v>
      </c>
      <c r="B222" s="1" t="str">
        <f ca="1">IFERROR(__xludf.DUMMYFUNCTION("if(A222&lt;&gt;"""",unique(filter('DATA-Videos'!K:K,'DATA-Videos'!J:J = A222)),"""")"),"Valencia")</f>
        <v>Valencia</v>
      </c>
    </row>
    <row r="223" spans="1:2" ht="13">
      <c r="A223" s="25" t="str">
        <f ca="1">IFERROR(__xludf.DUMMYFUNCTION("""COMPUTED_VALUE"""),"Liga Valenciana de los Retos")</f>
        <v>Liga Valenciana de los Retos</v>
      </c>
      <c r="B223" s="1" t="str">
        <f ca="1">IFERROR(__xludf.DUMMYFUNCTION("if(A223&lt;&gt;"""",unique(filter('DATA-Videos'!K:K,'DATA-Videos'!J:J = A223)),"""")"),"Valencia")</f>
        <v>Valencia</v>
      </c>
    </row>
    <row r="224" spans="1:2" ht="13">
      <c r="A224" s="1" t="str">
        <f ca="1">IFERROR(__xludf.DUMMYFUNCTION("""COMPUTED_VALUE"""),"3. Liga Valenciana de Jugger")</f>
        <v>3. Liga Valenciana de Jugger</v>
      </c>
      <c r="B224" s="1" t="str">
        <f ca="1">IFERROR(__xludf.DUMMYFUNCTION("if(A224&lt;&gt;"""",unique(filter('DATA-Videos'!K:K,'DATA-Videos'!J:J = A224)),"""")"),"Valencia")</f>
        <v>Valencia</v>
      </c>
    </row>
    <row r="225" spans="1:2" ht="13">
      <c r="A225" s="1" t="str">
        <f ca="1">IFERROR(__xludf.DUMMYFUNCTION("""COMPUTED_VALUE"""),"2nd Austrian Jugger Open")</f>
        <v>2nd Austrian Jugger Open</v>
      </c>
      <c r="B225" s="1" t="str">
        <f ca="1">IFERROR(__xludf.DUMMYFUNCTION("if(A225&lt;&gt;"""",unique(filter('DATA-Videos'!K:K,'DATA-Videos'!J:J = A225)),"""")"),"Wien")</f>
        <v>Wien</v>
      </c>
    </row>
    <row r="226" spans="1:2" ht="13">
      <c r="A226" s="1" t="str">
        <f ca="1">IFERROR(__xludf.DUMMYFUNCTION("""COMPUTED_VALUE"""),"5. Deutsche Meisterschaft für Kinder- und Jugendmannschaften (DKJM 2018)")</f>
        <v>5. Deutsche Meisterschaft für Kinder- und Jugendmannschaften (DKJM 2018)</v>
      </c>
      <c r="B226" s="1" t="str">
        <f ca="1">IFERROR(__xludf.DUMMYFUNCTION("if(A226&lt;&gt;"""",unique(filter('DATA-Videos'!K:K,'DATA-Videos'!J:J = A226)),"""")"),"Halle (Saale)")</f>
        <v>Halle (Saale)</v>
      </c>
    </row>
    <row r="227" spans="1:2" ht="13">
      <c r="A227" s="11" t="str">
        <f ca="1">IFERROR(__xludf.DUMMYFUNCTION("""COMPUTED_VALUE"""),"1. Berlin Masters der Kinder (BMK 2016)")</f>
        <v>1. Berlin Masters der Kinder (BMK 2016)</v>
      </c>
      <c r="B227" s="11" t="str">
        <f ca="1">IFERROR(__xludf.DUMMYFUNCTION("if(A227&lt;&gt;"""",unique(filter('DATA-Videos'!K:K,'DATA-Videos'!J:J = A227)),"""")"),"Berlin")</f>
        <v>Berlin</v>
      </c>
    </row>
    <row r="228" spans="1:2" ht="13">
      <c r="A228" s="9" t="str">
        <f ca="1">IFERROR(__xludf.DUMMYFUNCTION("""COMPUTED_VALUE"""),"5. Berlin Masters (BM 2016)")</f>
        <v>5. Berlin Masters (BM 2016)</v>
      </c>
      <c r="B228" s="8" t="str">
        <f ca="1">IFERROR(__xludf.DUMMYFUNCTION("if(A228&lt;&gt;"""",unique(filter('DATA-Videos'!K:K,'DATA-Videos'!J:J = A228)),"""")"),"Berlin")</f>
        <v>Berlin</v>
      </c>
    </row>
    <row r="229" spans="1:2" ht="13">
      <c r="A229" s="1" t="str">
        <f ca="1">IFERROR(__xludf.DUMMYFUNCTION("""COMPUTED_VALUE"""),"3. Deutsche Meisterschaft für Kinder- und Jugendmannschaften (DKJM 2016)")</f>
        <v>3. Deutsche Meisterschaft für Kinder- und Jugendmannschaften (DKJM 2016)</v>
      </c>
      <c r="B229" s="1" t="str">
        <f ca="1">IFERROR(__xludf.DUMMYFUNCTION("if(A229&lt;&gt;"""",unique(filter('DATA-Videos'!K:K,'DATA-Videos'!J:J = A229)),"""")"),"Rethwisch")</f>
        <v>Rethwisch</v>
      </c>
    </row>
    <row r="230" spans="1:2" ht="13">
      <c r="A230" s="1" t="str">
        <f ca="1">IFERROR(__xludf.DUMMYFUNCTION("""COMPUTED_VALUE"""),"4. Berliner Juggerpokal der Jugend (BJPJ 2015)")</f>
        <v>4. Berliner Juggerpokal der Jugend (BJPJ 2015)</v>
      </c>
      <c r="B230" s="1" t="str">
        <f ca="1">IFERROR(__xludf.DUMMYFUNCTION("if(A230&lt;&gt;"""",unique(filter('DATA-Videos'!K:K,'DATA-Videos'!J:J = A230)),"""")"),"Berlin")</f>
        <v>Berlin</v>
      </c>
    </row>
    <row r="231" spans="1:2" ht="13">
      <c r="A231" s="87" t="str">
        <f ca="1">IFERROR(__xludf.DUMMYFUNCTION("""COMPUTED_VALUE"""),"4. Berliner Juggerpokal der Kinder (BJPK 2015)")</f>
        <v>4. Berliner Juggerpokal der Kinder (BJPK 2015)</v>
      </c>
      <c r="B231" s="1" t="str">
        <f ca="1">IFERROR(__xludf.DUMMYFUNCTION("if(A231&lt;&gt;"""",unique(filter('DATA-Videos'!K:K,'DATA-Videos'!J:J = A231)),"""")"),"Berlin")</f>
        <v>Berlin</v>
      </c>
    </row>
    <row r="232" spans="1:2" ht="13">
      <c r="A232" s="1" t="str">
        <f ca="1">IFERROR(__xludf.DUMMYFUNCTION("""COMPUTED_VALUE"""),"5. Atún Cup (AC 2014)")</f>
        <v>5. Atún Cup (AC 2014)</v>
      </c>
      <c r="B232" s="1" t="str">
        <f ca="1">IFERROR(__xludf.DUMMYFUNCTION("if(A232&lt;&gt;"""",unique(filter('DATA-Videos'!K:K,'DATA-Videos'!J:J = A232)),"""")"),"Madrid")</f>
        <v>Madrid</v>
      </c>
    </row>
    <row r="233" spans="1:2" ht="13">
      <c r="A233" s="1" t="str">
        <f ca="1">IFERROR(__xludf.DUMMYFUNCTION("""COMPUTED_VALUE"""),"3. Berliner Juggerpokal der Kinder (BJPK 2014)")</f>
        <v>3. Berliner Juggerpokal der Kinder (BJPK 2014)</v>
      </c>
      <c r="B233" s="1" t="str">
        <f ca="1">IFERROR(__xludf.DUMMYFUNCTION("if(A233&lt;&gt;"""",unique(filter('DATA-Videos'!K:K,'DATA-Videos'!J:J = A233)),"""")"),"Berlin")</f>
        <v>Berlin</v>
      </c>
    </row>
    <row r="234" spans="1:2" ht="13">
      <c r="A234" s="1" t="str">
        <f ca="1">IFERROR(__xludf.DUMMYFUNCTION("""COMPUTED_VALUE"""),"1. Deutsche Meisterschaft für Kinder- und Jugendmannschaften (DKJM 2014)")</f>
        <v>1. Deutsche Meisterschaft für Kinder- und Jugendmannschaften (DKJM 2014)</v>
      </c>
      <c r="B234" s="1" t="str">
        <f ca="1">IFERROR(__xludf.DUMMYFUNCTION("if(A234&lt;&gt;"""",unique(filter('DATA-Videos'!K:K,'DATA-Videos'!J:J = A234)),"""")"),"Rothenburg a.d. Fulda")</f>
        <v>Rothenburg a.d. Fulda</v>
      </c>
    </row>
    <row r="235" spans="1:2" ht="13">
      <c r="A235" s="87" t="str">
        <f ca="1">IFERROR(__xludf.DUMMYFUNCTION("""COMPUTED_VALUE"""),"1. Berliner Juggerpokal der Jugend (BJPJ 2013)")</f>
        <v>1. Berliner Juggerpokal der Jugend (BJPJ 2013)</v>
      </c>
      <c r="B235" s="1" t="str">
        <f ca="1">IFERROR(__xludf.DUMMYFUNCTION("if(A235&lt;&gt;"""",unique(filter('DATA-Videos'!K:K,'DATA-Videos'!J:J = A235)),"""")"),"Berlin")</f>
        <v>Berlin</v>
      </c>
    </row>
    <row r="236" spans="1:2" ht="13">
      <c r="A236" s="1" t="str">
        <f ca="1">IFERROR(__xludf.DUMMYFUNCTION("""COMPUTED_VALUE"""),"9. Summer Cup")</f>
        <v>9. Summer Cup</v>
      </c>
      <c r="B236" s="1" t="str">
        <f ca="1">IFERROR(__xludf.DUMMYFUNCTION("if(A236&lt;&gt;"""",unique(filter('DATA-Videos'!K:K,'DATA-Videos'!J:J = A236)),"""")"),"Astillero")</f>
        <v>Astillero</v>
      </c>
    </row>
    <row r="237" spans="1:2" ht="15">
      <c r="A237" s="53" t="str">
        <f ca="1">IFERROR(__xludf.DUMMYFUNCTION("""COMPUTED_VALUE"""),"6. Spring Cup")</f>
        <v>6. Spring Cup</v>
      </c>
      <c r="B237" s="1" t="str">
        <f ca="1">IFERROR(__xludf.DUMMYFUNCTION("if(A237&lt;&gt;"""",unique(filter('DATA-Videos'!K:K,'DATA-Videos'!J:J = A237)),"""")"),"")</f>
        <v/>
      </c>
    </row>
    <row r="238" spans="1:2" ht="13">
      <c r="A238" s="1" t="str">
        <f ca="1">IFERROR(__xludf.DUMMYFUNCTION("""COMPUTED_VALUE"""),"Irish International Tournament 2018")</f>
        <v>Irish International Tournament 2018</v>
      </c>
      <c r="B238" s="1" t="str">
        <f ca="1">IFERROR(__xludf.DUMMYFUNCTION("if(A238&lt;&gt;"""",unique(filter('DATA-Videos'!K:K,'DATA-Videos'!J:J = A238)),"""")"),"Dublin")</f>
        <v>Dublin</v>
      </c>
    </row>
    <row r="239" spans="1:2" ht="13">
      <c r="A239" s="1" t="str">
        <f ca="1">IFERROR(__xludf.DUMMYFUNCTION("""COMPUTED_VALUE"""),"Järnsvenskan 2017")</f>
        <v>Järnsvenskan 2017</v>
      </c>
      <c r="B239" s="1" t="str">
        <f ca="1">IFERROR(__xludf.DUMMYFUNCTION("if(A239&lt;&gt;"""",unique(filter('DATA-Videos'!K:K,'DATA-Videos'!J:J = A239)),"""")"),"Järnboas")</f>
        <v>Järnboas</v>
      </c>
    </row>
    <row r="240" spans="1:2" ht="13">
      <c r="A240" s="1" t="str">
        <f ca="1">IFERROR(__xludf.DUMMYFUNCTION("""COMPUTED_VALUE"""),"Irish International Tournament 2016")</f>
        <v>Irish International Tournament 2016</v>
      </c>
      <c r="B240" s="1" t="str">
        <f ca="1">IFERROR(__xludf.DUMMYFUNCTION("if(A240&lt;&gt;"""",unique(filter('DATA-Videos'!K:K,'DATA-Videos'!J:J = A240)),"""")"),"Dublin")</f>
        <v>Dublin</v>
      </c>
    </row>
    <row r="241" spans="1:2" ht="13">
      <c r="A241" s="1" t="str">
        <f ca="1">IFERROR(__xludf.DUMMYFUNCTION("""COMPUTED_VALUE"""),"1. TORNEO INTERNACIONAL DE ESPAÑA (TIE) 2016")</f>
        <v>1. TORNEO INTERNACIONAL DE ESPAÑA (TIE) 2016</v>
      </c>
      <c r="B241" s="1" t="str">
        <f ca="1">IFERROR(__xludf.DUMMYFUNCTION("if(A241&lt;&gt;"""",unique(filter('DATA-Videos'!K:K,'DATA-Videos'!J:J = A241)),"""")"),"Madrid")</f>
        <v>Madrid</v>
      </c>
    </row>
    <row r="242" spans="1:2" ht="13">
      <c r="A242" s="1" t="str">
        <f ca="1">IFERROR(__xludf.DUMMYFUNCTION("""COMPUTED_VALUE"""),"22. Hamburger Meisterschaft")</f>
        <v>22. Hamburger Meisterschaft</v>
      </c>
      <c r="B242" s="1" t="str">
        <f ca="1">IFERROR(__xludf.DUMMYFUNCTION("if(A242&lt;&gt;"""",unique(filter('DATA-Videos'!K:K,'DATA-Videos'!J:J = A242)),"""")"),"Hamburg")</f>
        <v>Hamburg</v>
      </c>
    </row>
    <row r="243" spans="1:2" ht="13">
      <c r="A243" s="1" t="str">
        <f ca="1">IFERROR(__xludf.DUMMYFUNCTION("""COMPUTED_VALUE"""),"3. Winter Cup 2015")</f>
        <v>3. Winter Cup 2015</v>
      </c>
      <c r="B243" s="1" t="str">
        <f ca="1">IFERROR(__xludf.DUMMYFUNCTION("if(A243&lt;&gt;"""",unique(filter('DATA-Videos'!K:K,'DATA-Videos'!J:J = A243)),"""")"),"")</f>
        <v/>
      </c>
    </row>
    <row r="244" spans="1:2" ht="13">
      <c r="A244" s="1" t="str">
        <f ca="1">IFERROR(__xludf.DUMMYFUNCTION("""COMPUTED_VALUE"""),"8. Winter Cup 2020")</f>
        <v>8. Winter Cup 2020</v>
      </c>
      <c r="B244" s="1" t="str">
        <f ca="1">IFERROR(__xludf.DUMMYFUNCTION("if(A244&lt;&gt;"""",unique(filter('DATA-Videos'!K:K,'DATA-Videos'!J:J = A244)),"""")"),"")</f>
        <v/>
      </c>
    </row>
    <row r="245" spans="1:2" ht="13">
      <c r="A245" s="1" t="str">
        <f ca="1">IFERROR(__xludf.DUMMYFUNCTION("""COMPUTED_VALUE"""),"7. Winter Cup 2019")</f>
        <v>7. Winter Cup 2019</v>
      </c>
      <c r="B245" s="1" t="str">
        <f ca="1">IFERROR(__xludf.DUMMYFUNCTION("if(A245&lt;&gt;"""",unique(filter('DATA-Videos'!K:K,'DATA-Videos'!J:J = A245)),"""")"),"Murcia")</f>
        <v>Murcia</v>
      </c>
    </row>
    <row r="246" spans="1:2" ht="13">
      <c r="A246" s="1" t="str">
        <f ca="1">IFERROR(__xludf.DUMMYFUNCTION("""COMPUTED_VALUE"""),"6. Winter Cup 2018")</f>
        <v>6. Winter Cup 2018</v>
      </c>
      <c r="B246" s="1" t="str">
        <f ca="1">IFERROR(__xludf.DUMMYFUNCTION("if(A246&lt;&gt;"""",unique(filter('DATA-Videos'!K:K,'DATA-Videos'!J:J = A246)),"""")"),"Murcia")</f>
        <v>Murcia</v>
      </c>
    </row>
    <row r="247" spans="1:2" ht="13">
      <c r="A247" s="1" t="str">
        <f ca="1">IFERROR(__xludf.DUMMYFUNCTION("""COMPUTED_VALUE"""),"1. Open 2. Levante Jugger League")</f>
        <v>1. Open 2. Levante Jugger League</v>
      </c>
      <c r="B247" s="1" t="str">
        <f ca="1">IFERROR(__xludf.DUMMYFUNCTION("if(A247&lt;&gt;"""",unique(filter('DATA-Videos'!K:K,'DATA-Videos'!J:J = A247)),"""")"),"")</f>
        <v/>
      </c>
    </row>
    <row r="248" spans="1:2" ht="13">
      <c r="A248" s="1" t="str">
        <f ca="1">IFERROR(__xludf.DUMMYFUNCTION("""COMPUTED_VALUE"""),"3. Liga Jugger Murcia")</f>
        <v>3. Liga Jugger Murcia</v>
      </c>
      <c r="B248" s="1" t="str">
        <f ca="1">IFERROR(__xludf.DUMMYFUNCTION("if(A248&lt;&gt;"""",unique(filter('DATA-Videos'!K:K,'DATA-Videos'!J:J = A248)),"""")"),"Murcia")</f>
        <v>Murcia</v>
      </c>
    </row>
    <row r="249" spans="1:2" ht="13">
      <c r="A249" s="1" t="str">
        <f ca="1">IFERROR(__xludf.DUMMYFUNCTION("""COMPUTED_VALUE"""),"3. Atún Cup (AC 2012)")</f>
        <v>3. Atún Cup (AC 2012)</v>
      </c>
      <c r="B249" s="1" t="str">
        <f ca="1">IFERROR(__xludf.DUMMYFUNCTION("if(A249&lt;&gt;"""",unique(filter('DATA-Videos'!K:K,'DATA-Videos'!J:J = A249)),"""")"),"Madrid")</f>
        <v>Madrid</v>
      </c>
    </row>
    <row r="250" spans="1:2" ht="13">
      <c r="A250" s="1" t="str">
        <f ca="1">IFERROR(__xludf.DUMMYFUNCTION("""COMPUTED_VALUE"""),"1. Winter Cup 2013")</f>
        <v>1. Winter Cup 2013</v>
      </c>
      <c r="B250" s="1" t="str">
        <f ca="1">IFERROR(__xludf.DUMMYFUNCTION("if(A250&lt;&gt;"""",unique(filter('DATA-Videos'!K:K,'DATA-Videos'!J:J = A250)),"""")"),"Murcia")</f>
        <v>Murcia</v>
      </c>
    </row>
    <row r="251" spans="1:2" ht="13">
      <c r="A251" s="1" t="str">
        <f ca="1">IFERROR(__xludf.DUMMYFUNCTION("""COMPUTED_VALUE"""),"6. Regional  Jugger Murcia")</f>
        <v>6. Regional  Jugger Murcia</v>
      </c>
      <c r="B251" s="1" t="str">
        <f ca="1">IFERROR(__xludf.DUMMYFUNCTION("if(A251&lt;&gt;"""",unique(filter('DATA-Videos'!K:K,'DATA-Videos'!J:J = A251)),"""")"),"Murcia")</f>
        <v>Murcia</v>
      </c>
    </row>
    <row r="252" spans="1:2" ht="13">
      <c r="A252" s="1" t="str">
        <f ca="1">IFERROR(__xludf.DUMMYFUNCTION("""COMPUTED_VALUE"""),"7. Regional Jugger Murcia")</f>
        <v>7. Regional Jugger Murcia</v>
      </c>
      <c r="B252" s="1" t="str">
        <f ca="1">IFERROR(__xludf.DUMMYFUNCTION("if(A252&lt;&gt;"""",unique(filter('DATA-Videos'!K:K,'DATA-Videos'!J:J = A252)),"""")"),"Murcia")</f>
        <v>Murcia</v>
      </c>
    </row>
    <row r="253" spans="1:2" ht="13">
      <c r="A253" s="1" t="str">
        <f ca="1">IFERROR(__xludf.DUMMYFUNCTION("""COMPUTED_VALUE"""),"4. Württemberg Cup")</f>
        <v>4. Württemberg Cup</v>
      </c>
      <c r="B253" s="1" t="str">
        <f ca="1">IFERROR(__xludf.DUMMYFUNCTION("if(A253&lt;&gt;"""",unique(filter('DATA-Videos'!K:K,'DATA-Videos'!J:J = A253)),"""")"),"Lauffen")</f>
        <v>Lauffen</v>
      </c>
    </row>
    <row r="254" spans="1:2" ht="13">
      <c r="A254" s="1" t="str">
        <f ca="1">IFERROR(__xludf.DUMMYFUNCTION("""COMPUTED_VALUE"""),"7. Südwest Regionalturnier")</f>
        <v>7. Südwest Regionalturnier</v>
      </c>
      <c r="B254" s="1" t="str">
        <f ca="1">IFERROR(__xludf.DUMMYFUNCTION("if(A254&lt;&gt;"""",unique(filter('DATA-Videos'!K:K,'DATA-Videos'!J:J = A254)),"""")"),"Homburg")</f>
        <v>Homburg</v>
      </c>
    </row>
    <row r="255" spans="1:2" ht="13">
      <c r="A255" s="1" t="str">
        <f ca="1">IFERROR(__xludf.DUMMYFUNCTION("""COMPUTED_VALUE"""),"13. Thüringer Meisterschaft (TM 21)")</f>
        <v>13. Thüringer Meisterschaft (TM 21)</v>
      </c>
      <c r="B255" s="1" t="str">
        <f ca="1">IFERROR(__xludf.DUMMYFUNCTION("if(A255&lt;&gt;"""",unique(filter('DATA-Videos'!K:K,'DATA-Videos'!J:J = A255)),"""")"),"Jena")</f>
        <v>Jena</v>
      </c>
    </row>
    <row r="256" spans="1:2" ht="13">
      <c r="A256" s="1" t="str">
        <f ca="1">IFERROR(__xludf.DUMMYFUNCTION("""COMPUTED_VALUE"""),"2. Lauffener Grabsteinturnier")</f>
        <v>2. Lauffener Grabsteinturnier</v>
      </c>
      <c r="B256" s="1" t="str">
        <f ca="1">IFERROR(__xludf.DUMMYFUNCTION("if(A256&lt;&gt;"""",unique(filter('DATA-Videos'!K:K,'DATA-Videos'!J:J = A256)),"""")"),"Lauffen")</f>
        <v>Lauffen</v>
      </c>
    </row>
    <row r="257" spans="1:2" ht="13">
      <c r="A257" s="1" t="str">
        <f ca="1">IFERROR(__xludf.DUMMYFUNCTION("""COMPUTED_VALUE"""),"10. Berlin Masters (BM 2021)")</f>
        <v>10. Berlin Masters (BM 2021)</v>
      </c>
      <c r="B257" s="1" t="str">
        <f ca="1">IFERROR(__xludf.DUMMYFUNCTION("if(A257&lt;&gt;"""",unique(filter('DATA-Videos'!K:K,'DATA-Videos'!J:J = A257)),"""")"),"Berlin")</f>
        <v>Berlin</v>
      </c>
    </row>
    <row r="258" spans="1:2" ht="13">
      <c r="A258" s="1" t="str">
        <f ca="1">IFERROR(__xludf.DUMMYFUNCTION("""COMPUTED_VALUE"""),"6. Bamberger Juggerturnier - zur Goldenen Pompfe")</f>
        <v>6. Bamberger Juggerturnier - zur Goldenen Pompfe</v>
      </c>
      <c r="B258" s="1" t="str">
        <f ca="1">IFERROR(__xludf.DUMMYFUNCTION("if(A258&lt;&gt;"""",unique(filter('DATA-Videos'!K:K,'DATA-Videos'!J:J = A258)),"""")"),"Bamberg")</f>
        <v>Bamberg</v>
      </c>
    </row>
    <row r="259" spans="1:2" ht="13">
      <c r="A259" s="1" t="str">
        <f ca="1">IFERROR(__xludf.DUMMYFUNCTION("""COMPUTED_VALUE"""),"1. Berlin Minors")</f>
        <v>1. Berlin Minors</v>
      </c>
      <c r="B259" s="1" t="str">
        <f ca="1">IFERROR(__xludf.DUMMYFUNCTION("if(A259&lt;&gt;"""",unique(filter('DATA-Videos'!K:K,'DATA-Videos'!J:J = A259)),"""")"),"Berlin")</f>
        <v>Berlin</v>
      </c>
    </row>
    <row r="260" spans="1:2" ht="13">
      <c r="A260" s="1" t="str">
        <f ca="1">IFERROR(__xludf.DUMMYFUNCTION("""COMPUTED_VALUE"""),"5. Württemberg Cup")</f>
        <v>5. Württemberg Cup</v>
      </c>
      <c r="B260" s="1" t="str">
        <f ca="1">IFERROR(__xludf.DUMMYFUNCTION("if(A260&lt;&gt;"""",unique(filter('DATA-Videos'!K:K,'DATA-Videos'!J:J = A260)),"""")"),"Lauffen")</f>
        <v>Lauffen</v>
      </c>
    </row>
    <row r="261" spans="1:2" ht="13">
      <c r="A261" s="1" t="str">
        <f ca="1">IFERROR(__xludf.DUMMYFUNCTION("""COMPUTED_VALUE"""),"Bonner Buccaneer Brawl (BBB 21)")</f>
        <v>Bonner Buccaneer Brawl (BBB 21)</v>
      </c>
      <c r="B261" s="1" t="str">
        <f ca="1">IFERROR(__xludf.DUMMYFUNCTION("if(A261&lt;&gt;"""",unique(filter('DATA-Videos'!K:K,'DATA-Videos'!J:J = A261)),"""")"),"Bonn")</f>
        <v>Bonn</v>
      </c>
    </row>
    <row r="262" spans="1:2" ht="13">
      <c r="A262" s="1" t="str">
        <f ca="1">IFERROR(__xludf.DUMMYFUNCTION("""COMPUTED_VALUE"""),"Einladungsturnier Winterliga in Hagen 1/3")</f>
        <v>Einladungsturnier Winterliga in Hagen 1/3</v>
      </c>
    </row>
    <row r="263" spans="1:2" ht="13">
      <c r="A263" s="1" t="str">
        <f ca="1">IFERROR(__xludf.DUMMYFUNCTION("""COMPUTED_VALUE"""),"Einladungsturnier Winterliga in Hagen 2/3")</f>
        <v>Einladungsturnier Winterliga in Hagen 2/3</v>
      </c>
      <c r="B263" s="1" t="str">
        <f ca="1">IFERROR(__xludf.DUMMYFUNCTION("if(A263&lt;&gt;"""",unique(filter('DATA-Videos'!K:K,'DATA-Videos'!J:J = A263)),"""")"),"Hagen")</f>
        <v>Hagen</v>
      </c>
    </row>
    <row r="264" spans="1:2" ht="13">
      <c r="A264" s="1" t="str">
        <f ca="1">IFERROR(__xludf.DUMMYFUNCTION("""COMPUTED_VALUE"""),"Einladungsturnier Winterliga in Hagen 3/3")</f>
        <v>Einladungsturnier Winterliga in Hagen 3/3</v>
      </c>
      <c r="B264" s="1" t="str">
        <f ca="1">IFERROR(__xludf.DUMMYFUNCTION("if(A264&lt;&gt;"""",unique(filter('DATA-Videos'!K:K,'DATA-Videos'!J:J = A264)),"""")"),"Hagen")</f>
        <v>Hagen</v>
      </c>
    </row>
    <row r="265" spans="1:2" ht="13">
      <c r="A265" s="1" t="str">
        <f ca="1">IFERROR(__xludf.DUMMYFUNCTION("""COMPUTED_VALUE"""),"5. Bonner Wintercup")</f>
        <v>5. Bonner Wintercup</v>
      </c>
      <c r="B265" s="1" t="str">
        <f ca="1">IFERROR(__xludf.DUMMYFUNCTION("if(A265&lt;&gt;"""",unique(filter('DATA-Videos'!K:K,'DATA-Videos'!J:J = A265)),"""")"),"Bonn")</f>
        <v>Bonn</v>
      </c>
    </row>
    <row r="266" spans="1:2" ht="13">
      <c r="A266" s="1" t="str">
        <f ca="1">IFERROR(__xludf.DUMMYFUNCTION("""COMPUTED_VALUE"""),"Einladungsturnier Speyer 2022")</f>
        <v>Einladungsturnier Speyer 2022</v>
      </c>
      <c r="B266" s="1" t="str">
        <f ca="1">IFERROR(__xludf.DUMMYFUNCTION("if(A266&lt;&gt;"""",unique(filter('DATA-Videos'!K:K,'DATA-Videos'!J:J = A266)),"""")"),"Speyer")</f>
        <v>Speyer</v>
      </c>
    </row>
    <row r="267" spans="1:2" ht="13">
      <c r="A267" s="1" t="str">
        <f ca="1">IFERROR(__xludf.DUMMYFUNCTION("""COMPUTED_VALUE"""),"1. Strandturnier in Rostock")</f>
        <v>1. Strandturnier in Rostock</v>
      </c>
      <c r="B267" s="1" t="str">
        <f ca="1">IFERROR(__xludf.DUMMYFUNCTION("if(A267&lt;&gt;"""",unique(filter('DATA-Videos'!K:K,'DATA-Videos'!J:J = A267)),"""")"),"Rostock")</f>
        <v>Rostock</v>
      </c>
    </row>
    <row r="268" spans="1:2" ht="13">
      <c r="A268" s="1" t="str">
        <f ca="1">IFERROR(__xludf.DUMMYFUNCTION("""COMPUTED_VALUE"""),"14. Thüringer Meisterschaft (TM 22)")</f>
        <v>14. Thüringer Meisterschaft (TM 22)</v>
      </c>
      <c r="B268" s="1" t="str">
        <f ca="1">IFERROR(__xludf.DUMMYFUNCTION("if(A268&lt;&gt;"""",unique(filter('DATA-Videos'!K:K,'DATA-Videos'!J:J = A268)),"""")"),"Jena")</f>
        <v>Jena</v>
      </c>
    </row>
    <row r="269" spans="1:2" ht="13">
      <c r="A269" s="1" t="str">
        <f ca="1">IFERROR(__xludf.DUMMYFUNCTION("""COMPUTED_VALUE"""),"4. Jugger.cz Open 2022")</f>
        <v>4. Jugger.cz Open 2022</v>
      </c>
      <c r="B269" s="1" t="str">
        <f ca="1">IFERROR(__xludf.DUMMYFUNCTION("if(A269&lt;&gt;"""",unique(filter('DATA-Videos'!K:K,'DATA-Videos'!J:J = A269)),"""")"),"Prag")</f>
        <v>Prag</v>
      </c>
    </row>
    <row r="270" spans="1:2" ht="13">
      <c r="A270" s="1" t="str">
        <f ca="1">IFERROR(__xludf.DUMMYFUNCTION("""COMPUTED_VALUE"""),"11. Berlin Masters (BM 2022)")</f>
        <v>11. Berlin Masters (BM 2022)</v>
      </c>
      <c r="B270" s="1" t="str">
        <f ca="1">IFERROR(__xludf.DUMMYFUNCTION("if(A270&lt;&gt;"""",unique(filter('DATA-Videos'!K:K,'DATA-Videos'!J:J = A270)),"""")"),"Berlin")</f>
        <v>Berlin</v>
      </c>
    </row>
    <row r="271" spans="1:2" ht="13">
      <c r="A271" s="1" t="str">
        <f ca="1">IFERROR(__xludf.DUMMYFUNCTION("""COMPUTED_VALUE"""),"Schattentheater")</f>
        <v>Schattentheater</v>
      </c>
      <c r="B271" s="1" t="str">
        <f ca="1">IFERROR(__xludf.DUMMYFUNCTION("if(A271&lt;&gt;"""",unique(filter('DATA-Videos'!K:K,'DATA-Videos'!J:J = A271)),"""")"),"Würzburg")</f>
        <v>Würzburg</v>
      </c>
    </row>
    <row r="272" spans="1:2" ht="13">
      <c r="A272" s="1" t="str">
        <f ca="1">IFERROR(__xludf.DUMMYFUNCTION("""COMPUTED_VALUE"""),"6. Württemberg Cup")</f>
        <v>6. Württemberg Cup</v>
      </c>
      <c r="B272" s="1" t="str">
        <f ca="1">IFERROR(__xludf.DUMMYFUNCTION("if(A272&lt;&gt;"""",unique(filter('DATA-Videos'!K:K,'DATA-Videos'!J:J = A272)),"""")"),"Lauffen")</f>
        <v>Lauffen</v>
      </c>
    </row>
    <row r="273" spans="1:2" ht="13">
      <c r="A273" s="1" t="str">
        <f ca="1">IFERROR(__xludf.DUMMYFUNCTION("""COMPUTED_VALUE"""),"Wessi Wettstreit")</f>
        <v>Wessi Wettstreit</v>
      </c>
      <c r="B273" s="1" t="str">
        <f ca="1">IFERROR(__xludf.DUMMYFUNCTION("if(A273&lt;&gt;"""",unique(filter('DATA-Videos'!K:K,'DATA-Videos'!J:J = A273)),"""")"),"Bonn")</f>
        <v>Bonn</v>
      </c>
    </row>
    <row r="274" spans="1:2" ht="13">
      <c r="A274" s="1" t="str">
        <f ca="1">IFERROR(__xludf.DUMMYFUNCTION("""COMPUTED_VALUE"""),"6. Leipziger Juggernächte")</f>
        <v>6. Leipziger Juggernächte</v>
      </c>
      <c r="B274" s="1" t="str">
        <f ca="1">IFERROR(__xludf.DUMMYFUNCTION("if(A274&lt;&gt;"""",unique(filter('DATA-Videos'!K:K,'DATA-Videos'!J:J = A274)),"""")"),"Leipzig")</f>
        <v>Leipzig</v>
      </c>
    </row>
    <row r="275" spans="1:2" ht="13">
      <c r="A275" s="1" t="str">
        <f ca="1">IFERROR(__xludf.DUMMYFUNCTION("""COMPUTED_VALUE"""),"7. Bamberger Juggerturnier - zur Goldenen Pompfe")</f>
        <v>7. Bamberger Juggerturnier - zur Goldenen Pompfe</v>
      </c>
      <c r="B275" s="1" t="str">
        <f ca="1">IFERROR(__xludf.DUMMYFUNCTION("if(A275&lt;&gt;"""",unique(filter('DATA-Videos'!K:K,'DATA-Videos'!J:J = A275)),"""")"),"Bamberg")</f>
        <v>Bamberg</v>
      </c>
    </row>
    <row r="276" spans="1:2" ht="13">
      <c r="A276" s="1" t="str">
        <f ca="1">IFERROR(__xludf.DUMMYFUNCTION("""COMPUTED_VALUE"""),"3. Rheinische Meisterschaft")</f>
        <v>3. Rheinische Meisterschaft</v>
      </c>
      <c r="B276" s="1" t="str">
        <f ca="1">IFERROR(__xludf.DUMMYFUNCTION("if(A276&lt;&gt;"""",unique(filter('DATA-Videos'!K:K,'DATA-Videos'!J:J = A276)),"""")"),"Bonn")</f>
        <v>Bonn</v>
      </c>
    </row>
    <row r="277" spans="1:2" ht="13">
      <c r="A277" s="1" t="str">
        <f ca="1">IFERROR(__xludf.DUMMYFUNCTION("""COMPUTED_VALUE"""),"5. Lahnveilchencup-Cake")</f>
        <v>5. Lahnveilchencup-Cake</v>
      </c>
      <c r="B277" s="1" t="str">
        <f ca="1">IFERROR(__xludf.DUMMYFUNCTION("if(A277&lt;&gt;"""",unique(filter('DATA-Videos'!K:K,'DATA-Videos'!J:J = A277)),"""")"),"Gießen")</f>
        <v>Gießen</v>
      </c>
    </row>
    <row r="278" spans="1:2" ht="13">
      <c r="A278" s="1" t="str">
        <f ca="1">IFERROR(__xludf.DUMMYFUNCTION("""COMPUTED_VALUE"""),"14. Schleswig-Holstein Meisterschaft")</f>
        <v>14. Schleswig-Holstein Meisterschaft</v>
      </c>
      <c r="B278" s="1" t="str">
        <f ca="1">IFERROR(__xludf.DUMMYFUNCTION("if(A278&lt;&gt;"""",unique(filter('DATA-Videos'!K:K,'DATA-Videos'!J:J = A278)),"""")"),"Rethwisch")</f>
        <v>Rethwisch</v>
      </c>
    </row>
    <row r="279" spans="1:2" ht="13">
      <c r="A279" s="1" t="str">
        <f ca="1">IFERROR(__xludf.DUMMYFUNCTION("""COMPUTED_VALUE"""),"6. Turnier zu Münster")</f>
        <v>6. Turnier zu Münster</v>
      </c>
      <c r="B279" s="1" t="str">
        <f ca="1">IFERROR(__xludf.DUMMYFUNCTION("if(A279&lt;&gt;"""",unique(filter('DATA-Videos'!K:K,'DATA-Videos'!J:J = A279)),"""")"),"Münster")</f>
        <v>Münster</v>
      </c>
    </row>
    <row r="280" spans="1:2" ht="13">
      <c r="A280" s="1" t="str">
        <f ca="1">IFERROR(__xludf.DUMMYFUNCTION("""COMPUTED_VALUE"""),"7. Bergische Meisterschaft")</f>
        <v>7. Bergische Meisterschaft</v>
      </c>
      <c r="B280" s="1" t="str">
        <f ca="1">IFERROR(__xludf.DUMMYFUNCTION("if(A280&lt;&gt;"""",unique(filter('DATA-Videos'!K:K,'DATA-Videos'!J:J = A280)),"""")"),"Wuppertal")</f>
        <v>Wuppertal</v>
      </c>
    </row>
    <row r="281" spans="1:2" ht="13">
      <c r="A281" s="1" t="str">
        <f ca="1">IFERROR(__xludf.DUMMYFUNCTION("""COMPUTED_VALUE"""),"23. Deutsche Meisterschaft (DM 22)")</f>
        <v>23. Deutsche Meisterschaft (DM 22)</v>
      </c>
      <c r="B281" s="1" t="str">
        <f ca="1">IFERROR(__xludf.DUMMYFUNCTION("if(A281&lt;&gt;"""",unique(filter('DATA-Videos'!K:K,'DATA-Videos'!J:J = A281)),"""")"),"Berlin")</f>
        <v>Berlin</v>
      </c>
    </row>
    <row r="282" spans="1:2" ht="13">
      <c r="A282" s="1" t="str">
        <f ca="1">IFERROR(__xludf.DUMMYFUNCTION("""COMPUTED_VALUE"""),"3. königlich-sächsisches Hofturnier")</f>
        <v>3. königlich-sächsisches Hofturnier</v>
      </c>
      <c r="B282" s="1" t="str">
        <f ca="1">IFERROR(__xludf.DUMMYFUNCTION("if(A282&lt;&gt;"""",unique(filter('DATA-Videos'!K:K,'DATA-Videos'!J:J = A282)),"""")"),"Dresden")</f>
        <v>Dresden</v>
      </c>
    </row>
    <row r="283" spans="1:2" ht="13">
      <c r="A283" s="1" t="str">
        <f ca="1">IFERROR(__xludf.DUMMYFUNCTION("""COMPUTED_VALUE"""),"Kampf um den goldenen Jugg")</f>
        <v>Kampf um den goldenen Jugg</v>
      </c>
      <c r="B283" s="1" t="str">
        <f ca="1">IFERROR(__xludf.DUMMYFUNCTION("if(A283&lt;&gt;"""",unique(filter('DATA-Videos'!K:K,'DATA-Videos'!J:J = A283)),"""")"),"Speyer")</f>
        <v>Speyer</v>
      </c>
    </row>
    <row r="284" spans="1:2" ht="13">
      <c r="A284" s="1" t="str">
        <f ca="1">IFERROR(__xludf.DUMMYFUNCTION("""COMPUTED_VALUE"""),"5. TORNEO INTERNACIONAL DE ESPAÑA (TIE) 2022")</f>
        <v>5. TORNEO INTERNACIONAL DE ESPAÑA (TIE) 2022</v>
      </c>
      <c r="B284" s="1" t="str">
        <f ca="1">IFERROR(__xludf.DUMMYFUNCTION("if(A284&lt;&gt;"""",unique(filter('DATA-Videos'!K:K,'DATA-Videos'!J:J = A284)),"""")"),"Madrid")</f>
        <v>Madrid</v>
      </c>
    </row>
    <row r="285" spans="1:2" ht="13">
      <c r="A285" s="1" t="str">
        <f ca="1">IFERROR(__xludf.DUMMYFUNCTION("""COMPUTED_VALUE"""),"7. Württemberg Cup")</f>
        <v>7. Württemberg Cup</v>
      </c>
      <c r="B285" s="1" t="str">
        <f ca="1">IFERROR(__xludf.DUMMYFUNCTION("if(A285&lt;&gt;"""",unique(filter('DATA-Videos'!K:K,'DATA-Videos'!J:J = A285)),"""")"),"Lauffen")</f>
        <v>Lauffen</v>
      </c>
    </row>
    <row r="286" spans="1:2" ht="13">
      <c r="A286" s="1" t="str">
        <f ca="1">IFERROR(__xludf.DUMMYFUNCTION("""COMPUTED_VALUE"""),"4. Ostdeutsche Meisterschaft")</f>
        <v>4. Ostdeutsche Meisterschaft</v>
      </c>
      <c r="B286" s="1" t="str">
        <f ca="1">IFERROR(__xludf.DUMMYFUNCTION("if(A286&lt;&gt;"""",unique(filter('DATA-Videos'!K:K,'DATA-Videos'!J:J = A286)),"""")"),"#REF!")</f>
        <v>#REF!</v>
      </c>
    </row>
    <row r="287" spans="1:2" ht="13">
      <c r="A287" s="1" t="str">
        <f ca="1">IFERROR(__xludf.DUMMYFUNCTION("""COMPUTED_VALUE"""),"16.5 Badische Meisterschaft")</f>
        <v>16.5 Badische Meisterschaft</v>
      </c>
      <c r="B287" s="1" t="str">
        <f ca="1">IFERROR(__xludf.DUMMYFUNCTION("if(A287&lt;&gt;"""",unique(filter('DATA-Videos'!K:K,'DATA-Videos'!J:J = A287)),"""")"),"Freiburg")</f>
        <v>Freiburg</v>
      </c>
    </row>
    <row r="288" spans="1:2" ht="13">
      <c r="A288" s="1" t="str">
        <f ca="1">IFERROR(__xludf.DUMMYFUNCTION("""COMPUTED_VALUE"""),"FANTASTIC AWESOME JUGGER TOURNAMENT")</f>
        <v>FANTASTIC AWESOME JUGGER TOURNAMENT</v>
      </c>
      <c r="B288" s="1" t="str">
        <f ca="1">IFERROR(__xludf.DUMMYFUNCTION("if(A288&lt;&gt;"""",unique(filter('DATA-Videos'!K:K,'DATA-Videos'!J:J = A288)),"""")"),"Umea")</f>
        <v>Umea</v>
      </c>
    </row>
    <row r="289" spans="1:2" ht="13">
      <c r="A289" s="1" t="str">
        <f ca="1">IFERROR(__xludf.DUMMYFUNCTION("""COMPUTED_VALUE"""),"Winterligaspiele Berlin 2022/23")</f>
        <v>Winterligaspiele Berlin 2022/23</v>
      </c>
      <c r="B289" s="1" t="str">
        <f ca="1">IFERROR(__xludf.DUMMYFUNCTION("if(A289&lt;&gt;"""",unique(filter('DATA-Videos'!K:K,'DATA-Videos'!J:J = A289)),"""")"),"Berlin")</f>
        <v>Berlin</v>
      </c>
    </row>
    <row r="290" spans="1:2" ht="13">
      <c r="A290" s="1" t="str">
        <f ca="1">IFERROR(__xludf.DUMMYFUNCTION("""COMPUTED_VALUE"""),"Winterligaspiele Berlin 2022/24")</f>
        <v>Winterligaspiele Berlin 2022/24</v>
      </c>
      <c r="B290" s="1" t="str">
        <f ca="1">IFERROR(__xludf.DUMMYFUNCTION("if(A290&lt;&gt;"""",unique(filter('DATA-Videos'!K:K,'DATA-Videos'!J:J = A290)),"""")"),"Berlin")</f>
        <v>Berlin</v>
      </c>
    </row>
    <row r="291" spans="1:2" ht="13">
      <c r="A291" s="1" t="str">
        <f ca="1">IFERROR(__xludf.DUMMYFUNCTION("""COMPUTED_VALUE"""),"3. königliches-sächsisches Hofturnier")</f>
        <v>3. königliches-sächsisches Hofturnier</v>
      </c>
      <c r="B291" s="1" t="str">
        <f ca="1">IFERROR(__xludf.DUMMYFUNCTION("if(A291&lt;&gt;"""",unique(filter('DATA-Videos'!K:K,'DATA-Videos'!J:J = A291)),"""")"),"Dresden")</f>
        <v>Dresden</v>
      </c>
    </row>
    <row r="292" spans="1:2" ht="13">
      <c r="B292" s="1" t="str">
        <f ca="1">IFERROR(__xludf.DUMMYFUNCTION("if(A292&lt;&gt;"""",unique(filter('DATA-Videos'!K:K,'DATA-Videos'!J:J = A292)),"""")"),"")</f>
        <v/>
      </c>
    </row>
    <row r="293" spans="1:2" ht="13">
      <c r="B293" s="1" t="str">
        <f ca="1">IFERROR(__xludf.DUMMYFUNCTION("if(A293&lt;&gt;"""",unique(filter('DATA-Videos'!K:K,'DATA-Videos'!J:J = A293)),"""")"),"")</f>
        <v/>
      </c>
    </row>
    <row r="294" spans="1:2" ht="13">
      <c r="B294" s="1" t="str">
        <f ca="1">IFERROR(__xludf.DUMMYFUNCTION("if(A294&lt;&gt;"""",unique(filter('DATA-Videos'!K:K,'DATA-Videos'!J:J = A294)),"""")"),"")</f>
        <v/>
      </c>
    </row>
    <row r="295" spans="1:2" ht="13">
      <c r="B295" s="1" t="str">
        <f ca="1">IFERROR(__xludf.DUMMYFUNCTION("if(A295&lt;&gt;"""",unique(filter('DATA-Videos'!K:K,'DATA-Videos'!J:J = A295)),"""")"),"")</f>
        <v/>
      </c>
    </row>
    <row r="296" spans="1:2" ht="13">
      <c r="B296" s="1" t="str">
        <f ca="1">IFERROR(__xludf.DUMMYFUNCTION("if(A296&lt;&gt;"""",unique(filter('DATA-Videos'!K:K,'DATA-Videos'!J:J = A296)),"""")"),"")</f>
        <v/>
      </c>
    </row>
    <row r="297" spans="1:2" ht="13">
      <c r="B297" s="1" t="str">
        <f ca="1">IFERROR(__xludf.DUMMYFUNCTION("if(A297&lt;&gt;"""",unique(filter('DATA-Videos'!K:K,'DATA-Videos'!J:J = A297)),"""")"),"")</f>
        <v/>
      </c>
    </row>
    <row r="298" spans="1:2" ht="13">
      <c r="B298" s="1" t="str">
        <f ca="1">IFERROR(__xludf.DUMMYFUNCTION("if(A298&lt;&gt;"""",unique(filter('DATA-Videos'!K:K,'DATA-Videos'!J:J = A298)),"""")"),"")</f>
        <v/>
      </c>
    </row>
    <row r="299" spans="1:2" ht="13">
      <c r="B299" s="1" t="str">
        <f ca="1">IFERROR(__xludf.DUMMYFUNCTION("if(A299&lt;&gt;"""",unique(filter('DATA-Videos'!K:K,'DATA-Videos'!J:J = A299)),"""")"),"")</f>
        <v/>
      </c>
    </row>
    <row r="300" spans="1:2" ht="13">
      <c r="B300" s="1" t="str">
        <f ca="1">IFERROR(__xludf.DUMMYFUNCTION("if(A300&lt;&gt;"""",unique(filter('DATA-Videos'!K:K,'DATA-Videos'!J:J = A300)),"""")"),"")</f>
        <v/>
      </c>
    </row>
    <row r="301" spans="1:2" ht="13">
      <c r="B301" s="1" t="str">
        <f ca="1">IFERROR(__xludf.DUMMYFUNCTION("if(A301&lt;&gt;"""",unique(filter('DATA-Videos'!K:K,'DATA-Videos'!J:J = A301)),"""")"),"")</f>
        <v/>
      </c>
    </row>
    <row r="302" spans="1:2" ht="13">
      <c r="B302" s="1" t="str">
        <f ca="1">IFERROR(__xludf.DUMMYFUNCTION("if(A302&lt;&gt;"""",unique(filter('DATA-Videos'!K:K,'DATA-Videos'!J:J = A302)),"""")"),"")</f>
        <v/>
      </c>
    </row>
    <row r="303" spans="1:2" ht="13">
      <c r="B303" s="1" t="str">
        <f ca="1">IFERROR(__xludf.DUMMYFUNCTION("if(A303&lt;&gt;"""",unique(filter('DATA-Videos'!K:K,'DATA-Videos'!J:J = A303)),"""")"),"")</f>
        <v/>
      </c>
    </row>
    <row r="304" spans="1:2" ht="13">
      <c r="B304" s="1" t="str">
        <f ca="1">IFERROR(__xludf.DUMMYFUNCTION("if(A304&lt;&gt;"""",unique(filter('DATA-Videos'!K:K,'DATA-Videos'!J:J = A304)),"""")"),"")</f>
        <v/>
      </c>
    </row>
    <row r="305" spans="2:2" ht="13">
      <c r="B305" s="1" t="str">
        <f ca="1">IFERROR(__xludf.DUMMYFUNCTION("if(A305&lt;&gt;"""",unique(filter('DATA-Videos'!K:K,'DATA-Videos'!J:J = A305)),"""")"),"")</f>
        <v/>
      </c>
    </row>
    <row r="306" spans="2:2" ht="13">
      <c r="B306" s="1" t="str">
        <f ca="1">IFERROR(__xludf.DUMMYFUNCTION("if(A306&lt;&gt;"""",unique(filter('DATA-Videos'!K:K,'DATA-Videos'!J:J = A306)),"""")"),"")</f>
        <v/>
      </c>
    </row>
    <row r="307" spans="2:2" ht="13">
      <c r="B307" s="1" t="str">
        <f ca="1">IFERROR(__xludf.DUMMYFUNCTION("if(A307&lt;&gt;"""",unique(filter('DATA-Videos'!K:K,'DATA-Videos'!J:J = A307)),"""")"),"")</f>
        <v/>
      </c>
    </row>
    <row r="308" spans="2:2" ht="13">
      <c r="B308" s="1" t="str">
        <f ca="1">IFERROR(__xludf.DUMMYFUNCTION("if(A308&lt;&gt;"""",unique(filter('DATA-Videos'!K:K,'DATA-Videos'!J:J = A308)),"""")"),"")</f>
        <v/>
      </c>
    </row>
    <row r="309" spans="2:2" ht="13">
      <c r="B309" s="1" t="str">
        <f ca="1">IFERROR(__xludf.DUMMYFUNCTION("if(A309&lt;&gt;"""",unique(filter('DATA-Videos'!K:K,'DATA-Videos'!J:J = A309)),"""")"),"")</f>
        <v/>
      </c>
    </row>
    <row r="310" spans="2:2" ht="13">
      <c r="B310" s="1" t="str">
        <f ca="1">IFERROR(__xludf.DUMMYFUNCTION("if(A310&lt;&gt;"""",unique(filter('DATA-Videos'!K:K,'DATA-Videos'!J:J = A310)),"""")"),"")</f>
        <v/>
      </c>
    </row>
    <row r="311" spans="2:2" ht="13">
      <c r="B311" s="1" t="str">
        <f ca="1">IFERROR(__xludf.DUMMYFUNCTION("if(A311&lt;&gt;"""",unique(filter('DATA-Videos'!K:K,'DATA-Videos'!J:J = A311)),"""")"),"")</f>
        <v/>
      </c>
    </row>
    <row r="312" spans="2:2" ht="13">
      <c r="B312" s="1" t="str">
        <f ca="1">IFERROR(__xludf.DUMMYFUNCTION("if(A312&lt;&gt;"""",unique(filter('DATA-Videos'!K:K,'DATA-Videos'!J:J = A312)),"""")"),"")</f>
        <v/>
      </c>
    </row>
    <row r="313" spans="2:2" ht="13">
      <c r="B313" s="1" t="str">
        <f ca="1">IFERROR(__xludf.DUMMYFUNCTION("if(A313&lt;&gt;"""",unique(filter('DATA-Videos'!K:K,'DATA-Videos'!J:J = A313)),"""")"),"")</f>
        <v/>
      </c>
    </row>
    <row r="314" spans="2:2" ht="13">
      <c r="B314" s="1" t="str">
        <f ca="1">IFERROR(__xludf.DUMMYFUNCTION("if(A314&lt;&gt;"""",unique(filter('DATA-Videos'!K:K,'DATA-Videos'!J:J = A314)),"""")"),"")</f>
        <v/>
      </c>
    </row>
    <row r="315" spans="2:2" ht="13">
      <c r="B315" s="1" t="str">
        <f ca="1">IFERROR(__xludf.DUMMYFUNCTION("if(A315&lt;&gt;"""",unique(filter('DATA-Videos'!K:K,'DATA-Videos'!J:J = A315)),"""")"),"")</f>
        <v/>
      </c>
    </row>
    <row r="316" spans="2:2" ht="13">
      <c r="B316" s="1" t="str">
        <f ca="1">IFERROR(__xludf.DUMMYFUNCTION("if(A316&lt;&gt;"""",unique(filter('DATA-Videos'!K:K,'DATA-Videos'!J:J = A316)),"""")"),"")</f>
        <v/>
      </c>
    </row>
    <row r="317" spans="2:2" ht="13">
      <c r="B317" s="1" t="str">
        <f ca="1">IFERROR(__xludf.DUMMYFUNCTION("if(A317&lt;&gt;"""",unique(filter('DATA-Videos'!K:K,'DATA-Videos'!J:J = A317)),"""")"),"")</f>
        <v/>
      </c>
    </row>
    <row r="318" spans="2:2" ht="13">
      <c r="B318" s="1" t="str">
        <f ca="1">IFERROR(__xludf.DUMMYFUNCTION("if(A318&lt;&gt;"""",unique(filter('DATA-Videos'!K:K,'DATA-Videos'!J:J = A318)),"""")"),"")</f>
        <v/>
      </c>
    </row>
    <row r="319" spans="2:2" ht="13">
      <c r="B319" s="1" t="str">
        <f ca="1">IFERROR(__xludf.DUMMYFUNCTION("if(A319&lt;&gt;"""",unique(filter('DATA-Videos'!K:K,'DATA-Videos'!J:J = A319)),"""")"),"")</f>
        <v/>
      </c>
    </row>
    <row r="320" spans="2:2" ht="13">
      <c r="B320" s="1" t="str">
        <f ca="1">IFERROR(__xludf.DUMMYFUNCTION("if(A320&lt;&gt;"""",unique(filter('DATA-Videos'!K:K,'DATA-Videos'!J:J = A320)),"""")"),"")</f>
        <v/>
      </c>
    </row>
    <row r="321" spans="2:2" ht="13">
      <c r="B321" s="1" t="str">
        <f ca="1">IFERROR(__xludf.DUMMYFUNCTION("if(A321&lt;&gt;"""",unique(filter('DATA-Videos'!K:K,'DATA-Videos'!J:J = A321)),"""")"),"")</f>
        <v/>
      </c>
    </row>
    <row r="322" spans="2:2" ht="13">
      <c r="B322" s="1" t="str">
        <f ca="1">IFERROR(__xludf.DUMMYFUNCTION("if(A322&lt;&gt;"""",unique(filter('DATA-Videos'!K:K,'DATA-Videos'!J:J = A322)),"""")"),"")</f>
        <v/>
      </c>
    </row>
    <row r="323" spans="2:2" ht="13">
      <c r="B323" s="1" t="str">
        <f ca="1">IFERROR(__xludf.DUMMYFUNCTION("if(A323&lt;&gt;"""",unique(filter('DATA-Videos'!K:K,'DATA-Videos'!J:J = A323)),"""")"),"")</f>
        <v/>
      </c>
    </row>
    <row r="324" spans="2:2" ht="13">
      <c r="B324" s="1" t="str">
        <f ca="1">IFERROR(__xludf.DUMMYFUNCTION("if(A324&lt;&gt;"""",unique(filter('DATA-Videos'!K:K,'DATA-Videos'!J:J = A324)),"""")"),"")</f>
        <v/>
      </c>
    </row>
    <row r="325" spans="2:2" ht="13">
      <c r="B325" s="1" t="str">
        <f ca="1">IFERROR(__xludf.DUMMYFUNCTION("if(A325&lt;&gt;"""",unique(filter('DATA-Videos'!K:K,'DATA-Videos'!J:J = A325)),"""")"),"")</f>
        <v/>
      </c>
    </row>
    <row r="326" spans="2:2" ht="13">
      <c r="B326" s="1" t="str">
        <f ca="1">IFERROR(__xludf.DUMMYFUNCTION("if(A326&lt;&gt;"""",unique(filter('DATA-Videos'!K:K,'DATA-Videos'!J:J = A326)),"""")"),"")</f>
        <v/>
      </c>
    </row>
    <row r="327" spans="2:2" ht="13">
      <c r="B327" s="1" t="str">
        <f ca="1">IFERROR(__xludf.DUMMYFUNCTION("if(A327&lt;&gt;"""",unique(filter('DATA-Videos'!K:K,'DATA-Videos'!J:J = A327)),"""")"),"")</f>
        <v/>
      </c>
    </row>
    <row r="328" spans="2:2" ht="13">
      <c r="B328" s="1" t="str">
        <f ca="1">IFERROR(__xludf.DUMMYFUNCTION("if(A328&lt;&gt;"""",unique(filter('DATA-Videos'!K:K,'DATA-Videos'!J:J = A328)),"""")"),"")</f>
        <v/>
      </c>
    </row>
    <row r="329" spans="2:2" ht="13">
      <c r="B329" s="1" t="str">
        <f ca="1">IFERROR(__xludf.DUMMYFUNCTION("if(A329&lt;&gt;"""",unique(filter('DATA-Videos'!K:K,'DATA-Videos'!J:J = A329)),"""")"),"")</f>
        <v/>
      </c>
    </row>
    <row r="330" spans="2:2" ht="13">
      <c r="B330" s="1" t="str">
        <f ca="1">IFERROR(__xludf.DUMMYFUNCTION("if(A330&lt;&gt;"""",unique(filter('DATA-Videos'!K:K,'DATA-Videos'!J:J = A330)),"""")"),"")</f>
        <v/>
      </c>
    </row>
    <row r="331" spans="2:2" ht="13">
      <c r="B331" s="1" t="str">
        <f ca="1">IFERROR(__xludf.DUMMYFUNCTION("if(A331&lt;&gt;"""",unique(filter('DATA-Videos'!K:K,'DATA-Videos'!J:J = A331)),"""")"),"")</f>
        <v/>
      </c>
    </row>
    <row r="332" spans="2:2" ht="13">
      <c r="B332" s="1" t="str">
        <f ca="1">IFERROR(__xludf.DUMMYFUNCTION("if(A332&lt;&gt;"""",unique(filter('DATA-Videos'!K:K,'DATA-Videos'!J:J = A332)),"""")"),"")</f>
        <v/>
      </c>
    </row>
    <row r="333" spans="2:2" ht="13">
      <c r="B333" s="1" t="str">
        <f ca="1">IFERROR(__xludf.DUMMYFUNCTION("if(A333&lt;&gt;"""",unique(filter('DATA-Videos'!K:K,'DATA-Videos'!J:J = A333)),"""")"),"")</f>
        <v/>
      </c>
    </row>
    <row r="334" spans="2:2" ht="13">
      <c r="B334" s="1" t="str">
        <f ca="1">IFERROR(__xludf.DUMMYFUNCTION("if(A334&lt;&gt;"""",unique(filter('DATA-Videos'!K:K,'DATA-Videos'!J:J = A334)),"""")"),"")</f>
        <v/>
      </c>
    </row>
    <row r="335" spans="2:2" ht="13">
      <c r="B335" s="1" t="str">
        <f ca="1">IFERROR(__xludf.DUMMYFUNCTION("if(A335&lt;&gt;"""",unique(filter('DATA-Videos'!K:K,'DATA-Videos'!J:J = A335)),"""")"),"")</f>
        <v/>
      </c>
    </row>
    <row r="336" spans="2:2" ht="13">
      <c r="B336" s="1" t="str">
        <f ca="1">IFERROR(__xludf.DUMMYFUNCTION("if(A336&lt;&gt;"""",unique(filter('DATA-Videos'!K:K,'DATA-Videos'!J:J = A336)),"""")"),"")</f>
        <v/>
      </c>
    </row>
    <row r="337" spans="2:2" ht="13">
      <c r="B337" s="1" t="str">
        <f ca="1">IFERROR(__xludf.DUMMYFUNCTION("if(A337&lt;&gt;"""",unique(filter('DATA-Videos'!K:K,'DATA-Videos'!J:J = A337)),"""")"),"")</f>
        <v/>
      </c>
    </row>
    <row r="338" spans="2:2" ht="13">
      <c r="B338" s="1" t="str">
        <f ca="1">IFERROR(__xludf.DUMMYFUNCTION("if(A338&lt;&gt;"""",unique(filter('DATA-Videos'!K:K,'DATA-Videos'!J:J = A338)),"""")"),"")</f>
        <v/>
      </c>
    </row>
    <row r="339" spans="2:2" ht="13">
      <c r="B339" s="1" t="str">
        <f ca="1">IFERROR(__xludf.DUMMYFUNCTION("if(A339&lt;&gt;"""",unique(filter('DATA-Videos'!K:K,'DATA-Videos'!J:J = A339)),"""")"),"")</f>
        <v/>
      </c>
    </row>
    <row r="340" spans="2:2" ht="13">
      <c r="B340" s="1" t="str">
        <f ca="1">IFERROR(__xludf.DUMMYFUNCTION("if(A340&lt;&gt;"""",unique(filter('DATA-Videos'!K:K,'DATA-Videos'!J:J = A340)),"""")"),"")</f>
        <v/>
      </c>
    </row>
    <row r="341" spans="2:2" ht="13">
      <c r="B341" s="1" t="str">
        <f ca="1">IFERROR(__xludf.DUMMYFUNCTION("if(A341&lt;&gt;"""",unique(filter('DATA-Videos'!K:K,'DATA-Videos'!J:J = A341)),"""")"),"")</f>
        <v/>
      </c>
    </row>
    <row r="342" spans="2:2" ht="13">
      <c r="B342" s="1" t="str">
        <f ca="1">IFERROR(__xludf.DUMMYFUNCTION("if(A342&lt;&gt;"""",unique(filter('DATA-Videos'!K:K,'DATA-Videos'!J:J = A342)),"""")"),"")</f>
        <v/>
      </c>
    </row>
    <row r="343" spans="2:2" ht="13">
      <c r="B343" s="1" t="str">
        <f ca="1">IFERROR(__xludf.DUMMYFUNCTION("if(A343&lt;&gt;"""",unique(filter('DATA-Videos'!K:K,'DATA-Videos'!J:J = A343)),"""")"),"")</f>
        <v/>
      </c>
    </row>
    <row r="344" spans="2:2" ht="13">
      <c r="B344" s="1" t="str">
        <f ca="1">IFERROR(__xludf.DUMMYFUNCTION("if(A344&lt;&gt;"""",unique(filter('DATA-Videos'!K:K,'DATA-Videos'!J:J = A344)),"""")"),"")</f>
        <v/>
      </c>
    </row>
    <row r="345" spans="2:2" ht="13">
      <c r="B345" s="1" t="str">
        <f ca="1">IFERROR(__xludf.DUMMYFUNCTION("if(A345&lt;&gt;"""",unique(filter('DATA-Videos'!K:K,'DATA-Videos'!J:J = A345)),"""")"),"")</f>
        <v/>
      </c>
    </row>
    <row r="346" spans="2:2" ht="13">
      <c r="B346" s="1" t="str">
        <f ca="1">IFERROR(__xludf.DUMMYFUNCTION("if(A346&lt;&gt;"""",unique(filter('DATA-Videos'!K:K,'DATA-Videos'!J:J = A346)),"""")"),"")</f>
        <v/>
      </c>
    </row>
    <row r="347" spans="2:2" ht="13">
      <c r="B347" s="1" t="str">
        <f ca="1">IFERROR(__xludf.DUMMYFUNCTION("if(A347&lt;&gt;"""",unique(filter('DATA-Videos'!K:K,'DATA-Videos'!J:J = A347)),"""")"),"")</f>
        <v/>
      </c>
    </row>
    <row r="348" spans="2:2" ht="13">
      <c r="B348" s="1" t="str">
        <f ca="1">IFERROR(__xludf.DUMMYFUNCTION("if(A348&lt;&gt;"""",unique(filter('DATA-Videos'!K:K,'DATA-Videos'!J:J = A348)),"""")"),"")</f>
        <v/>
      </c>
    </row>
    <row r="349" spans="2:2" ht="13">
      <c r="B349" s="1" t="str">
        <f ca="1">IFERROR(__xludf.DUMMYFUNCTION("if(A349&lt;&gt;"""",unique(filter('DATA-Videos'!K:K,'DATA-Videos'!J:J = A349)),"""")"),"")</f>
        <v/>
      </c>
    </row>
    <row r="350" spans="2:2" ht="13">
      <c r="B350" s="1" t="str">
        <f ca="1">IFERROR(__xludf.DUMMYFUNCTION("if(A350&lt;&gt;"""",unique(filter('DATA-Videos'!K:K,'DATA-Videos'!J:J = A350)),"""")"),"")</f>
        <v/>
      </c>
    </row>
    <row r="351" spans="2:2" ht="13">
      <c r="B351" s="1" t="str">
        <f ca="1">IFERROR(__xludf.DUMMYFUNCTION("if(A351&lt;&gt;"""",unique(filter('DATA-Videos'!K:K,'DATA-Videos'!J:J = A351)),"""")"),"")</f>
        <v/>
      </c>
    </row>
    <row r="352" spans="2:2" ht="13">
      <c r="B352" s="1" t="str">
        <f ca="1">IFERROR(__xludf.DUMMYFUNCTION("if(A352&lt;&gt;"""",unique(filter('DATA-Videos'!K:K,'DATA-Videos'!J:J = A352)),"""")"),"")</f>
        <v/>
      </c>
    </row>
    <row r="353" spans="2:2" ht="13">
      <c r="B353" s="1" t="str">
        <f ca="1">IFERROR(__xludf.DUMMYFUNCTION("if(A353&lt;&gt;"""",unique(filter('DATA-Videos'!K:K,'DATA-Videos'!J:J = A353)),"""")"),"")</f>
        <v/>
      </c>
    </row>
    <row r="354" spans="2:2" ht="13">
      <c r="B354" s="1" t="str">
        <f ca="1">IFERROR(__xludf.DUMMYFUNCTION("if(A354&lt;&gt;"""",unique(filter('DATA-Videos'!K:K,'DATA-Videos'!J:J = A354)),"""")"),"")</f>
        <v/>
      </c>
    </row>
    <row r="355" spans="2:2" ht="13">
      <c r="B355" s="1" t="str">
        <f ca="1">IFERROR(__xludf.DUMMYFUNCTION("if(A355&lt;&gt;"""",unique(filter('DATA-Videos'!K:K,'DATA-Videos'!J:J = A355)),"""")"),"")</f>
        <v/>
      </c>
    </row>
    <row r="356" spans="2:2" ht="13">
      <c r="B356" s="1" t="str">
        <f ca="1">IFERROR(__xludf.DUMMYFUNCTION("if(A356&lt;&gt;"""",unique(filter('DATA-Videos'!K:K,'DATA-Videos'!J:J = A356)),"""")"),"")</f>
        <v/>
      </c>
    </row>
    <row r="357" spans="2:2" ht="13">
      <c r="B357" s="1" t="str">
        <f ca="1">IFERROR(__xludf.DUMMYFUNCTION("if(A357&lt;&gt;"""",unique(filter('DATA-Videos'!K:K,'DATA-Videos'!J:J = A357)),"""")"),"")</f>
        <v/>
      </c>
    </row>
    <row r="358" spans="2:2" ht="13">
      <c r="B358" s="1" t="str">
        <f ca="1">IFERROR(__xludf.DUMMYFUNCTION("if(A358&lt;&gt;"""",unique(filter('DATA-Videos'!K:K,'DATA-Videos'!J:J = A358)),"""")"),"")</f>
        <v/>
      </c>
    </row>
    <row r="359" spans="2:2" ht="13">
      <c r="B359" s="1" t="str">
        <f ca="1">IFERROR(__xludf.DUMMYFUNCTION("if(A359&lt;&gt;"""",unique(filter('DATA-Videos'!K:K,'DATA-Videos'!J:J = A359)),"""")"),"")</f>
        <v/>
      </c>
    </row>
    <row r="360" spans="2:2" ht="13">
      <c r="B360" s="1" t="str">
        <f ca="1">IFERROR(__xludf.DUMMYFUNCTION("if(A360&lt;&gt;"""",unique(filter('DATA-Videos'!K:K,'DATA-Videos'!J:J = A360)),"""")"),"")</f>
        <v/>
      </c>
    </row>
    <row r="361" spans="2:2" ht="13">
      <c r="B361" s="1" t="str">
        <f ca="1">IFERROR(__xludf.DUMMYFUNCTION("if(A361&lt;&gt;"""",unique(filter('DATA-Videos'!K:K,'DATA-Videos'!J:J = A361)),"""")"),"")</f>
        <v/>
      </c>
    </row>
    <row r="362" spans="2:2" ht="13">
      <c r="B362" s="1" t="str">
        <f ca="1">IFERROR(__xludf.DUMMYFUNCTION("if(A362&lt;&gt;"""",unique(filter('DATA-Videos'!K:K,'DATA-Videos'!J:J = A362)),"""")"),"")</f>
        <v/>
      </c>
    </row>
    <row r="363" spans="2:2" ht="13">
      <c r="B363" s="1" t="str">
        <f ca="1">IFERROR(__xludf.DUMMYFUNCTION("if(A363&lt;&gt;"""",unique(filter('DATA-Videos'!K:K,'DATA-Videos'!J:J = A363)),"""")"),"")</f>
        <v/>
      </c>
    </row>
    <row r="364" spans="2:2" ht="13">
      <c r="B364" s="1" t="str">
        <f ca="1">IFERROR(__xludf.DUMMYFUNCTION("if(A364&lt;&gt;"""",unique(filter('DATA-Videos'!K:K,'DATA-Videos'!J:J = A364)),"""")"),"")</f>
        <v/>
      </c>
    </row>
    <row r="365" spans="2:2" ht="13">
      <c r="B365" s="1" t="str">
        <f ca="1">IFERROR(__xludf.DUMMYFUNCTION("if(A365&lt;&gt;"""",unique(filter('DATA-Videos'!K:K,'DATA-Videos'!J:J = A365)),"""")"),"")</f>
        <v/>
      </c>
    </row>
    <row r="366" spans="2:2" ht="13">
      <c r="B366" s="1" t="str">
        <f ca="1">IFERROR(__xludf.DUMMYFUNCTION("if(A366&lt;&gt;"""",unique(filter('DATA-Videos'!K:K,'DATA-Videos'!J:J = A366)),"""")"),"")</f>
        <v/>
      </c>
    </row>
    <row r="367" spans="2:2" ht="13">
      <c r="B367" s="1" t="str">
        <f ca="1">IFERROR(__xludf.DUMMYFUNCTION("if(A367&lt;&gt;"""",unique(filter('DATA-Videos'!K:K,'DATA-Videos'!J:J = A367)),"""")"),"")</f>
        <v/>
      </c>
    </row>
    <row r="368" spans="2:2" ht="13">
      <c r="B368" s="1" t="str">
        <f ca="1">IFERROR(__xludf.DUMMYFUNCTION("if(A368&lt;&gt;"""",unique(filter('DATA-Videos'!K:K,'DATA-Videos'!J:J = A368)),"""")"),"")</f>
        <v/>
      </c>
    </row>
    <row r="369" spans="2:2" ht="13">
      <c r="B369" s="1" t="str">
        <f ca="1">IFERROR(__xludf.DUMMYFUNCTION("if(A369&lt;&gt;"""",unique(filter('DATA-Videos'!K:K,'DATA-Videos'!J:J = A369)),"""")"),"")</f>
        <v/>
      </c>
    </row>
    <row r="370" spans="2:2" ht="13">
      <c r="B370" s="1" t="str">
        <f ca="1">IFERROR(__xludf.DUMMYFUNCTION("if(A370&lt;&gt;"""",unique(filter('DATA-Videos'!K:K,'DATA-Videos'!J:J = A370)),"""")"),"")</f>
        <v/>
      </c>
    </row>
    <row r="371" spans="2:2" ht="13">
      <c r="B371" s="1" t="str">
        <f ca="1">IFERROR(__xludf.DUMMYFUNCTION("if(A371&lt;&gt;"""",unique(filter('DATA-Videos'!K:K,'DATA-Videos'!J:J = A371)),"""")"),"")</f>
        <v/>
      </c>
    </row>
    <row r="372" spans="2:2" ht="13">
      <c r="B372" s="1" t="str">
        <f ca="1">IFERROR(__xludf.DUMMYFUNCTION("if(A372&lt;&gt;"""",unique(filter('DATA-Videos'!K:K,'DATA-Videos'!J:J = A372)),"""")"),"")</f>
        <v/>
      </c>
    </row>
    <row r="373" spans="2:2" ht="13">
      <c r="B373" s="1" t="str">
        <f ca="1">IFERROR(__xludf.DUMMYFUNCTION("if(A373&lt;&gt;"""",unique(filter('DATA-Videos'!K:K,'DATA-Videos'!J:J = A373)),"""")"),"")</f>
        <v/>
      </c>
    </row>
    <row r="374" spans="2:2" ht="13">
      <c r="B374" s="1" t="str">
        <f ca="1">IFERROR(__xludf.DUMMYFUNCTION("if(A374&lt;&gt;"""",unique(filter('DATA-Videos'!K:K,'DATA-Videos'!J:J = A374)),"""")"),"")</f>
        <v/>
      </c>
    </row>
    <row r="375" spans="2:2" ht="13">
      <c r="B375" s="1" t="str">
        <f ca="1">IFERROR(__xludf.DUMMYFUNCTION("if(A375&lt;&gt;"""",unique(filter('DATA-Videos'!K:K,'DATA-Videos'!J:J = A375)),"""")"),"")</f>
        <v/>
      </c>
    </row>
    <row r="376" spans="2:2" ht="13">
      <c r="B376" s="1" t="str">
        <f ca="1">IFERROR(__xludf.DUMMYFUNCTION("if(A376&lt;&gt;"""",unique(filter('DATA-Videos'!K:K,'DATA-Videos'!J:J = A376)),"""")"),"")</f>
        <v/>
      </c>
    </row>
    <row r="377" spans="2:2" ht="13">
      <c r="B377" s="1" t="str">
        <f ca="1">IFERROR(__xludf.DUMMYFUNCTION("if(A377&lt;&gt;"""",unique(filter('DATA-Videos'!K:K,'DATA-Videos'!J:J = A377)),"""")"),"")</f>
        <v/>
      </c>
    </row>
    <row r="378" spans="2:2" ht="13">
      <c r="B378" s="1" t="str">
        <f ca="1">IFERROR(__xludf.DUMMYFUNCTION("if(A378&lt;&gt;"""",unique(filter('DATA-Videos'!K:K,'DATA-Videos'!J:J = A378)),"""")"),"")</f>
        <v/>
      </c>
    </row>
    <row r="379" spans="2:2" ht="13">
      <c r="B379" s="1" t="str">
        <f ca="1">IFERROR(__xludf.DUMMYFUNCTION("if(A379&lt;&gt;"""",unique(filter('DATA-Videos'!K:K,'DATA-Videos'!J:J = A379)),"""")"),"")</f>
        <v/>
      </c>
    </row>
    <row r="380" spans="2:2" ht="13">
      <c r="B380" s="1" t="str">
        <f ca="1">IFERROR(__xludf.DUMMYFUNCTION("if(A380&lt;&gt;"""",unique(filter('DATA-Videos'!K:K,'DATA-Videos'!J:J = A380)),"""")"),"")</f>
        <v/>
      </c>
    </row>
    <row r="381" spans="2:2" ht="13">
      <c r="B381" s="1" t="str">
        <f ca="1">IFERROR(__xludf.DUMMYFUNCTION("if(A381&lt;&gt;"""",unique(filter('DATA-Videos'!K:K,'DATA-Videos'!J:J = A381)),"""")"),"")</f>
        <v/>
      </c>
    </row>
    <row r="382" spans="2:2" ht="13">
      <c r="B382" s="1" t="str">
        <f ca="1">IFERROR(__xludf.DUMMYFUNCTION("if(A382&lt;&gt;"""",unique(filter('DATA-Videos'!K:K,'DATA-Videos'!J:J = A382)),"""")"),"")</f>
        <v/>
      </c>
    </row>
    <row r="383" spans="2:2" ht="13">
      <c r="B383" s="1" t="str">
        <f ca="1">IFERROR(__xludf.DUMMYFUNCTION("if(A383&lt;&gt;"""",unique(filter('DATA-Videos'!K:K,'DATA-Videos'!J:J = A383)),"""")"),"")</f>
        <v/>
      </c>
    </row>
    <row r="384" spans="2:2" ht="13">
      <c r="B384" s="1" t="str">
        <f ca="1">IFERROR(__xludf.DUMMYFUNCTION("if(A384&lt;&gt;"""",unique(filter('DATA-Videos'!K:K,'DATA-Videos'!J:J = A384)),"""")"),"")</f>
        <v/>
      </c>
    </row>
    <row r="385" spans="2:2" ht="13">
      <c r="B385" s="1" t="str">
        <f ca="1">IFERROR(__xludf.DUMMYFUNCTION("if(A385&lt;&gt;"""",unique(filter('DATA-Videos'!K:K,'DATA-Videos'!J:J = A385)),"""")"),"")</f>
        <v/>
      </c>
    </row>
    <row r="386" spans="2:2" ht="13">
      <c r="B386" s="1" t="str">
        <f ca="1">IFERROR(__xludf.DUMMYFUNCTION("if(A386&lt;&gt;"""",unique(filter('DATA-Videos'!K:K,'DATA-Videos'!J:J = A386)),"""")"),"")</f>
        <v/>
      </c>
    </row>
    <row r="387" spans="2:2" ht="13">
      <c r="B387" s="1" t="str">
        <f ca="1">IFERROR(__xludf.DUMMYFUNCTION("if(A387&lt;&gt;"""",unique(filter('DATA-Videos'!K:K,'DATA-Videos'!J:J = A387)),"""")"),"")</f>
        <v/>
      </c>
    </row>
    <row r="388" spans="2:2" ht="13">
      <c r="B388" s="1" t="str">
        <f ca="1">IFERROR(__xludf.DUMMYFUNCTION("if(A388&lt;&gt;"""",unique(filter('DATA-Videos'!K:K,'DATA-Videos'!J:J = A388)),"""")"),"")</f>
        <v/>
      </c>
    </row>
    <row r="389" spans="2:2" ht="13">
      <c r="B389" s="1" t="str">
        <f ca="1">IFERROR(__xludf.DUMMYFUNCTION("if(A389&lt;&gt;"""",unique(filter('DATA-Videos'!K:K,'DATA-Videos'!J:J = A389)),"""")"),"")</f>
        <v/>
      </c>
    </row>
    <row r="390" spans="2:2" ht="13">
      <c r="B390" s="1" t="str">
        <f ca="1">IFERROR(__xludf.DUMMYFUNCTION("if(A390&lt;&gt;"""",unique(filter('DATA-Videos'!K:K,'DATA-Videos'!J:J = A390)),"""")"),"")</f>
        <v/>
      </c>
    </row>
    <row r="391" spans="2:2" ht="13">
      <c r="B391" s="1" t="str">
        <f ca="1">IFERROR(__xludf.DUMMYFUNCTION("if(A391&lt;&gt;"""",unique(filter('DATA-Videos'!K:K,'DATA-Videos'!J:J = A391)),"""")"),"")</f>
        <v/>
      </c>
    </row>
    <row r="392" spans="2:2" ht="13">
      <c r="B392" s="1" t="str">
        <f ca="1">IFERROR(__xludf.DUMMYFUNCTION("if(A392&lt;&gt;"""",unique(filter('DATA-Videos'!K:K,'DATA-Videos'!J:J = A392)),"""")"),"")</f>
        <v/>
      </c>
    </row>
    <row r="393" spans="2:2" ht="13">
      <c r="B393" s="1" t="str">
        <f ca="1">IFERROR(__xludf.DUMMYFUNCTION("if(A393&lt;&gt;"""",unique(filter('DATA-Videos'!K:K,'DATA-Videos'!J:J = A393)),"""")"),"")</f>
        <v/>
      </c>
    </row>
    <row r="394" spans="2:2" ht="13">
      <c r="B394" s="1" t="str">
        <f ca="1">IFERROR(__xludf.DUMMYFUNCTION("if(A394&lt;&gt;"""",unique(filter('DATA-Videos'!K:K,'DATA-Videos'!J:J = A394)),"""")"),"")</f>
        <v/>
      </c>
    </row>
    <row r="395" spans="2:2" ht="13">
      <c r="B395" s="1" t="str">
        <f ca="1">IFERROR(__xludf.DUMMYFUNCTION("if(A395&lt;&gt;"""",unique(filter('DATA-Videos'!K:K,'DATA-Videos'!J:J = A395)),"""")"),"")</f>
        <v/>
      </c>
    </row>
    <row r="396" spans="2:2" ht="13">
      <c r="B396" s="1" t="str">
        <f ca="1">IFERROR(__xludf.DUMMYFUNCTION("if(A396&lt;&gt;"""",unique(filter('DATA-Videos'!K:K,'DATA-Videos'!J:J = A396)),"""")"),"")</f>
        <v/>
      </c>
    </row>
    <row r="397" spans="2:2" ht="13">
      <c r="B397" s="1" t="str">
        <f ca="1">IFERROR(__xludf.DUMMYFUNCTION("if(A397&lt;&gt;"""",unique(filter('DATA-Videos'!K:K,'DATA-Videos'!J:J = A397)),"""")"),"")</f>
        <v/>
      </c>
    </row>
    <row r="398" spans="2:2" ht="13">
      <c r="B398" s="1" t="str">
        <f ca="1">IFERROR(__xludf.DUMMYFUNCTION("if(A398&lt;&gt;"""",unique(filter('DATA-Videos'!K:K,'DATA-Videos'!J:J = A398)),"""")"),"")</f>
        <v/>
      </c>
    </row>
    <row r="399" spans="2:2" ht="13">
      <c r="B399" s="1" t="str">
        <f ca="1">IFERROR(__xludf.DUMMYFUNCTION("if(A399&lt;&gt;"""",unique(filter('DATA-Videos'!K:K,'DATA-Videos'!J:J = A399)),"""")"),"")</f>
        <v/>
      </c>
    </row>
    <row r="400" spans="2:2" ht="13">
      <c r="B400" s="1" t="str">
        <f ca="1">IFERROR(__xludf.DUMMYFUNCTION("if(A400&lt;&gt;"""",unique(filter('DATA-Videos'!K:K,'DATA-Videos'!J:J = A400)),"""")"),"")</f>
        <v/>
      </c>
    </row>
    <row r="401" spans="2:2" ht="13">
      <c r="B401" s="1" t="str">
        <f ca="1">IFERROR(__xludf.DUMMYFUNCTION("if(A401&lt;&gt;"""",unique(filter('DATA-Videos'!K:K,'DATA-Videos'!J:J = A401)),"""")"),"")</f>
        <v/>
      </c>
    </row>
    <row r="402" spans="2:2" ht="13">
      <c r="B402" s="1" t="str">
        <f ca="1">IFERROR(__xludf.DUMMYFUNCTION("if(A402&lt;&gt;"""",unique(filter('DATA-Videos'!K:K,'DATA-Videos'!J:J = A402)),"""")"),"")</f>
        <v/>
      </c>
    </row>
    <row r="403" spans="2:2" ht="13">
      <c r="B403" s="1" t="str">
        <f ca="1">IFERROR(__xludf.DUMMYFUNCTION("if(A403&lt;&gt;"""",unique(filter('DATA-Videos'!K:K,'DATA-Videos'!J:J = A403)),"""")"),"")</f>
        <v/>
      </c>
    </row>
    <row r="404" spans="2:2" ht="13">
      <c r="B404" s="1" t="str">
        <f ca="1">IFERROR(__xludf.DUMMYFUNCTION("if(A404&lt;&gt;"""",unique(filter('DATA-Videos'!K:K,'DATA-Videos'!J:J = A404)),"""")"),"")</f>
        <v/>
      </c>
    </row>
    <row r="405" spans="2:2" ht="13">
      <c r="B405" s="1" t="str">
        <f ca="1">IFERROR(__xludf.DUMMYFUNCTION("if(A405&lt;&gt;"""",unique(filter('DATA-Videos'!K:K,'DATA-Videos'!J:J = A405)),"""")"),"")</f>
        <v/>
      </c>
    </row>
    <row r="406" spans="2:2" ht="13">
      <c r="B406" s="1" t="str">
        <f ca="1">IFERROR(__xludf.DUMMYFUNCTION("if(A406&lt;&gt;"""",unique(filter('DATA-Videos'!K:K,'DATA-Videos'!J:J = A406)),"""")"),"")</f>
        <v/>
      </c>
    </row>
    <row r="407" spans="2:2" ht="13">
      <c r="B407" s="1" t="str">
        <f ca="1">IFERROR(__xludf.DUMMYFUNCTION("if(A407&lt;&gt;"""",unique(filter('DATA-Videos'!K:K,'DATA-Videos'!J:J = A407)),"""")"),"")</f>
        <v/>
      </c>
    </row>
    <row r="408" spans="2:2" ht="13">
      <c r="B408" s="1" t="str">
        <f ca="1">IFERROR(__xludf.DUMMYFUNCTION("if(A408&lt;&gt;"""",unique(filter('DATA-Videos'!K:K,'DATA-Videos'!J:J = A408)),"""")"),"")</f>
        <v/>
      </c>
    </row>
    <row r="409" spans="2:2" ht="13">
      <c r="B409" s="1" t="str">
        <f ca="1">IFERROR(__xludf.DUMMYFUNCTION("if(A409&lt;&gt;"""",unique(filter('DATA-Videos'!K:K,'DATA-Videos'!J:J = A409)),"""")"),"")</f>
        <v/>
      </c>
    </row>
    <row r="410" spans="2:2" ht="13">
      <c r="B410" s="1" t="str">
        <f ca="1">IFERROR(__xludf.DUMMYFUNCTION("if(A410&lt;&gt;"""",unique(filter('DATA-Videos'!K:K,'DATA-Videos'!J:J = A410)),"""")"),"")</f>
        <v/>
      </c>
    </row>
    <row r="411" spans="2:2" ht="13">
      <c r="B411" s="1" t="str">
        <f ca="1">IFERROR(__xludf.DUMMYFUNCTION("if(A411&lt;&gt;"""",unique(filter('DATA-Videos'!K:K,'DATA-Videos'!J:J = A411)),"""")"),"")</f>
        <v/>
      </c>
    </row>
    <row r="412" spans="2:2" ht="13">
      <c r="B412" s="1" t="str">
        <f ca="1">IFERROR(__xludf.DUMMYFUNCTION("if(A412&lt;&gt;"""",unique(filter('DATA-Videos'!K:K,'DATA-Videos'!J:J = A412)),"""")"),"")</f>
        <v/>
      </c>
    </row>
    <row r="413" spans="2:2" ht="13">
      <c r="B413" s="1" t="str">
        <f ca="1">IFERROR(__xludf.DUMMYFUNCTION("if(A413&lt;&gt;"""",unique(filter('DATA-Videos'!K:K,'DATA-Videos'!J:J = A413)),"""")"),"")</f>
        <v/>
      </c>
    </row>
    <row r="414" spans="2:2" ht="13">
      <c r="B414" s="1" t="str">
        <f ca="1">IFERROR(__xludf.DUMMYFUNCTION("if(A414&lt;&gt;"""",unique(filter('DATA-Videos'!K:K,'DATA-Videos'!J:J = A414)),"""")"),"")</f>
        <v/>
      </c>
    </row>
    <row r="415" spans="2:2" ht="13">
      <c r="B415" s="1" t="str">
        <f ca="1">IFERROR(__xludf.DUMMYFUNCTION("if(A415&lt;&gt;"""",unique(filter('DATA-Videos'!K:K,'DATA-Videos'!J:J = A415)),"""")"),"")</f>
        <v/>
      </c>
    </row>
    <row r="416" spans="2:2" ht="13">
      <c r="B416" s="1" t="str">
        <f ca="1">IFERROR(__xludf.DUMMYFUNCTION("if(A416&lt;&gt;"""",unique(filter('DATA-Videos'!K:K,'DATA-Videos'!J:J = A416)),"""")"),"")</f>
        <v/>
      </c>
    </row>
    <row r="417" spans="2:2" ht="13">
      <c r="B417" s="1" t="str">
        <f ca="1">IFERROR(__xludf.DUMMYFUNCTION("if(A417&lt;&gt;"""",unique(filter('DATA-Videos'!K:K,'DATA-Videos'!J:J = A417)),"""")"),"")</f>
        <v/>
      </c>
    </row>
    <row r="418" spans="2:2" ht="13">
      <c r="B418" s="1" t="str">
        <f ca="1">IFERROR(__xludf.DUMMYFUNCTION("if(A418&lt;&gt;"""",unique(filter('DATA-Videos'!K:K,'DATA-Videos'!J:J = A418)),"""")"),"")</f>
        <v/>
      </c>
    </row>
    <row r="419" spans="2:2" ht="13">
      <c r="B419" s="1" t="str">
        <f ca="1">IFERROR(__xludf.DUMMYFUNCTION("if(A419&lt;&gt;"""",unique(filter('DATA-Videos'!K:K,'DATA-Videos'!J:J = A419)),"""")"),"")</f>
        <v/>
      </c>
    </row>
    <row r="420" spans="2:2" ht="13">
      <c r="B420" s="1" t="str">
        <f ca="1">IFERROR(__xludf.DUMMYFUNCTION("if(A420&lt;&gt;"""",unique(filter('DATA-Videos'!K:K,'DATA-Videos'!J:J = A420)),"""")"),"")</f>
        <v/>
      </c>
    </row>
    <row r="421" spans="2:2" ht="13">
      <c r="B421" s="1" t="str">
        <f ca="1">IFERROR(__xludf.DUMMYFUNCTION("if(A421&lt;&gt;"""",unique(filter('DATA-Videos'!K:K,'DATA-Videos'!J:J = A421)),"""")"),"")</f>
        <v/>
      </c>
    </row>
    <row r="422" spans="2:2" ht="13">
      <c r="B422" s="1" t="str">
        <f ca="1">IFERROR(__xludf.DUMMYFUNCTION("if(A422&lt;&gt;"""",unique(filter('DATA-Videos'!K:K,'DATA-Videos'!J:J = A422)),"""")"),"")</f>
        <v/>
      </c>
    </row>
    <row r="423" spans="2:2" ht="13">
      <c r="B423" s="1" t="str">
        <f ca="1">IFERROR(__xludf.DUMMYFUNCTION("if(A423&lt;&gt;"""",unique(filter('DATA-Videos'!K:K,'DATA-Videos'!J:J = A423)),"""")"),"")</f>
        <v/>
      </c>
    </row>
    <row r="424" spans="2:2" ht="13">
      <c r="B424" s="1" t="str">
        <f ca="1">IFERROR(__xludf.DUMMYFUNCTION("if(A424&lt;&gt;"""",unique(filter('DATA-Videos'!K:K,'DATA-Videos'!J:J = A424)),"""")"),"")</f>
        <v/>
      </c>
    </row>
    <row r="425" spans="2:2" ht="13">
      <c r="B425" s="1" t="str">
        <f ca="1">IFERROR(__xludf.DUMMYFUNCTION("if(A425&lt;&gt;"""",unique(filter('DATA-Videos'!K:K,'DATA-Videos'!J:J = A425)),"""")"),"")</f>
        <v/>
      </c>
    </row>
    <row r="426" spans="2:2" ht="13">
      <c r="B426" s="1" t="str">
        <f ca="1">IFERROR(__xludf.DUMMYFUNCTION("if(A426&lt;&gt;"""",unique(filter('DATA-Videos'!K:K,'DATA-Videos'!J:J = A426)),"""")"),"")</f>
        <v/>
      </c>
    </row>
    <row r="427" spans="2:2" ht="13">
      <c r="B427" s="1" t="str">
        <f ca="1">IFERROR(__xludf.DUMMYFUNCTION("if(A427&lt;&gt;"""",unique(filter('DATA-Videos'!K:K,'DATA-Videos'!J:J = A427)),"""")"),"")</f>
        <v/>
      </c>
    </row>
    <row r="428" spans="2:2" ht="13">
      <c r="B428" s="1" t="str">
        <f ca="1">IFERROR(__xludf.DUMMYFUNCTION("if(A428&lt;&gt;"""",unique(filter('DATA-Videos'!K:K,'DATA-Videos'!J:J = A428)),"""")"),"")</f>
        <v/>
      </c>
    </row>
    <row r="429" spans="2:2" ht="13">
      <c r="B429" s="1" t="str">
        <f ca="1">IFERROR(__xludf.DUMMYFUNCTION("if(A429&lt;&gt;"""",unique(filter('DATA-Videos'!K:K,'DATA-Videos'!J:J = A429)),"""")"),"")</f>
        <v/>
      </c>
    </row>
    <row r="430" spans="2:2" ht="13">
      <c r="B430" s="1" t="str">
        <f ca="1">IFERROR(__xludf.DUMMYFUNCTION("if(A430&lt;&gt;"""",unique(filter('DATA-Videos'!K:K,'DATA-Videos'!J:J = A430)),"""")"),"")</f>
        <v/>
      </c>
    </row>
    <row r="431" spans="2:2" ht="13">
      <c r="B431" s="1" t="str">
        <f ca="1">IFERROR(__xludf.DUMMYFUNCTION("if(A431&lt;&gt;"""",unique(filter('DATA-Videos'!K:K,'DATA-Videos'!J:J = A431)),"""")"),"")</f>
        <v/>
      </c>
    </row>
    <row r="432" spans="2:2" ht="13">
      <c r="B432" s="1" t="str">
        <f ca="1">IFERROR(__xludf.DUMMYFUNCTION("if(A432&lt;&gt;"""",unique(filter('DATA-Videos'!K:K,'DATA-Videos'!J:J = A432)),"""")"),"")</f>
        <v/>
      </c>
    </row>
    <row r="433" spans="2:2" ht="13">
      <c r="B433" s="1" t="str">
        <f ca="1">IFERROR(__xludf.DUMMYFUNCTION("if(A433&lt;&gt;"""",unique(filter('DATA-Videos'!K:K,'DATA-Videos'!J:J = A433)),"""")"),"")</f>
        <v/>
      </c>
    </row>
    <row r="434" spans="2:2" ht="13">
      <c r="B434" s="1" t="str">
        <f ca="1">IFERROR(__xludf.DUMMYFUNCTION("if(A434&lt;&gt;"""",unique(filter('DATA-Videos'!K:K,'DATA-Videos'!J:J = A434)),"""")"),"")</f>
        <v/>
      </c>
    </row>
    <row r="435" spans="2:2" ht="13">
      <c r="B435" s="1" t="str">
        <f ca="1">IFERROR(__xludf.DUMMYFUNCTION("if(A435&lt;&gt;"""",unique(filter('DATA-Videos'!K:K,'DATA-Videos'!J:J = A435)),"""")"),"")</f>
        <v/>
      </c>
    </row>
    <row r="436" spans="2:2" ht="13">
      <c r="B436" s="1" t="str">
        <f ca="1">IFERROR(__xludf.DUMMYFUNCTION("if(A436&lt;&gt;"""",unique(filter('DATA-Videos'!K:K,'DATA-Videos'!J:J = A436)),"""")"),"")</f>
        <v/>
      </c>
    </row>
    <row r="437" spans="2:2" ht="13">
      <c r="B437" s="1" t="str">
        <f ca="1">IFERROR(__xludf.DUMMYFUNCTION("if(A437&lt;&gt;"""",unique(filter('DATA-Videos'!K:K,'DATA-Videos'!J:J = A437)),"""")"),"")</f>
        <v/>
      </c>
    </row>
    <row r="438" spans="2:2" ht="13">
      <c r="B438" s="1" t="str">
        <f ca="1">IFERROR(__xludf.DUMMYFUNCTION("if(A438&lt;&gt;"""",unique(filter('DATA-Videos'!K:K,'DATA-Videos'!J:J = A438)),"""")"),"")</f>
        <v/>
      </c>
    </row>
    <row r="439" spans="2:2" ht="13">
      <c r="B439" s="1" t="str">
        <f ca="1">IFERROR(__xludf.DUMMYFUNCTION("if(A439&lt;&gt;"""",unique(filter('DATA-Videos'!K:K,'DATA-Videos'!J:J = A439)),"""")"),"")</f>
        <v/>
      </c>
    </row>
    <row r="440" spans="2:2" ht="13">
      <c r="B440" s="1" t="str">
        <f ca="1">IFERROR(__xludf.DUMMYFUNCTION("if(A440&lt;&gt;"""",unique(filter('DATA-Videos'!K:K,'DATA-Videos'!J:J = A440)),"""")"),"")</f>
        <v/>
      </c>
    </row>
    <row r="441" spans="2:2" ht="13">
      <c r="B441" s="1" t="str">
        <f ca="1">IFERROR(__xludf.DUMMYFUNCTION("if(A441&lt;&gt;"""",unique(filter('DATA-Videos'!K:K,'DATA-Videos'!J:J = A441)),"""")"),"")</f>
        <v/>
      </c>
    </row>
    <row r="442" spans="2:2" ht="13">
      <c r="B442" s="1" t="str">
        <f ca="1">IFERROR(__xludf.DUMMYFUNCTION("if(A442&lt;&gt;"""",unique(filter('DATA-Videos'!K:K,'DATA-Videos'!J:J = A442)),"""")"),"")</f>
        <v/>
      </c>
    </row>
    <row r="443" spans="2:2" ht="13">
      <c r="B443" s="1" t="str">
        <f ca="1">IFERROR(__xludf.DUMMYFUNCTION("if(A443&lt;&gt;"""",unique(filter('DATA-Videos'!K:K,'DATA-Videos'!J:J = A443)),"""")"),"")</f>
        <v/>
      </c>
    </row>
    <row r="444" spans="2:2" ht="13">
      <c r="B444" s="1" t="str">
        <f ca="1">IFERROR(__xludf.DUMMYFUNCTION("if(A444&lt;&gt;"""",unique(filter('DATA-Videos'!K:K,'DATA-Videos'!J:J = A444)),"""")"),"")</f>
        <v/>
      </c>
    </row>
    <row r="445" spans="2:2" ht="13">
      <c r="B445" s="1" t="str">
        <f ca="1">IFERROR(__xludf.DUMMYFUNCTION("if(A445&lt;&gt;"""",unique(filter('DATA-Videos'!K:K,'DATA-Videos'!J:J = A445)),"""")"),"")</f>
        <v/>
      </c>
    </row>
    <row r="446" spans="2:2" ht="13">
      <c r="B446" s="1" t="str">
        <f ca="1">IFERROR(__xludf.DUMMYFUNCTION("if(A446&lt;&gt;"""",unique(filter('DATA-Videos'!K:K,'DATA-Videos'!J:J = A446)),"""")"),"")</f>
        <v/>
      </c>
    </row>
    <row r="447" spans="2:2" ht="13">
      <c r="B447" s="1" t="str">
        <f ca="1">IFERROR(__xludf.DUMMYFUNCTION("if(A447&lt;&gt;"""",unique(filter('DATA-Videos'!K:K,'DATA-Videos'!J:J = A447)),"""")"),"")</f>
        <v/>
      </c>
    </row>
    <row r="448" spans="2:2" ht="13">
      <c r="B448" s="1" t="str">
        <f ca="1">IFERROR(__xludf.DUMMYFUNCTION("if(A448&lt;&gt;"""",unique(filter('DATA-Videos'!K:K,'DATA-Videos'!J:J = A448)),"""")"),"")</f>
        <v/>
      </c>
    </row>
    <row r="449" spans="2:2" ht="13">
      <c r="B449" s="1" t="str">
        <f ca="1">IFERROR(__xludf.DUMMYFUNCTION("if(A449&lt;&gt;"""",unique(filter('DATA-Videos'!K:K,'DATA-Videos'!J:J = A449)),"""")"),"")</f>
        <v/>
      </c>
    </row>
    <row r="450" spans="2:2" ht="13">
      <c r="B450" s="1" t="str">
        <f ca="1">IFERROR(__xludf.DUMMYFUNCTION("if(A450&lt;&gt;"""",unique(filter('DATA-Videos'!K:K,'DATA-Videos'!J:J = A450)),"""")"),"")</f>
        <v/>
      </c>
    </row>
    <row r="451" spans="2:2" ht="13">
      <c r="B451" s="1" t="str">
        <f ca="1">IFERROR(__xludf.DUMMYFUNCTION("if(A451&lt;&gt;"""",unique(filter('DATA-Videos'!K:K,'DATA-Videos'!J:J = A451)),"""")"),"")</f>
        <v/>
      </c>
    </row>
    <row r="452" spans="2:2" ht="13">
      <c r="B452" s="1" t="str">
        <f ca="1">IFERROR(__xludf.DUMMYFUNCTION("if(A452&lt;&gt;"""",unique(filter('DATA-Videos'!K:K,'DATA-Videos'!J:J = A452)),"""")"),"")</f>
        <v/>
      </c>
    </row>
    <row r="453" spans="2:2" ht="13">
      <c r="B453" s="1" t="str">
        <f ca="1">IFERROR(__xludf.DUMMYFUNCTION("if(A453&lt;&gt;"""",unique(filter('DATA-Videos'!K:K,'DATA-Videos'!J:J = A453)),"""")"),"")</f>
        <v/>
      </c>
    </row>
    <row r="454" spans="2:2" ht="13">
      <c r="B454" s="1" t="str">
        <f ca="1">IFERROR(__xludf.DUMMYFUNCTION("if(A454&lt;&gt;"""",unique(filter('DATA-Videos'!K:K,'DATA-Videos'!J:J = A454)),"""")"),"")</f>
        <v/>
      </c>
    </row>
    <row r="455" spans="2:2" ht="13">
      <c r="B455" s="1" t="str">
        <f ca="1">IFERROR(__xludf.DUMMYFUNCTION("if(A455&lt;&gt;"""",unique(filter('DATA-Videos'!K:K,'DATA-Videos'!J:J = A455)),"""")"),"")</f>
        <v/>
      </c>
    </row>
    <row r="456" spans="2:2" ht="13">
      <c r="B456" s="1" t="str">
        <f ca="1">IFERROR(__xludf.DUMMYFUNCTION("if(A456&lt;&gt;"""",unique(filter('DATA-Videos'!K:K,'DATA-Videos'!J:J = A456)),"""")"),"")</f>
        <v/>
      </c>
    </row>
    <row r="457" spans="2:2" ht="13">
      <c r="B457" s="1" t="str">
        <f ca="1">IFERROR(__xludf.DUMMYFUNCTION("if(A457&lt;&gt;"""",unique(filter('DATA-Videos'!K:K,'DATA-Videos'!J:J = A457)),"""")"),"")</f>
        <v/>
      </c>
    </row>
    <row r="458" spans="2:2" ht="13">
      <c r="B458" s="1" t="str">
        <f ca="1">IFERROR(__xludf.DUMMYFUNCTION("if(A458&lt;&gt;"""",unique(filter('DATA-Videos'!K:K,'DATA-Videos'!J:J = A458)),"""")"),"")</f>
        <v/>
      </c>
    </row>
    <row r="459" spans="2:2" ht="13">
      <c r="B459" s="1" t="str">
        <f ca="1">IFERROR(__xludf.DUMMYFUNCTION("if(A459&lt;&gt;"""",unique(filter('DATA-Videos'!K:K,'DATA-Videos'!J:J = A459)),"""")"),"")</f>
        <v/>
      </c>
    </row>
    <row r="460" spans="2:2" ht="13">
      <c r="B460" s="1" t="str">
        <f ca="1">IFERROR(__xludf.DUMMYFUNCTION("if(A460&lt;&gt;"""",unique(filter('DATA-Videos'!K:K,'DATA-Videos'!J:J = A460)),"""")"),"")</f>
        <v/>
      </c>
    </row>
    <row r="461" spans="2:2" ht="13">
      <c r="B461" s="1" t="str">
        <f ca="1">IFERROR(__xludf.DUMMYFUNCTION("if(A461&lt;&gt;"""",unique(filter('DATA-Videos'!K:K,'DATA-Videos'!J:J = A461)),"""")"),"")</f>
        <v/>
      </c>
    </row>
    <row r="462" spans="2:2" ht="13">
      <c r="B462" s="1" t="str">
        <f ca="1">IFERROR(__xludf.DUMMYFUNCTION("if(A462&lt;&gt;"""",unique(filter('DATA-Videos'!K:K,'DATA-Videos'!J:J = A462)),"""")"),"")</f>
        <v/>
      </c>
    </row>
    <row r="463" spans="2:2" ht="13">
      <c r="B463" s="1" t="str">
        <f ca="1">IFERROR(__xludf.DUMMYFUNCTION("if(A463&lt;&gt;"""",unique(filter('DATA-Videos'!K:K,'DATA-Videos'!J:J = A463)),"""")"),"")</f>
        <v/>
      </c>
    </row>
    <row r="464" spans="2:2" ht="13">
      <c r="B464" s="1" t="str">
        <f ca="1">IFERROR(__xludf.DUMMYFUNCTION("if(A464&lt;&gt;"""",unique(filter('DATA-Videos'!K:K,'DATA-Videos'!J:J = A464)),"""")"),"")</f>
        <v/>
      </c>
    </row>
    <row r="465" spans="2:2" ht="13">
      <c r="B465" s="1" t="str">
        <f ca="1">IFERROR(__xludf.DUMMYFUNCTION("if(A465&lt;&gt;"""",unique(filter('DATA-Videos'!K:K,'DATA-Videos'!J:J = A465)),"""")"),"")</f>
        <v/>
      </c>
    </row>
    <row r="466" spans="2:2" ht="13">
      <c r="B466" s="1" t="str">
        <f ca="1">IFERROR(__xludf.DUMMYFUNCTION("if(A466&lt;&gt;"""",unique(filter('DATA-Videos'!K:K,'DATA-Videos'!J:J = A466)),"""")"),"")</f>
        <v/>
      </c>
    </row>
    <row r="467" spans="2:2" ht="13">
      <c r="B467" s="1" t="str">
        <f ca="1">IFERROR(__xludf.DUMMYFUNCTION("if(A467&lt;&gt;"""",unique(filter('DATA-Videos'!K:K,'DATA-Videos'!J:J = A467)),"""")"),"")</f>
        <v/>
      </c>
    </row>
    <row r="468" spans="2:2" ht="13">
      <c r="B468" s="1" t="str">
        <f ca="1">IFERROR(__xludf.DUMMYFUNCTION("if(A468&lt;&gt;"""",unique(filter('DATA-Videos'!K:K,'DATA-Videos'!J:J = A468)),"""")"),"")</f>
        <v/>
      </c>
    </row>
    <row r="469" spans="2:2" ht="13">
      <c r="B469" s="1" t="str">
        <f ca="1">IFERROR(__xludf.DUMMYFUNCTION("if(A469&lt;&gt;"""",unique(filter('DATA-Videos'!K:K,'DATA-Videos'!J:J = A469)),"""")"),"")</f>
        <v/>
      </c>
    </row>
    <row r="470" spans="2:2" ht="13">
      <c r="B470" s="1" t="str">
        <f ca="1">IFERROR(__xludf.DUMMYFUNCTION("if(A470&lt;&gt;"""",unique(filter('DATA-Videos'!K:K,'DATA-Videos'!J:J = A470)),"""")"),"")</f>
        <v/>
      </c>
    </row>
    <row r="471" spans="2:2" ht="13">
      <c r="B471" s="1" t="str">
        <f ca="1">IFERROR(__xludf.DUMMYFUNCTION("if(A471&lt;&gt;"""",unique(filter('DATA-Videos'!K:K,'DATA-Videos'!J:J = A471)),"""")"),"")</f>
        <v/>
      </c>
    </row>
    <row r="472" spans="2:2" ht="13">
      <c r="B472" s="1" t="str">
        <f ca="1">IFERROR(__xludf.DUMMYFUNCTION("if(A472&lt;&gt;"""",unique(filter('DATA-Videos'!K:K,'DATA-Videos'!J:J = A472)),"""")"),"")</f>
        <v/>
      </c>
    </row>
    <row r="473" spans="2:2" ht="13">
      <c r="B473" s="1" t="str">
        <f ca="1">IFERROR(__xludf.DUMMYFUNCTION("if(A473&lt;&gt;"""",unique(filter('DATA-Videos'!K:K,'DATA-Videos'!J:J = A473)),"""")"),"")</f>
        <v/>
      </c>
    </row>
    <row r="474" spans="2:2" ht="13">
      <c r="B474" s="1" t="str">
        <f ca="1">IFERROR(__xludf.DUMMYFUNCTION("if(A474&lt;&gt;"""",unique(filter('DATA-Videos'!K:K,'DATA-Videos'!J:J = A474)),"""")"),"")</f>
        <v/>
      </c>
    </row>
    <row r="475" spans="2:2" ht="13">
      <c r="B475" s="1" t="str">
        <f ca="1">IFERROR(__xludf.DUMMYFUNCTION("if(A475&lt;&gt;"""",unique(filter('DATA-Videos'!K:K,'DATA-Videos'!J:J = A475)),"""")"),"")</f>
        <v/>
      </c>
    </row>
    <row r="476" spans="2:2" ht="13">
      <c r="B476" s="1" t="str">
        <f ca="1">IFERROR(__xludf.DUMMYFUNCTION("if(A476&lt;&gt;"""",unique(filter('DATA-Videos'!K:K,'DATA-Videos'!J:J = A476)),"""")"),"")</f>
        <v/>
      </c>
    </row>
    <row r="477" spans="2:2" ht="13">
      <c r="B477" s="1" t="str">
        <f ca="1">IFERROR(__xludf.DUMMYFUNCTION("if(A477&lt;&gt;"""",unique(filter('DATA-Videos'!K:K,'DATA-Videos'!J:J = A477)),"""")"),"")</f>
        <v/>
      </c>
    </row>
    <row r="478" spans="2:2" ht="13">
      <c r="B478" s="1" t="str">
        <f ca="1">IFERROR(__xludf.DUMMYFUNCTION("if(A478&lt;&gt;"""",unique(filter('DATA-Videos'!K:K,'DATA-Videos'!J:J = A478)),"""")"),"")</f>
        <v/>
      </c>
    </row>
    <row r="479" spans="2:2" ht="13">
      <c r="B479" s="1" t="str">
        <f ca="1">IFERROR(__xludf.DUMMYFUNCTION("if(A479&lt;&gt;"""",unique(filter('DATA-Videos'!K:K,'DATA-Videos'!J:J = A479)),"""")"),"")</f>
        <v/>
      </c>
    </row>
    <row r="480" spans="2:2" ht="13">
      <c r="B480" s="1" t="str">
        <f ca="1">IFERROR(__xludf.DUMMYFUNCTION("if(A480&lt;&gt;"""",unique(filter('DATA-Videos'!K:K,'DATA-Videos'!J:J = A480)),"""")"),"")</f>
        <v/>
      </c>
    </row>
    <row r="481" spans="2:2" ht="13">
      <c r="B481" s="1" t="str">
        <f ca="1">IFERROR(__xludf.DUMMYFUNCTION("if(A481&lt;&gt;"""",unique(filter('DATA-Videos'!K:K,'DATA-Videos'!J:J = A481)),"""")"),"")</f>
        <v/>
      </c>
    </row>
    <row r="482" spans="2:2" ht="13">
      <c r="B482" s="1" t="str">
        <f ca="1">IFERROR(__xludf.DUMMYFUNCTION("if(A482&lt;&gt;"""",unique(filter('DATA-Videos'!K:K,'DATA-Videos'!J:J = A482)),"""")"),"")</f>
        <v/>
      </c>
    </row>
    <row r="483" spans="2:2" ht="13">
      <c r="B483" s="1" t="str">
        <f ca="1">IFERROR(__xludf.DUMMYFUNCTION("if(A483&lt;&gt;"""",unique(filter('DATA-Videos'!K:K,'DATA-Videos'!J:J = A483)),"""")"),"")</f>
        <v/>
      </c>
    </row>
    <row r="484" spans="2:2" ht="13">
      <c r="B484" s="1" t="str">
        <f ca="1">IFERROR(__xludf.DUMMYFUNCTION("if(A484&lt;&gt;"""",unique(filter('DATA-Videos'!K:K,'DATA-Videos'!J:J = A484)),"""")"),"")</f>
        <v/>
      </c>
    </row>
    <row r="485" spans="2:2" ht="13">
      <c r="B485" s="1" t="str">
        <f ca="1">IFERROR(__xludf.DUMMYFUNCTION("if(A485&lt;&gt;"""",unique(filter('DATA-Videos'!K:K,'DATA-Videos'!J:J = A485)),"""")"),"")</f>
        <v/>
      </c>
    </row>
    <row r="486" spans="2:2" ht="13">
      <c r="B486" s="1" t="str">
        <f ca="1">IFERROR(__xludf.DUMMYFUNCTION("if(A486&lt;&gt;"""",unique(filter('DATA-Videos'!K:K,'DATA-Videos'!J:J = A486)),"""")"),"")</f>
        <v/>
      </c>
    </row>
    <row r="487" spans="2:2" ht="13">
      <c r="B487" s="1" t="str">
        <f ca="1">IFERROR(__xludf.DUMMYFUNCTION("if(A487&lt;&gt;"""",unique(filter('DATA-Videos'!K:K,'DATA-Videos'!J:J = A487)),"""")"),"")</f>
        <v/>
      </c>
    </row>
    <row r="488" spans="2:2" ht="13">
      <c r="B488" s="1" t="str">
        <f ca="1">IFERROR(__xludf.DUMMYFUNCTION("if(A488&lt;&gt;"""",unique(filter('DATA-Videos'!K:K,'DATA-Videos'!J:J = A488)),"""")"),"")</f>
        <v/>
      </c>
    </row>
    <row r="489" spans="2:2" ht="13">
      <c r="B489" s="1" t="str">
        <f ca="1">IFERROR(__xludf.DUMMYFUNCTION("if(A489&lt;&gt;"""",unique(filter('DATA-Videos'!K:K,'DATA-Videos'!J:J = A489)),"""")"),"")</f>
        <v/>
      </c>
    </row>
    <row r="490" spans="2:2" ht="13">
      <c r="B490" s="1" t="str">
        <f ca="1">IFERROR(__xludf.DUMMYFUNCTION("if(A490&lt;&gt;"""",unique(filter('DATA-Videos'!K:K,'DATA-Videos'!J:J = A490)),"""")"),"")</f>
        <v/>
      </c>
    </row>
    <row r="491" spans="2:2" ht="13">
      <c r="B491" s="1" t="str">
        <f ca="1">IFERROR(__xludf.DUMMYFUNCTION("if(A491&lt;&gt;"""",unique(filter('DATA-Videos'!K:K,'DATA-Videos'!J:J = A491)),"""")"),"")</f>
        <v/>
      </c>
    </row>
    <row r="492" spans="2:2" ht="13">
      <c r="B492" s="1" t="str">
        <f ca="1">IFERROR(__xludf.DUMMYFUNCTION("if(A492&lt;&gt;"""",unique(filter('DATA-Videos'!K:K,'DATA-Videos'!J:J = A492)),"""")"),"")</f>
        <v/>
      </c>
    </row>
    <row r="493" spans="2:2" ht="13">
      <c r="B493" s="1" t="str">
        <f ca="1">IFERROR(__xludf.DUMMYFUNCTION("if(A493&lt;&gt;"""",unique(filter('DATA-Videos'!K:K,'DATA-Videos'!J:J = A493)),"""")"),"")</f>
        <v/>
      </c>
    </row>
    <row r="494" spans="2:2" ht="13">
      <c r="B494" s="1" t="str">
        <f ca="1">IFERROR(__xludf.DUMMYFUNCTION("if(A494&lt;&gt;"""",unique(filter('DATA-Videos'!K:K,'DATA-Videos'!J:J = A494)),"""")"),"")</f>
        <v/>
      </c>
    </row>
    <row r="495" spans="2:2" ht="13">
      <c r="B495" s="1" t="str">
        <f ca="1">IFERROR(__xludf.DUMMYFUNCTION("if(A495&lt;&gt;"""",unique(filter('DATA-Videos'!K:K,'DATA-Videos'!J:J = A495)),"""")"),"")</f>
        <v/>
      </c>
    </row>
    <row r="496" spans="2:2" ht="13">
      <c r="B496" s="1" t="str">
        <f ca="1">IFERROR(__xludf.DUMMYFUNCTION("if(A496&lt;&gt;"""",unique(filter('DATA-Videos'!K:K,'DATA-Videos'!J:J = A496)),"""")"),"")</f>
        <v/>
      </c>
    </row>
    <row r="497" spans="2:2" ht="13">
      <c r="B497" s="1" t="str">
        <f ca="1">IFERROR(__xludf.DUMMYFUNCTION("if(A497&lt;&gt;"""",unique(filter('DATA-Videos'!K:K,'DATA-Videos'!J:J = A497)),"""")"),"")</f>
        <v/>
      </c>
    </row>
    <row r="498" spans="2:2" ht="13">
      <c r="B498" s="1" t="str">
        <f ca="1">IFERROR(__xludf.DUMMYFUNCTION("if(A498&lt;&gt;"""",unique(filter('DATA-Videos'!K:K,'DATA-Videos'!J:J = A498)),"""")"),"")</f>
        <v/>
      </c>
    </row>
    <row r="499" spans="2:2" ht="13">
      <c r="B499" s="1" t="str">
        <f ca="1">IFERROR(__xludf.DUMMYFUNCTION("if(A499&lt;&gt;"""",unique(filter('DATA-Videos'!K:K,'DATA-Videos'!J:J = A499)),"""")"),"")</f>
        <v/>
      </c>
    </row>
    <row r="500" spans="2:2" ht="13">
      <c r="B500" s="1" t="str">
        <f ca="1">IFERROR(__xludf.DUMMYFUNCTION("if(A500&lt;&gt;"""",unique(filter('DATA-Videos'!K:K,'DATA-Videos'!J:J = A500)),"""")"),"")</f>
        <v/>
      </c>
    </row>
    <row r="501" spans="2:2" ht="13">
      <c r="B501" s="1" t="str">
        <f ca="1">IFERROR(__xludf.DUMMYFUNCTION("if(A501&lt;&gt;"""",unique(filter('DATA-Videos'!K:K,'DATA-Videos'!J:J = A501)),"""")"),"")</f>
        <v/>
      </c>
    </row>
    <row r="502" spans="2:2" ht="13">
      <c r="B502" s="1" t="str">
        <f ca="1">IFERROR(__xludf.DUMMYFUNCTION("if(A502&lt;&gt;"""",unique(filter('DATA-Videos'!K:K,'DATA-Videos'!J:J = A502)),"""")"),"")</f>
        <v/>
      </c>
    </row>
    <row r="503" spans="2:2" ht="13">
      <c r="B503" s="1" t="str">
        <f ca="1">IFERROR(__xludf.DUMMYFUNCTION("if(A503&lt;&gt;"""",unique(filter('DATA-Videos'!K:K,'DATA-Videos'!J:J = A503)),"""")"),"")</f>
        <v/>
      </c>
    </row>
    <row r="504" spans="2:2" ht="13">
      <c r="B504" s="1" t="str">
        <f ca="1">IFERROR(__xludf.DUMMYFUNCTION("if(A504&lt;&gt;"""",unique(filter('DATA-Videos'!K:K,'DATA-Videos'!J:J = A504)),"""")"),"")</f>
        <v/>
      </c>
    </row>
    <row r="505" spans="2:2" ht="13">
      <c r="B505" s="1" t="str">
        <f ca="1">IFERROR(__xludf.DUMMYFUNCTION("if(A505&lt;&gt;"""",unique(filter('DATA-Videos'!K:K,'DATA-Videos'!J:J = A505)),"""")"),"")</f>
        <v/>
      </c>
    </row>
    <row r="506" spans="2:2" ht="13">
      <c r="B506" s="1" t="str">
        <f ca="1">IFERROR(__xludf.DUMMYFUNCTION("if(A506&lt;&gt;"""",unique(filter('DATA-Videos'!K:K,'DATA-Videos'!J:J = A506)),"""")"),"")</f>
        <v/>
      </c>
    </row>
    <row r="507" spans="2:2" ht="13">
      <c r="B507" s="1" t="str">
        <f ca="1">IFERROR(__xludf.DUMMYFUNCTION("if(A507&lt;&gt;"""",unique(filter('DATA-Videos'!K:K,'DATA-Videos'!J:J = A507)),"""")"),"")</f>
        <v/>
      </c>
    </row>
    <row r="508" spans="2:2" ht="13">
      <c r="B508" s="1" t="str">
        <f ca="1">IFERROR(__xludf.DUMMYFUNCTION("if(A508&lt;&gt;"""",unique(filter('DATA-Videos'!K:K,'DATA-Videos'!J:J = A508)),"""")"),"")</f>
        <v/>
      </c>
    </row>
    <row r="509" spans="2:2" ht="13">
      <c r="B509" s="1" t="str">
        <f ca="1">IFERROR(__xludf.DUMMYFUNCTION("if(A509&lt;&gt;"""",unique(filter('DATA-Videos'!K:K,'DATA-Videos'!J:J = A509)),"""")"),"")</f>
        <v/>
      </c>
    </row>
    <row r="510" spans="2:2" ht="13">
      <c r="B510" s="1" t="str">
        <f ca="1">IFERROR(__xludf.DUMMYFUNCTION("if(A510&lt;&gt;"""",unique(filter('DATA-Videos'!K:K,'DATA-Videos'!J:J = A510)),"""")"),"")</f>
        <v/>
      </c>
    </row>
    <row r="511" spans="2:2" ht="13">
      <c r="B511" s="1" t="str">
        <f ca="1">IFERROR(__xludf.DUMMYFUNCTION("if(A511&lt;&gt;"""",unique(filter('DATA-Videos'!K:K,'DATA-Videos'!J:J = A511)),"""")"),"")</f>
        <v/>
      </c>
    </row>
    <row r="512" spans="2:2" ht="13">
      <c r="B512" s="1" t="str">
        <f ca="1">IFERROR(__xludf.DUMMYFUNCTION("if(A512&lt;&gt;"""",unique(filter('DATA-Videos'!K:K,'DATA-Videos'!J:J = A512)),"""")"),"")</f>
        <v/>
      </c>
    </row>
    <row r="513" spans="2:2" ht="13">
      <c r="B513" s="1" t="str">
        <f ca="1">IFERROR(__xludf.DUMMYFUNCTION("if(A513&lt;&gt;"""",unique(filter('DATA-Videos'!K:K,'DATA-Videos'!J:J = A513)),"""")"),"")</f>
        <v/>
      </c>
    </row>
    <row r="514" spans="2:2" ht="13">
      <c r="B514" s="1" t="str">
        <f ca="1">IFERROR(__xludf.DUMMYFUNCTION("if(A514&lt;&gt;"""",unique(filter('DATA-Videos'!K:K,'DATA-Videos'!J:J = A514)),"""")"),"")</f>
        <v/>
      </c>
    </row>
    <row r="515" spans="2:2" ht="13">
      <c r="B515" s="1" t="str">
        <f ca="1">IFERROR(__xludf.DUMMYFUNCTION("if(A515&lt;&gt;"""",unique(filter('DATA-Videos'!K:K,'DATA-Videos'!J:J = A515)),"""")"),"")</f>
        <v/>
      </c>
    </row>
    <row r="516" spans="2:2" ht="13">
      <c r="B516" s="1" t="str">
        <f ca="1">IFERROR(__xludf.DUMMYFUNCTION("if(A516&lt;&gt;"""",unique(filter('DATA-Videos'!K:K,'DATA-Videos'!J:J = A516)),"""")"),"")</f>
        <v/>
      </c>
    </row>
    <row r="517" spans="2:2" ht="13">
      <c r="B517" s="1" t="str">
        <f ca="1">IFERROR(__xludf.DUMMYFUNCTION("if(A517&lt;&gt;"""",unique(filter('DATA-Videos'!K:K,'DATA-Videos'!J:J = A517)),"""")"),"")</f>
        <v/>
      </c>
    </row>
    <row r="518" spans="2:2" ht="13">
      <c r="B518" s="1" t="str">
        <f ca="1">IFERROR(__xludf.DUMMYFUNCTION("if(A518&lt;&gt;"""",unique(filter('DATA-Videos'!K:K,'DATA-Videos'!J:J = A518)),"""")"),"")</f>
        <v/>
      </c>
    </row>
    <row r="519" spans="2:2" ht="13">
      <c r="B519" s="1" t="str">
        <f ca="1">IFERROR(__xludf.DUMMYFUNCTION("if(A519&lt;&gt;"""",unique(filter('DATA-Videos'!K:K,'DATA-Videos'!J:J = A519)),"""")"),"")</f>
        <v/>
      </c>
    </row>
    <row r="520" spans="2:2" ht="13">
      <c r="B520" s="1" t="str">
        <f ca="1">IFERROR(__xludf.DUMMYFUNCTION("if(A520&lt;&gt;"""",unique(filter('DATA-Videos'!K:K,'DATA-Videos'!J:J = A520)),"""")"),"")</f>
        <v/>
      </c>
    </row>
    <row r="521" spans="2:2" ht="13">
      <c r="B521" s="1" t="str">
        <f ca="1">IFERROR(__xludf.DUMMYFUNCTION("if(A521&lt;&gt;"""",unique(filter('DATA-Videos'!K:K,'DATA-Videos'!J:J = A521)),"""")"),"")</f>
        <v/>
      </c>
    </row>
    <row r="522" spans="2:2" ht="13">
      <c r="B522" s="1" t="str">
        <f ca="1">IFERROR(__xludf.DUMMYFUNCTION("if(A522&lt;&gt;"""",unique(filter('DATA-Videos'!K:K,'DATA-Videos'!J:J = A522)),"""")"),"")</f>
        <v/>
      </c>
    </row>
    <row r="523" spans="2:2" ht="13">
      <c r="B523" s="1" t="str">
        <f ca="1">IFERROR(__xludf.DUMMYFUNCTION("if(A523&lt;&gt;"""",unique(filter('DATA-Videos'!K:K,'DATA-Videos'!J:J = A523)),"""")"),"")</f>
        <v/>
      </c>
    </row>
    <row r="524" spans="2:2" ht="13">
      <c r="B524" s="1" t="str">
        <f ca="1">IFERROR(__xludf.DUMMYFUNCTION("if(A524&lt;&gt;"""",unique(filter('DATA-Videos'!K:K,'DATA-Videos'!J:J = A524)),"""")"),"")</f>
        <v/>
      </c>
    </row>
    <row r="525" spans="2:2" ht="13">
      <c r="B525" s="1" t="str">
        <f ca="1">IFERROR(__xludf.DUMMYFUNCTION("if(A525&lt;&gt;"""",unique(filter('DATA-Videos'!K:K,'DATA-Videos'!J:J = A525)),"""")"),"")</f>
        <v/>
      </c>
    </row>
    <row r="526" spans="2:2" ht="13">
      <c r="B526" s="1" t="str">
        <f ca="1">IFERROR(__xludf.DUMMYFUNCTION("if(A526&lt;&gt;"""",unique(filter('DATA-Videos'!K:K,'DATA-Videos'!J:J = A526)),"""")"),"")</f>
        <v/>
      </c>
    </row>
    <row r="527" spans="2:2" ht="13">
      <c r="B527" s="1" t="str">
        <f ca="1">IFERROR(__xludf.DUMMYFUNCTION("if(A527&lt;&gt;"""",unique(filter('DATA-Videos'!K:K,'DATA-Videos'!J:J = A527)),"""")"),"")</f>
        <v/>
      </c>
    </row>
    <row r="528" spans="2:2" ht="13">
      <c r="B528" s="1" t="str">
        <f ca="1">IFERROR(__xludf.DUMMYFUNCTION("if(A528&lt;&gt;"""",unique(filter('DATA-Videos'!K:K,'DATA-Videos'!J:J = A528)),"""")"),"")</f>
        <v/>
      </c>
    </row>
    <row r="529" spans="2:2" ht="13">
      <c r="B529" s="1" t="str">
        <f ca="1">IFERROR(__xludf.DUMMYFUNCTION("if(A529&lt;&gt;"""",unique(filter('DATA-Videos'!K:K,'DATA-Videos'!J:J = A529)),"""")"),"")</f>
        <v/>
      </c>
    </row>
    <row r="530" spans="2:2" ht="13">
      <c r="B530" s="1" t="str">
        <f ca="1">IFERROR(__xludf.DUMMYFUNCTION("if(A530&lt;&gt;"""",unique(filter('DATA-Videos'!K:K,'DATA-Videos'!J:J = A530)),"""")"),"")</f>
        <v/>
      </c>
    </row>
    <row r="531" spans="2:2" ht="13">
      <c r="B531" s="1" t="str">
        <f ca="1">IFERROR(__xludf.DUMMYFUNCTION("if(A531&lt;&gt;"""",unique(filter('DATA-Videos'!K:K,'DATA-Videos'!J:J = A531)),"""")"),"")</f>
        <v/>
      </c>
    </row>
    <row r="532" spans="2:2" ht="13">
      <c r="B532" s="1" t="str">
        <f ca="1">IFERROR(__xludf.DUMMYFUNCTION("if(A532&lt;&gt;"""",unique(filter('DATA-Videos'!K:K,'DATA-Videos'!J:J = A532)),"""")"),"")</f>
        <v/>
      </c>
    </row>
    <row r="533" spans="2:2" ht="13">
      <c r="B533" s="1" t="str">
        <f ca="1">IFERROR(__xludf.DUMMYFUNCTION("if(A533&lt;&gt;"""",unique(filter('DATA-Videos'!K:K,'DATA-Videos'!J:J = A533)),"""")"),"")</f>
        <v/>
      </c>
    </row>
    <row r="534" spans="2:2" ht="13">
      <c r="B534" s="1" t="str">
        <f ca="1">IFERROR(__xludf.DUMMYFUNCTION("if(A534&lt;&gt;"""",unique(filter('DATA-Videos'!K:K,'DATA-Videos'!J:J = A534)),"""")"),"")</f>
        <v/>
      </c>
    </row>
    <row r="535" spans="2:2" ht="13">
      <c r="B535" s="1" t="str">
        <f ca="1">IFERROR(__xludf.DUMMYFUNCTION("if(A535&lt;&gt;"""",unique(filter('DATA-Videos'!K:K,'DATA-Videos'!J:J = A535)),"""")"),"")</f>
        <v/>
      </c>
    </row>
    <row r="536" spans="2:2" ht="13">
      <c r="B536" s="1" t="str">
        <f ca="1">IFERROR(__xludf.DUMMYFUNCTION("if(A536&lt;&gt;"""",unique(filter('DATA-Videos'!K:K,'DATA-Videos'!J:J = A536)),"""")"),"")</f>
        <v/>
      </c>
    </row>
    <row r="537" spans="2:2" ht="13">
      <c r="B537" s="1" t="str">
        <f ca="1">IFERROR(__xludf.DUMMYFUNCTION("if(A537&lt;&gt;"""",unique(filter('DATA-Videos'!K:K,'DATA-Videos'!J:J = A537)),"""")"),"")</f>
        <v/>
      </c>
    </row>
    <row r="538" spans="2:2" ht="13">
      <c r="B538" s="1" t="str">
        <f ca="1">IFERROR(__xludf.DUMMYFUNCTION("if(A538&lt;&gt;"""",unique(filter('DATA-Videos'!K:K,'DATA-Videos'!J:J = A538)),"""")"),"")</f>
        <v/>
      </c>
    </row>
    <row r="539" spans="2:2" ht="13">
      <c r="B539" s="1" t="str">
        <f ca="1">IFERROR(__xludf.DUMMYFUNCTION("if(A539&lt;&gt;"""",unique(filter('DATA-Videos'!K:K,'DATA-Videos'!J:J = A539)),"""")"),"")</f>
        <v/>
      </c>
    </row>
    <row r="540" spans="2:2" ht="13">
      <c r="B540" s="1" t="str">
        <f ca="1">IFERROR(__xludf.DUMMYFUNCTION("if(A540&lt;&gt;"""",unique(filter('DATA-Videos'!K:K,'DATA-Videos'!J:J = A540)),"""")"),"")</f>
        <v/>
      </c>
    </row>
    <row r="541" spans="2:2" ht="13">
      <c r="B541" s="1" t="str">
        <f ca="1">IFERROR(__xludf.DUMMYFUNCTION("if(A541&lt;&gt;"""",unique(filter('DATA-Videos'!K:K,'DATA-Videos'!J:J = A541)),"""")"),"")</f>
        <v/>
      </c>
    </row>
    <row r="542" spans="2:2" ht="13">
      <c r="B542" s="1" t="str">
        <f ca="1">IFERROR(__xludf.DUMMYFUNCTION("if(A542&lt;&gt;"""",unique(filter('DATA-Videos'!K:K,'DATA-Videos'!J:J = A542)),"""")"),"")</f>
        <v/>
      </c>
    </row>
    <row r="543" spans="2:2" ht="13">
      <c r="B543" s="1" t="str">
        <f ca="1">IFERROR(__xludf.DUMMYFUNCTION("if(A543&lt;&gt;"""",unique(filter('DATA-Videos'!K:K,'DATA-Videos'!J:J = A543)),"""")"),"")</f>
        <v/>
      </c>
    </row>
    <row r="544" spans="2:2" ht="13">
      <c r="B544" s="1" t="str">
        <f ca="1">IFERROR(__xludf.DUMMYFUNCTION("if(A544&lt;&gt;"""",unique(filter('DATA-Videos'!K:K,'DATA-Videos'!J:J = A544)),"""")"),"")</f>
        <v/>
      </c>
    </row>
    <row r="545" spans="2:2" ht="13">
      <c r="B545" s="1" t="str">
        <f ca="1">IFERROR(__xludf.DUMMYFUNCTION("if(A545&lt;&gt;"""",unique(filter('DATA-Videos'!K:K,'DATA-Videos'!J:J = A545)),"""")"),"")</f>
        <v/>
      </c>
    </row>
    <row r="546" spans="2:2" ht="13">
      <c r="B546" s="1" t="str">
        <f ca="1">IFERROR(__xludf.DUMMYFUNCTION("if(A546&lt;&gt;"""",unique(filter('DATA-Videos'!K:K,'DATA-Videos'!J:J = A546)),"""")"),"")</f>
        <v/>
      </c>
    </row>
    <row r="547" spans="2:2" ht="13">
      <c r="B547" s="1" t="str">
        <f ca="1">IFERROR(__xludf.DUMMYFUNCTION("if(A547&lt;&gt;"""",unique(filter('DATA-Videos'!K:K,'DATA-Videos'!J:J = A547)),"""")"),"")</f>
        <v/>
      </c>
    </row>
    <row r="548" spans="2:2" ht="13">
      <c r="B548" s="1" t="str">
        <f ca="1">IFERROR(__xludf.DUMMYFUNCTION("if(A548&lt;&gt;"""",unique(filter('DATA-Videos'!K:K,'DATA-Videos'!J:J = A548)),"""")"),"")</f>
        <v/>
      </c>
    </row>
    <row r="549" spans="2:2" ht="13">
      <c r="B549" s="1" t="str">
        <f ca="1">IFERROR(__xludf.DUMMYFUNCTION("if(A549&lt;&gt;"""",unique(filter('DATA-Videos'!K:K,'DATA-Videos'!J:J = A549)),"""")"),"")</f>
        <v/>
      </c>
    </row>
    <row r="550" spans="2:2" ht="13">
      <c r="B550" s="1" t="str">
        <f ca="1">IFERROR(__xludf.DUMMYFUNCTION("if(A550&lt;&gt;"""",unique(filter('DATA-Videos'!K:K,'DATA-Videos'!J:J = A550)),"""")"),"")</f>
        <v/>
      </c>
    </row>
    <row r="551" spans="2:2" ht="13">
      <c r="B551" s="1" t="str">
        <f ca="1">IFERROR(__xludf.DUMMYFUNCTION("if(A551&lt;&gt;"""",unique(filter('DATA-Videos'!K:K,'DATA-Videos'!J:J = A551)),"""")"),"")</f>
        <v/>
      </c>
    </row>
    <row r="552" spans="2:2" ht="13">
      <c r="B552" s="1" t="str">
        <f ca="1">IFERROR(__xludf.DUMMYFUNCTION("if(A552&lt;&gt;"""",unique(filter('DATA-Videos'!K:K,'DATA-Videos'!J:J = A552)),"""")"),"")</f>
        <v/>
      </c>
    </row>
    <row r="553" spans="2:2" ht="13">
      <c r="B553" s="1" t="str">
        <f ca="1">IFERROR(__xludf.DUMMYFUNCTION("if(A553&lt;&gt;"""",unique(filter('DATA-Videos'!K:K,'DATA-Videos'!J:J = A553)),"""")"),"")</f>
        <v/>
      </c>
    </row>
    <row r="554" spans="2:2" ht="13">
      <c r="B554" s="1" t="str">
        <f ca="1">IFERROR(__xludf.DUMMYFUNCTION("if(A554&lt;&gt;"""",unique(filter('DATA-Videos'!K:K,'DATA-Videos'!J:J = A554)),"""")"),"")</f>
        <v/>
      </c>
    </row>
    <row r="555" spans="2:2" ht="13">
      <c r="B555" s="1" t="str">
        <f ca="1">IFERROR(__xludf.DUMMYFUNCTION("if(A555&lt;&gt;"""",unique(filter('DATA-Videos'!K:K,'DATA-Videos'!J:J = A555)),"""")"),"")</f>
        <v/>
      </c>
    </row>
    <row r="556" spans="2:2" ht="13">
      <c r="B556" s="1" t="str">
        <f ca="1">IFERROR(__xludf.DUMMYFUNCTION("if(A556&lt;&gt;"""",unique(filter('DATA-Videos'!K:K,'DATA-Videos'!J:J = A556)),"""")"),"")</f>
        <v/>
      </c>
    </row>
    <row r="557" spans="2:2" ht="13">
      <c r="B557" s="1" t="str">
        <f ca="1">IFERROR(__xludf.DUMMYFUNCTION("if(A557&lt;&gt;"""",unique(filter('DATA-Videos'!K:K,'DATA-Videos'!J:J = A557)),"""")"),"")</f>
        <v/>
      </c>
    </row>
    <row r="558" spans="2:2" ht="13">
      <c r="B558" s="1" t="str">
        <f ca="1">IFERROR(__xludf.DUMMYFUNCTION("if(A558&lt;&gt;"""",unique(filter('DATA-Videos'!K:K,'DATA-Videos'!J:J = A558)),"""")"),"")</f>
        <v/>
      </c>
    </row>
    <row r="559" spans="2:2" ht="13">
      <c r="B559" s="1" t="str">
        <f ca="1">IFERROR(__xludf.DUMMYFUNCTION("if(A559&lt;&gt;"""",unique(filter('DATA-Videos'!K:K,'DATA-Videos'!J:J = A559)),"""")"),"")</f>
        <v/>
      </c>
    </row>
    <row r="560" spans="2:2" ht="13">
      <c r="B560" s="1" t="str">
        <f ca="1">IFERROR(__xludf.DUMMYFUNCTION("if(A560&lt;&gt;"""",unique(filter('DATA-Videos'!K:K,'DATA-Videos'!J:J = A560)),"""")"),"")</f>
        <v/>
      </c>
    </row>
    <row r="561" spans="2:2" ht="13">
      <c r="B561" s="1" t="str">
        <f ca="1">IFERROR(__xludf.DUMMYFUNCTION("if(A561&lt;&gt;"""",unique(filter('DATA-Videos'!K:K,'DATA-Videos'!J:J = A561)),"""")"),"")</f>
        <v/>
      </c>
    </row>
    <row r="562" spans="2:2" ht="13">
      <c r="B562" s="1" t="str">
        <f ca="1">IFERROR(__xludf.DUMMYFUNCTION("if(A562&lt;&gt;"""",unique(filter('DATA-Videos'!K:K,'DATA-Videos'!J:J = A562)),"""")"),"")</f>
        <v/>
      </c>
    </row>
    <row r="563" spans="2:2" ht="13">
      <c r="B563" s="1" t="str">
        <f ca="1">IFERROR(__xludf.DUMMYFUNCTION("if(A563&lt;&gt;"""",unique(filter('DATA-Videos'!K:K,'DATA-Videos'!J:J = A563)),"""")"),"")</f>
        <v/>
      </c>
    </row>
    <row r="564" spans="2:2" ht="13">
      <c r="B564" s="1" t="str">
        <f ca="1">IFERROR(__xludf.DUMMYFUNCTION("if(A564&lt;&gt;"""",unique(filter('DATA-Videos'!K:K,'DATA-Videos'!J:J = A564)),"""")"),"")</f>
        <v/>
      </c>
    </row>
    <row r="565" spans="2:2" ht="13">
      <c r="B565" s="1" t="str">
        <f ca="1">IFERROR(__xludf.DUMMYFUNCTION("if(A565&lt;&gt;"""",unique(filter('DATA-Videos'!K:K,'DATA-Videos'!J:J = A565)),"""")"),"")</f>
        <v/>
      </c>
    </row>
    <row r="566" spans="2:2" ht="13">
      <c r="B566" s="1" t="str">
        <f ca="1">IFERROR(__xludf.DUMMYFUNCTION("if(A566&lt;&gt;"""",unique(filter('DATA-Videos'!K:K,'DATA-Videos'!J:J = A566)),"""")"),"")</f>
        <v/>
      </c>
    </row>
    <row r="567" spans="2:2" ht="13">
      <c r="B567" s="1" t="str">
        <f ca="1">IFERROR(__xludf.DUMMYFUNCTION("if(A567&lt;&gt;"""",unique(filter('DATA-Videos'!K:K,'DATA-Videos'!J:J = A567)),"""")"),"")</f>
        <v/>
      </c>
    </row>
    <row r="568" spans="2:2" ht="13">
      <c r="B568" s="1" t="str">
        <f ca="1">IFERROR(__xludf.DUMMYFUNCTION("if(A568&lt;&gt;"""",unique(filter('DATA-Videos'!K:K,'DATA-Videos'!J:J = A568)),"""")"),"")</f>
        <v/>
      </c>
    </row>
    <row r="569" spans="2:2" ht="13">
      <c r="B569" s="1" t="str">
        <f ca="1">IFERROR(__xludf.DUMMYFUNCTION("if(A569&lt;&gt;"""",unique(filter('DATA-Videos'!K:K,'DATA-Videos'!J:J = A569)),"""")"),"")</f>
        <v/>
      </c>
    </row>
    <row r="570" spans="2:2" ht="13">
      <c r="B570" s="1" t="str">
        <f ca="1">IFERROR(__xludf.DUMMYFUNCTION("if(A570&lt;&gt;"""",unique(filter('DATA-Videos'!K:K,'DATA-Videos'!J:J = A570)),"""")"),"")</f>
        <v/>
      </c>
    </row>
    <row r="571" spans="2:2" ht="13">
      <c r="B571" s="1" t="str">
        <f ca="1">IFERROR(__xludf.DUMMYFUNCTION("if(A571&lt;&gt;"""",unique(filter('DATA-Videos'!K:K,'DATA-Videos'!J:J = A571)),"""")"),"")</f>
        <v/>
      </c>
    </row>
    <row r="572" spans="2:2" ht="13">
      <c r="B572" s="1" t="str">
        <f ca="1">IFERROR(__xludf.DUMMYFUNCTION("if(A572&lt;&gt;"""",unique(filter('DATA-Videos'!K:K,'DATA-Videos'!J:J = A572)),"""")"),"")</f>
        <v/>
      </c>
    </row>
    <row r="573" spans="2:2" ht="13">
      <c r="B573" s="1" t="str">
        <f ca="1">IFERROR(__xludf.DUMMYFUNCTION("if(A573&lt;&gt;"""",unique(filter('DATA-Videos'!K:K,'DATA-Videos'!J:J = A573)),"""")"),"")</f>
        <v/>
      </c>
    </row>
    <row r="574" spans="2:2" ht="13">
      <c r="B574" s="1" t="str">
        <f ca="1">IFERROR(__xludf.DUMMYFUNCTION("if(A574&lt;&gt;"""",unique(filter('DATA-Videos'!K:K,'DATA-Videos'!J:J = A574)),"""")"),"")</f>
        <v/>
      </c>
    </row>
    <row r="575" spans="2:2" ht="13">
      <c r="B575" s="1" t="str">
        <f ca="1">IFERROR(__xludf.DUMMYFUNCTION("if(A575&lt;&gt;"""",unique(filter('DATA-Videos'!K:K,'DATA-Videos'!J:J = A575)),"""")"),"")</f>
        <v/>
      </c>
    </row>
    <row r="576" spans="2:2" ht="13">
      <c r="B576" s="1" t="str">
        <f ca="1">IFERROR(__xludf.DUMMYFUNCTION("if(A576&lt;&gt;"""",unique(filter('DATA-Videos'!K:K,'DATA-Videos'!J:J = A576)),"""")"),"")</f>
        <v/>
      </c>
    </row>
    <row r="577" spans="2:2" ht="13">
      <c r="B577" s="1" t="str">
        <f ca="1">IFERROR(__xludf.DUMMYFUNCTION("if(A577&lt;&gt;"""",unique(filter('DATA-Videos'!K:K,'DATA-Videos'!J:J = A577)),"""")"),"")</f>
        <v/>
      </c>
    </row>
    <row r="578" spans="2:2" ht="13">
      <c r="B578" s="1" t="str">
        <f ca="1">IFERROR(__xludf.DUMMYFUNCTION("if(A578&lt;&gt;"""",unique(filter('DATA-Videos'!K:K,'DATA-Videos'!J:J = A578)),"""")"),"")</f>
        <v/>
      </c>
    </row>
    <row r="579" spans="2:2" ht="13">
      <c r="B579" s="1" t="str">
        <f ca="1">IFERROR(__xludf.DUMMYFUNCTION("if(A579&lt;&gt;"""",unique(filter('DATA-Videos'!K:K,'DATA-Videos'!J:J = A579)),"""")"),"")</f>
        <v/>
      </c>
    </row>
    <row r="580" spans="2:2" ht="13">
      <c r="B580" s="1" t="str">
        <f ca="1">IFERROR(__xludf.DUMMYFUNCTION("if(A580&lt;&gt;"""",unique(filter('DATA-Videos'!K:K,'DATA-Videos'!J:J = A580)),"""")"),"")</f>
        <v/>
      </c>
    </row>
    <row r="581" spans="2:2" ht="13">
      <c r="B581" s="1" t="str">
        <f ca="1">IFERROR(__xludf.DUMMYFUNCTION("if(A581&lt;&gt;"""",unique(filter('DATA-Videos'!K:K,'DATA-Videos'!J:J = A581)),"""")"),"")</f>
        <v/>
      </c>
    </row>
    <row r="582" spans="2:2" ht="13">
      <c r="B582" s="1" t="str">
        <f ca="1">IFERROR(__xludf.DUMMYFUNCTION("if(A582&lt;&gt;"""",unique(filter('DATA-Videos'!K:K,'DATA-Videos'!J:J = A582)),"""")"),"")</f>
        <v/>
      </c>
    </row>
    <row r="583" spans="2:2" ht="13">
      <c r="B583" s="1" t="str">
        <f ca="1">IFERROR(__xludf.DUMMYFUNCTION("if(A583&lt;&gt;"""",unique(filter('DATA-Videos'!K:K,'DATA-Videos'!J:J = A583)),"""")"),"")</f>
        <v/>
      </c>
    </row>
    <row r="584" spans="2:2" ht="13">
      <c r="B584" s="1" t="str">
        <f ca="1">IFERROR(__xludf.DUMMYFUNCTION("if(A584&lt;&gt;"""",unique(filter('DATA-Videos'!K:K,'DATA-Videos'!J:J = A584)),"""")"),"")</f>
        <v/>
      </c>
    </row>
    <row r="585" spans="2:2" ht="13">
      <c r="B585" s="1" t="str">
        <f ca="1">IFERROR(__xludf.DUMMYFUNCTION("if(A585&lt;&gt;"""",unique(filter('DATA-Videos'!K:K,'DATA-Videos'!J:J = A585)),"""")"),"")</f>
        <v/>
      </c>
    </row>
    <row r="586" spans="2:2" ht="13">
      <c r="B586" s="1" t="str">
        <f ca="1">IFERROR(__xludf.DUMMYFUNCTION("if(A586&lt;&gt;"""",unique(filter('DATA-Videos'!K:K,'DATA-Videos'!J:J = A586)),"""")"),"")</f>
        <v/>
      </c>
    </row>
    <row r="587" spans="2:2" ht="13">
      <c r="B587" s="1" t="str">
        <f ca="1">IFERROR(__xludf.DUMMYFUNCTION("if(A587&lt;&gt;"""",unique(filter('DATA-Videos'!K:K,'DATA-Videos'!J:J = A587)),"""")"),"")</f>
        <v/>
      </c>
    </row>
    <row r="588" spans="2:2" ht="13">
      <c r="B588" s="1" t="str">
        <f ca="1">IFERROR(__xludf.DUMMYFUNCTION("if(A588&lt;&gt;"""",unique(filter('DATA-Videos'!K:K,'DATA-Videos'!J:J = A588)),"""")"),"")</f>
        <v/>
      </c>
    </row>
    <row r="589" spans="2:2" ht="13">
      <c r="B589" s="1" t="str">
        <f ca="1">IFERROR(__xludf.DUMMYFUNCTION("if(A589&lt;&gt;"""",unique(filter('DATA-Videos'!K:K,'DATA-Videos'!J:J = A589)),"""")"),"")</f>
        <v/>
      </c>
    </row>
    <row r="590" spans="2:2" ht="13">
      <c r="B590" s="1" t="str">
        <f ca="1">IFERROR(__xludf.DUMMYFUNCTION("if(A590&lt;&gt;"""",unique(filter('DATA-Videos'!K:K,'DATA-Videos'!J:J = A590)),"""")"),"")</f>
        <v/>
      </c>
    </row>
    <row r="591" spans="2:2" ht="13">
      <c r="B591" s="1" t="str">
        <f ca="1">IFERROR(__xludf.DUMMYFUNCTION("if(A591&lt;&gt;"""",unique(filter('DATA-Videos'!K:K,'DATA-Videos'!J:J = A591)),"""")"),"")</f>
        <v/>
      </c>
    </row>
    <row r="592" spans="2:2" ht="13">
      <c r="B592" s="1" t="str">
        <f ca="1">IFERROR(__xludf.DUMMYFUNCTION("if(A592&lt;&gt;"""",unique(filter('DATA-Videos'!K:K,'DATA-Videos'!J:J = A592)),"""")"),"")</f>
        <v/>
      </c>
    </row>
    <row r="593" spans="2:2" ht="13">
      <c r="B593" s="1" t="str">
        <f ca="1">IFERROR(__xludf.DUMMYFUNCTION("if(A593&lt;&gt;"""",unique(filter('DATA-Videos'!K:K,'DATA-Videos'!J:J = A593)),"""")"),"")</f>
        <v/>
      </c>
    </row>
    <row r="594" spans="2:2" ht="13">
      <c r="B594" s="1" t="str">
        <f ca="1">IFERROR(__xludf.DUMMYFUNCTION("if(A594&lt;&gt;"""",unique(filter('DATA-Videos'!K:K,'DATA-Videos'!J:J = A594)),"""")"),"")</f>
        <v/>
      </c>
    </row>
    <row r="595" spans="2:2" ht="13">
      <c r="B595" s="1" t="str">
        <f ca="1">IFERROR(__xludf.DUMMYFUNCTION("if(A595&lt;&gt;"""",unique(filter('DATA-Videos'!K:K,'DATA-Videos'!J:J = A595)),"""")"),"")</f>
        <v/>
      </c>
    </row>
    <row r="596" spans="2:2" ht="13">
      <c r="B596" s="1" t="str">
        <f ca="1">IFERROR(__xludf.DUMMYFUNCTION("if(A596&lt;&gt;"""",unique(filter('DATA-Videos'!K:K,'DATA-Videos'!J:J = A596)),"""")"),"")</f>
        <v/>
      </c>
    </row>
    <row r="597" spans="2:2" ht="13">
      <c r="B597" s="1" t="str">
        <f ca="1">IFERROR(__xludf.DUMMYFUNCTION("if(A597&lt;&gt;"""",unique(filter('DATA-Videos'!K:K,'DATA-Videos'!J:J = A597)),"""")"),"")</f>
        <v/>
      </c>
    </row>
    <row r="598" spans="2:2" ht="13">
      <c r="B598" s="1" t="str">
        <f ca="1">IFERROR(__xludf.DUMMYFUNCTION("if(A598&lt;&gt;"""",unique(filter('DATA-Videos'!K:K,'DATA-Videos'!J:J = A598)),"""")"),"")</f>
        <v/>
      </c>
    </row>
    <row r="599" spans="2:2" ht="13">
      <c r="B599" s="1" t="str">
        <f ca="1">IFERROR(__xludf.DUMMYFUNCTION("if(A599&lt;&gt;"""",unique(filter('DATA-Videos'!K:K,'DATA-Videos'!J:J = A599)),"""")"),"")</f>
        <v/>
      </c>
    </row>
    <row r="600" spans="2:2" ht="13">
      <c r="B600" s="1" t="str">
        <f ca="1">IFERROR(__xludf.DUMMYFUNCTION("if(A600&lt;&gt;"""",unique(filter('DATA-Videos'!K:K,'DATA-Videos'!J:J = A600)),"""")"),"")</f>
        <v/>
      </c>
    </row>
    <row r="601" spans="2:2" ht="13">
      <c r="B601" s="1" t="str">
        <f ca="1">IFERROR(__xludf.DUMMYFUNCTION("if(A601&lt;&gt;"""",unique(filter('DATA-Videos'!K:K,'DATA-Videos'!J:J = A601)),"""")"),"")</f>
        <v/>
      </c>
    </row>
    <row r="602" spans="2:2" ht="13">
      <c r="B602" s="1" t="str">
        <f ca="1">IFERROR(__xludf.DUMMYFUNCTION("if(A602&lt;&gt;"""",unique(filter('DATA-Videos'!K:K,'DATA-Videos'!J:J = A602)),"""")"),"")</f>
        <v/>
      </c>
    </row>
    <row r="603" spans="2:2" ht="13">
      <c r="B603" s="1" t="str">
        <f ca="1">IFERROR(__xludf.DUMMYFUNCTION("if(A603&lt;&gt;"""",unique(filter('DATA-Videos'!K:K,'DATA-Videos'!J:J = A603)),"""")"),"")</f>
        <v/>
      </c>
    </row>
    <row r="604" spans="2:2" ht="13">
      <c r="B604" s="1" t="str">
        <f ca="1">IFERROR(__xludf.DUMMYFUNCTION("if(A604&lt;&gt;"""",unique(filter('DATA-Videos'!K:K,'DATA-Videos'!J:J = A604)),"""")"),"")</f>
        <v/>
      </c>
    </row>
    <row r="605" spans="2:2" ht="13">
      <c r="B605" s="1" t="str">
        <f ca="1">IFERROR(__xludf.DUMMYFUNCTION("if(A605&lt;&gt;"""",unique(filter('DATA-Videos'!K:K,'DATA-Videos'!J:J = A605)),"""")"),"")</f>
        <v/>
      </c>
    </row>
    <row r="606" spans="2:2" ht="13">
      <c r="B606" s="1" t="str">
        <f ca="1">IFERROR(__xludf.DUMMYFUNCTION("if(A606&lt;&gt;"""",unique(filter('DATA-Videos'!K:K,'DATA-Videos'!J:J = A606)),"""")"),"")</f>
        <v/>
      </c>
    </row>
    <row r="607" spans="2:2" ht="13">
      <c r="B607" s="1" t="str">
        <f ca="1">IFERROR(__xludf.DUMMYFUNCTION("if(A607&lt;&gt;"""",unique(filter('DATA-Videos'!K:K,'DATA-Videos'!J:J = A607)),"""")"),"")</f>
        <v/>
      </c>
    </row>
    <row r="608" spans="2:2" ht="13">
      <c r="B608" s="1" t="str">
        <f ca="1">IFERROR(__xludf.DUMMYFUNCTION("if(A608&lt;&gt;"""",unique(filter('DATA-Videos'!K:K,'DATA-Videos'!J:J = A608)),"""")"),"")</f>
        <v/>
      </c>
    </row>
    <row r="609" spans="2:2" ht="13">
      <c r="B609" s="1" t="str">
        <f ca="1">IFERROR(__xludf.DUMMYFUNCTION("if(A609&lt;&gt;"""",unique(filter('DATA-Videos'!K:K,'DATA-Videos'!J:J = A609)),"""")"),"")</f>
        <v/>
      </c>
    </row>
    <row r="610" spans="2:2" ht="13">
      <c r="B610" s="1" t="str">
        <f ca="1">IFERROR(__xludf.DUMMYFUNCTION("if(A610&lt;&gt;"""",unique(filter('DATA-Videos'!K:K,'DATA-Videos'!J:J = A610)),"""")"),"")</f>
        <v/>
      </c>
    </row>
    <row r="611" spans="2:2" ht="13">
      <c r="B611" s="1" t="str">
        <f ca="1">IFERROR(__xludf.DUMMYFUNCTION("if(A611&lt;&gt;"""",unique(filter('DATA-Videos'!K:K,'DATA-Videos'!J:J = A611)),"""")"),"")</f>
        <v/>
      </c>
    </row>
    <row r="612" spans="2:2" ht="13">
      <c r="B612" s="1" t="str">
        <f ca="1">IFERROR(__xludf.DUMMYFUNCTION("if(A612&lt;&gt;"""",unique(filter('DATA-Videos'!K:K,'DATA-Videos'!J:J = A612)),"""")"),"")</f>
        <v/>
      </c>
    </row>
    <row r="613" spans="2:2" ht="13">
      <c r="B613" s="1" t="str">
        <f ca="1">IFERROR(__xludf.DUMMYFUNCTION("if(A613&lt;&gt;"""",unique(filter('DATA-Videos'!K:K,'DATA-Videos'!J:J = A613)),"""")"),"")</f>
        <v/>
      </c>
    </row>
    <row r="614" spans="2:2" ht="13">
      <c r="B614" s="1" t="str">
        <f ca="1">IFERROR(__xludf.DUMMYFUNCTION("if(A614&lt;&gt;"""",unique(filter('DATA-Videos'!K:K,'DATA-Videos'!J:J = A614)),"""")"),"")</f>
        <v/>
      </c>
    </row>
    <row r="615" spans="2:2" ht="13">
      <c r="B615" s="1" t="str">
        <f ca="1">IFERROR(__xludf.DUMMYFUNCTION("if(A615&lt;&gt;"""",unique(filter('DATA-Videos'!K:K,'DATA-Videos'!J:J = A615)),"""")"),"")</f>
        <v/>
      </c>
    </row>
    <row r="616" spans="2:2" ht="13">
      <c r="B616" s="1" t="str">
        <f ca="1">IFERROR(__xludf.DUMMYFUNCTION("if(A616&lt;&gt;"""",unique(filter('DATA-Videos'!K:K,'DATA-Videos'!J:J = A616)),"""")"),"")</f>
        <v/>
      </c>
    </row>
    <row r="617" spans="2:2" ht="13">
      <c r="B617" s="1" t="str">
        <f ca="1">IFERROR(__xludf.DUMMYFUNCTION("if(A617&lt;&gt;"""",unique(filter('DATA-Videos'!K:K,'DATA-Videos'!J:J = A617)),"""")"),"")</f>
        <v/>
      </c>
    </row>
    <row r="618" spans="2:2" ht="13">
      <c r="B618" s="1" t="str">
        <f ca="1">IFERROR(__xludf.DUMMYFUNCTION("if(A618&lt;&gt;"""",unique(filter('DATA-Videos'!K:K,'DATA-Videos'!J:J = A618)),"""")"),"")</f>
        <v/>
      </c>
    </row>
    <row r="619" spans="2:2" ht="13">
      <c r="B619" s="1" t="str">
        <f ca="1">IFERROR(__xludf.DUMMYFUNCTION("if(A619&lt;&gt;"""",unique(filter('DATA-Videos'!K:K,'DATA-Videos'!J:J = A619)),"""")"),"")</f>
        <v/>
      </c>
    </row>
    <row r="620" spans="2:2" ht="13">
      <c r="B620" s="1" t="str">
        <f ca="1">IFERROR(__xludf.DUMMYFUNCTION("if(A620&lt;&gt;"""",unique(filter('DATA-Videos'!K:K,'DATA-Videos'!J:J = A620)),"""")"),"")</f>
        <v/>
      </c>
    </row>
    <row r="621" spans="2:2" ht="13">
      <c r="B621" s="1" t="str">
        <f ca="1">IFERROR(__xludf.DUMMYFUNCTION("if(A621&lt;&gt;"""",unique(filter('DATA-Videos'!K:K,'DATA-Videos'!J:J = A621)),"""")"),"")</f>
        <v/>
      </c>
    </row>
    <row r="622" spans="2:2" ht="13">
      <c r="B622" s="1" t="str">
        <f ca="1">IFERROR(__xludf.DUMMYFUNCTION("if(A622&lt;&gt;"""",unique(filter('DATA-Videos'!K:K,'DATA-Videos'!J:J = A622)),"""")"),"")</f>
        <v/>
      </c>
    </row>
    <row r="623" spans="2:2" ht="13">
      <c r="B623" s="1" t="str">
        <f ca="1">IFERROR(__xludf.DUMMYFUNCTION("if(A623&lt;&gt;"""",unique(filter('DATA-Videos'!K:K,'DATA-Videos'!J:J = A623)),"""")"),"")</f>
        <v/>
      </c>
    </row>
    <row r="624" spans="2:2" ht="13">
      <c r="B624" s="1" t="str">
        <f ca="1">IFERROR(__xludf.DUMMYFUNCTION("if(A624&lt;&gt;"""",unique(filter('DATA-Videos'!K:K,'DATA-Videos'!J:J = A624)),"""")"),"")</f>
        <v/>
      </c>
    </row>
    <row r="625" spans="2:2" ht="13">
      <c r="B625" s="1" t="str">
        <f ca="1">IFERROR(__xludf.DUMMYFUNCTION("if(A625&lt;&gt;"""",unique(filter('DATA-Videos'!K:K,'DATA-Videos'!J:J = A625)),"""")"),"")</f>
        <v/>
      </c>
    </row>
    <row r="626" spans="2:2" ht="13">
      <c r="B626" s="1" t="str">
        <f ca="1">IFERROR(__xludf.DUMMYFUNCTION("if(A626&lt;&gt;"""",unique(filter('DATA-Videos'!K:K,'DATA-Videos'!J:J = A626)),"""")"),"")</f>
        <v/>
      </c>
    </row>
    <row r="627" spans="2:2" ht="13">
      <c r="B627" s="1" t="str">
        <f ca="1">IFERROR(__xludf.DUMMYFUNCTION("if(A627&lt;&gt;"""",unique(filter('DATA-Videos'!K:K,'DATA-Videos'!J:J = A627)),"""")"),"")</f>
        <v/>
      </c>
    </row>
    <row r="628" spans="2:2" ht="13">
      <c r="B628" s="1" t="str">
        <f ca="1">IFERROR(__xludf.DUMMYFUNCTION("if(A628&lt;&gt;"""",unique(filter('DATA-Videos'!K:K,'DATA-Videos'!J:J = A628)),"""")"),"")</f>
        <v/>
      </c>
    </row>
    <row r="629" spans="2:2" ht="13">
      <c r="B629" s="1" t="str">
        <f ca="1">IFERROR(__xludf.DUMMYFUNCTION("if(A629&lt;&gt;"""",unique(filter('DATA-Videos'!K:K,'DATA-Videos'!J:J = A629)),"""")"),"")</f>
        <v/>
      </c>
    </row>
    <row r="630" spans="2:2" ht="13">
      <c r="B630" s="1" t="str">
        <f ca="1">IFERROR(__xludf.DUMMYFUNCTION("if(A630&lt;&gt;"""",unique(filter('DATA-Videos'!K:K,'DATA-Videos'!J:J = A630)),"""")"),"")</f>
        <v/>
      </c>
    </row>
    <row r="631" spans="2:2" ht="13">
      <c r="B631" s="1" t="str">
        <f ca="1">IFERROR(__xludf.DUMMYFUNCTION("if(A631&lt;&gt;"""",unique(filter('DATA-Videos'!K:K,'DATA-Videos'!J:J = A631)),"""")"),"")</f>
        <v/>
      </c>
    </row>
    <row r="632" spans="2:2" ht="13">
      <c r="B632" s="1" t="str">
        <f ca="1">IFERROR(__xludf.DUMMYFUNCTION("if(A632&lt;&gt;"""",unique(filter('DATA-Videos'!K:K,'DATA-Videos'!J:J = A632)),"""")"),"")</f>
        <v/>
      </c>
    </row>
    <row r="633" spans="2:2" ht="13">
      <c r="B633" s="1" t="str">
        <f ca="1">IFERROR(__xludf.DUMMYFUNCTION("if(A633&lt;&gt;"""",unique(filter('DATA-Videos'!K:K,'DATA-Videos'!J:J = A633)),"""")"),"")</f>
        <v/>
      </c>
    </row>
    <row r="634" spans="2:2" ht="13">
      <c r="B634" s="1" t="str">
        <f ca="1">IFERROR(__xludf.DUMMYFUNCTION("if(A634&lt;&gt;"""",unique(filter('DATA-Videos'!K:K,'DATA-Videos'!J:J = A634)),"""")"),"")</f>
        <v/>
      </c>
    </row>
    <row r="635" spans="2:2" ht="13">
      <c r="B635" s="1" t="str">
        <f ca="1">IFERROR(__xludf.DUMMYFUNCTION("if(A635&lt;&gt;"""",unique(filter('DATA-Videos'!K:K,'DATA-Videos'!J:J = A635)),"""")"),"")</f>
        <v/>
      </c>
    </row>
    <row r="636" spans="2:2" ht="13">
      <c r="B636" s="1" t="str">
        <f ca="1">IFERROR(__xludf.DUMMYFUNCTION("if(A636&lt;&gt;"""",unique(filter('DATA-Videos'!K:K,'DATA-Videos'!J:J = A636)),"""")"),"")</f>
        <v/>
      </c>
    </row>
    <row r="637" spans="2:2" ht="13">
      <c r="B637" s="1" t="str">
        <f ca="1">IFERROR(__xludf.DUMMYFUNCTION("if(A637&lt;&gt;"""",unique(filter('DATA-Videos'!K:K,'DATA-Videos'!J:J = A637)),"""")"),"")</f>
        <v/>
      </c>
    </row>
    <row r="638" spans="2:2" ht="13">
      <c r="B638" s="1" t="str">
        <f ca="1">IFERROR(__xludf.DUMMYFUNCTION("if(A638&lt;&gt;"""",unique(filter('DATA-Videos'!K:K,'DATA-Videos'!J:J = A638)),"""")"),"")</f>
        <v/>
      </c>
    </row>
    <row r="639" spans="2:2" ht="13">
      <c r="B639" s="1" t="str">
        <f ca="1">IFERROR(__xludf.DUMMYFUNCTION("if(A639&lt;&gt;"""",unique(filter('DATA-Videos'!K:K,'DATA-Videos'!J:J = A639)),"""")"),"")</f>
        <v/>
      </c>
    </row>
    <row r="640" spans="2:2" ht="13">
      <c r="B640" s="1" t="str">
        <f ca="1">IFERROR(__xludf.DUMMYFUNCTION("if(A640&lt;&gt;"""",unique(filter('DATA-Videos'!K:K,'DATA-Videos'!J:J = A640)),"""")"),"")</f>
        <v/>
      </c>
    </row>
    <row r="641" spans="2:2" ht="13">
      <c r="B641" s="1" t="str">
        <f ca="1">IFERROR(__xludf.DUMMYFUNCTION("if(A641&lt;&gt;"""",unique(filter('DATA-Videos'!K:K,'DATA-Videos'!J:J = A641)),"""")"),"")</f>
        <v/>
      </c>
    </row>
    <row r="642" spans="2:2" ht="13">
      <c r="B642" s="1" t="str">
        <f ca="1">IFERROR(__xludf.DUMMYFUNCTION("if(A642&lt;&gt;"""",unique(filter('DATA-Videos'!K:K,'DATA-Videos'!J:J = A642)),"""")"),"")</f>
        <v/>
      </c>
    </row>
    <row r="643" spans="2:2" ht="13">
      <c r="B643" s="1" t="str">
        <f ca="1">IFERROR(__xludf.DUMMYFUNCTION("if(A643&lt;&gt;"""",unique(filter('DATA-Videos'!K:K,'DATA-Videos'!J:J = A643)),"""")"),"")</f>
        <v/>
      </c>
    </row>
    <row r="644" spans="2:2" ht="13">
      <c r="B644" s="1" t="str">
        <f ca="1">IFERROR(__xludf.DUMMYFUNCTION("if(A644&lt;&gt;"""",unique(filter('DATA-Videos'!K:K,'DATA-Videos'!J:J = A644)),"""")"),"")</f>
        <v/>
      </c>
    </row>
    <row r="645" spans="2:2" ht="13">
      <c r="B645" s="1" t="str">
        <f ca="1">IFERROR(__xludf.DUMMYFUNCTION("if(A645&lt;&gt;"""",unique(filter('DATA-Videos'!K:K,'DATA-Videos'!J:J = A645)),"""")"),"")</f>
        <v/>
      </c>
    </row>
    <row r="646" spans="2:2" ht="13">
      <c r="B646" s="1" t="str">
        <f ca="1">IFERROR(__xludf.DUMMYFUNCTION("if(A646&lt;&gt;"""",unique(filter('DATA-Videos'!K:K,'DATA-Videos'!J:J = A646)),"""")"),"")</f>
        <v/>
      </c>
    </row>
    <row r="647" spans="2:2" ht="13">
      <c r="B647" s="1" t="str">
        <f ca="1">IFERROR(__xludf.DUMMYFUNCTION("if(A647&lt;&gt;"""",unique(filter('DATA-Videos'!K:K,'DATA-Videos'!J:J = A647)),"""")"),"")</f>
        <v/>
      </c>
    </row>
    <row r="648" spans="2:2" ht="13">
      <c r="B648" s="1" t="str">
        <f ca="1">IFERROR(__xludf.DUMMYFUNCTION("if(A648&lt;&gt;"""",unique(filter('DATA-Videos'!K:K,'DATA-Videos'!J:J = A648)),"""")"),"")</f>
        <v/>
      </c>
    </row>
    <row r="649" spans="2:2" ht="13">
      <c r="B649" s="1" t="str">
        <f ca="1">IFERROR(__xludf.DUMMYFUNCTION("if(A649&lt;&gt;"""",unique(filter('DATA-Videos'!K:K,'DATA-Videos'!J:J = A649)),"""")"),"")</f>
        <v/>
      </c>
    </row>
    <row r="650" spans="2:2" ht="13">
      <c r="B650" s="1" t="str">
        <f ca="1">IFERROR(__xludf.DUMMYFUNCTION("if(A650&lt;&gt;"""",unique(filter('DATA-Videos'!K:K,'DATA-Videos'!J:J = A650)),"""")"),"")</f>
        <v/>
      </c>
    </row>
    <row r="651" spans="2:2" ht="13">
      <c r="B651" s="1" t="str">
        <f ca="1">IFERROR(__xludf.DUMMYFUNCTION("if(A651&lt;&gt;"""",unique(filter('DATA-Videos'!K:K,'DATA-Videos'!J:J = A651)),"""")"),"")</f>
        <v/>
      </c>
    </row>
    <row r="652" spans="2:2" ht="13">
      <c r="B652" s="1" t="str">
        <f ca="1">IFERROR(__xludf.DUMMYFUNCTION("if(A652&lt;&gt;"""",unique(filter('DATA-Videos'!K:K,'DATA-Videos'!J:J = A652)),"""")"),"")</f>
        <v/>
      </c>
    </row>
    <row r="653" spans="2:2" ht="13">
      <c r="B653" s="1" t="str">
        <f ca="1">IFERROR(__xludf.DUMMYFUNCTION("if(A653&lt;&gt;"""",unique(filter('DATA-Videos'!K:K,'DATA-Videos'!J:J = A653)),"""")"),"")</f>
        <v/>
      </c>
    </row>
    <row r="654" spans="2:2" ht="13">
      <c r="B654" s="1" t="str">
        <f ca="1">IFERROR(__xludf.DUMMYFUNCTION("if(A654&lt;&gt;"""",unique(filter('DATA-Videos'!K:K,'DATA-Videos'!J:J = A654)),"""")"),"")</f>
        <v/>
      </c>
    </row>
    <row r="655" spans="2:2" ht="13">
      <c r="B655" s="1" t="str">
        <f ca="1">IFERROR(__xludf.DUMMYFUNCTION("if(A655&lt;&gt;"""",unique(filter('DATA-Videos'!K:K,'DATA-Videos'!J:J = A655)),"""")"),"")</f>
        <v/>
      </c>
    </row>
    <row r="656" spans="2:2" ht="13">
      <c r="B656" s="1" t="str">
        <f ca="1">IFERROR(__xludf.DUMMYFUNCTION("if(A656&lt;&gt;"""",unique(filter('DATA-Videos'!K:K,'DATA-Videos'!J:J = A656)),"""")"),"")</f>
        <v/>
      </c>
    </row>
    <row r="657" spans="2:2" ht="13">
      <c r="B657" s="1" t="str">
        <f ca="1">IFERROR(__xludf.DUMMYFUNCTION("if(A657&lt;&gt;"""",unique(filter('DATA-Videos'!K:K,'DATA-Videos'!J:J = A657)),"""")"),"")</f>
        <v/>
      </c>
    </row>
    <row r="658" spans="2:2" ht="13">
      <c r="B658" s="1" t="str">
        <f ca="1">IFERROR(__xludf.DUMMYFUNCTION("if(A658&lt;&gt;"""",unique(filter('DATA-Videos'!K:K,'DATA-Videos'!J:J = A658)),"""")"),"")</f>
        <v/>
      </c>
    </row>
    <row r="659" spans="2:2" ht="13">
      <c r="B659" s="1" t="str">
        <f ca="1">IFERROR(__xludf.DUMMYFUNCTION("if(A659&lt;&gt;"""",unique(filter('DATA-Videos'!K:K,'DATA-Videos'!J:J = A659)),"""")"),"")</f>
        <v/>
      </c>
    </row>
    <row r="660" spans="2:2" ht="13">
      <c r="B660" s="1" t="str">
        <f ca="1">IFERROR(__xludf.DUMMYFUNCTION("if(A660&lt;&gt;"""",unique(filter('DATA-Videos'!K:K,'DATA-Videos'!J:J = A660)),"""")"),"")</f>
        <v/>
      </c>
    </row>
    <row r="661" spans="2:2" ht="13">
      <c r="B661" s="1" t="str">
        <f ca="1">IFERROR(__xludf.DUMMYFUNCTION("if(A661&lt;&gt;"""",unique(filter('DATA-Videos'!K:K,'DATA-Videos'!J:J = A661)),"""")"),"")</f>
        <v/>
      </c>
    </row>
    <row r="662" spans="2:2" ht="13">
      <c r="B662" s="1" t="str">
        <f ca="1">IFERROR(__xludf.DUMMYFUNCTION("if(A662&lt;&gt;"""",unique(filter('DATA-Videos'!K:K,'DATA-Videos'!J:J = A662)),"""")"),"")</f>
        <v/>
      </c>
    </row>
    <row r="663" spans="2:2" ht="13">
      <c r="B663" s="1" t="str">
        <f ca="1">IFERROR(__xludf.DUMMYFUNCTION("if(A663&lt;&gt;"""",unique(filter('DATA-Videos'!K:K,'DATA-Videos'!J:J = A663)),"""")"),"")</f>
        <v/>
      </c>
    </row>
    <row r="664" spans="2:2" ht="13">
      <c r="B664" s="1" t="str">
        <f ca="1">IFERROR(__xludf.DUMMYFUNCTION("if(A664&lt;&gt;"""",unique(filter('DATA-Videos'!K:K,'DATA-Videos'!J:J = A664)),"""")"),"")</f>
        <v/>
      </c>
    </row>
    <row r="665" spans="2:2" ht="13">
      <c r="B665" s="1" t="str">
        <f ca="1">IFERROR(__xludf.DUMMYFUNCTION("if(A665&lt;&gt;"""",unique(filter('DATA-Videos'!K:K,'DATA-Videos'!J:J = A665)),"""")"),"")</f>
        <v/>
      </c>
    </row>
    <row r="666" spans="2:2" ht="13">
      <c r="B666" s="1" t="str">
        <f ca="1">IFERROR(__xludf.DUMMYFUNCTION("if(A666&lt;&gt;"""",unique(filter('DATA-Videos'!K:K,'DATA-Videos'!J:J = A666)),"""")"),"")</f>
        <v/>
      </c>
    </row>
    <row r="667" spans="2:2" ht="13">
      <c r="B667" s="1" t="str">
        <f ca="1">IFERROR(__xludf.DUMMYFUNCTION("if(A667&lt;&gt;"""",unique(filter('DATA-Videos'!K:K,'DATA-Videos'!J:J = A667)),"""")"),"")</f>
        <v/>
      </c>
    </row>
    <row r="668" spans="2:2" ht="13">
      <c r="B668" s="1" t="str">
        <f ca="1">IFERROR(__xludf.DUMMYFUNCTION("if(A668&lt;&gt;"""",unique(filter('DATA-Videos'!K:K,'DATA-Videos'!J:J = A668)),"""")"),"")</f>
        <v/>
      </c>
    </row>
    <row r="669" spans="2:2" ht="13">
      <c r="B669" s="1" t="str">
        <f ca="1">IFERROR(__xludf.DUMMYFUNCTION("if(A669&lt;&gt;"""",unique(filter('DATA-Videos'!K:K,'DATA-Videos'!J:J = A669)),"""")"),"")</f>
        <v/>
      </c>
    </row>
    <row r="670" spans="2:2" ht="13">
      <c r="B670" s="1" t="str">
        <f ca="1">IFERROR(__xludf.DUMMYFUNCTION("if(A670&lt;&gt;"""",unique(filter('DATA-Videos'!K:K,'DATA-Videos'!J:J = A670)),"""")"),"")</f>
        <v/>
      </c>
    </row>
    <row r="671" spans="2:2" ht="13">
      <c r="B671" s="1" t="str">
        <f ca="1">IFERROR(__xludf.DUMMYFUNCTION("if(A671&lt;&gt;"""",unique(filter('DATA-Videos'!K:K,'DATA-Videos'!J:J = A671)),"""")"),"")</f>
        <v/>
      </c>
    </row>
    <row r="672" spans="2:2" ht="13">
      <c r="B672" s="1" t="str">
        <f ca="1">IFERROR(__xludf.DUMMYFUNCTION("if(A672&lt;&gt;"""",unique(filter('DATA-Videos'!K:K,'DATA-Videos'!J:J = A672)),"""")"),"")</f>
        <v/>
      </c>
    </row>
    <row r="673" spans="2:2" ht="13">
      <c r="B673" s="1" t="str">
        <f ca="1">IFERROR(__xludf.DUMMYFUNCTION("if(A673&lt;&gt;"""",unique(filter('DATA-Videos'!K:K,'DATA-Videos'!J:J = A673)),"""")"),"")</f>
        <v/>
      </c>
    </row>
    <row r="674" spans="2:2" ht="13">
      <c r="B674" s="1" t="str">
        <f ca="1">IFERROR(__xludf.DUMMYFUNCTION("if(A674&lt;&gt;"""",unique(filter('DATA-Videos'!K:K,'DATA-Videos'!J:J = A674)),"""")"),"")</f>
        <v/>
      </c>
    </row>
    <row r="675" spans="2:2" ht="13">
      <c r="B675" s="1" t="str">
        <f ca="1">IFERROR(__xludf.DUMMYFUNCTION("if(A675&lt;&gt;"""",unique(filter('DATA-Videos'!K:K,'DATA-Videos'!J:J = A675)),"""")"),"")</f>
        <v/>
      </c>
    </row>
    <row r="676" spans="2:2" ht="13">
      <c r="B676" s="1" t="str">
        <f ca="1">IFERROR(__xludf.DUMMYFUNCTION("if(A676&lt;&gt;"""",unique(filter('DATA-Videos'!K:K,'DATA-Videos'!J:J = A676)),"""")"),"")</f>
        <v/>
      </c>
    </row>
    <row r="677" spans="2:2" ht="13">
      <c r="B677" s="1" t="str">
        <f ca="1">IFERROR(__xludf.DUMMYFUNCTION("if(A677&lt;&gt;"""",unique(filter('DATA-Videos'!K:K,'DATA-Videos'!J:J = A677)),"""")"),"")</f>
        <v/>
      </c>
    </row>
    <row r="678" spans="2:2" ht="13">
      <c r="B678" s="1" t="str">
        <f ca="1">IFERROR(__xludf.DUMMYFUNCTION("if(A678&lt;&gt;"""",unique(filter('DATA-Videos'!K:K,'DATA-Videos'!J:J = A678)),"""")"),"")</f>
        <v/>
      </c>
    </row>
    <row r="679" spans="2:2" ht="13">
      <c r="B679" s="1" t="str">
        <f ca="1">IFERROR(__xludf.DUMMYFUNCTION("if(A679&lt;&gt;"""",unique(filter('DATA-Videos'!K:K,'DATA-Videos'!J:J = A679)),"""")"),"")</f>
        <v/>
      </c>
    </row>
    <row r="680" spans="2:2" ht="13">
      <c r="B680" s="1" t="str">
        <f ca="1">IFERROR(__xludf.DUMMYFUNCTION("if(A680&lt;&gt;"""",unique(filter('DATA-Videos'!K:K,'DATA-Videos'!J:J = A680)),"""")"),"")</f>
        <v/>
      </c>
    </row>
    <row r="681" spans="2:2" ht="13">
      <c r="B681" s="1" t="str">
        <f ca="1">IFERROR(__xludf.DUMMYFUNCTION("if(A681&lt;&gt;"""",unique(filter('DATA-Videos'!K:K,'DATA-Videos'!J:J = A681)),"""")"),"")</f>
        <v/>
      </c>
    </row>
    <row r="682" spans="2:2" ht="13">
      <c r="B682" s="1" t="str">
        <f ca="1">IFERROR(__xludf.DUMMYFUNCTION("if(A682&lt;&gt;"""",unique(filter('DATA-Videos'!K:K,'DATA-Videos'!J:J = A682)),"""")"),"")</f>
        <v/>
      </c>
    </row>
    <row r="683" spans="2:2" ht="13">
      <c r="B683" s="1" t="str">
        <f ca="1">IFERROR(__xludf.DUMMYFUNCTION("if(A683&lt;&gt;"""",unique(filter('DATA-Videos'!K:K,'DATA-Videos'!J:J = A683)),"""")"),"")</f>
        <v/>
      </c>
    </row>
    <row r="684" spans="2:2" ht="13">
      <c r="B684" s="1" t="str">
        <f ca="1">IFERROR(__xludf.DUMMYFUNCTION("if(A684&lt;&gt;"""",unique(filter('DATA-Videos'!K:K,'DATA-Videos'!J:J = A684)),"""")"),"")</f>
        <v/>
      </c>
    </row>
    <row r="685" spans="2:2" ht="13">
      <c r="B685" s="1" t="str">
        <f ca="1">IFERROR(__xludf.DUMMYFUNCTION("if(A685&lt;&gt;"""",unique(filter('DATA-Videos'!K:K,'DATA-Videos'!J:J = A685)),"""")"),"")</f>
        <v/>
      </c>
    </row>
    <row r="686" spans="2:2" ht="13">
      <c r="B686" s="1" t="str">
        <f ca="1">IFERROR(__xludf.DUMMYFUNCTION("if(A686&lt;&gt;"""",unique(filter('DATA-Videos'!K:K,'DATA-Videos'!J:J = A686)),"""")"),"")</f>
        <v/>
      </c>
    </row>
    <row r="687" spans="2:2" ht="13">
      <c r="B687" s="1" t="str">
        <f ca="1">IFERROR(__xludf.DUMMYFUNCTION("if(A687&lt;&gt;"""",unique(filter('DATA-Videos'!K:K,'DATA-Videos'!J:J = A687)),"""")"),"")</f>
        <v/>
      </c>
    </row>
    <row r="688" spans="2:2" ht="13">
      <c r="B688" s="1" t="str">
        <f ca="1">IFERROR(__xludf.DUMMYFUNCTION("if(A688&lt;&gt;"""",unique(filter('DATA-Videos'!K:K,'DATA-Videos'!J:J = A688)),"""")"),"")</f>
        <v/>
      </c>
    </row>
    <row r="689" spans="2:2" ht="13">
      <c r="B689" s="1" t="str">
        <f ca="1">IFERROR(__xludf.DUMMYFUNCTION("if(A689&lt;&gt;"""",unique(filter('DATA-Videos'!K:K,'DATA-Videos'!J:J = A689)),"""")"),"")</f>
        <v/>
      </c>
    </row>
    <row r="690" spans="2:2" ht="13">
      <c r="B690" s="1" t="str">
        <f ca="1">IFERROR(__xludf.DUMMYFUNCTION("if(A690&lt;&gt;"""",unique(filter('DATA-Videos'!K:K,'DATA-Videos'!J:J = A690)),"""")"),"")</f>
        <v/>
      </c>
    </row>
    <row r="691" spans="2:2" ht="13">
      <c r="B691" s="1" t="str">
        <f ca="1">IFERROR(__xludf.DUMMYFUNCTION("if(A691&lt;&gt;"""",unique(filter('DATA-Videos'!K:K,'DATA-Videos'!J:J = A691)),"""")"),"")</f>
        <v/>
      </c>
    </row>
    <row r="692" spans="2:2" ht="13">
      <c r="B692" s="1" t="str">
        <f ca="1">IFERROR(__xludf.DUMMYFUNCTION("if(A692&lt;&gt;"""",unique(filter('DATA-Videos'!K:K,'DATA-Videos'!J:J = A692)),"""")"),"")</f>
        <v/>
      </c>
    </row>
    <row r="693" spans="2:2" ht="13">
      <c r="B693" s="1" t="str">
        <f ca="1">IFERROR(__xludf.DUMMYFUNCTION("if(A693&lt;&gt;"""",unique(filter('DATA-Videos'!K:K,'DATA-Videos'!J:J = A693)),"""")"),"")</f>
        <v/>
      </c>
    </row>
    <row r="694" spans="2:2" ht="13">
      <c r="B694" s="1" t="str">
        <f ca="1">IFERROR(__xludf.DUMMYFUNCTION("if(A694&lt;&gt;"""",unique(filter('DATA-Videos'!K:K,'DATA-Videos'!J:J = A694)),"""")"),"")</f>
        <v/>
      </c>
    </row>
    <row r="695" spans="2:2" ht="13">
      <c r="B695" s="1" t="str">
        <f ca="1">IFERROR(__xludf.DUMMYFUNCTION("if(A695&lt;&gt;"""",unique(filter('DATA-Videos'!K:K,'DATA-Videos'!J:J = A695)),"""")"),"")</f>
        <v/>
      </c>
    </row>
    <row r="696" spans="2:2" ht="13">
      <c r="B696" s="1" t="str">
        <f ca="1">IFERROR(__xludf.DUMMYFUNCTION("if(A696&lt;&gt;"""",unique(filter('DATA-Videos'!K:K,'DATA-Videos'!J:J = A696)),"""")"),"")</f>
        <v/>
      </c>
    </row>
    <row r="697" spans="2:2" ht="13">
      <c r="B697" s="1" t="str">
        <f ca="1">IFERROR(__xludf.DUMMYFUNCTION("if(A697&lt;&gt;"""",unique(filter('DATA-Videos'!K:K,'DATA-Videos'!J:J = A697)),"""")"),"")</f>
        <v/>
      </c>
    </row>
    <row r="698" spans="2:2" ht="13">
      <c r="B698" s="1" t="str">
        <f ca="1">IFERROR(__xludf.DUMMYFUNCTION("if(A698&lt;&gt;"""",unique(filter('DATA-Videos'!K:K,'DATA-Videos'!J:J = A698)),"""")"),"")</f>
        <v/>
      </c>
    </row>
    <row r="699" spans="2:2" ht="13">
      <c r="B699" s="1" t="str">
        <f ca="1">IFERROR(__xludf.DUMMYFUNCTION("if(A699&lt;&gt;"""",unique(filter('DATA-Videos'!K:K,'DATA-Videos'!J:J = A699)),"""")"),"")</f>
        <v/>
      </c>
    </row>
    <row r="700" spans="2:2" ht="13">
      <c r="B700" s="1" t="str">
        <f ca="1">IFERROR(__xludf.DUMMYFUNCTION("if(A700&lt;&gt;"""",unique(filter('DATA-Videos'!K:K,'DATA-Videos'!J:J = A700)),"""")"),"")</f>
        <v/>
      </c>
    </row>
    <row r="701" spans="2:2" ht="13">
      <c r="B701" s="1" t="str">
        <f ca="1">IFERROR(__xludf.DUMMYFUNCTION("if(A701&lt;&gt;"""",unique(filter('DATA-Videos'!K:K,'DATA-Videos'!J:J = A701)),"""")"),"")</f>
        <v/>
      </c>
    </row>
    <row r="702" spans="2:2" ht="13">
      <c r="B702" s="1" t="str">
        <f ca="1">IFERROR(__xludf.DUMMYFUNCTION("if(A702&lt;&gt;"""",unique(filter('DATA-Videos'!K:K,'DATA-Videos'!J:J = A702)),"""")"),"")</f>
        <v/>
      </c>
    </row>
    <row r="703" spans="2:2" ht="13">
      <c r="B703" s="1" t="str">
        <f ca="1">IFERROR(__xludf.DUMMYFUNCTION("if(A703&lt;&gt;"""",unique(filter('DATA-Videos'!K:K,'DATA-Videos'!J:J = A703)),"""")"),"")</f>
        <v/>
      </c>
    </row>
    <row r="704" spans="2:2" ht="13">
      <c r="B704" s="1" t="str">
        <f ca="1">IFERROR(__xludf.DUMMYFUNCTION("if(A704&lt;&gt;"""",unique(filter('DATA-Videos'!K:K,'DATA-Videos'!J:J = A704)),"""")"),"")</f>
        <v/>
      </c>
    </row>
    <row r="705" spans="2:2" ht="13">
      <c r="B705" s="1" t="str">
        <f ca="1">IFERROR(__xludf.DUMMYFUNCTION("if(A705&lt;&gt;"""",unique(filter('DATA-Videos'!K:K,'DATA-Videos'!J:J = A705)),"""")"),"")</f>
        <v/>
      </c>
    </row>
    <row r="706" spans="2:2" ht="13">
      <c r="B706" s="1" t="str">
        <f ca="1">IFERROR(__xludf.DUMMYFUNCTION("if(A706&lt;&gt;"""",unique(filter('DATA-Videos'!K:K,'DATA-Videos'!J:J = A706)),"""")"),"")</f>
        <v/>
      </c>
    </row>
    <row r="707" spans="2:2" ht="13">
      <c r="B707" s="1" t="str">
        <f ca="1">IFERROR(__xludf.DUMMYFUNCTION("if(A707&lt;&gt;"""",unique(filter('DATA-Videos'!K:K,'DATA-Videos'!J:J = A707)),"""")"),"")</f>
        <v/>
      </c>
    </row>
    <row r="708" spans="2:2" ht="13">
      <c r="B708" s="1" t="str">
        <f ca="1">IFERROR(__xludf.DUMMYFUNCTION("if(A708&lt;&gt;"""",unique(filter('DATA-Videos'!K:K,'DATA-Videos'!J:J = A708)),"""")"),"")</f>
        <v/>
      </c>
    </row>
    <row r="709" spans="2:2" ht="13">
      <c r="B709" s="1" t="str">
        <f ca="1">IFERROR(__xludf.DUMMYFUNCTION("if(A709&lt;&gt;"""",unique(filter('DATA-Videos'!K:K,'DATA-Videos'!J:J = A709)),"""")"),"")</f>
        <v/>
      </c>
    </row>
    <row r="710" spans="2:2" ht="13">
      <c r="B710" s="1" t="str">
        <f ca="1">IFERROR(__xludf.DUMMYFUNCTION("if(A710&lt;&gt;"""",unique(filter('DATA-Videos'!K:K,'DATA-Videos'!J:J = A710)),"""")"),"")</f>
        <v/>
      </c>
    </row>
    <row r="711" spans="2:2" ht="13">
      <c r="B711" s="1" t="str">
        <f ca="1">IFERROR(__xludf.DUMMYFUNCTION("if(A711&lt;&gt;"""",unique(filter('DATA-Videos'!K:K,'DATA-Videos'!J:J = A711)),"""")"),"")</f>
        <v/>
      </c>
    </row>
    <row r="712" spans="2:2" ht="13">
      <c r="B712" s="1" t="str">
        <f ca="1">IFERROR(__xludf.DUMMYFUNCTION("if(A712&lt;&gt;"""",unique(filter('DATA-Videos'!K:K,'DATA-Videos'!J:J = A712)),"""")"),"")</f>
        <v/>
      </c>
    </row>
    <row r="713" spans="2:2" ht="13">
      <c r="B713" s="1" t="str">
        <f ca="1">IFERROR(__xludf.DUMMYFUNCTION("if(A713&lt;&gt;"""",unique(filter('DATA-Videos'!K:K,'DATA-Videos'!J:J = A713)),"""")"),"")</f>
        <v/>
      </c>
    </row>
    <row r="714" spans="2:2" ht="13">
      <c r="B714" s="1" t="str">
        <f ca="1">IFERROR(__xludf.DUMMYFUNCTION("if(A714&lt;&gt;"""",unique(filter('DATA-Videos'!K:K,'DATA-Videos'!J:J = A714)),"""")"),"")</f>
        <v/>
      </c>
    </row>
    <row r="715" spans="2:2" ht="13">
      <c r="B715" s="1" t="str">
        <f ca="1">IFERROR(__xludf.DUMMYFUNCTION("if(A715&lt;&gt;"""",unique(filter('DATA-Videos'!K:K,'DATA-Videos'!J:J = A715)),"""")"),"")</f>
        <v/>
      </c>
    </row>
    <row r="716" spans="2:2" ht="13">
      <c r="B716" s="1" t="str">
        <f ca="1">IFERROR(__xludf.DUMMYFUNCTION("if(A716&lt;&gt;"""",unique(filter('DATA-Videos'!K:K,'DATA-Videos'!J:J = A716)),"""")"),"")</f>
        <v/>
      </c>
    </row>
    <row r="717" spans="2:2" ht="13">
      <c r="B717" s="1" t="str">
        <f ca="1">IFERROR(__xludf.DUMMYFUNCTION("if(A717&lt;&gt;"""",unique(filter('DATA-Videos'!K:K,'DATA-Videos'!J:J = A717)),"""")"),"")</f>
        <v/>
      </c>
    </row>
    <row r="718" spans="2:2" ht="13">
      <c r="B718" s="1" t="str">
        <f ca="1">IFERROR(__xludf.DUMMYFUNCTION("if(A718&lt;&gt;"""",unique(filter('DATA-Videos'!K:K,'DATA-Videos'!J:J = A718)),"""")"),"")</f>
        <v/>
      </c>
    </row>
    <row r="719" spans="2:2" ht="13">
      <c r="B719" s="1" t="str">
        <f ca="1">IFERROR(__xludf.DUMMYFUNCTION("if(A719&lt;&gt;"""",unique(filter('DATA-Videos'!K:K,'DATA-Videos'!J:J = A719)),"""")"),"")</f>
        <v/>
      </c>
    </row>
    <row r="720" spans="2:2" ht="13">
      <c r="B720" s="1" t="str">
        <f ca="1">IFERROR(__xludf.DUMMYFUNCTION("if(A720&lt;&gt;"""",unique(filter('DATA-Videos'!K:K,'DATA-Videos'!J:J = A720)),"""")"),"")</f>
        <v/>
      </c>
    </row>
    <row r="721" spans="2:2" ht="13">
      <c r="B721" s="1" t="str">
        <f ca="1">IFERROR(__xludf.DUMMYFUNCTION("if(A721&lt;&gt;"""",unique(filter('DATA-Videos'!K:K,'DATA-Videos'!J:J = A721)),"""")"),"")</f>
        <v/>
      </c>
    </row>
    <row r="722" spans="2:2" ht="13">
      <c r="B722" s="1" t="str">
        <f ca="1">IFERROR(__xludf.DUMMYFUNCTION("if(A722&lt;&gt;"""",unique(filter('DATA-Videos'!K:K,'DATA-Videos'!J:J = A722)),"""")"),"")</f>
        <v/>
      </c>
    </row>
    <row r="723" spans="2:2" ht="13">
      <c r="B723" s="1" t="str">
        <f ca="1">IFERROR(__xludf.DUMMYFUNCTION("if(A723&lt;&gt;"""",unique(filter('DATA-Videos'!K:K,'DATA-Videos'!J:J = A723)),"""")"),"")</f>
        <v/>
      </c>
    </row>
    <row r="724" spans="2:2" ht="13">
      <c r="B724" s="1" t="str">
        <f ca="1">IFERROR(__xludf.DUMMYFUNCTION("if(A724&lt;&gt;"""",unique(filter('DATA-Videos'!K:K,'DATA-Videos'!J:J = A724)),"""")"),"")</f>
        <v/>
      </c>
    </row>
    <row r="725" spans="2:2" ht="13">
      <c r="B725" s="1" t="str">
        <f ca="1">IFERROR(__xludf.DUMMYFUNCTION("if(A725&lt;&gt;"""",unique(filter('DATA-Videos'!K:K,'DATA-Videos'!J:J = A725)),"""")"),"")</f>
        <v/>
      </c>
    </row>
    <row r="726" spans="2:2" ht="13">
      <c r="B726" s="1" t="str">
        <f ca="1">IFERROR(__xludf.DUMMYFUNCTION("if(A726&lt;&gt;"""",unique(filter('DATA-Videos'!K:K,'DATA-Videos'!J:J = A726)),"""")"),"")</f>
        <v/>
      </c>
    </row>
    <row r="727" spans="2:2" ht="13">
      <c r="B727" s="1" t="str">
        <f ca="1">IFERROR(__xludf.DUMMYFUNCTION("if(A727&lt;&gt;"""",unique(filter('DATA-Videos'!K:K,'DATA-Videos'!J:J = A727)),"""")"),"")</f>
        <v/>
      </c>
    </row>
    <row r="728" spans="2:2" ht="13">
      <c r="B728" s="1" t="str">
        <f ca="1">IFERROR(__xludf.DUMMYFUNCTION("if(A728&lt;&gt;"""",unique(filter('DATA-Videos'!K:K,'DATA-Videos'!J:J = A728)),"""")"),"")</f>
        <v/>
      </c>
    </row>
    <row r="729" spans="2:2" ht="13">
      <c r="B729" s="1" t="str">
        <f ca="1">IFERROR(__xludf.DUMMYFUNCTION("if(A729&lt;&gt;"""",unique(filter('DATA-Videos'!K:K,'DATA-Videos'!J:J = A729)),"""")"),"")</f>
        <v/>
      </c>
    </row>
    <row r="730" spans="2:2" ht="13">
      <c r="B730" s="1" t="str">
        <f ca="1">IFERROR(__xludf.DUMMYFUNCTION("if(A730&lt;&gt;"""",unique(filter('DATA-Videos'!K:K,'DATA-Videos'!J:J = A730)),"""")"),"")</f>
        <v/>
      </c>
    </row>
    <row r="731" spans="2:2" ht="13">
      <c r="B731" s="1" t="str">
        <f ca="1">IFERROR(__xludf.DUMMYFUNCTION("if(A731&lt;&gt;"""",unique(filter('DATA-Videos'!K:K,'DATA-Videos'!J:J = A731)),"""")"),"")</f>
        <v/>
      </c>
    </row>
    <row r="732" spans="2:2" ht="13">
      <c r="B732" s="1" t="str">
        <f ca="1">IFERROR(__xludf.DUMMYFUNCTION("if(A732&lt;&gt;"""",unique(filter('DATA-Videos'!K:K,'DATA-Videos'!J:J = A732)),"""")"),"")</f>
        <v/>
      </c>
    </row>
    <row r="733" spans="2:2" ht="13">
      <c r="B733" s="1" t="str">
        <f ca="1">IFERROR(__xludf.DUMMYFUNCTION("if(A733&lt;&gt;"""",unique(filter('DATA-Videos'!K:K,'DATA-Videos'!J:J = A733)),"""")"),"")</f>
        <v/>
      </c>
    </row>
    <row r="734" spans="2:2" ht="13">
      <c r="B734" s="1" t="str">
        <f ca="1">IFERROR(__xludf.DUMMYFUNCTION("if(A734&lt;&gt;"""",unique(filter('DATA-Videos'!K:K,'DATA-Videos'!J:J = A734)),"""")"),"")</f>
        <v/>
      </c>
    </row>
    <row r="735" spans="2:2" ht="13">
      <c r="B735" s="1" t="str">
        <f ca="1">IFERROR(__xludf.DUMMYFUNCTION("if(A735&lt;&gt;"""",unique(filter('DATA-Videos'!K:K,'DATA-Videos'!J:J = A735)),"""")"),"")</f>
        <v/>
      </c>
    </row>
    <row r="736" spans="2:2" ht="13">
      <c r="B736" s="1" t="str">
        <f ca="1">IFERROR(__xludf.DUMMYFUNCTION("if(A736&lt;&gt;"""",unique(filter('DATA-Videos'!K:K,'DATA-Videos'!J:J = A736)),"""")"),"")</f>
        <v/>
      </c>
    </row>
    <row r="737" spans="2:2" ht="13">
      <c r="B737" s="1" t="str">
        <f ca="1">IFERROR(__xludf.DUMMYFUNCTION("if(A737&lt;&gt;"""",unique(filter('DATA-Videos'!K:K,'DATA-Videos'!J:J = A737)),"""")"),"")</f>
        <v/>
      </c>
    </row>
    <row r="738" spans="2:2" ht="13">
      <c r="B738" s="1" t="str">
        <f ca="1">IFERROR(__xludf.DUMMYFUNCTION("if(A738&lt;&gt;"""",unique(filter('DATA-Videos'!K:K,'DATA-Videos'!J:J = A738)),"""")"),"")</f>
        <v/>
      </c>
    </row>
    <row r="739" spans="2:2" ht="13">
      <c r="B739" s="1" t="str">
        <f ca="1">IFERROR(__xludf.DUMMYFUNCTION("if(A739&lt;&gt;"""",unique(filter('DATA-Videos'!K:K,'DATA-Videos'!J:J = A739)),"""")"),"")</f>
        <v/>
      </c>
    </row>
    <row r="740" spans="2:2" ht="13">
      <c r="B740" s="1" t="str">
        <f ca="1">IFERROR(__xludf.DUMMYFUNCTION("if(A740&lt;&gt;"""",unique(filter('DATA-Videos'!K:K,'DATA-Videos'!J:J = A740)),"""")"),"")</f>
        <v/>
      </c>
    </row>
    <row r="741" spans="2:2" ht="13">
      <c r="B741" s="1" t="str">
        <f ca="1">IFERROR(__xludf.DUMMYFUNCTION("if(A741&lt;&gt;"""",unique(filter('DATA-Videos'!K:K,'DATA-Videos'!J:J = A741)),"""")"),"")</f>
        <v/>
      </c>
    </row>
    <row r="742" spans="2:2" ht="13">
      <c r="B742" s="1" t="str">
        <f ca="1">IFERROR(__xludf.DUMMYFUNCTION("if(A742&lt;&gt;"""",unique(filter('DATA-Videos'!K:K,'DATA-Videos'!J:J = A742)),"""")"),"")</f>
        <v/>
      </c>
    </row>
    <row r="743" spans="2:2" ht="13">
      <c r="B743" s="1" t="str">
        <f ca="1">IFERROR(__xludf.DUMMYFUNCTION("if(A743&lt;&gt;"""",unique(filter('DATA-Videos'!K:K,'DATA-Videos'!J:J = A743)),"""")"),"")</f>
        <v/>
      </c>
    </row>
    <row r="744" spans="2:2" ht="13">
      <c r="B744" s="1" t="str">
        <f ca="1">IFERROR(__xludf.DUMMYFUNCTION("if(A744&lt;&gt;"""",unique(filter('DATA-Videos'!K:K,'DATA-Videos'!J:J = A744)),"""")"),"")</f>
        <v/>
      </c>
    </row>
    <row r="745" spans="2:2" ht="13">
      <c r="B745" s="1" t="str">
        <f ca="1">IFERROR(__xludf.DUMMYFUNCTION("if(A745&lt;&gt;"""",unique(filter('DATA-Videos'!K:K,'DATA-Videos'!J:J = A745)),"""")"),"")</f>
        <v/>
      </c>
    </row>
    <row r="746" spans="2:2" ht="13">
      <c r="B746" s="1" t="str">
        <f ca="1">IFERROR(__xludf.DUMMYFUNCTION("if(A746&lt;&gt;"""",unique(filter('DATA-Videos'!K:K,'DATA-Videos'!J:J = A746)),"""")"),"")</f>
        <v/>
      </c>
    </row>
    <row r="747" spans="2:2" ht="13">
      <c r="B747" s="1" t="str">
        <f ca="1">IFERROR(__xludf.DUMMYFUNCTION("if(A747&lt;&gt;"""",unique(filter('DATA-Videos'!K:K,'DATA-Videos'!J:J = A747)),"""")"),"")</f>
        <v/>
      </c>
    </row>
    <row r="748" spans="2:2" ht="13">
      <c r="B748" s="1" t="str">
        <f ca="1">IFERROR(__xludf.DUMMYFUNCTION("if(A748&lt;&gt;"""",unique(filter('DATA-Videos'!K:K,'DATA-Videos'!J:J = A748)),"""")"),"")</f>
        <v/>
      </c>
    </row>
    <row r="749" spans="2:2" ht="13">
      <c r="B749" s="1" t="str">
        <f ca="1">IFERROR(__xludf.DUMMYFUNCTION("if(A749&lt;&gt;"""",unique(filter('DATA-Videos'!K:K,'DATA-Videos'!J:J = A749)),"""")"),"")</f>
        <v/>
      </c>
    </row>
    <row r="750" spans="2:2" ht="13">
      <c r="B750" s="1" t="str">
        <f ca="1">IFERROR(__xludf.DUMMYFUNCTION("if(A750&lt;&gt;"""",unique(filter('DATA-Videos'!K:K,'DATA-Videos'!J:J = A750)),"""")"),"")</f>
        <v/>
      </c>
    </row>
    <row r="751" spans="2:2" ht="13">
      <c r="B751" s="1" t="str">
        <f ca="1">IFERROR(__xludf.DUMMYFUNCTION("if(A751&lt;&gt;"""",unique(filter('DATA-Videos'!K:K,'DATA-Videos'!J:J = A751)),"""")"),"")</f>
        <v/>
      </c>
    </row>
    <row r="752" spans="2:2" ht="13">
      <c r="B752" s="1" t="str">
        <f ca="1">IFERROR(__xludf.DUMMYFUNCTION("if(A752&lt;&gt;"""",unique(filter('DATA-Videos'!K:K,'DATA-Videos'!J:J = A752)),"""")"),"")</f>
        <v/>
      </c>
    </row>
    <row r="753" spans="2:2" ht="13">
      <c r="B753" s="1" t="str">
        <f ca="1">IFERROR(__xludf.DUMMYFUNCTION("if(A753&lt;&gt;"""",unique(filter('DATA-Videos'!K:K,'DATA-Videos'!J:J = A753)),"""")"),"")</f>
        <v/>
      </c>
    </row>
    <row r="754" spans="2:2" ht="13">
      <c r="B754" s="1" t="str">
        <f ca="1">IFERROR(__xludf.DUMMYFUNCTION("if(A754&lt;&gt;"""",unique(filter('DATA-Videos'!K:K,'DATA-Videos'!J:J = A754)),"""")"),"")</f>
        <v/>
      </c>
    </row>
    <row r="755" spans="2:2" ht="13">
      <c r="B755" s="1" t="str">
        <f ca="1">IFERROR(__xludf.DUMMYFUNCTION("if(A755&lt;&gt;"""",unique(filter('DATA-Videos'!K:K,'DATA-Videos'!J:J = A755)),"""")"),"")</f>
        <v/>
      </c>
    </row>
    <row r="756" spans="2:2" ht="13">
      <c r="B756" s="1" t="str">
        <f ca="1">IFERROR(__xludf.DUMMYFUNCTION("if(A756&lt;&gt;"""",unique(filter('DATA-Videos'!K:K,'DATA-Videos'!J:J = A756)),"""")"),"")</f>
        <v/>
      </c>
    </row>
    <row r="757" spans="2:2" ht="13">
      <c r="B757" s="1" t="str">
        <f ca="1">IFERROR(__xludf.DUMMYFUNCTION("if(A757&lt;&gt;"""",unique(filter('DATA-Videos'!K:K,'DATA-Videos'!J:J = A757)),"""")"),"")</f>
        <v/>
      </c>
    </row>
    <row r="758" spans="2:2" ht="13">
      <c r="B758" s="1" t="str">
        <f ca="1">IFERROR(__xludf.DUMMYFUNCTION("if(A758&lt;&gt;"""",unique(filter('DATA-Videos'!K:K,'DATA-Videos'!J:J = A758)),"""")"),"")</f>
        <v/>
      </c>
    </row>
    <row r="759" spans="2:2" ht="13">
      <c r="B759" s="1" t="str">
        <f ca="1">IFERROR(__xludf.DUMMYFUNCTION("if(A759&lt;&gt;"""",unique(filter('DATA-Videos'!K:K,'DATA-Videos'!J:J = A759)),"""")"),"")</f>
        <v/>
      </c>
    </row>
    <row r="760" spans="2:2" ht="13">
      <c r="B760" s="1" t="str">
        <f ca="1">IFERROR(__xludf.DUMMYFUNCTION("if(A760&lt;&gt;"""",unique(filter('DATA-Videos'!K:K,'DATA-Videos'!J:J = A760)),"""")"),"")</f>
        <v/>
      </c>
    </row>
    <row r="761" spans="2:2" ht="13">
      <c r="B761" s="1" t="str">
        <f ca="1">IFERROR(__xludf.DUMMYFUNCTION("if(A761&lt;&gt;"""",unique(filter('DATA-Videos'!K:K,'DATA-Videos'!J:J = A761)),"""")"),"")</f>
        <v/>
      </c>
    </row>
    <row r="762" spans="2:2" ht="13">
      <c r="B762" s="1" t="str">
        <f ca="1">IFERROR(__xludf.DUMMYFUNCTION("if(A762&lt;&gt;"""",unique(filter('DATA-Videos'!K:K,'DATA-Videos'!J:J = A762)),"""")"),"")</f>
        <v/>
      </c>
    </row>
    <row r="763" spans="2:2" ht="13">
      <c r="B763" s="1" t="str">
        <f ca="1">IFERROR(__xludf.DUMMYFUNCTION("if(A763&lt;&gt;"""",unique(filter('DATA-Videos'!K:K,'DATA-Videos'!J:J = A763)),"""")"),"")</f>
        <v/>
      </c>
    </row>
    <row r="764" spans="2:2" ht="13">
      <c r="B764" s="1" t="str">
        <f ca="1">IFERROR(__xludf.DUMMYFUNCTION("if(A764&lt;&gt;"""",unique(filter('DATA-Videos'!K:K,'DATA-Videos'!J:J = A764)),"""")"),"")</f>
        <v/>
      </c>
    </row>
    <row r="765" spans="2:2" ht="13">
      <c r="B765" s="1" t="str">
        <f ca="1">IFERROR(__xludf.DUMMYFUNCTION("if(A765&lt;&gt;"""",unique(filter('DATA-Videos'!K:K,'DATA-Videos'!J:J = A765)),"""")"),"")</f>
        <v/>
      </c>
    </row>
    <row r="766" spans="2:2" ht="13">
      <c r="B766" s="1" t="str">
        <f ca="1">IFERROR(__xludf.DUMMYFUNCTION("if(A766&lt;&gt;"""",unique(filter('DATA-Videos'!K:K,'DATA-Videos'!J:J = A766)),"""")"),"")</f>
        <v/>
      </c>
    </row>
    <row r="767" spans="2:2" ht="13">
      <c r="B767" s="1" t="str">
        <f ca="1">IFERROR(__xludf.DUMMYFUNCTION("if(A767&lt;&gt;"""",unique(filter('DATA-Videos'!K:K,'DATA-Videos'!J:J = A767)),"""")"),"")</f>
        <v/>
      </c>
    </row>
    <row r="768" spans="2:2" ht="13">
      <c r="B768" s="1" t="str">
        <f ca="1">IFERROR(__xludf.DUMMYFUNCTION("if(A768&lt;&gt;"""",unique(filter('DATA-Videos'!K:K,'DATA-Videos'!J:J = A768)),"""")"),"")</f>
        <v/>
      </c>
    </row>
    <row r="769" spans="2:2" ht="13">
      <c r="B769" s="1" t="str">
        <f ca="1">IFERROR(__xludf.DUMMYFUNCTION("if(A769&lt;&gt;"""",unique(filter('DATA-Videos'!K:K,'DATA-Videos'!J:J = A769)),"""")"),"")</f>
        <v/>
      </c>
    </row>
    <row r="770" spans="2:2" ht="13">
      <c r="B770" s="1" t="str">
        <f ca="1">IFERROR(__xludf.DUMMYFUNCTION("if(A770&lt;&gt;"""",unique(filter('DATA-Videos'!K:K,'DATA-Videos'!J:J = A770)),"""")"),"")</f>
        <v/>
      </c>
    </row>
    <row r="771" spans="2:2" ht="13">
      <c r="B771" s="1" t="str">
        <f ca="1">IFERROR(__xludf.DUMMYFUNCTION("if(A771&lt;&gt;"""",unique(filter('DATA-Videos'!K:K,'DATA-Videos'!J:J = A771)),"""")"),"")</f>
        <v/>
      </c>
    </row>
    <row r="772" spans="2:2" ht="13">
      <c r="B772" s="1" t="str">
        <f ca="1">IFERROR(__xludf.DUMMYFUNCTION("if(A772&lt;&gt;"""",unique(filter('DATA-Videos'!K:K,'DATA-Videos'!J:J = A772)),"""")"),"")</f>
        <v/>
      </c>
    </row>
    <row r="773" spans="2:2" ht="13">
      <c r="B773" s="1" t="str">
        <f ca="1">IFERROR(__xludf.DUMMYFUNCTION("if(A773&lt;&gt;"""",unique(filter('DATA-Videos'!K:K,'DATA-Videos'!J:J = A773)),"""")"),"")</f>
        <v/>
      </c>
    </row>
    <row r="774" spans="2:2" ht="13">
      <c r="B774" s="1" t="str">
        <f ca="1">IFERROR(__xludf.DUMMYFUNCTION("if(A774&lt;&gt;"""",unique(filter('DATA-Videos'!K:K,'DATA-Videos'!J:J = A774)),"""")"),"")</f>
        <v/>
      </c>
    </row>
    <row r="775" spans="2:2" ht="13">
      <c r="B775" s="1" t="str">
        <f ca="1">IFERROR(__xludf.DUMMYFUNCTION("if(A775&lt;&gt;"""",unique(filter('DATA-Videos'!K:K,'DATA-Videos'!J:J = A775)),"""")"),"")</f>
        <v/>
      </c>
    </row>
    <row r="776" spans="2:2" ht="13">
      <c r="B776" s="1" t="str">
        <f ca="1">IFERROR(__xludf.DUMMYFUNCTION("if(A776&lt;&gt;"""",unique(filter('DATA-Videos'!K:K,'DATA-Videos'!J:J = A776)),"""")"),"")</f>
        <v/>
      </c>
    </row>
    <row r="777" spans="2:2" ht="13">
      <c r="B777" s="1" t="str">
        <f ca="1">IFERROR(__xludf.DUMMYFUNCTION("if(A777&lt;&gt;"""",unique(filter('DATA-Videos'!K:K,'DATA-Videos'!J:J = A777)),"""")"),"")</f>
        <v/>
      </c>
    </row>
    <row r="778" spans="2:2" ht="13">
      <c r="B778" s="1" t="str">
        <f ca="1">IFERROR(__xludf.DUMMYFUNCTION("if(A778&lt;&gt;"""",unique(filter('DATA-Videos'!K:K,'DATA-Videos'!J:J = A778)),"""")"),"")</f>
        <v/>
      </c>
    </row>
    <row r="779" spans="2:2" ht="13">
      <c r="B779" s="1" t="str">
        <f ca="1">IFERROR(__xludf.DUMMYFUNCTION("if(A779&lt;&gt;"""",unique(filter('DATA-Videos'!K:K,'DATA-Videos'!J:J = A779)),"""")"),"")</f>
        <v/>
      </c>
    </row>
    <row r="780" spans="2:2" ht="13">
      <c r="B780" s="1" t="str">
        <f ca="1">IFERROR(__xludf.DUMMYFUNCTION("if(A780&lt;&gt;"""",unique(filter('DATA-Videos'!K:K,'DATA-Videos'!J:J = A780)),"""")"),"")</f>
        <v/>
      </c>
    </row>
    <row r="781" spans="2:2" ht="13">
      <c r="B781" s="1" t="str">
        <f ca="1">IFERROR(__xludf.DUMMYFUNCTION("if(A781&lt;&gt;"""",unique(filter('DATA-Videos'!K:K,'DATA-Videos'!J:J = A781)),"""")"),"")</f>
        <v/>
      </c>
    </row>
    <row r="782" spans="2:2" ht="13">
      <c r="B782" s="1" t="str">
        <f ca="1">IFERROR(__xludf.DUMMYFUNCTION("if(A782&lt;&gt;"""",unique(filter('DATA-Videos'!K:K,'DATA-Videos'!J:J = A782)),"""")"),"")</f>
        <v/>
      </c>
    </row>
    <row r="783" spans="2:2" ht="13">
      <c r="B783" s="1" t="str">
        <f ca="1">IFERROR(__xludf.DUMMYFUNCTION("if(A783&lt;&gt;"""",unique(filter('DATA-Videos'!K:K,'DATA-Videos'!J:J = A783)),"""")"),"")</f>
        <v/>
      </c>
    </row>
    <row r="784" spans="2:2" ht="13">
      <c r="B784" s="1" t="str">
        <f ca="1">IFERROR(__xludf.DUMMYFUNCTION("if(A784&lt;&gt;"""",unique(filter('DATA-Videos'!K:K,'DATA-Videos'!J:J = A784)),"""")"),"")</f>
        <v/>
      </c>
    </row>
    <row r="785" spans="2:2" ht="13">
      <c r="B785" s="1" t="str">
        <f ca="1">IFERROR(__xludf.DUMMYFUNCTION("if(A785&lt;&gt;"""",unique(filter('DATA-Videos'!K:K,'DATA-Videos'!J:J = A785)),"""")"),"")</f>
        <v/>
      </c>
    </row>
    <row r="786" spans="2:2" ht="13">
      <c r="B786" s="1" t="str">
        <f ca="1">IFERROR(__xludf.DUMMYFUNCTION("if(A786&lt;&gt;"""",unique(filter('DATA-Videos'!K:K,'DATA-Videos'!J:J = A786)),"""")"),"")</f>
        <v/>
      </c>
    </row>
    <row r="787" spans="2:2" ht="13">
      <c r="B787" s="1" t="str">
        <f ca="1">IFERROR(__xludf.DUMMYFUNCTION("if(A787&lt;&gt;"""",unique(filter('DATA-Videos'!K:K,'DATA-Videos'!J:J = A787)),"""")"),"")</f>
        <v/>
      </c>
    </row>
    <row r="788" spans="2:2" ht="13">
      <c r="B788" s="1" t="str">
        <f ca="1">IFERROR(__xludf.DUMMYFUNCTION("if(A788&lt;&gt;"""",unique(filter('DATA-Videos'!K:K,'DATA-Videos'!J:J = A788)),"""")"),"")</f>
        <v/>
      </c>
    </row>
    <row r="789" spans="2:2" ht="13">
      <c r="B789" s="1" t="str">
        <f ca="1">IFERROR(__xludf.DUMMYFUNCTION("if(A789&lt;&gt;"""",unique(filter('DATA-Videos'!K:K,'DATA-Videos'!J:J = A789)),"""")"),"")</f>
        <v/>
      </c>
    </row>
    <row r="790" spans="2:2" ht="13">
      <c r="B790" s="1" t="str">
        <f ca="1">IFERROR(__xludf.DUMMYFUNCTION("if(A790&lt;&gt;"""",unique(filter('DATA-Videos'!K:K,'DATA-Videos'!J:J = A790)),"""")"),"")</f>
        <v/>
      </c>
    </row>
    <row r="791" spans="2:2" ht="13">
      <c r="B791" s="1" t="str">
        <f ca="1">IFERROR(__xludf.DUMMYFUNCTION("if(A791&lt;&gt;"""",unique(filter('DATA-Videos'!K:K,'DATA-Videos'!J:J = A791)),"""")"),"")</f>
        <v/>
      </c>
    </row>
    <row r="792" spans="2:2" ht="13">
      <c r="B792" s="1" t="str">
        <f ca="1">IFERROR(__xludf.DUMMYFUNCTION("if(A792&lt;&gt;"""",unique(filter('DATA-Videos'!K:K,'DATA-Videos'!J:J = A792)),"""")"),"")</f>
        <v/>
      </c>
    </row>
    <row r="793" spans="2:2" ht="13">
      <c r="B793" s="1" t="str">
        <f ca="1">IFERROR(__xludf.DUMMYFUNCTION("if(A793&lt;&gt;"""",unique(filter('DATA-Videos'!K:K,'DATA-Videos'!J:J = A793)),"""")"),"")</f>
        <v/>
      </c>
    </row>
    <row r="794" spans="2:2" ht="13">
      <c r="B794" s="1" t="str">
        <f ca="1">IFERROR(__xludf.DUMMYFUNCTION("if(A794&lt;&gt;"""",unique(filter('DATA-Videos'!K:K,'DATA-Videos'!J:J = A794)),"""")"),"")</f>
        <v/>
      </c>
    </row>
    <row r="795" spans="2:2" ht="13">
      <c r="B795" s="1" t="str">
        <f ca="1">IFERROR(__xludf.DUMMYFUNCTION("if(A795&lt;&gt;"""",unique(filter('DATA-Videos'!K:K,'DATA-Videos'!J:J = A795)),"""")"),"")</f>
        <v/>
      </c>
    </row>
    <row r="796" spans="2:2" ht="13">
      <c r="B796" s="1" t="str">
        <f ca="1">IFERROR(__xludf.DUMMYFUNCTION("if(A796&lt;&gt;"""",unique(filter('DATA-Videos'!K:K,'DATA-Videos'!J:J = A796)),"""")"),"")</f>
        <v/>
      </c>
    </row>
    <row r="797" spans="2:2" ht="13">
      <c r="B797" s="1" t="str">
        <f ca="1">IFERROR(__xludf.DUMMYFUNCTION("if(A797&lt;&gt;"""",unique(filter('DATA-Videos'!K:K,'DATA-Videos'!J:J = A797)),"""")"),"")</f>
        <v/>
      </c>
    </row>
    <row r="798" spans="2:2" ht="13">
      <c r="B798" s="1" t="str">
        <f ca="1">IFERROR(__xludf.DUMMYFUNCTION("if(A798&lt;&gt;"""",unique(filter('DATA-Videos'!K:K,'DATA-Videos'!J:J = A798)),"""")"),"")</f>
        <v/>
      </c>
    </row>
    <row r="799" spans="2:2" ht="13">
      <c r="B799" s="1" t="str">
        <f ca="1">IFERROR(__xludf.DUMMYFUNCTION("if(A799&lt;&gt;"""",unique(filter('DATA-Videos'!K:K,'DATA-Videos'!J:J = A799)),"""")"),"")</f>
        <v/>
      </c>
    </row>
    <row r="800" spans="2:2" ht="13">
      <c r="B800" s="1" t="str">
        <f ca="1">IFERROR(__xludf.DUMMYFUNCTION("if(A800&lt;&gt;"""",unique(filter('DATA-Videos'!K:K,'DATA-Videos'!J:J = A800)),"""")"),"")</f>
        <v/>
      </c>
    </row>
    <row r="801" spans="2:2" ht="13">
      <c r="B801" s="1" t="str">
        <f ca="1">IFERROR(__xludf.DUMMYFUNCTION("if(A801&lt;&gt;"""",unique(filter('DATA-Videos'!K:K,'DATA-Videos'!J:J = A801)),"""")"),"")</f>
        <v/>
      </c>
    </row>
    <row r="802" spans="2:2" ht="13">
      <c r="B802" s="1" t="str">
        <f ca="1">IFERROR(__xludf.DUMMYFUNCTION("if(A802&lt;&gt;"""",unique(filter('DATA-Videos'!K:K,'DATA-Videos'!J:J = A802)),"""")"),"")</f>
        <v/>
      </c>
    </row>
    <row r="803" spans="2:2" ht="13">
      <c r="B803" s="1" t="str">
        <f ca="1">IFERROR(__xludf.DUMMYFUNCTION("if(A803&lt;&gt;"""",unique(filter('DATA-Videos'!K:K,'DATA-Videos'!J:J = A803)),"""")"),"")</f>
        <v/>
      </c>
    </row>
    <row r="804" spans="2:2" ht="13">
      <c r="B804" s="1" t="str">
        <f ca="1">IFERROR(__xludf.DUMMYFUNCTION("if(A804&lt;&gt;"""",unique(filter('DATA-Videos'!K:K,'DATA-Videos'!J:J = A804)),"""")"),"")</f>
        <v/>
      </c>
    </row>
    <row r="805" spans="2:2" ht="13">
      <c r="B805" s="1" t="str">
        <f ca="1">IFERROR(__xludf.DUMMYFUNCTION("if(A805&lt;&gt;"""",unique(filter('DATA-Videos'!K:K,'DATA-Videos'!J:J = A805)),"""")"),"")</f>
        <v/>
      </c>
    </row>
    <row r="806" spans="2:2" ht="13">
      <c r="B806" s="1" t="str">
        <f ca="1">IFERROR(__xludf.DUMMYFUNCTION("if(A806&lt;&gt;"""",unique(filter('DATA-Videos'!K:K,'DATA-Videos'!J:J = A806)),"""")"),"")</f>
        <v/>
      </c>
    </row>
    <row r="807" spans="2:2" ht="13">
      <c r="B807" s="1" t="str">
        <f ca="1">IFERROR(__xludf.DUMMYFUNCTION("if(A807&lt;&gt;"""",unique(filter('DATA-Videos'!K:K,'DATA-Videos'!J:J = A807)),"""")"),"")</f>
        <v/>
      </c>
    </row>
    <row r="808" spans="2:2" ht="13">
      <c r="B808" s="1" t="str">
        <f ca="1">IFERROR(__xludf.DUMMYFUNCTION("if(A808&lt;&gt;"""",unique(filter('DATA-Videos'!K:K,'DATA-Videos'!J:J = A808)),"""")"),"")</f>
        <v/>
      </c>
    </row>
    <row r="809" spans="2:2" ht="13">
      <c r="B809" s="1" t="str">
        <f ca="1">IFERROR(__xludf.DUMMYFUNCTION("if(A809&lt;&gt;"""",unique(filter('DATA-Videos'!K:K,'DATA-Videos'!J:J = A809)),"""")"),"")</f>
        <v/>
      </c>
    </row>
    <row r="810" spans="2:2" ht="13">
      <c r="B810" s="1" t="str">
        <f ca="1">IFERROR(__xludf.DUMMYFUNCTION("if(A810&lt;&gt;"""",unique(filter('DATA-Videos'!K:K,'DATA-Videos'!J:J = A810)),"""")"),"")</f>
        <v/>
      </c>
    </row>
    <row r="811" spans="2:2" ht="13">
      <c r="B811" s="1" t="str">
        <f ca="1">IFERROR(__xludf.DUMMYFUNCTION("if(A811&lt;&gt;"""",unique(filter('DATA-Videos'!K:K,'DATA-Videos'!J:J = A811)),"""")"),"")</f>
        <v/>
      </c>
    </row>
    <row r="812" spans="2:2" ht="13">
      <c r="B812" s="1" t="str">
        <f ca="1">IFERROR(__xludf.DUMMYFUNCTION("if(A812&lt;&gt;"""",unique(filter('DATA-Videos'!K:K,'DATA-Videos'!J:J = A812)),"""")"),"")</f>
        <v/>
      </c>
    </row>
    <row r="813" spans="2:2" ht="13">
      <c r="B813" s="1" t="str">
        <f ca="1">IFERROR(__xludf.DUMMYFUNCTION("if(A813&lt;&gt;"""",unique(filter('DATA-Videos'!K:K,'DATA-Videos'!J:J = A813)),"""")"),"")</f>
        <v/>
      </c>
    </row>
    <row r="814" spans="2:2" ht="13">
      <c r="B814" s="1" t="str">
        <f ca="1">IFERROR(__xludf.DUMMYFUNCTION("if(A814&lt;&gt;"""",unique(filter('DATA-Videos'!K:K,'DATA-Videos'!J:J = A814)),"""")"),"")</f>
        <v/>
      </c>
    </row>
    <row r="815" spans="2:2" ht="13">
      <c r="B815" s="1" t="str">
        <f ca="1">IFERROR(__xludf.DUMMYFUNCTION("if(A815&lt;&gt;"""",unique(filter('DATA-Videos'!K:K,'DATA-Videos'!J:J = A815)),"""")"),"")</f>
        <v/>
      </c>
    </row>
    <row r="816" spans="2:2" ht="13">
      <c r="B816" s="1" t="str">
        <f ca="1">IFERROR(__xludf.DUMMYFUNCTION("if(A816&lt;&gt;"""",unique(filter('DATA-Videos'!K:K,'DATA-Videos'!J:J = A816)),"""")"),"")</f>
        <v/>
      </c>
    </row>
    <row r="817" spans="2:2" ht="13">
      <c r="B817" s="1" t="str">
        <f ca="1">IFERROR(__xludf.DUMMYFUNCTION("if(A817&lt;&gt;"""",unique(filter('DATA-Videos'!K:K,'DATA-Videos'!J:J = A817)),"""")"),"")</f>
        <v/>
      </c>
    </row>
    <row r="818" spans="2:2" ht="13">
      <c r="B818" s="1" t="str">
        <f ca="1">IFERROR(__xludf.DUMMYFUNCTION("if(A818&lt;&gt;"""",unique(filter('DATA-Videos'!K:K,'DATA-Videos'!J:J = A818)),"""")"),"")</f>
        <v/>
      </c>
    </row>
    <row r="819" spans="2:2" ht="13">
      <c r="B819" s="1" t="str">
        <f ca="1">IFERROR(__xludf.DUMMYFUNCTION("if(A819&lt;&gt;"""",unique(filter('DATA-Videos'!K:K,'DATA-Videos'!J:J = A819)),"""")"),"")</f>
        <v/>
      </c>
    </row>
    <row r="820" spans="2:2" ht="13">
      <c r="B820" s="1" t="str">
        <f ca="1">IFERROR(__xludf.DUMMYFUNCTION("if(A820&lt;&gt;"""",unique(filter('DATA-Videos'!K:K,'DATA-Videos'!J:J = A820)),"""")"),"")</f>
        <v/>
      </c>
    </row>
    <row r="821" spans="2:2" ht="13">
      <c r="B821" s="1" t="str">
        <f ca="1">IFERROR(__xludf.DUMMYFUNCTION("if(A821&lt;&gt;"""",unique(filter('DATA-Videos'!K:K,'DATA-Videos'!J:J = A821)),"""")"),"")</f>
        <v/>
      </c>
    </row>
    <row r="822" spans="2:2" ht="13">
      <c r="B822" s="1" t="str">
        <f ca="1">IFERROR(__xludf.DUMMYFUNCTION("if(A822&lt;&gt;"""",unique(filter('DATA-Videos'!K:K,'DATA-Videos'!J:J = A822)),"""")"),"")</f>
        <v/>
      </c>
    </row>
    <row r="823" spans="2:2" ht="13">
      <c r="B823" s="1" t="str">
        <f ca="1">IFERROR(__xludf.DUMMYFUNCTION("if(A823&lt;&gt;"""",unique(filter('DATA-Videos'!K:K,'DATA-Videos'!J:J = A823)),"""")"),"")</f>
        <v/>
      </c>
    </row>
    <row r="824" spans="2:2" ht="13">
      <c r="B824" s="1" t="str">
        <f ca="1">IFERROR(__xludf.DUMMYFUNCTION("if(A824&lt;&gt;"""",unique(filter('DATA-Videos'!K:K,'DATA-Videos'!J:J = A824)),"""")"),"")</f>
        <v/>
      </c>
    </row>
    <row r="825" spans="2:2" ht="13">
      <c r="B825" s="1" t="str">
        <f ca="1">IFERROR(__xludf.DUMMYFUNCTION("if(A825&lt;&gt;"""",unique(filter('DATA-Videos'!K:K,'DATA-Videos'!J:J = A825)),"""")"),"")</f>
        <v/>
      </c>
    </row>
    <row r="826" spans="2:2" ht="13">
      <c r="B826" s="1" t="str">
        <f ca="1">IFERROR(__xludf.DUMMYFUNCTION("if(A826&lt;&gt;"""",unique(filter('DATA-Videos'!K:K,'DATA-Videos'!J:J = A826)),"""")"),"")</f>
        <v/>
      </c>
    </row>
    <row r="827" spans="2:2" ht="13">
      <c r="B827" s="1" t="str">
        <f ca="1">IFERROR(__xludf.DUMMYFUNCTION("if(A827&lt;&gt;"""",unique(filter('DATA-Videos'!K:K,'DATA-Videos'!J:J = A827)),"""")"),"")</f>
        <v/>
      </c>
    </row>
    <row r="828" spans="2:2" ht="13">
      <c r="B828" s="1" t="str">
        <f ca="1">IFERROR(__xludf.DUMMYFUNCTION("if(A828&lt;&gt;"""",unique(filter('DATA-Videos'!K:K,'DATA-Videos'!J:J = A828)),"""")"),"")</f>
        <v/>
      </c>
    </row>
    <row r="829" spans="2:2" ht="13">
      <c r="B829" s="1" t="str">
        <f ca="1">IFERROR(__xludf.DUMMYFUNCTION("if(A829&lt;&gt;"""",unique(filter('DATA-Videos'!K:K,'DATA-Videos'!J:J = A829)),"""")"),"")</f>
        <v/>
      </c>
    </row>
    <row r="830" spans="2:2" ht="13">
      <c r="B830" s="1" t="str">
        <f ca="1">IFERROR(__xludf.DUMMYFUNCTION("if(A830&lt;&gt;"""",unique(filter('DATA-Videos'!K:K,'DATA-Videos'!J:J = A830)),"""")"),"")</f>
        <v/>
      </c>
    </row>
    <row r="831" spans="2:2" ht="13">
      <c r="B831" s="1" t="str">
        <f ca="1">IFERROR(__xludf.DUMMYFUNCTION("if(A831&lt;&gt;"""",unique(filter('DATA-Videos'!K:K,'DATA-Videos'!J:J = A831)),"""")"),"")</f>
        <v/>
      </c>
    </row>
    <row r="832" spans="2:2" ht="13">
      <c r="B832" s="1" t="str">
        <f ca="1">IFERROR(__xludf.DUMMYFUNCTION("if(A832&lt;&gt;"""",unique(filter('DATA-Videos'!K:K,'DATA-Videos'!J:J = A832)),"""")"),"")</f>
        <v/>
      </c>
    </row>
    <row r="833" spans="2:2" ht="13">
      <c r="B833" s="1" t="str">
        <f ca="1">IFERROR(__xludf.DUMMYFUNCTION("if(A833&lt;&gt;"""",unique(filter('DATA-Videos'!K:K,'DATA-Videos'!J:J = A833)),"""")"),"")</f>
        <v/>
      </c>
    </row>
    <row r="834" spans="2:2" ht="13">
      <c r="B834" s="1" t="str">
        <f ca="1">IFERROR(__xludf.DUMMYFUNCTION("if(A834&lt;&gt;"""",unique(filter('DATA-Videos'!K:K,'DATA-Videos'!J:J = A834)),"""")"),"")</f>
        <v/>
      </c>
    </row>
    <row r="835" spans="2:2" ht="13">
      <c r="B835" s="1" t="str">
        <f ca="1">IFERROR(__xludf.DUMMYFUNCTION("if(A835&lt;&gt;"""",unique(filter('DATA-Videos'!K:K,'DATA-Videos'!J:J = A835)),"""")"),"")</f>
        <v/>
      </c>
    </row>
    <row r="836" spans="2:2" ht="13">
      <c r="B836" s="1" t="str">
        <f ca="1">IFERROR(__xludf.DUMMYFUNCTION("if(A836&lt;&gt;"""",unique(filter('DATA-Videos'!K:K,'DATA-Videos'!J:J = A836)),"""")"),"")</f>
        <v/>
      </c>
    </row>
    <row r="837" spans="2:2" ht="13">
      <c r="B837" s="1" t="str">
        <f ca="1">IFERROR(__xludf.DUMMYFUNCTION("if(A837&lt;&gt;"""",unique(filter('DATA-Videos'!K:K,'DATA-Videos'!J:J = A837)),"""")"),"")</f>
        <v/>
      </c>
    </row>
    <row r="838" spans="2:2" ht="13">
      <c r="B838" s="1" t="str">
        <f ca="1">IFERROR(__xludf.DUMMYFUNCTION("if(A838&lt;&gt;"""",unique(filter('DATA-Videos'!K:K,'DATA-Videos'!J:J = A838)),"""")"),"")</f>
        <v/>
      </c>
    </row>
    <row r="839" spans="2:2" ht="13">
      <c r="B839" s="1" t="str">
        <f ca="1">IFERROR(__xludf.DUMMYFUNCTION("if(A839&lt;&gt;"""",unique(filter('DATA-Videos'!K:K,'DATA-Videos'!J:J = A839)),"""")"),"")</f>
        <v/>
      </c>
    </row>
    <row r="840" spans="2:2" ht="13">
      <c r="B840" s="1" t="str">
        <f ca="1">IFERROR(__xludf.DUMMYFUNCTION("if(A840&lt;&gt;"""",unique(filter('DATA-Videos'!K:K,'DATA-Videos'!J:J = A840)),"""")"),"")</f>
        <v/>
      </c>
    </row>
    <row r="841" spans="2:2" ht="13">
      <c r="B841" s="1" t="str">
        <f ca="1">IFERROR(__xludf.DUMMYFUNCTION("if(A841&lt;&gt;"""",unique(filter('DATA-Videos'!K:K,'DATA-Videos'!J:J = A841)),"""")"),"")</f>
        <v/>
      </c>
    </row>
    <row r="842" spans="2:2" ht="13">
      <c r="B842" s="1" t="str">
        <f ca="1">IFERROR(__xludf.DUMMYFUNCTION("if(A842&lt;&gt;"""",unique(filter('DATA-Videos'!K:K,'DATA-Videos'!J:J = A842)),"""")"),"")</f>
        <v/>
      </c>
    </row>
    <row r="843" spans="2:2" ht="13">
      <c r="B843" s="1" t="str">
        <f ca="1">IFERROR(__xludf.DUMMYFUNCTION("if(A843&lt;&gt;"""",unique(filter('DATA-Videos'!K:K,'DATA-Videos'!J:J = A843)),"""")"),"")</f>
        <v/>
      </c>
    </row>
    <row r="844" spans="2:2" ht="13">
      <c r="B844" s="1" t="str">
        <f ca="1">IFERROR(__xludf.DUMMYFUNCTION("if(A844&lt;&gt;"""",unique(filter('DATA-Videos'!K:K,'DATA-Videos'!J:J = A844)),"""")"),"")</f>
        <v/>
      </c>
    </row>
    <row r="845" spans="2:2" ht="13">
      <c r="B845" s="1" t="str">
        <f ca="1">IFERROR(__xludf.DUMMYFUNCTION("if(A845&lt;&gt;"""",unique(filter('DATA-Videos'!K:K,'DATA-Videos'!J:J = A845)),"""")"),"")</f>
        <v/>
      </c>
    </row>
    <row r="846" spans="2:2" ht="13">
      <c r="B846" s="1" t="str">
        <f ca="1">IFERROR(__xludf.DUMMYFUNCTION("if(A846&lt;&gt;"""",unique(filter('DATA-Videos'!K:K,'DATA-Videos'!J:J = A846)),"""")"),"")</f>
        <v/>
      </c>
    </row>
    <row r="847" spans="2:2" ht="13">
      <c r="B847" s="1" t="str">
        <f ca="1">IFERROR(__xludf.DUMMYFUNCTION("if(A847&lt;&gt;"""",unique(filter('DATA-Videos'!K:K,'DATA-Videos'!J:J = A847)),"""")"),"")</f>
        <v/>
      </c>
    </row>
    <row r="848" spans="2:2" ht="13">
      <c r="B848" s="1" t="str">
        <f ca="1">IFERROR(__xludf.DUMMYFUNCTION("if(A848&lt;&gt;"""",unique(filter('DATA-Videos'!K:K,'DATA-Videos'!J:J = A848)),"""")"),"")</f>
        <v/>
      </c>
    </row>
    <row r="849" spans="2:2" ht="13">
      <c r="B849" s="1" t="str">
        <f ca="1">IFERROR(__xludf.DUMMYFUNCTION("if(A849&lt;&gt;"""",unique(filter('DATA-Videos'!K:K,'DATA-Videos'!J:J = A849)),"""")"),"")</f>
        <v/>
      </c>
    </row>
    <row r="850" spans="2:2" ht="13">
      <c r="B850" s="1" t="str">
        <f ca="1">IFERROR(__xludf.DUMMYFUNCTION("if(A850&lt;&gt;"""",unique(filter('DATA-Videos'!K:K,'DATA-Videos'!J:J = A850)),"""")"),"")</f>
        <v/>
      </c>
    </row>
    <row r="851" spans="2:2" ht="13">
      <c r="B851" s="1" t="str">
        <f ca="1">IFERROR(__xludf.DUMMYFUNCTION("if(A851&lt;&gt;"""",unique(filter('DATA-Videos'!K:K,'DATA-Videos'!J:J = A851)),"""")"),"")</f>
        <v/>
      </c>
    </row>
    <row r="852" spans="2:2" ht="13">
      <c r="B852" s="1" t="str">
        <f ca="1">IFERROR(__xludf.DUMMYFUNCTION("if(A852&lt;&gt;"""",unique(filter('DATA-Videos'!K:K,'DATA-Videos'!J:J = A852)),"""")"),"")</f>
        <v/>
      </c>
    </row>
    <row r="853" spans="2:2" ht="13">
      <c r="B853" s="1" t="str">
        <f ca="1">IFERROR(__xludf.DUMMYFUNCTION("if(A853&lt;&gt;"""",unique(filter('DATA-Videos'!K:K,'DATA-Videos'!J:J = A853)),"""")"),"")</f>
        <v/>
      </c>
    </row>
    <row r="854" spans="2:2" ht="13">
      <c r="B854" s="1" t="str">
        <f ca="1">IFERROR(__xludf.DUMMYFUNCTION("if(A854&lt;&gt;"""",unique(filter('DATA-Videos'!K:K,'DATA-Videos'!J:J = A854)),"""")"),"")</f>
        <v/>
      </c>
    </row>
    <row r="855" spans="2:2" ht="13">
      <c r="B855" s="1" t="str">
        <f ca="1">IFERROR(__xludf.DUMMYFUNCTION("if(A855&lt;&gt;"""",unique(filter('DATA-Videos'!K:K,'DATA-Videos'!J:J = A855)),"""")"),"")</f>
        <v/>
      </c>
    </row>
    <row r="856" spans="2:2" ht="13">
      <c r="B856" s="1" t="str">
        <f ca="1">IFERROR(__xludf.DUMMYFUNCTION("if(A856&lt;&gt;"""",unique(filter('DATA-Videos'!K:K,'DATA-Videos'!J:J = A856)),"""")"),"")</f>
        <v/>
      </c>
    </row>
    <row r="857" spans="2:2" ht="13">
      <c r="B857" s="1" t="str">
        <f ca="1">IFERROR(__xludf.DUMMYFUNCTION("if(A857&lt;&gt;"""",unique(filter('DATA-Videos'!K:K,'DATA-Videos'!J:J = A857)),"""")"),"")</f>
        <v/>
      </c>
    </row>
    <row r="858" spans="2:2" ht="13">
      <c r="B858" s="1" t="str">
        <f ca="1">IFERROR(__xludf.DUMMYFUNCTION("if(A858&lt;&gt;"""",unique(filter('DATA-Videos'!K:K,'DATA-Videos'!J:J = A858)),"""")"),"")</f>
        <v/>
      </c>
    </row>
    <row r="859" spans="2:2" ht="13">
      <c r="B859" s="1" t="str">
        <f ca="1">IFERROR(__xludf.DUMMYFUNCTION("if(A859&lt;&gt;"""",unique(filter('DATA-Videos'!K:K,'DATA-Videos'!J:J = A859)),"""")"),"")</f>
        <v/>
      </c>
    </row>
    <row r="860" spans="2:2" ht="13">
      <c r="B860" s="1" t="str">
        <f ca="1">IFERROR(__xludf.DUMMYFUNCTION("if(A860&lt;&gt;"""",unique(filter('DATA-Videos'!K:K,'DATA-Videos'!J:J = A860)),"""")"),"")</f>
        <v/>
      </c>
    </row>
    <row r="861" spans="2:2" ht="13">
      <c r="B861" s="1" t="str">
        <f ca="1">IFERROR(__xludf.DUMMYFUNCTION("if(A861&lt;&gt;"""",unique(filter('DATA-Videos'!K:K,'DATA-Videos'!J:J = A861)),"""")"),"")</f>
        <v/>
      </c>
    </row>
    <row r="862" spans="2:2" ht="13">
      <c r="B862" s="1" t="str">
        <f ca="1">IFERROR(__xludf.DUMMYFUNCTION("if(A862&lt;&gt;"""",unique(filter('DATA-Videos'!K:K,'DATA-Videos'!J:J = A862)),"""")"),"")</f>
        <v/>
      </c>
    </row>
    <row r="863" spans="2:2" ht="13">
      <c r="B863" s="1" t="str">
        <f ca="1">IFERROR(__xludf.DUMMYFUNCTION("if(A863&lt;&gt;"""",unique(filter('DATA-Videos'!K:K,'DATA-Videos'!J:J = A863)),"""")"),"")</f>
        <v/>
      </c>
    </row>
    <row r="864" spans="2:2" ht="13">
      <c r="B864" s="1" t="str">
        <f ca="1">IFERROR(__xludf.DUMMYFUNCTION("if(A864&lt;&gt;"""",unique(filter('DATA-Videos'!K:K,'DATA-Videos'!J:J = A864)),"""")"),"")</f>
        <v/>
      </c>
    </row>
    <row r="865" spans="2:2" ht="13">
      <c r="B865" s="1" t="str">
        <f ca="1">IFERROR(__xludf.DUMMYFUNCTION("if(A865&lt;&gt;"""",unique(filter('DATA-Videos'!K:K,'DATA-Videos'!J:J = A865)),"""")"),"")</f>
        <v/>
      </c>
    </row>
    <row r="866" spans="2:2" ht="13">
      <c r="B866" s="1" t="str">
        <f ca="1">IFERROR(__xludf.DUMMYFUNCTION("if(A866&lt;&gt;"""",unique(filter('DATA-Videos'!K:K,'DATA-Videos'!J:J = A866)),"""")"),"")</f>
        <v/>
      </c>
    </row>
    <row r="867" spans="2:2" ht="13">
      <c r="B867" s="1" t="str">
        <f ca="1">IFERROR(__xludf.DUMMYFUNCTION("if(A867&lt;&gt;"""",unique(filter('DATA-Videos'!K:K,'DATA-Videos'!J:J = A867)),"""")"),"")</f>
        <v/>
      </c>
    </row>
    <row r="868" spans="2:2" ht="13">
      <c r="B868" s="1" t="str">
        <f ca="1">IFERROR(__xludf.DUMMYFUNCTION("if(A868&lt;&gt;"""",unique(filter('DATA-Videos'!K:K,'DATA-Videos'!J:J = A868)),"""")"),"")</f>
        <v/>
      </c>
    </row>
    <row r="869" spans="2:2" ht="13">
      <c r="B869" s="1" t="str">
        <f ca="1">IFERROR(__xludf.DUMMYFUNCTION("if(A869&lt;&gt;"""",unique(filter('DATA-Videos'!K:K,'DATA-Videos'!J:J = A869)),"""")"),"")</f>
        <v/>
      </c>
    </row>
    <row r="870" spans="2:2" ht="13">
      <c r="B870" s="1" t="str">
        <f ca="1">IFERROR(__xludf.DUMMYFUNCTION("if(A870&lt;&gt;"""",unique(filter('DATA-Videos'!K:K,'DATA-Videos'!J:J = A870)),"""")"),"")</f>
        <v/>
      </c>
    </row>
    <row r="871" spans="2:2" ht="13">
      <c r="B871" s="1" t="str">
        <f ca="1">IFERROR(__xludf.DUMMYFUNCTION("if(A871&lt;&gt;"""",unique(filter('DATA-Videos'!K:K,'DATA-Videos'!J:J = A871)),"""")"),"")</f>
        <v/>
      </c>
    </row>
    <row r="872" spans="2:2" ht="13">
      <c r="B872" s="1" t="str">
        <f ca="1">IFERROR(__xludf.DUMMYFUNCTION("if(A872&lt;&gt;"""",unique(filter('DATA-Videos'!K:K,'DATA-Videos'!J:J = A872)),"""")"),"")</f>
        <v/>
      </c>
    </row>
    <row r="873" spans="2:2" ht="13">
      <c r="B873" s="1" t="str">
        <f ca="1">IFERROR(__xludf.DUMMYFUNCTION("if(A873&lt;&gt;"""",unique(filter('DATA-Videos'!K:K,'DATA-Videos'!J:J = A873)),"""")"),"")</f>
        <v/>
      </c>
    </row>
    <row r="874" spans="2:2" ht="13">
      <c r="B874" s="1" t="str">
        <f ca="1">IFERROR(__xludf.DUMMYFUNCTION("if(A874&lt;&gt;"""",unique(filter('DATA-Videos'!K:K,'DATA-Videos'!J:J = A874)),"""")"),"")</f>
        <v/>
      </c>
    </row>
    <row r="875" spans="2:2" ht="13">
      <c r="B875" s="1" t="str">
        <f ca="1">IFERROR(__xludf.DUMMYFUNCTION("if(A875&lt;&gt;"""",unique(filter('DATA-Videos'!K:K,'DATA-Videos'!J:J = A875)),"""")"),"")</f>
        <v/>
      </c>
    </row>
    <row r="876" spans="2:2" ht="13">
      <c r="B876" s="1" t="str">
        <f ca="1">IFERROR(__xludf.DUMMYFUNCTION("if(A876&lt;&gt;"""",unique(filter('DATA-Videos'!K:K,'DATA-Videos'!J:J = A876)),"""")"),"")</f>
        <v/>
      </c>
    </row>
    <row r="877" spans="2:2" ht="13">
      <c r="B877" s="1" t="str">
        <f ca="1">IFERROR(__xludf.DUMMYFUNCTION("if(A877&lt;&gt;"""",unique(filter('DATA-Videos'!K:K,'DATA-Videos'!J:J = A877)),"""")"),"")</f>
        <v/>
      </c>
    </row>
    <row r="878" spans="2:2" ht="13">
      <c r="B878" s="1" t="str">
        <f ca="1">IFERROR(__xludf.DUMMYFUNCTION("if(A878&lt;&gt;"""",unique(filter('DATA-Videos'!K:K,'DATA-Videos'!J:J = A878)),"""")"),"")</f>
        <v/>
      </c>
    </row>
    <row r="879" spans="2:2" ht="13">
      <c r="B879" s="1" t="str">
        <f ca="1">IFERROR(__xludf.DUMMYFUNCTION("if(A879&lt;&gt;"""",unique(filter('DATA-Videos'!K:K,'DATA-Videos'!J:J = A879)),"""")"),"")</f>
        <v/>
      </c>
    </row>
    <row r="880" spans="2:2" ht="13">
      <c r="B880" s="1" t="str">
        <f ca="1">IFERROR(__xludf.DUMMYFUNCTION("if(A880&lt;&gt;"""",unique(filter('DATA-Videos'!K:K,'DATA-Videos'!J:J = A880)),"""")"),"")</f>
        <v/>
      </c>
    </row>
    <row r="881" spans="2:2" ht="13">
      <c r="B881" s="1" t="str">
        <f ca="1">IFERROR(__xludf.DUMMYFUNCTION("if(A881&lt;&gt;"""",unique(filter('DATA-Videos'!K:K,'DATA-Videos'!J:J = A881)),"""")"),"")</f>
        <v/>
      </c>
    </row>
    <row r="882" spans="2:2" ht="13">
      <c r="B882" s="1" t="str">
        <f ca="1">IFERROR(__xludf.DUMMYFUNCTION("if(A882&lt;&gt;"""",unique(filter('DATA-Videos'!K:K,'DATA-Videos'!J:J = A882)),"""")"),"")</f>
        <v/>
      </c>
    </row>
    <row r="883" spans="2:2" ht="13">
      <c r="B883" s="1" t="str">
        <f ca="1">IFERROR(__xludf.DUMMYFUNCTION("if(A883&lt;&gt;"""",unique(filter('DATA-Videos'!K:K,'DATA-Videos'!J:J = A883)),"""")"),"")</f>
        <v/>
      </c>
    </row>
    <row r="884" spans="2:2" ht="13">
      <c r="B884" s="1" t="str">
        <f ca="1">IFERROR(__xludf.DUMMYFUNCTION("if(A884&lt;&gt;"""",unique(filter('DATA-Videos'!K:K,'DATA-Videos'!J:J = A884)),"""")"),"")</f>
        <v/>
      </c>
    </row>
    <row r="885" spans="2:2" ht="13">
      <c r="B885" s="1" t="str">
        <f ca="1">IFERROR(__xludf.DUMMYFUNCTION("if(A885&lt;&gt;"""",unique(filter('DATA-Videos'!K:K,'DATA-Videos'!J:J = A885)),"""")"),"")</f>
        <v/>
      </c>
    </row>
    <row r="886" spans="2:2" ht="13">
      <c r="B886" s="1" t="str">
        <f ca="1">IFERROR(__xludf.DUMMYFUNCTION("if(A886&lt;&gt;"""",unique(filter('DATA-Videos'!K:K,'DATA-Videos'!J:J = A886)),"""")"),"")</f>
        <v/>
      </c>
    </row>
    <row r="887" spans="2:2" ht="13">
      <c r="B887" s="1" t="str">
        <f ca="1">IFERROR(__xludf.DUMMYFUNCTION("if(A887&lt;&gt;"""",unique(filter('DATA-Videos'!K:K,'DATA-Videos'!J:J = A887)),"""")"),"")</f>
        <v/>
      </c>
    </row>
    <row r="888" spans="2:2" ht="13">
      <c r="B888" s="1" t="str">
        <f ca="1">IFERROR(__xludf.DUMMYFUNCTION("if(A888&lt;&gt;"""",unique(filter('DATA-Videos'!K:K,'DATA-Videos'!J:J = A888)),"""")"),"")</f>
        <v/>
      </c>
    </row>
    <row r="889" spans="2:2" ht="13">
      <c r="B889" s="1" t="str">
        <f ca="1">IFERROR(__xludf.DUMMYFUNCTION("if(A889&lt;&gt;"""",unique(filter('DATA-Videos'!K:K,'DATA-Videos'!J:J = A889)),"""")"),"")</f>
        <v/>
      </c>
    </row>
    <row r="890" spans="2:2" ht="13">
      <c r="B890" s="1" t="str">
        <f ca="1">IFERROR(__xludf.DUMMYFUNCTION("if(A890&lt;&gt;"""",unique(filter('DATA-Videos'!K:K,'DATA-Videos'!J:J = A890)),"""")"),"")</f>
        <v/>
      </c>
    </row>
    <row r="891" spans="2:2" ht="13">
      <c r="B891" s="1" t="str">
        <f ca="1">IFERROR(__xludf.DUMMYFUNCTION("if(A891&lt;&gt;"""",unique(filter('DATA-Videos'!K:K,'DATA-Videos'!J:J = A891)),"""")"),"")</f>
        <v/>
      </c>
    </row>
    <row r="892" spans="2:2" ht="13">
      <c r="B892" s="1" t="str">
        <f ca="1">IFERROR(__xludf.DUMMYFUNCTION("if(A892&lt;&gt;"""",unique(filter('DATA-Videos'!K:K,'DATA-Videos'!J:J = A892)),"""")"),"")</f>
        <v/>
      </c>
    </row>
    <row r="893" spans="2:2" ht="13">
      <c r="B893" s="1" t="str">
        <f ca="1">IFERROR(__xludf.DUMMYFUNCTION("if(A893&lt;&gt;"""",unique(filter('DATA-Videos'!K:K,'DATA-Videos'!J:J = A893)),"""")"),"")</f>
        <v/>
      </c>
    </row>
    <row r="894" spans="2:2" ht="13">
      <c r="B894" s="1" t="str">
        <f ca="1">IFERROR(__xludf.DUMMYFUNCTION("if(A894&lt;&gt;"""",unique(filter('DATA-Videos'!K:K,'DATA-Videos'!J:J = A894)),"""")"),"")</f>
        <v/>
      </c>
    </row>
    <row r="895" spans="2:2" ht="13">
      <c r="B895" s="1" t="str">
        <f ca="1">IFERROR(__xludf.DUMMYFUNCTION("if(A895&lt;&gt;"""",unique(filter('DATA-Videos'!K:K,'DATA-Videos'!J:J = A895)),"""")"),"")</f>
        <v/>
      </c>
    </row>
    <row r="896" spans="2:2" ht="13">
      <c r="B896" s="1" t="str">
        <f ca="1">IFERROR(__xludf.DUMMYFUNCTION("if(A896&lt;&gt;"""",unique(filter('DATA-Videos'!K:K,'DATA-Videos'!J:J = A896)),"""")"),"")</f>
        <v/>
      </c>
    </row>
    <row r="897" spans="2:2" ht="13">
      <c r="B897" s="1" t="str">
        <f ca="1">IFERROR(__xludf.DUMMYFUNCTION("if(A897&lt;&gt;"""",unique(filter('DATA-Videos'!K:K,'DATA-Videos'!J:J = A897)),"""")"),"")</f>
        <v/>
      </c>
    </row>
    <row r="898" spans="2:2" ht="13">
      <c r="B898" s="1" t="str">
        <f ca="1">IFERROR(__xludf.DUMMYFUNCTION("if(A898&lt;&gt;"""",unique(filter('DATA-Videos'!K:K,'DATA-Videos'!J:J = A898)),"""")"),"")</f>
        <v/>
      </c>
    </row>
    <row r="899" spans="2:2" ht="13">
      <c r="B899" s="1" t="str">
        <f ca="1">IFERROR(__xludf.DUMMYFUNCTION("if(A899&lt;&gt;"""",unique(filter('DATA-Videos'!K:K,'DATA-Videos'!J:J = A899)),"""")"),"")</f>
        <v/>
      </c>
    </row>
    <row r="900" spans="2:2" ht="13">
      <c r="B900" s="1" t="str">
        <f ca="1">IFERROR(__xludf.DUMMYFUNCTION("if(A900&lt;&gt;"""",unique(filter('DATA-Videos'!K:K,'DATA-Videos'!J:J = A900)),"""")"),"")</f>
        <v/>
      </c>
    </row>
    <row r="901" spans="2:2" ht="13">
      <c r="B901" s="1" t="str">
        <f ca="1">IFERROR(__xludf.DUMMYFUNCTION("if(A901&lt;&gt;"""",unique(filter('DATA-Videos'!K:K,'DATA-Videos'!J:J = A901)),"""")"),"")</f>
        <v/>
      </c>
    </row>
    <row r="902" spans="2:2" ht="13">
      <c r="B902" s="1" t="str">
        <f ca="1">IFERROR(__xludf.DUMMYFUNCTION("if(A902&lt;&gt;"""",unique(filter('DATA-Videos'!K:K,'DATA-Videos'!J:J = A902)),"""")"),"")</f>
        <v/>
      </c>
    </row>
    <row r="903" spans="2:2" ht="13">
      <c r="B903" s="1" t="str">
        <f ca="1">IFERROR(__xludf.DUMMYFUNCTION("if(A903&lt;&gt;"""",unique(filter('DATA-Videos'!K:K,'DATA-Videos'!J:J = A903)),"""")"),"")</f>
        <v/>
      </c>
    </row>
    <row r="904" spans="2:2" ht="13">
      <c r="B904" s="1" t="str">
        <f ca="1">IFERROR(__xludf.DUMMYFUNCTION("if(A904&lt;&gt;"""",unique(filter('DATA-Videos'!K:K,'DATA-Videos'!J:J = A904)),"""")"),"")</f>
        <v/>
      </c>
    </row>
    <row r="905" spans="2:2" ht="13">
      <c r="B905" s="1" t="str">
        <f ca="1">IFERROR(__xludf.DUMMYFUNCTION("if(A905&lt;&gt;"""",unique(filter('DATA-Videos'!K:K,'DATA-Videos'!J:J = A905)),"""")"),"")</f>
        <v/>
      </c>
    </row>
    <row r="906" spans="2:2" ht="13">
      <c r="B906" s="1" t="str">
        <f ca="1">IFERROR(__xludf.DUMMYFUNCTION("if(A906&lt;&gt;"""",unique(filter('DATA-Videos'!K:K,'DATA-Videos'!J:J = A906)),"""")"),"")</f>
        <v/>
      </c>
    </row>
    <row r="907" spans="2:2" ht="13">
      <c r="B907" s="1" t="str">
        <f ca="1">IFERROR(__xludf.DUMMYFUNCTION("if(A907&lt;&gt;"""",unique(filter('DATA-Videos'!K:K,'DATA-Videos'!J:J = A907)),"""")"),"")</f>
        <v/>
      </c>
    </row>
    <row r="908" spans="2:2" ht="13">
      <c r="B908" s="1" t="str">
        <f ca="1">IFERROR(__xludf.DUMMYFUNCTION("if(A908&lt;&gt;"""",unique(filter('DATA-Videos'!K:K,'DATA-Videos'!J:J = A908)),"""")"),"")</f>
        <v/>
      </c>
    </row>
    <row r="909" spans="2:2" ht="13">
      <c r="B909" s="1" t="str">
        <f ca="1">IFERROR(__xludf.DUMMYFUNCTION("if(A909&lt;&gt;"""",unique(filter('DATA-Videos'!K:K,'DATA-Videos'!J:J = A909)),"""")"),"")</f>
        <v/>
      </c>
    </row>
    <row r="910" spans="2:2" ht="13">
      <c r="B910" s="1" t="str">
        <f ca="1">IFERROR(__xludf.DUMMYFUNCTION("if(A910&lt;&gt;"""",unique(filter('DATA-Videos'!K:K,'DATA-Videos'!J:J = A910)),"""")"),"")</f>
        <v/>
      </c>
    </row>
    <row r="911" spans="2:2" ht="13">
      <c r="B911" s="1" t="str">
        <f ca="1">IFERROR(__xludf.DUMMYFUNCTION("if(A911&lt;&gt;"""",unique(filter('DATA-Videos'!K:K,'DATA-Videos'!J:J = A911)),"""")"),"")</f>
        <v/>
      </c>
    </row>
    <row r="912" spans="2:2" ht="13">
      <c r="B912" s="1" t="str">
        <f ca="1">IFERROR(__xludf.DUMMYFUNCTION("if(A912&lt;&gt;"""",unique(filter('DATA-Videos'!K:K,'DATA-Videos'!J:J = A912)),"""")"),"")</f>
        <v/>
      </c>
    </row>
    <row r="913" spans="2:2" ht="13">
      <c r="B913" s="1" t="str">
        <f ca="1">IFERROR(__xludf.DUMMYFUNCTION("if(A913&lt;&gt;"""",unique(filter('DATA-Videos'!K:K,'DATA-Videos'!J:J = A913)),"""")"),"")</f>
        <v/>
      </c>
    </row>
    <row r="914" spans="2:2" ht="13">
      <c r="B914" s="1" t="str">
        <f ca="1">IFERROR(__xludf.DUMMYFUNCTION("if(A914&lt;&gt;"""",unique(filter('DATA-Videos'!K:K,'DATA-Videos'!J:J = A914)),"""")"),"")</f>
        <v/>
      </c>
    </row>
    <row r="915" spans="2:2" ht="13">
      <c r="B915" s="1" t="str">
        <f ca="1">IFERROR(__xludf.DUMMYFUNCTION("if(A915&lt;&gt;"""",unique(filter('DATA-Videos'!K:K,'DATA-Videos'!J:J = A915)),"""")"),"")</f>
        <v/>
      </c>
    </row>
    <row r="916" spans="2:2" ht="13">
      <c r="B916" s="1" t="str">
        <f ca="1">IFERROR(__xludf.DUMMYFUNCTION("if(A916&lt;&gt;"""",unique(filter('DATA-Videos'!K:K,'DATA-Videos'!J:J = A916)),"""")"),"")</f>
        <v/>
      </c>
    </row>
    <row r="917" spans="2:2" ht="13">
      <c r="B917" s="1" t="str">
        <f ca="1">IFERROR(__xludf.DUMMYFUNCTION("if(A917&lt;&gt;"""",unique(filter('DATA-Videos'!K:K,'DATA-Videos'!J:J = A917)),"""")"),"")</f>
        <v/>
      </c>
    </row>
    <row r="918" spans="2:2" ht="13">
      <c r="B918" s="1" t="str">
        <f ca="1">IFERROR(__xludf.DUMMYFUNCTION("if(A918&lt;&gt;"""",unique(filter('DATA-Videos'!K:K,'DATA-Videos'!J:J = A918)),"""")"),"")</f>
        <v/>
      </c>
    </row>
    <row r="919" spans="2:2" ht="13">
      <c r="B919" s="1" t="str">
        <f ca="1">IFERROR(__xludf.DUMMYFUNCTION("if(A919&lt;&gt;"""",unique(filter('DATA-Videos'!K:K,'DATA-Videos'!J:J = A919)),"""")"),"")</f>
        <v/>
      </c>
    </row>
    <row r="920" spans="2:2" ht="13">
      <c r="B920" s="1" t="str">
        <f ca="1">IFERROR(__xludf.DUMMYFUNCTION("if(A920&lt;&gt;"""",unique(filter('DATA-Videos'!K:K,'DATA-Videos'!J:J = A920)),"""")"),"")</f>
        <v/>
      </c>
    </row>
    <row r="921" spans="2:2" ht="13">
      <c r="B921" s="1" t="str">
        <f ca="1">IFERROR(__xludf.DUMMYFUNCTION("if(A921&lt;&gt;"""",unique(filter('DATA-Videos'!K:K,'DATA-Videos'!J:J = A921)),"""")"),"")</f>
        <v/>
      </c>
    </row>
    <row r="922" spans="2:2" ht="13">
      <c r="B922" s="1" t="str">
        <f ca="1">IFERROR(__xludf.DUMMYFUNCTION("if(A922&lt;&gt;"""",unique(filter('DATA-Videos'!K:K,'DATA-Videos'!J:J = A922)),"""")"),"")</f>
        <v/>
      </c>
    </row>
    <row r="923" spans="2:2" ht="13">
      <c r="B923" s="1" t="str">
        <f ca="1">IFERROR(__xludf.DUMMYFUNCTION("if(A923&lt;&gt;"""",unique(filter('DATA-Videos'!K:K,'DATA-Videos'!J:J = A923)),"""")"),"")</f>
        <v/>
      </c>
    </row>
    <row r="924" spans="2:2" ht="13">
      <c r="B924" s="1" t="str">
        <f ca="1">IFERROR(__xludf.DUMMYFUNCTION("if(A924&lt;&gt;"""",unique(filter('DATA-Videos'!K:K,'DATA-Videos'!J:J = A924)),"""")"),"")</f>
        <v/>
      </c>
    </row>
    <row r="925" spans="2:2" ht="13">
      <c r="B925" s="1" t="str">
        <f ca="1">IFERROR(__xludf.DUMMYFUNCTION("if(A925&lt;&gt;"""",unique(filter('DATA-Videos'!K:K,'DATA-Videos'!J:J = A925)),"""")"),"")</f>
        <v/>
      </c>
    </row>
    <row r="926" spans="2:2" ht="13">
      <c r="B926" s="1" t="str">
        <f ca="1">IFERROR(__xludf.DUMMYFUNCTION("if(A926&lt;&gt;"""",unique(filter('DATA-Videos'!K:K,'DATA-Videos'!J:J = A926)),"""")"),"")</f>
        <v/>
      </c>
    </row>
    <row r="927" spans="2:2" ht="13">
      <c r="B927" s="1" t="str">
        <f ca="1">IFERROR(__xludf.DUMMYFUNCTION("if(A927&lt;&gt;"""",unique(filter('DATA-Videos'!K:K,'DATA-Videos'!J:J = A927)),"""")"),"")</f>
        <v/>
      </c>
    </row>
    <row r="928" spans="2:2" ht="13">
      <c r="B928" s="1" t="str">
        <f ca="1">IFERROR(__xludf.DUMMYFUNCTION("if(A928&lt;&gt;"""",unique(filter('DATA-Videos'!K:K,'DATA-Videos'!J:J = A928)),"""")"),"")</f>
        <v/>
      </c>
    </row>
    <row r="929" spans="2:2" ht="13">
      <c r="B929" s="1" t="str">
        <f ca="1">IFERROR(__xludf.DUMMYFUNCTION("if(A929&lt;&gt;"""",unique(filter('DATA-Videos'!K:K,'DATA-Videos'!J:J = A929)),"""")"),"")</f>
        <v/>
      </c>
    </row>
    <row r="930" spans="2:2" ht="13">
      <c r="B930" s="1" t="str">
        <f ca="1">IFERROR(__xludf.DUMMYFUNCTION("if(A930&lt;&gt;"""",unique(filter('DATA-Videos'!K:K,'DATA-Videos'!J:J = A930)),"""")"),"")</f>
        <v/>
      </c>
    </row>
    <row r="931" spans="2:2" ht="13">
      <c r="B931" s="1" t="str">
        <f ca="1">IFERROR(__xludf.DUMMYFUNCTION("if(A931&lt;&gt;"""",unique(filter('DATA-Videos'!K:K,'DATA-Videos'!J:J = A931)),"""")"),"")</f>
        <v/>
      </c>
    </row>
    <row r="932" spans="2:2" ht="13">
      <c r="B932" s="1" t="str">
        <f ca="1">IFERROR(__xludf.DUMMYFUNCTION("if(A932&lt;&gt;"""",unique(filter('DATA-Videos'!K:K,'DATA-Videos'!J:J = A932)),"""")"),"")</f>
        <v/>
      </c>
    </row>
    <row r="933" spans="2:2" ht="13">
      <c r="B933" s="1" t="str">
        <f ca="1">IFERROR(__xludf.DUMMYFUNCTION("if(A933&lt;&gt;"""",unique(filter('DATA-Videos'!K:K,'DATA-Videos'!J:J = A933)),"""")"),"")</f>
        <v/>
      </c>
    </row>
    <row r="934" spans="2:2" ht="13">
      <c r="B934" s="1" t="str">
        <f ca="1">IFERROR(__xludf.DUMMYFUNCTION("if(A934&lt;&gt;"""",unique(filter('DATA-Videos'!K:K,'DATA-Videos'!J:J = A934)),"""")"),"")</f>
        <v/>
      </c>
    </row>
    <row r="935" spans="2:2" ht="13">
      <c r="B935" s="1" t="str">
        <f ca="1">IFERROR(__xludf.DUMMYFUNCTION("if(A935&lt;&gt;"""",unique(filter('DATA-Videos'!K:K,'DATA-Videos'!J:J = A935)),"""")"),"")</f>
        <v/>
      </c>
    </row>
    <row r="936" spans="2:2" ht="13">
      <c r="B936" s="1" t="str">
        <f ca="1">IFERROR(__xludf.DUMMYFUNCTION("if(A936&lt;&gt;"""",unique(filter('DATA-Videos'!K:K,'DATA-Videos'!J:J = A936)),"""")"),"")</f>
        <v/>
      </c>
    </row>
    <row r="937" spans="2:2" ht="13">
      <c r="B937" s="1" t="str">
        <f ca="1">IFERROR(__xludf.DUMMYFUNCTION("if(A937&lt;&gt;"""",unique(filter('DATA-Videos'!K:K,'DATA-Videos'!J:J = A937)),"""")"),"")</f>
        <v/>
      </c>
    </row>
    <row r="938" spans="2:2" ht="13">
      <c r="B938" s="1" t="str">
        <f ca="1">IFERROR(__xludf.DUMMYFUNCTION("if(A938&lt;&gt;"""",unique(filter('DATA-Videos'!K:K,'DATA-Videos'!J:J = A938)),"""")"),"")</f>
        <v/>
      </c>
    </row>
    <row r="939" spans="2:2" ht="13">
      <c r="B939" s="1" t="str">
        <f ca="1">IFERROR(__xludf.DUMMYFUNCTION("if(A939&lt;&gt;"""",unique(filter('DATA-Videos'!K:K,'DATA-Videos'!J:J = A939)),"""")"),"")</f>
        <v/>
      </c>
    </row>
    <row r="940" spans="2:2" ht="13">
      <c r="B940" s="1" t="str">
        <f ca="1">IFERROR(__xludf.DUMMYFUNCTION("if(A940&lt;&gt;"""",unique(filter('DATA-Videos'!K:K,'DATA-Videos'!J:J = A940)),"""")"),"")</f>
        <v/>
      </c>
    </row>
    <row r="941" spans="2:2" ht="13">
      <c r="B941" s="1" t="str">
        <f ca="1">IFERROR(__xludf.DUMMYFUNCTION("if(A941&lt;&gt;"""",unique(filter('DATA-Videos'!K:K,'DATA-Videos'!J:J = A941)),"""")"),"")</f>
        <v/>
      </c>
    </row>
    <row r="942" spans="2:2" ht="13">
      <c r="B942" s="1" t="str">
        <f ca="1">IFERROR(__xludf.DUMMYFUNCTION("if(A942&lt;&gt;"""",unique(filter('DATA-Videos'!K:K,'DATA-Videos'!J:J = A942)),"""")"),"")</f>
        <v/>
      </c>
    </row>
    <row r="943" spans="2:2" ht="13">
      <c r="B943" s="1" t="str">
        <f ca="1">IFERROR(__xludf.DUMMYFUNCTION("if(A943&lt;&gt;"""",unique(filter('DATA-Videos'!K:K,'DATA-Videos'!J:J = A943)),"""")"),"")</f>
        <v/>
      </c>
    </row>
    <row r="944" spans="2:2" ht="13">
      <c r="B944" s="1" t="str">
        <f ca="1">IFERROR(__xludf.DUMMYFUNCTION("if(A944&lt;&gt;"""",unique(filter('DATA-Videos'!K:K,'DATA-Videos'!J:J = A944)),"""")"),"")</f>
        <v/>
      </c>
    </row>
    <row r="945" spans="2:2" ht="13">
      <c r="B945" s="1" t="str">
        <f ca="1">IFERROR(__xludf.DUMMYFUNCTION("if(A945&lt;&gt;"""",unique(filter('DATA-Videos'!K:K,'DATA-Videos'!J:J = A945)),"""")"),"")</f>
        <v/>
      </c>
    </row>
    <row r="946" spans="2:2" ht="13">
      <c r="B946" s="1" t="str">
        <f ca="1">IFERROR(__xludf.DUMMYFUNCTION("if(A946&lt;&gt;"""",unique(filter('DATA-Videos'!K:K,'DATA-Videos'!J:J = A946)),"""")"),"")</f>
        <v/>
      </c>
    </row>
    <row r="947" spans="2:2" ht="13">
      <c r="B947" s="1" t="str">
        <f ca="1">IFERROR(__xludf.DUMMYFUNCTION("if(A947&lt;&gt;"""",unique(filter('DATA-Videos'!K:K,'DATA-Videos'!J:J = A947)),"""")"),"")</f>
        <v/>
      </c>
    </row>
    <row r="948" spans="2:2" ht="13">
      <c r="B948" s="1" t="str">
        <f ca="1">IFERROR(__xludf.DUMMYFUNCTION("if(A948&lt;&gt;"""",unique(filter('DATA-Videos'!K:K,'DATA-Videos'!J:J = A948)),"""")"),"")</f>
        <v/>
      </c>
    </row>
    <row r="949" spans="2:2" ht="13">
      <c r="B949" s="1" t="str">
        <f ca="1">IFERROR(__xludf.DUMMYFUNCTION("if(A949&lt;&gt;"""",unique(filter('DATA-Videos'!K:K,'DATA-Videos'!J:J = A949)),"""")"),"")</f>
        <v/>
      </c>
    </row>
    <row r="950" spans="2:2" ht="13">
      <c r="B950" s="1" t="str">
        <f ca="1">IFERROR(__xludf.DUMMYFUNCTION("if(A950&lt;&gt;"""",unique(filter('DATA-Videos'!K:K,'DATA-Videos'!J:J = A950)),"""")"),"")</f>
        <v/>
      </c>
    </row>
    <row r="951" spans="2:2" ht="13">
      <c r="B951" s="1" t="str">
        <f ca="1">IFERROR(__xludf.DUMMYFUNCTION("if(A951&lt;&gt;"""",unique(filter('DATA-Videos'!K:K,'DATA-Videos'!J:J = A951)),"""")"),"")</f>
        <v/>
      </c>
    </row>
    <row r="952" spans="2:2" ht="13">
      <c r="B952" s="1" t="str">
        <f ca="1">IFERROR(__xludf.DUMMYFUNCTION("if(A952&lt;&gt;"""",unique(filter('DATA-Videos'!K:K,'DATA-Videos'!J:J = A952)),"""")"),"")</f>
        <v/>
      </c>
    </row>
    <row r="953" spans="2:2" ht="13">
      <c r="B953" s="1" t="str">
        <f ca="1">IFERROR(__xludf.DUMMYFUNCTION("if(A953&lt;&gt;"""",unique(filter('DATA-Videos'!K:K,'DATA-Videos'!J:J = A953)),"""")"),"")</f>
        <v/>
      </c>
    </row>
    <row r="954" spans="2:2" ht="13">
      <c r="B954" s="1" t="str">
        <f ca="1">IFERROR(__xludf.DUMMYFUNCTION("if(A954&lt;&gt;"""",unique(filter('DATA-Videos'!K:K,'DATA-Videos'!J:J = A954)),"""")"),"")</f>
        <v/>
      </c>
    </row>
    <row r="955" spans="2:2" ht="13">
      <c r="B955" s="1" t="str">
        <f ca="1">IFERROR(__xludf.DUMMYFUNCTION("if(A955&lt;&gt;"""",unique(filter('DATA-Videos'!K:K,'DATA-Videos'!J:J = A955)),"""")"),"")</f>
        <v/>
      </c>
    </row>
    <row r="956" spans="2:2" ht="13">
      <c r="B956" s="1" t="str">
        <f ca="1">IFERROR(__xludf.DUMMYFUNCTION("if(A956&lt;&gt;"""",unique(filter('DATA-Videos'!K:K,'DATA-Videos'!J:J = A956)),"""")"),"")</f>
        <v/>
      </c>
    </row>
    <row r="957" spans="2:2" ht="13">
      <c r="B957" s="1" t="str">
        <f ca="1">IFERROR(__xludf.DUMMYFUNCTION("if(A957&lt;&gt;"""",unique(filter('DATA-Videos'!K:K,'DATA-Videos'!J:J = A957)),"""")"),"")</f>
        <v/>
      </c>
    </row>
    <row r="958" spans="2:2" ht="13">
      <c r="B958" s="1" t="str">
        <f ca="1">IFERROR(__xludf.DUMMYFUNCTION("if(A958&lt;&gt;"""",unique(filter('DATA-Videos'!K:K,'DATA-Videos'!J:J = A958)),"""")"),"")</f>
        <v/>
      </c>
    </row>
    <row r="959" spans="2:2" ht="13">
      <c r="B959" s="1" t="str">
        <f ca="1">IFERROR(__xludf.DUMMYFUNCTION("if(A959&lt;&gt;"""",unique(filter('DATA-Videos'!K:K,'DATA-Videos'!J:J = A959)),"""")"),"")</f>
        <v/>
      </c>
    </row>
    <row r="960" spans="2:2" ht="13">
      <c r="B960" s="1" t="str">
        <f ca="1">IFERROR(__xludf.DUMMYFUNCTION("if(A960&lt;&gt;"""",unique(filter('DATA-Videos'!K:K,'DATA-Videos'!J:J = A960)),"""")"),"")</f>
        <v/>
      </c>
    </row>
    <row r="961" spans="2:2" ht="13">
      <c r="B961" s="1" t="str">
        <f ca="1">IFERROR(__xludf.DUMMYFUNCTION("if(A961&lt;&gt;"""",unique(filter('DATA-Videos'!K:K,'DATA-Videos'!J:J = A961)),"""")"),"")</f>
        <v/>
      </c>
    </row>
    <row r="962" spans="2:2" ht="13">
      <c r="B962" s="1" t="str">
        <f ca="1">IFERROR(__xludf.DUMMYFUNCTION("if(A962&lt;&gt;"""",unique(filter('DATA-Videos'!K:K,'DATA-Videos'!J:J = A962)),"""")"),"")</f>
        <v/>
      </c>
    </row>
    <row r="963" spans="2:2" ht="13">
      <c r="B963" s="1" t="str">
        <f ca="1">IFERROR(__xludf.DUMMYFUNCTION("if(A963&lt;&gt;"""",unique(filter('DATA-Videos'!K:K,'DATA-Videos'!J:J = A963)),"""")"),"")</f>
        <v/>
      </c>
    </row>
    <row r="964" spans="2:2" ht="13">
      <c r="B964" s="1" t="str">
        <f ca="1">IFERROR(__xludf.DUMMYFUNCTION("if(A964&lt;&gt;"""",unique(filter('DATA-Videos'!K:K,'DATA-Videos'!J:J = A964)),"""")"),"")</f>
        <v/>
      </c>
    </row>
    <row r="965" spans="2:2" ht="13">
      <c r="B965" s="1" t="str">
        <f ca="1">IFERROR(__xludf.DUMMYFUNCTION("if(A965&lt;&gt;"""",unique(filter('DATA-Videos'!K:K,'DATA-Videos'!J:J = A965)),"""")"),"")</f>
        <v/>
      </c>
    </row>
    <row r="966" spans="2:2" ht="13">
      <c r="B966" s="1" t="str">
        <f ca="1">IFERROR(__xludf.DUMMYFUNCTION("if(A966&lt;&gt;"""",unique(filter('DATA-Videos'!K:K,'DATA-Videos'!J:J = A966)),"""")"),"")</f>
        <v/>
      </c>
    </row>
    <row r="967" spans="2:2" ht="13">
      <c r="B967" s="1" t="str">
        <f ca="1">IFERROR(__xludf.DUMMYFUNCTION("if(A967&lt;&gt;"""",unique(filter('DATA-Videos'!K:K,'DATA-Videos'!J:J = A967)),"""")"),"")</f>
        <v/>
      </c>
    </row>
    <row r="968" spans="2:2" ht="13">
      <c r="B968" s="1" t="str">
        <f ca="1">IFERROR(__xludf.DUMMYFUNCTION("if(A968&lt;&gt;"""",unique(filter('DATA-Videos'!K:K,'DATA-Videos'!J:J = A968)),"""")"),"")</f>
        <v/>
      </c>
    </row>
    <row r="969" spans="2:2" ht="13">
      <c r="B969" s="1" t="str">
        <f ca="1">IFERROR(__xludf.DUMMYFUNCTION("if(A969&lt;&gt;"""",unique(filter('DATA-Videos'!K:K,'DATA-Videos'!J:J = A969)),"""")"),"")</f>
        <v/>
      </c>
    </row>
    <row r="970" spans="2:2" ht="13">
      <c r="B970" s="1" t="str">
        <f ca="1">IFERROR(__xludf.DUMMYFUNCTION("if(A970&lt;&gt;"""",unique(filter('DATA-Videos'!K:K,'DATA-Videos'!J:J = A970)),"""")"),"")</f>
        <v/>
      </c>
    </row>
    <row r="971" spans="2:2" ht="13">
      <c r="B971" s="1" t="str">
        <f ca="1">IFERROR(__xludf.DUMMYFUNCTION("if(A971&lt;&gt;"""",unique(filter('DATA-Videos'!K:K,'DATA-Videos'!J:J = A971)),"""")"),"")</f>
        <v/>
      </c>
    </row>
    <row r="972" spans="2:2" ht="13">
      <c r="B972" s="1" t="str">
        <f ca="1">IFERROR(__xludf.DUMMYFUNCTION("if(A972&lt;&gt;"""",unique(filter('DATA-Videos'!K:K,'DATA-Videos'!J:J = A972)),"""")"),"")</f>
        <v/>
      </c>
    </row>
    <row r="973" spans="2:2" ht="13">
      <c r="B973" s="1" t="str">
        <f ca="1">IFERROR(__xludf.DUMMYFUNCTION("if(A973&lt;&gt;"""",unique(filter('DATA-Videos'!K:K,'DATA-Videos'!J:J = A973)),"""")"),"")</f>
        <v/>
      </c>
    </row>
    <row r="974" spans="2:2" ht="13">
      <c r="B974" s="1" t="str">
        <f ca="1">IFERROR(__xludf.DUMMYFUNCTION("if(A974&lt;&gt;"""",unique(filter('DATA-Videos'!K:K,'DATA-Videos'!J:J = A974)),"""")"),"")</f>
        <v/>
      </c>
    </row>
    <row r="975" spans="2:2" ht="13">
      <c r="B975" s="1" t="str">
        <f ca="1">IFERROR(__xludf.DUMMYFUNCTION("if(A975&lt;&gt;"""",unique(filter('DATA-Videos'!K:K,'DATA-Videos'!J:J = A975)),"""")"),"")</f>
        <v/>
      </c>
    </row>
    <row r="976" spans="2:2" ht="13">
      <c r="B976" s="1" t="str">
        <f ca="1">IFERROR(__xludf.DUMMYFUNCTION("if(A976&lt;&gt;"""",unique(filter('DATA-Videos'!K:K,'DATA-Videos'!J:J = A976)),"""")"),"")</f>
        <v/>
      </c>
    </row>
    <row r="977" spans="2:2" ht="13">
      <c r="B977" s="1" t="str">
        <f ca="1">IFERROR(__xludf.DUMMYFUNCTION("if(A977&lt;&gt;"""",unique(filter('DATA-Videos'!K:K,'DATA-Videos'!J:J = A977)),"""")"),"")</f>
        <v/>
      </c>
    </row>
    <row r="978" spans="2:2" ht="13">
      <c r="B978" s="1" t="str">
        <f ca="1">IFERROR(__xludf.DUMMYFUNCTION("if(A978&lt;&gt;"""",unique(filter('DATA-Videos'!K:K,'DATA-Videos'!J:J = A978)),"""")"),"")</f>
        <v/>
      </c>
    </row>
    <row r="979" spans="2:2" ht="13">
      <c r="B979" s="1" t="str">
        <f ca="1">IFERROR(__xludf.DUMMYFUNCTION("if(A979&lt;&gt;"""",unique(filter('DATA-Videos'!K:K,'DATA-Videos'!J:J = A979)),"""")"),"")</f>
        <v/>
      </c>
    </row>
    <row r="980" spans="2:2" ht="13">
      <c r="B980" s="1" t="str">
        <f ca="1">IFERROR(__xludf.DUMMYFUNCTION("if(A980&lt;&gt;"""",unique(filter('DATA-Videos'!K:K,'DATA-Videos'!J:J = A980)),"""")"),"")</f>
        <v/>
      </c>
    </row>
    <row r="981" spans="2:2" ht="13">
      <c r="B981" s="1" t="str">
        <f ca="1">IFERROR(__xludf.DUMMYFUNCTION("if(A981&lt;&gt;"""",unique(filter('DATA-Videos'!K:K,'DATA-Videos'!J:J = A981)),"""")"),"")</f>
        <v/>
      </c>
    </row>
    <row r="982" spans="2:2" ht="13">
      <c r="B982" s="1" t="str">
        <f ca="1">IFERROR(__xludf.DUMMYFUNCTION("if(A982&lt;&gt;"""",unique(filter('DATA-Videos'!K:K,'DATA-Videos'!J:J = A982)),"""")"),"")</f>
        <v/>
      </c>
    </row>
    <row r="983" spans="2:2" ht="13">
      <c r="B983" s="1" t="str">
        <f ca="1">IFERROR(__xludf.DUMMYFUNCTION("if(A983&lt;&gt;"""",unique(filter('DATA-Videos'!K:K,'DATA-Videos'!J:J = A983)),"""")"),"")</f>
        <v/>
      </c>
    </row>
    <row r="984" spans="2:2" ht="13">
      <c r="B984" s="1" t="str">
        <f ca="1">IFERROR(__xludf.DUMMYFUNCTION("if(A984&lt;&gt;"""",unique(filter('DATA-Videos'!K:K,'DATA-Videos'!J:J = A984)),"""")"),"")</f>
        <v/>
      </c>
    </row>
    <row r="985" spans="2:2" ht="13">
      <c r="B985" s="1" t="str">
        <f ca="1">IFERROR(__xludf.DUMMYFUNCTION("if(A985&lt;&gt;"""",unique(filter('DATA-Videos'!K:K,'DATA-Videos'!J:J = A985)),"""")"),"")</f>
        <v/>
      </c>
    </row>
    <row r="986" spans="2:2" ht="13">
      <c r="B986" s="1" t="str">
        <f ca="1">IFERROR(__xludf.DUMMYFUNCTION("if(A986&lt;&gt;"""",unique(filter('DATA-Videos'!K:K,'DATA-Videos'!J:J = A986)),"""")"),"")</f>
        <v/>
      </c>
    </row>
    <row r="987" spans="2:2" ht="13">
      <c r="B987" s="1" t="str">
        <f ca="1">IFERROR(__xludf.DUMMYFUNCTION("if(A987&lt;&gt;"""",unique(filter('DATA-Videos'!K:K,'DATA-Videos'!J:J = A987)),"""")"),"")</f>
        <v/>
      </c>
    </row>
    <row r="988" spans="2:2" ht="13">
      <c r="B988" s="1" t="str">
        <f ca="1">IFERROR(__xludf.DUMMYFUNCTION("if(A988&lt;&gt;"""",unique(filter('DATA-Videos'!K:K,'DATA-Videos'!J:J = A988)),"""")"),"")</f>
        <v/>
      </c>
    </row>
  </sheetData>
  <autoFilter ref="A1:B988" xr:uid="{00000000-0009-0000-0000-000007000000}"/>
  <dataValidations count="3">
    <dataValidation type="list" allowBlank="1" sqref="A12 A20:A21 A39 A43 A51:A52 A92 A94 A132 A136 A147 A159 A211 A219 A229 A237" xr:uid="{00000000-0002-0000-0700-000000000000}">
      <formula1>$A$3:$A$988</formula1>
    </dataValidation>
    <dataValidation type="list" allowBlank="1" sqref="A209" xr:uid="{00000000-0002-0000-0700-000001000000}">
      <formula1>"Steine,Satzsystem,NRW-System"</formula1>
    </dataValidation>
    <dataValidation type="list" allowBlank="1" sqref="A40 A85" xr:uid="{00000000-0002-0000-0700-000002000000}">
      <formula1>$A$3:$A$195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>
    <outlinePr summaryBelow="0" summaryRight="0"/>
  </sheetPr>
  <dimension ref="A1:S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9.6640625" customWidth="1"/>
    <col min="3" max="3" width="18.1640625" customWidth="1"/>
    <col min="4" max="4" width="16.1640625" customWidth="1"/>
    <col min="6" max="6" width="31" customWidth="1"/>
  </cols>
  <sheetData>
    <row r="1" spans="1:19" ht="15.75" customHeight="1">
      <c r="A1" s="31" t="s">
        <v>0</v>
      </c>
      <c r="B1" s="31" t="s">
        <v>1</v>
      </c>
      <c r="C1" s="31" t="s">
        <v>2</v>
      </c>
      <c r="D1" s="31" t="s">
        <v>5771</v>
      </c>
      <c r="E1" s="31" t="s">
        <v>5762</v>
      </c>
      <c r="F1" s="31" t="s">
        <v>5763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.75" customHeight="1">
      <c r="A2" s="1" t="s">
        <v>3230</v>
      </c>
      <c r="B2" s="103" t="s">
        <v>3231</v>
      </c>
      <c r="C2" s="103" t="s">
        <v>3225</v>
      </c>
      <c r="D2" s="1" t="s">
        <v>3232</v>
      </c>
      <c r="E2" s="110">
        <v>44044</v>
      </c>
    </row>
    <row r="3" spans="1:19" ht="15.75" customHeight="1">
      <c r="A3" s="1" t="s">
        <v>3233</v>
      </c>
      <c r="B3" s="103" t="s">
        <v>3234</v>
      </c>
      <c r="C3" s="103" t="s">
        <v>3225</v>
      </c>
      <c r="D3" s="1" t="s">
        <v>3235</v>
      </c>
      <c r="E3" s="111">
        <v>43448</v>
      </c>
    </row>
    <row r="4" spans="1:19" ht="15.75" customHeight="1">
      <c r="A4" s="1" t="s">
        <v>3236</v>
      </c>
      <c r="B4" s="103" t="s">
        <v>3237</v>
      </c>
      <c r="C4" s="103" t="s">
        <v>3225</v>
      </c>
      <c r="D4" s="1" t="s">
        <v>3239</v>
      </c>
      <c r="E4" s="34">
        <v>43533</v>
      </c>
      <c r="F4" s="1" t="s">
        <v>3238</v>
      </c>
    </row>
    <row r="5" spans="1:19" ht="15.75" customHeight="1">
      <c r="A5" s="1" t="s">
        <v>550</v>
      </c>
      <c r="B5" s="104" t="s">
        <v>551</v>
      </c>
      <c r="C5" s="1" t="s">
        <v>552</v>
      </c>
      <c r="D5" s="1" t="s">
        <v>554</v>
      </c>
      <c r="E5" s="34">
        <v>42845</v>
      </c>
      <c r="F5" s="1" t="s">
        <v>553</v>
      </c>
    </row>
    <row r="6" spans="1:19" ht="15.75" customHeight="1">
      <c r="A6" s="1" t="s">
        <v>1749</v>
      </c>
      <c r="B6" s="104" t="s">
        <v>1750</v>
      </c>
      <c r="C6" s="1" t="s">
        <v>1720</v>
      </c>
      <c r="D6" s="1" t="s">
        <v>1752</v>
      </c>
      <c r="E6" s="112">
        <v>42295</v>
      </c>
      <c r="F6" s="1" t="s">
        <v>1751</v>
      </c>
    </row>
    <row r="7" spans="1:19" ht="15.75" customHeight="1">
      <c r="A7" s="113" t="s">
        <v>6217</v>
      </c>
      <c r="C7" s="1"/>
    </row>
    <row r="8" spans="1:19" ht="15.75" customHeight="1">
      <c r="C8" s="1"/>
    </row>
    <row r="9" spans="1:19" ht="15.75" customHeight="1">
      <c r="C9" s="1"/>
    </row>
    <row r="10" spans="1:19" ht="15.75" customHeight="1">
      <c r="C10" s="1"/>
    </row>
    <row r="11" spans="1:19" ht="15.75" customHeight="1">
      <c r="C11" s="1"/>
    </row>
    <row r="12" spans="1:19" ht="15.75" customHeight="1">
      <c r="C12" s="1"/>
    </row>
    <row r="13" spans="1:19" ht="15.75" customHeight="1">
      <c r="C13" s="1"/>
    </row>
    <row r="14" spans="1:19" ht="15.75" customHeight="1">
      <c r="C14" s="1"/>
    </row>
    <row r="15" spans="1:19" ht="15.75" customHeight="1">
      <c r="C15" s="1"/>
    </row>
    <row r="16" spans="1:19" ht="15.75" customHeight="1">
      <c r="C16" s="1"/>
    </row>
    <row r="17" spans="3:3" ht="15.75" customHeight="1">
      <c r="C17" s="1"/>
    </row>
    <row r="18" spans="3:3" ht="15.75" customHeight="1">
      <c r="C18" s="1"/>
    </row>
    <row r="19" spans="3:3" ht="15.75" customHeight="1">
      <c r="C19" s="1"/>
    </row>
    <row r="20" spans="3:3" ht="15.75" customHeight="1">
      <c r="C20" s="1"/>
    </row>
    <row r="21" spans="3:3" ht="15.75" customHeight="1">
      <c r="C21" s="1"/>
    </row>
    <row r="22" spans="3:3" ht="15.75" customHeight="1">
      <c r="C22" s="1"/>
    </row>
    <row r="23" spans="3:3" ht="15.75" customHeight="1">
      <c r="C23" s="1"/>
    </row>
    <row r="24" spans="3:3" ht="15.75" customHeight="1">
      <c r="C24" s="1"/>
    </row>
    <row r="25" spans="3:3" ht="15.75" customHeight="1">
      <c r="C25" s="1"/>
    </row>
    <row r="26" spans="3:3" ht="15.75" customHeight="1">
      <c r="C26" s="1"/>
    </row>
    <row r="27" spans="3:3" ht="15.75" customHeight="1">
      <c r="C27" s="1"/>
    </row>
    <row r="28" spans="3:3" ht="15.75" customHeight="1">
      <c r="C28" s="1"/>
    </row>
    <row r="29" spans="3:3" ht="15.75" customHeight="1">
      <c r="C29" s="1"/>
    </row>
    <row r="30" spans="3:3" ht="15.75" customHeight="1">
      <c r="C30" s="1"/>
    </row>
    <row r="31" spans="3:3" ht="15.75" customHeight="1">
      <c r="C31" s="1"/>
    </row>
    <row r="32" spans="3:3" ht="15.75" customHeight="1">
      <c r="C32" s="1"/>
    </row>
    <row r="33" spans="3:3" ht="15.75" customHeight="1">
      <c r="C33" s="1"/>
    </row>
    <row r="34" spans="3:3" ht="15.75" customHeight="1">
      <c r="C34" s="1"/>
    </row>
    <row r="35" spans="3:3" ht="15.75" customHeight="1">
      <c r="C35" s="1"/>
    </row>
    <row r="36" spans="3:3" ht="15.75" customHeight="1">
      <c r="C36" s="1"/>
    </row>
    <row r="37" spans="3:3" ht="15.75" customHeight="1">
      <c r="C37" s="1"/>
    </row>
    <row r="38" spans="3:3" ht="15.75" customHeight="1">
      <c r="C38" s="1"/>
    </row>
    <row r="39" spans="3:3" ht="15.75" customHeight="1">
      <c r="C39" s="1"/>
    </row>
    <row r="40" spans="3:3" ht="15.75" customHeight="1">
      <c r="C40" s="1"/>
    </row>
    <row r="41" spans="3:3" ht="15.75" customHeight="1">
      <c r="C41" s="1"/>
    </row>
    <row r="42" spans="3:3" ht="15.75" customHeight="1">
      <c r="C42" s="1"/>
    </row>
    <row r="43" spans="3:3" ht="15.75" customHeight="1">
      <c r="C43" s="1"/>
    </row>
    <row r="44" spans="3:3" ht="15.75" customHeight="1">
      <c r="C44" s="1"/>
    </row>
    <row r="45" spans="3:3" ht="15.75" customHeight="1">
      <c r="C45" s="1"/>
    </row>
    <row r="46" spans="3:3" ht="15.75" customHeight="1">
      <c r="C46" s="1"/>
    </row>
    <row r="47" spans="3:3" ht="15.75" customHeight="1">
      <c r="C47" s="1"/>
    </row>
    <row r="48" spans="3:3" ht="15.75" customHeight="1">
      <c r="C48" s="1"/>
    </row>
    <row r="49" spans="3:3" ht="15.75" customHeight="1">
      <c r="C49" s="1"/>
    </row>
    <row r="50" spans="3:3" ht="15.75" customHeight="1">
      <c r="C50" s="1"/>
    </row>
    <row r="51" spans="3:3" ht="15.75" customHeight="1">
      <c r="C51" s="1"/>
    </row>
    <row r="52" spans="3:3" ht="15.75" customHeight="1">
      <c r="C52" s="1"/>
    </row>
    <row r="53" spans="3:3" ht="13">
      <c r="C53" s="1"/>
    </row>
    <row r="54" spans="3:3" ht="13">
      <c r="C54" s="1"/>
    </row>
    <row r="55" spans="3:3" ht="13">
      <c r="C55" s="1"/>
    </row>
    <row r="56" spans="3:3" ht="13">
      <c r="C56" s="1"/>
    </row>
    <row r="57" spans="3:3" ht="13">
      <c r="C57" s="1"/>
    </row>
    <row r="58" spans="3:3" ht="13">
      <c r="C58" s="1"/>
    </row>
    <row r="59" spans="3:3" ht="13">
      <c r="C59" s="1"/>
    </row>
    <row r="60" spans="3:3" ht="13">
      <c r="C60" s="1"/>
    </row>
    <row r="61" spans="3:3" ht="13">
      <c r="C61" s="1"/>
    </row>
    <row r="62" spans="3:3" ht="13">
      <c r="C62" s="1"/>
    </row>
    <row r="63" spans="3:3" ht="13">
      <c r="C63" s="1"/>
    </row>
    <row r="64" spans="3:3" ht="13">
      <c r="C64" s="1"/>
    </row>
    <row r="65" spans="3:3" ht="13">
      <c r="C65" s="1"/>
    </row>
    <row r="66" spans="3:3" ht="13">
      <c r="C66" s="1"/>
    </row>
    <row r="67" spans="3:3" ht="13">
      <c r="C67" s="1"/>
    </row>
    <row r="68" spans="3:3" ht="13">
      <c r="C68" s="1"/>
    </row>
    <row r="69" spans="3:3" ht="13">
      <c r="C69" s="1"/>
    </row>
    <row r="70" spans="3:3" ht="13">
      <c r="C70" s="1"/>
    </row>
    <row r="71" spans="3:3" ht="13">
      <c r="C71" s="1"/>
    </row>
    <row r="72" spans="3:3" ht="13">
      <c r="C72" s="1"/>
    </row>
    <row r="73" spans="3:3" ht="13">
      <c r="C73" s="1"/>
    </row>
    <row r="74" spans="3:3" ht="13">
      <c r="C74" s="1"/>
    </row>
    <row r="75" spans="3:3" ht="13">
      <c r="C75" s="1"/>
    </row>
    <row r="76" spans="3:3" ht="13">
      <c r="C76" s="1"/>
    </row>
    <row r="77" spans="3:3" ht="13">
      <c r="C77" s="1"/>
    </row>
    <row r="78" spans="3:3" ht="13">
      <c r="C78" s="1"/>
    </row>
    <row r="79" spans="3:3" ht="13">
      <c r="C79" s="1"/>
    </row>
    <row r="80" spans="3:3" ht="13">
      <c r="C80" s="1"/>
    </row>
    <row r="81" spans="3:3" ht="13">
      <c r="C81" s="1"/>
    </row>
    <row r="82" spans="3:3" ht="13">
      <c r="C82" s="1"/>
    </row>
    <row r="83" spans="3:3" ht="13">
      <c r="C83" s="1"/>
    </row>
    <row r="84" spans="3:3" ht="13">
      <c r="C84" s="1"/>
    </row>
    <row r="85" spans="3:3" ht="13">
      <c r="C85" s="1"/>
    </row>
    <row r="86" spans="3:3" ht="13">
      <c r="C86" s="1"/>
    </row>
    <row r="87" spans="3:3" ht="13">
      <c r="C87" s="1"/>
    </row>
    <row r="88" spans="3:3" ht="13">
      <c r="C88" s="1"/>
    </row>
    <row r="89" spans="3:3" ht="13">
      <c r="C89" s="1"/>
    </row>
    <row r="90" spans="3:3" ht="13">
      <c r="C90" s="1"/>
    </row>
    <row r="91" spans="3:3" ht="13">
      <c r="C91" s="1"/>
    </row>
    <row r="92" spans="3:3" ht="13">
      <c r="C92" s="1"/>
    </row>
    <row r="93" spans="3:3" ht="13">
      <c r="C93" s="1"/>
    </row>
    <row r="94" spans="3:3" ht="13">
      <c r="C94" s="1"/>
    </row>
    <row r="95" spans="3:3" ht="13">
      <c r="C95" s="1"/>
    </row>
    <row r="96" spans="3:3" ht="13">
      <c r="C96" s="1"/>
    </row>
    <row r="97" spans="3:3" ht="13">
      <c r="C97" s="1"/>
    </row>
    <row r="98" spans="3:3" ht="13">
      <c r="C98" s="1"/>
    </row>
    <row r="99" spans="3:3" ht="13">
      <c r="C99" s="1"/>
    </row>
    <row r="100" spans="3:3" ht="13">
      <c r="C100" s="1"/>
    </row>
    <row r="101" spans="3:3" ht="13">
      <c r="C101" s="1"/>
    </row>
    <row r="102" spans="3:3" ht="13">
      <c r="C102" s="1"/>
    </row>
    <row r="103" spans="3:3" ht="13">
      <c r="C103" s="1"/>
    </row>
    <row r="104" spans="3:3" ht="13">
      <c r="C104" s="1"/>
    </row>
    <row r="105" spans="3:3" ht="13">
      <c r="C105" s="1"/>
    </row>
    <row r="106" spans="3:3" ht="13">
      <c r="C106" s="1"/>
    </row>
    <row r="107" spans="3:3" ht="13">
      <c r="C107" s="1"/>
    </row>
    <row r="108" spans="3:3" ht="13">
      <c r="C108" s="1"/>
    </row>
    <row r="109" spans="3:3" ht="13">
      <c r="C109" s="1"/>
    </row>
    <row r="110" spans="3:3" ht="13">
      <c r="C110" s="1"/>
    </row>
    <row r="111" spans="3:3" ht="13">
      <c r="C111" s="1"/>
    </row>
    <row r="112" spans="3:3" ht="13">
      <c r="C112" s="1"/>
    </row>
    <row r="113" spans="3:3" ht="13">
      <c r="C113" s="1"/>
    </row>
    <row r="114" spans="3:3" ht="13">
      <c r="C114" s="1"/>
    </row>
    <row r="115" spans="3:3" ht="13">
      <c r="C115" s="1"/>
    </row>
    <row r="116" spans="3:3" ht="13">
      <c r="C116" s="1"/>
    </row>
    <row r="117" spans="3:3" ht="13">
      <c r="C117" s="1"/>
    </row>
    <row r="118" spans="3:3" ht="13">
      <c r="C118" s="1"/>
    </row>
    <row r="119" spans="3:3" ht="13">
      <c r="C119" s="1"/>
    </row>
    <row r="120" spans="3:3" ht="13">
      <c r="C120" s="1"/>
    </row>
    <row r="121" spans="3:3" ht="13">
      <c r="C121" s="1"/>
    </row>
    <row r="122" spans="3:3" ht="13">
      <c r="C122" s="1"/>
    </row>
    <row r="123" spans="3:3" ht="13">
      <c r="C123" s="1"/>
    </row>
    <row r="124" spans="3:3" ht="13">
      <c r="C124" s="1"/>
    </row>
    <row r="125" spans="3:3" ht="13">
      <c r="C125" s="1"/>
    </row>
    <row r="126" spans="3:3" ht="13">
      <c r="C126" s="1"/>
    </row>
    <row r="127" spans="3:3" ht="13">
      <c r="C127" s="1"/>
    </row>
    <row r="128" spans="3:3" ht="13">
      <c r="C128" s="1"/>
    </row>
    <row r="129" spans="3:3" ht="13">
      <c r="C129" s="1"/>
    </row>
    <row r="130" spans="3:3" ht="13">
      <c r="C130" s="1"/>
    </row>
    <row r="131" spans="3:3" ht="13">
      <c r="C131" s="1"/>
    </row>
    <row r="132" spans="3:3" ht="13">
      <c r="C132" s="1"/>
    </row>
    <row r="133" spans="3:3" ht="13">
      <c r="C133" s="1"/>
    </row>
    <row r="134" spans="3:3" ht="13">
      <c r="C134" s="1"/>
    </row>
    <row r="135" spans="3:3" ht="13">
      <c r="C135" s="1"/>
    </row>
    <row r="136" spans="3:3" ht="13">
      <c r="C136" s="1"/>
    </row>
    <row r="137" spans="3:3" ht="13">
      <c r="C137" s="1"/>
    </row>
    <row r="138" spans="3:3" ht="13">
      <c r="C138" s="1"/>
    </row>
    <row r="139" spans="3:3" ht="13">
      <c r="C139" s="1"/>
    </row>
    <row r="140" spans="3:3" ht="13">
      <c r="C140" s="1"/>
    </row>
    <row r="141" spans="3:3" ht="13">
      <c r="C141" s="1"/>
    </row>
    <row r="142" spans="3:3" ht="13">
      <c r="C142" s="1"/>
    </row>
    <row r="143" spans="3:3" ht="13">
      <c r="C143" s="1"/>
    </row>
    <row r="144" spans="3:3" ht="13">
      <c r="C144" s="1"/>
    </row>
    <row r="145" spans="3:3" ht="13">
      <c r="C145" s="1"/>
    </row>
    <row r="146" spans="3:3" ht="13">
      <c r="C146" s="1"/>
    </row>
    <row r="147" spans="3:3" ht="13">
      <c r="C147" s="1"/>
    </row>
    <row r="148" spans="3:3" ht="13">
      <c r="C148" s="1"/>
    </row>
    <row r="149" spans="3:3" ht="13">
      <c r="C149" s="1"/>
    </row>
    <row r="150" spans="3:3" ht="13">
      <c r="C150" s="1"/>
    </row>
    <row r="151" spans="3:3" ht="13">
      <c r="C151" s="1"/>
    </row>
    <row r="152" spans="3:3" ht="13">
      <c r="C152" s="1"/>
    </row>
    <row r="153" spans="3:3" ht="13">
      <c r="C153" s="1"/>
    </row>
    <row r="154" spans="3:3" ht="13">
      <c r="C154" s="1"/>
    </row>
    <row r="155" spans="3:3" ht="13">
      <c r="C155" s="1"/>
    </row>
    <row r="156" spans="3:3" ht="13">
      <c r="C156" s="1"/>
    </row>
    <row r="157" spans="3:3" ht="13">
      <c r="C157" s="1"/>
    </row>
    <row r="158" spans="3:3" ht="13">
      <c r="C158" s="1"/>
    </row>
    <row r="159" spans="3:3" ht="13">
      <c r="C159" s="1"/>
    </row>
    <row r="160" spans="3:3" ht="13">
      <c r="C160" s="1"/>
    </row>
    <row r="161" spans="3:3" ht="13">
      <c r="C161" s="1"/>
    </row>
    <row r="162" spans="3:3" ht="13">
      <c r="C162" s="1"/>
    </row>
    <row r="163" spans="3:3" ht="13">
      <c r="C163" s="1"/>
    </row>
    <row r="164" spans="3:3" ht="13">
      <c r="C164" s="1"/>
    </row>
    <row r="165" spans="3:3" ht="13">
      <c r="C165" s="1"/>
    </row>
    <row r="166" spans="3:3" ht="13">
      <c r="C166" s="1"/>
    </row>
    <row r="167" spans="3:3" ht="13">
      <c r="C167" s="1"/>
    </row>
    <row r="168" spans="3:3" ht="13">
      <c r="C168" s="1"/>
    </row>
    <row r="169" spans="3:3" ht="13">
      <c r="C169" s="1"/>
    </row>
    <row r="170" spans="3:3" ht="13">
      <c r="C170" s="1"/>
    </row>
    <row r="171" spans="3:3" ht="13">
      <c r="C171" s="1"/>
    </row>
    <row r="172" spans="3:3" ht="13">
      <c r="C172" s="1"/>
    </row>
    <row r="173" spans="3:3" ht="13">
      <c r="C173" s="1"/>
    </row>
    <row r="174" spans="3:3" ht="13">
      <c r="C174" s="1"/>
    </row>
    <row r="175" spans="3:3" ht="13">
      <c r="C175" s="1"/>
    </row>
    <row r="176" spans="3:3" ht="13">
      <c r="C176" s="1"/>
    </row>
    <row r="177" spans="3:3" ht="13">
      <c r="C177" s="1"/>
    </row>
    <row r="178" spans="3:3" ht="13">
      <c r="C178" s="1"/>
    </row>
    <row r="179" spans="3:3" ht="13">
      <c r="C179" s="1"/>
    </row>
    <row r="180" spans="3:3" ht="13">
      <c r="C180" s="1"/>
    </row>
    <row r="181" spans="3:3" ht="13">
      <c r="C181" s="1"/>
    </row>
    <row r="182" spans="3:3" ht="13">
      <c r="C182" s="1"/>
    </row>
    <row r="183" spans="3:3" ht="13">
      <c r="C183" s="1"/>
    </row>
    <row r="184" spans="3:3" ht="13">
      <c r="C184" s="1"/>
    </row>
    <row r="185" spans="3:3" ht="13">
      <c r="C185" s="1"/>
    </row>
    <row r="186" spans="3:3" ht="13">
      <c r="C186" s="1"/>
    </row>
    <row r="187" spans="3:3" ht="13">
      <c r="C187" s="1"/>
    </row>
    <row r="188" spans="3:3" ht="13">
      <c r="C188" s="1"/>
    </row>
    <row r="189" spans="3:3" ht="13">
      <c r="C189" s="1"/>
    </row>
    <row r="190" spans="3:3" ht="13">
      <c r="C190" s="1"/>
    </row>
    <row r="191" spans="3:3" ht="13">
      <c r="C191" s="1"/>
    </row>
    <row r="192" spans="3:3" ht="13">
      <c r="C192" s="1"/>
    </row>
    <row r="193" spans="3:3" ht="13">
      <c r="C193" s="1"/>
    </row>
    <row r="194" spans="3:3" ht="13">
      <c r="C194" s="1"/>
    </row>
    <row r="195" spans="3:3" ht="13">
      <c r="C195" s="1"/>
    </row>
    <row r="196" spans="3:3" ht="13">
      <c r="C196" s="1"/>
    </row>
    <row r="197" spans="3:3" ht="13">
      <c r="C197" s="1"/>
    </row>
    <row r="198" spans="3:3" ht="13">
      <c r="C198" s="1"/>
    </row>
    <row r="199" spans="3:3" ht="13">
      <c r="C199" s="1"/>
    </row>
    <row r="200" spans="3:3" ht="13">
      <c r="C200" s="1"/>
    </row>
    <row r="201" spans="3:3" ht="13">
      <c r="C201" s="1"/>
    </row>
    <row r="202" spans="3:3" ht="13">
      <c r="C202" s="1"/>
    </row>
    <row r="203" spans="3:3" ht="13">
      <c r="C203" s="1"/>
    </row>
    <row r="204" spans="3:3" ht="13">
      <c r="C204" s="1"/>
    </row>
    <row r="205" spans="3:3" ht="13">
      <c r="C205" s="1"/>
    </row>
    <row r="206" spans="3:3" ht="13">
      <c r="C206" s="1"/>
    </row>
    <row r="207" spans="3:3" ht="13">
      <c r="C207" s="1"/>
    </row>
    <row r="208" spans="3:3" ht="13">
      <c r="C208" s="1"/>
    </row>
    <row r="209" spans="3:3" ht="13">
      <c r="C209" s="1"/>
    </row>
    <row r="210" spans="3:3" ht="13">
      <c r="C210" s="1"/>
    </row>
    <row r="211" spans="3:3" ht="13">
      <c r="C211" s="1"/>
    </row>
    <row r="212" spans="3:3" ht="13">
      <c r="C212" s="1"/>
    </row>
    <row r="213" spans="3:3" ht="13">
      <c r="C213" s="1"/>
    </row>
    <row r="214" spans="3:3" ht="13">
      <c r="C214" s="1"/>
    </row>
    <row r="215" spans="3:3" ht="13">
      <c r="C215" s="1"/>
    </row>
    <row r="216" spans="3:3" ht="13">
      <c r="C216" s="1"/>
    </row>
    <row r="217" spans="3:3" ht="13">
      <c r="C217" s="1"/>
    </row>
    <row r="218" spans="3:3" ht="13">
      <c r="C218" s="1"/>
    </row>
    <row r="219" spans="3:3" ht="13">
      <c r="C219" s="1"/>
    </row>
    <row r="220" spans="3:3" ht="13">
      <c r="C220" s="1"/>
    </row>
    <row r="221" spans="3:3" ht="13">
      <c r="C221" s="1"/>
    </row>
    <row r="222" spans="3:3" ht="13">
      <c r="C222" s="1"/>
    </row>
    <row r="223" spans="3:3" ht="13">
      <c r="C223" s="1"/>
    </row>
    <row r="224" spans="3:3" ht="13">
      <c r="C224" s="1"/>
    </row>
    <row r="225" spans="3:3" ht="13">
      <c r="C225" s="1"/>
    </row>
    <row r="226" spans="3:3" ht="13">
      <c r="C226" s="1"/>
    </row>
    <row r="227" spans="3:3" ht="13">
      <c r="C227" s="1"/>
    </row>
    <row r="228" spans="3:3" ht="13">
      <c r="C228" s="1"/>
    </row>
    <row r="229" spans="3:3" ht="13">
      <c r="C229" s="1"/>
    </row>
    <row r="230" spans="3:3" ht="13">
      <c r="C230" s="1"/>
    </row>
    <row r="231" spans="3:3" ht="13">
      <c r="C231" s="1"/>
    </row>
    <row r="232" spans="3:3" ht="13">
      <c r="C232" s="1"/>
    </row>
    <row r="233" spans="3:3" ht="13">
      <c r="C233" s="1"/>
    </row>
    <row r="234" spans="3:3" ht="13">
      <c r="C234" s="1"/>
    </row>
    <row r="235" spans="3:3" ht="13">
      <c r="C235" s="1"/>
    </row>
    <row r="236" spans="3:3" ht="13">
      <c r="C236" s="1"/>
    </row>
    <row r="237" spans="3:3" ht="13">
      <c r="C237" s="1"/>
    </row>
    <row r="238" spans="3:3" ht="13">
      <c r="C238" s="1"/>
    </row>
    <row r="239" spans="3:3" ht="13">
      <c r="C239" s="1"/>
    </row>
    <row r="240" spans="3:3" ht="13">
      <c r="C240" s="1"/>
    </row>
    <row r="241" spans="3:3" ht="13">
      <c r="C241" s="1"/>
    </row>
    <row r="242" spans="3:3" ht="13">
      <c r="C242" s="1"/>
    </row>
    <row r="243" spans="3:3" ht="13">
      <c r="C243" s="1"/>
    </row>
    <row r="244" spans="3:3" ht="13">
      <c r="C244" s="1"/>
    </row>
    <row r="245" spans="3:3" ht="13">
      <c r="C245" s="1"/>
    </row>
    <row r="246" spans="3:3" ht="13">
      <c r="C246" s="1"/>
    </row>
    <row r="247" spans="3:3" ht="13">
      <c r="C247" s="1"/>
    </row>
    <row r="248" spans="3:3" ht="13">
      <c r="C248" s="1"/>
    </row>
    <row r="249" spans="3:3" ht="13">
      <c r="C249" s="1"/>
    </row>
    <row r="250" spans="3:3" ht="13">
      <c r="C250" s="1"/>
    </row>
    <row r="251" spans="3:3" ht="13">
      <c r="C251" s="1"/>
    </row>
    <row r="252" spans="3:3" ht="13">
      <c r="C252" s="1"/>
    </row>
    <row r="253" spans="3:3" ht="13">
      <c r="C253" s="1"/>
    </row>
    <row r="254" spans="3:3" ht="13">
      <c r="C254" s="1"/>
    </row>
    <row r="255" spans="3:3" ht="13">
      <c r="C255" s="1"/>
    </row>
    <row r="256" spans="3:3" ht="13">
      <c r="C256" s="1"/>
    </row>
    <row r="257" spans="3:3" ht="13">
      <c r="C257" s="1"/>
    </row>
    <row r="258" spans="3:3" ht="13">
      <c r="C258" s="1"/>
    </row>
    <row r="259" spans="3:3" ht="13">
      <c r="C259" s="1"/>
    </row>
    <row r="260" spans="3:3" ht="13">
      <c r="C260" s="1"/>
    </row>
    <row r="261" spans="3:3" ht="13">
      <c r="C261" s="1"/>
    </row>
    <row r="262" spans="3:3" ht="13">
      <c r="C262" s="1"/>
    </row>
    <row r="263" spans="3:3" ht="13">
      <c r="C263" s="1"/>
    </row>
    <row r="264" spans="3:3" ht="13">
      <c r="C264" s="1"/>
    </row>
    <row r="265" spans="3:3" ht="13">
      <c r="C265" s="1"/>
    </row>
    <row r="266" spans="3:3" ht="13">
      <c r="C266" s="1"/>
    </row>
    <row r="267" spans="3:3" ht="13">
      <c r="C267" s="1"/>
    </row>
    <row r="268" spans="3:3" ht="13">
      <c r="C268" s="1"/>
    </row>
    <row r="269" spans="3:3" ht="13">
      <c r="C269" s="1"/>
    </row>
    <row r="270" spans="3:3" ht="13">
      <c r="C270" s="1"/>
    </row>
    <row r="271" spans="3:3" ht="13">
      <c r="C271" s="1"/>
    </row>
    <row r="272" spans="3:3" ht="13">
      <c r="C272" s="1"/>
    </row>
    <row r="273" spans="3:3" ht="13">
      <c r="C273" s="1"/>
    </row>
    <row r="274" spans="3:3" ht="13">
      <c r="C274" s="1"/>
    </row>
    <row r="275" spans="3:3" ht="13">
      <c r="C275" s="1"/>
    </row>
    <row r="276" spans="3:3" ht="13">
      <c r="C276" s="1"/>
    </row>
    <row r="277" spans="3:3" ht="13">
      <c r="C277" s="1"/>
    </row>
    <row r="278" spans="3:3" ht="13">
      <c r="C278" s="1"/>
    </row>
    <row r="279" spans="3:3" ht="13">
      <c r="C279" s="1"/>
    </row>
    <row r="280" spans="3:3" ht="13">
      <c r="C280" s="1"/>
    </row>
    <row r="281" spans="3:3" ht="13">
      <c r="C281" s="1"/>
    </row>
    <row r="282" spans="3:3" ht="13">
      <c r="C282" s="1"/>
    </row>
    <row r="283" spans="3:3" ht="13">
      <c r="C283" s="1"/>
    </row>
    <row r="284" spans="3:3" ht="13">
      <c r="C284" s="1"/>
    </row>
    <row r="285" spans="3:3" ht="13">
      <c r="C285" s="1"/>
    </row>
    <row r="286" spans="3:3" ht="13">
      <c r="C286" s="1"/>
    </row>
    <row r="287" spans="3:3" ht="13">
      <c r="C287" s="1"/>
    </row>
    <row r="288" spans="3:3" ht="13">
      <c r="C288" s="1"/>
    </row>
    <row r="289" spans="3:3" ht="13">
      <c r="C289" s="1"/>
    </row>
    <row r="290" spans="3:3" ht="13">
      <c r="C290" s="1"/>
    </row>
    <row r="291" spans="3:3" ht="13">
      <c r="C291" s="1"/>
    </row>
    <row r="292" spans="3:3" ht="13">
      <c r="C292" s="1"/>
    </row>
    <row r="293" spans="3:3" ht="13">
      <c r="C293" s="1"/>
    </row>
    <row r="294" spans="3:3" ht="13">
      <c r="C294" s="1"/>
    </row>
    <row r="295" spans="3:3" ht="13">
      <c r="C295" s="1"/>
    </row>
    <row r="296" spans="3:3" ht="13">
      <c r="C296" s="1"/>
    </row>
    <row r="297" spans="3:3" ht="13">
      <c r="C297" s="1"/>
    </row>
    <row r="298" spans="3:3" ht="13">
      <c r="C298" s="1"/>
    </row>
    <row r="299" spans="3:3" ht="13">
      <c r="C299" s="1"/>
    </row>
    <row r="300" spans="3:3" ht="13">
      <c r="C300" s="1"/>
    </row>
    <row r="301" spans="3:3" ht="13">
      <c r="C301" s="1"/>
    </row>
    <row r="302" spans="3:3" ht="13">
      <c r="C302" s="1"/>
    </row>
    <row r="303" spans="3:3" ht="13">
      <c r="C303" s="1"/>
    </row>
    <row r="304" spans="3:3" ht="13">
      <c r="C304" s="1"/>
    </row>
    <row r="305" spans="3:3" ht="13">
      <c r="C305" s="1"/>
    </row>
    <row r="306" spans="3:3" ht="13">
      <c r="C306" s="1"/>
    </row>
    <row r="307" spans="3:3" ht="13">
      <c r="C307" s="1"/>
    </row>
    <row r="308" spans="3:3" ht="13">
      <c r="C308" s="1"/>
    </row>
    <row r="309" spans="3:3" ht="13">
      <c r="C309" s="1"/>
    </row>
    <row r="310" spans="3:3" ht="13">
      <c r="C310" s="1"/>
    </row>
    <row r="311" spans="3:3" ht="13">
      <c r="C311" s="1"/>
    </row>
    <row r="312" spans="3:3" ht="13">
      <c r="C312" s="1"/>
    </row>
    <row r="313" spans="3:3" ht="13">
      <c r="C313" s="1"/>
    </row>
    <row r="314" spans="3:3" ht="13">
      <c r="C314" s="1"/>
    </row>
    <row r="315" spans="3:3" ht="13">
      <c r="C315" s="1"/>
    </row>
    <row r="316" spans="3:3" ht="13">
      <c r="C316" s="1"/>
    </row>
    <row r="317" spans="3:3" ht="13">
      <c r="C317" s="1"/>
    </row>
    <row r="318" spans="3:3" ht="13">
      <c r="C318" s="1"/>
    </row>
    <row r="319" spans="3:3" ht="13">
      <c r="C319" s="1"/>
    </row>
    <row r="320" spans="3:3" ht="13">
      <c r="C320" s="1"/>
    </row>
    <row r="321" spans="3:3" ht="13">
      <c r="C321" s="1"/>
    </row>
    <row r="322" spans="3:3" ht="13">
      <c r="C322" s="1"/>
    </row>
    <row r="323" spans="3:3" ht="13">
      <c r="C323" s="1"/>
    </row>
    <row r="324" spans="3:3" ht="13">
      <c r="C324" s="1"/>
    </row>
    <row r="325" spans="3:3" ht="13">
      <c r="C325" s="1"/>
    </row>
    <row r="326" spans="3:3" ht="13">
      <c r="C326" s="1"/>
    </row>
    <row r="327" spans="3:3" ht="13">
      <c r="C327" s="1"/>
    </row>
    <row r="328" spans="3:3" ht="13">
      <c r="C328" s="1"/>
    </row>
    <row r="329" spans="3:3" ht="13">
      <c r="C329" s="1"/>
    </row>
    <row r="330" spans="3:3" ht="13">
      <c r="C330" s="1"/>
    </row>
    <row r="331" spans="3:3" ht="13">
      <c r="C331" s="1"/>
    </row>
    <row r="332" spans="3:3" ht="13">
      <c r="C332" s="1"/>
    </row>
    <row r="333" spans="3:3" ht="13">
      <c r="C333" s="1"/>
    </row>
    <row r="334" spans="3:3" ht="13">
      <c r="C334" s="1"/>
    </row>
    <row r="335" spans="3:3" ht="13">
      <c r="C335" s="1"/>
    </row>
    <row r="336" spans="3:3" ht="13">
      <c r="C336" s="1"/>
    </row>
    <row r="337" spans="3:3" ht="13">
      <c r="C337" s="1"/>
    </row>
    <row r="338" spans="3:3" ht="13">
      <c r="C338" s="1"/>
    </row>
    <row r="339" spans="3:3" ht="13">
      <c r="C339" s="1"/>
    </row>
    <row r="340" spans="3:3" ht="13">
      <c r="C340" s="1"/>
    </row>
    <row r="341" spans="3:3" ht="13">
      <c r="C341" s="1"/>
    </row>
    <row r="342" spans="3:3" ht="13">
      <c r="C342" s="1"/>
    </row>
    <row r="343" spans="3:3" ht="13">
      <c r="C343" s="1"/>
    </row>
    <row r="344" spans="3:3" ht="13">
      <c r="C344" s="1"/>
    </row>
    <row r="345" spans="3:3" ht="13">
      <c r="C345" s="1"/>
    </row>
    <row r="346" spans="3:3" ht="13">
      <c r="C346" s="1"/>
    </row>
    <row r="347" spans="3:3" ht="13">
      <c r="C347" s="1"/>
    </row>
    <row r="348" spans="3:3" ht="13">
      <c r="C348" s="1"/>
    </row>
    <row r="349" spans="3:3" ht="13">
      <c r="C349" s="1"/>
    </row>
    <row r="350" spans="3:3" ht="13">
      <c r="C350" s="1"/>
    </row>
    <row r="351" spans="3:3" ht="13">
      <c r="C351" s="1"/>
    </row>
    <row r="352" spans="3:3" ht="13">
      <c r="C352" s="1"/>
    </row>
    <row r="353" spans="3:3" ht="13">
      <c r="C353" s="1"/>
    </row>
    <row r="354" spans="3:3" ht="13">
      <c r="C354" s="1"/>
    </row>
    <row r="355" spans="3:3" ht="13">
      <c r="C355" s="1"/>
    </row>
    <row r="356" spans="3:3" ht="13">
      <c r="C356" s="1"/>
    </row>
    <row r="357" spans="3:3" ht="13">
      <c r="C357" s="1"/>
    </row>
    <row r="358" spans="3:3" ht="13">
      <c r="C358" s="1"/>
    </row>
    <row r="359" spans="3:3" ht="13">
      <c r="C359" s="1"/>
    </row>
    <row r="360" spans="3:3" ht="13">
      <c r="C360" s="1"/>
    </row>
    <row r="361" spans="3:3" ht="13">
      <c r="C361" s="1"/>
    </row>
    <row r="362" spans="3:3" ht="13">
      <c r="C362" s="1"/>
    </row>
    <row r="363" spans="3:3" ht="13">
      <c r="C363" s="1"/>
    </row>
    <row r="364" spans="3:3" ht="13">
      <c r="C364" s="1"/>
    </row>
    <row r="365" spans="3:3" ht="13">
      <c r="C365" s="1"/>
    </row>
    <row r="366" spans="3:3" ht="13">
      <c r="C366" s="1"/>
    </row>
    <row r="367" spans="3:3" ht="13">
      <c r="C367" s="1"/>
    </row>
    <row r="368" spans="3:3" ht="13">
      <c r="C368" s="1"/>
    </row>
    <row r="369" spans="3:3" ht="13">
      <c r="C369" s="1"/>
    </row>
    <row r="370" spans="3:3" ht="13">
      <c r="C370" s="1"/>
    </row>
    <row r="371" spans="3:3" ht="13">
      <c r="C371" s="1"/>
    </row>
    <row r="372" spans="3:3" ht="13">
      <c r="C372" s="1"/>
    </row>
    <row r="373" spans="3:3" ht="13">
      <c r="C373" s="1"/>
    </row>
    <row r="374" spans="3:3" ht="13">
      <c r="C374" s="1"/>
    </row>
    <row r="375" spans="3:3" ht="13">
      <c r="C375" s="1"/>
    </row>
    <row r="376" spans="3:3" ht="13">
      <c r="C376" s="1"/>
    </row>
    <row r="377" spans="3:3" ht="13">
      <c r="C377" s="1"/>
    </row>
    <row r="378" spans="3:3" ht="13">
      <c r="C378" s="1"/>
    </row>
    <row r="379" spans="3:3" ht="13">
      <c r="C379" s="1"/>
    </row>
    <row r="380" spans="3:3" ht="13">
      <c r="C380" s="1"/>
    </row>
    <row r="381" spans="3:3" ht="13">
      <c r="C381" s="1"/>
    </row>
    <row r="382" spans="3:3" ht="13">
      <c r="C382" s="1"/>
    </row>
    <row r="383" spans="3:3" ht="13">
      <c r="C383" s="1"/>
    </row>
    <row r="384" spans="3:3" ht="13">
      <c r="C384" s="1"/>
    </row>
    <row r="385" spans="3:3" ht="13">
      <c r="C385" s="1"/>
    </row>
    <row r="386" spans="3:3" ht="13">
      <c r="C386" s="1"/>
    </row>
    <row r="387" spans="3:3" ht="13">
      <c r="C387" s="1"/>
    </row>
    <row r="388" spans="3:3" ht="13">
      <c r="C388" s="1"/>
    </row>
    <row r="389" spans="3:3" ht="13">
      <c r="C389" s="1"/>
    </row>
    <row r="390" spans="3:3" ht="13">
      <c r="C390" s="1"/>
    </row>
    <row r="391" spans="3:3" ht="13">
      <c r="C391" s="1"/>
    </row>
    <row r="392" spans="3:3" ht="13">
      <c r="C392" s="1"/>
    </row>
    <row r="393" spans="3:3" ht="13">
      <c r="C393" s="1"/>
    </row>
    <row r="394" spans="3:3" ht="13">
      <c r="C394" s="1"/>
    </row>
    <row r="395" spans="3:3" ht="13">
      <c r="C395" s="1"/>
    </row>
    <row r="396" spans="3:3" ht="13">
      <c r="C396" s="1"/>
    </row>
    <row r="397" spans="3:3" ht="13">
      <c r="C397" s="1"/>
    </row>
    <row r="398" spans="3:3" ht="13">
      <c r="C398" s="1"/>
    </row>
    <row r="399" spans="3:3" ht="13">
      <c r="C399" s="1"/>
    </row>
    <row r="400" spans="3:3" ht="13">
      <c r="C400" s="1"/>
    </row>
    <row r="401" spans="3:3" ht="13">
      <c r="C401" s="1"/>
    </row>
    <row r="402" spans="3:3" ht="13">
      <c r="C402" s="1"/>
    </row>
    <row r="403" spans="3:3" ht="13">
      <c r="C403" s="1"/>
    </row>
    <row r="404" spans="3:3" ht="13">
      <c r="C404" s="1"/>
    </row>
    <row r="405" spans="3:3" ht="13">
      <c r="C405" s="1"/>
    </row>
    <row r="406" spans="3:3" ht="13">
      <c r="C406" s="1"/>
    </row>
    <row r="407" spans="3:3" ht="13">
      <c r="C407" s="1"/>
    </row>
    <row r="408" spans="3:3" ht="13">
      <c r="C408" s="1"/>
    </row>
    <row r="409" spans="3:3" ht="13">
      <c r="C409" s="1"/>
    </row>
    <row r="410" spans="3:3" ht="13">
      <c r="C410" s="1"/>
    </row>
    <row r="411" spans="3:3" ht="13">
      <c r="C411" s="1"/>
    </row>
    <row r="412" spans="3:3" ht="13">
      <c r="C412" s="1"/>
    </row>
    <row r="413" spans="3:3" ht="13">
      <c r="C413" s="1"/>
    </row>
    <row r="414" spans="3:3" ht="13">
      <c r="C414" s="1"/>
    </row>
    <row r="415" spans="3:3" ht="13">
      <c r="C415" s="1"/>
    </row>
    <row r="416" spans="3:3" ht="13">
      <c r="C416" s="1"/>
    </row>
    <row r="417" spans="3:3" ht="13">
      <c r="C417" s="1"/>
    </row>
    <row r="418" spans="3:3" ht="13">
      <c r="C418" s="1"/>
    </row>
    <row r="419" spans="3:3" ht="13">
      <c r="C419" s="1"/>
    </row>
    <row r="420" spans="3:3" ht="13">
      <c r="C420" s="1"/>
    </row>
    <row r="421" spans="3:3" ht="13">
      <c r="C421" s="1"/>
    </row>
    <row r="422" spans="3:3" ht="13">
      <c r="C422" s="1"/>
    </row>
    <row r="423" spans="3:3" ht="13">
      <c r="C423" s="1"/>
    </row>
    <row r="424" spans="3:3" ht="13">
      <c r="C424" s="1"/>
    </row>
    <row r="425" spans="3:3" ht="13">
      <c r="C425" s="1"/>
    </row>
    <row r="426" spans="3:3" ht="13">
      <c r="C426" s="1"/>
    </row>
    <row r="427" spans="3:3" ht="13">
      <c r="C427" s="1"/>
    </row>
    <row r="428" spans="3:3" ht="13">
      <c r="C428" s="1"/>
    </row>
    <row r="429" spans="3:3" ht="13">
      <c r="C429" s="1"/>
    </row>
    <row r="430" spans="3:3" ht="13">
      <c r="C430" s="1"/>
    </row>
    <row r="431" spans="3:3" ht="13">
      <c r="C431" s="1"/>
    </row>
    <row r="432" spans="3:3" ht="13">
      <c r="C432" s="1"/>
    </row>
    <row r="433" spans="3:3" ht="13">
      <c r="C433" s="1"/>
    </row>
    <row r="434" spans="3:3" ht="13">
      <c r="C434" s="1"/>
    </row>
    <row r="435" spans="3:3" ht="13">
      <c r="C435" s="1"/>
    </row>
    <row r="436" spans="3:3" ht="13">
      <c r="C436" s="1"/>
    </row>
    <row r="437" spans="3:3" ht="13">
      <c r="C437" s="1"/>
    </row>
    <row r="438" spans="3:3" ht="13">
      <c r="C438" s="1"/>
    </row>
    <row r="439" spans="3:3" ht="13">
      <c r="C439" s="1"/>
    </row>
    <row r="440" spans="3:3" ht="13">
      <c r="C440" s="1"/>
    </row>
    <row r="441" spans="3:3" ht="13">
      <c r="C441" s="1"/>
    </row>
    <row r="442" spans="3:3" ht="13">
      <c r="C442" s="1"/>
    </row>
    <row r="443" spans="3:3" ht="13">
      <c r="C443" s="1"/>
    </row>
    <row r="444" spans="3:3" ht="13">
      <c r="C444" s="1"/>
    </row>
    <row r="445" spans="3:3" ht="13">
      <c r="C445" s="1"/>
    </row>
    <row r="446" spans="3:3" ht="13">
      <c r="C446" s="1"/>
    </row>
    <row r="447" spans="3:3" ht="13">
      <c r="C447" s="1"/>
    </row>
    <row r="448" spans="3:3" ht="13">
      <c r="C448" s="1"/>
    </row>
    <row r="449" spans="3:3" ht="13">
      <c r="C449" s="1"/>
    </row>
    <row r="450" spans="3:3" ht="13">
      <c r="C450" s="1"/>
    </row>
    <row r="451" spans="3:3" ht="13">
      <c r="C451" s="1"/>
    </row>
    <row r="452" spans="3:3" ht="13">
      <c r="C452" s="1"/>
    </row>
    <row r="453" spans="3:3" ht="13">
      <c r="C453" s="1"/>
    </row>
    <row r="454" spans="3:3" ht="13">
      <c r="C454" s="1"/>
    </row>
    <row r="455" spans="3:3" ht="13">
      <c r="C455" s="1"/>
    </row>
    <row r="456" spans="3:3" ht="13">
      <c r="C456" s="1"/>
    </row>
    <row r="457" spans="3:3" ht="13">
      <c r="C457" s="1"/>
    </row>
    <row r="458" spans="3:3" ht="13">
      <c r="C458" s="1"/>
    </row>
    <row r="459" spans="3:3" ht="13">
      <c r="C459" s="1"/>
    </row>
    <row r="460" spans="3:3" ht="13">
      <c r="C460" s="1"/>
    </row>
    <row r="461" spans="3:3" ht="13">
      <c r="C461" s="1"/>
    </row>
    <row r="462" spans="3:3" ht="13">
      <c r="C462" s="1"/>
    </row>
    <row r="463" spans="3:3" ht="13">
      <c r="C463" s="1"/>
    </row>
    <row r="464" spans="3:3" ht="13">
      <c r="C464" s="1"/>
    </row>
    <row r="465" spans="3:3" ht="13">
      <c r="C465" s="1"/>
    </row>
    <row r="466" spans="3:3" ht="13">
      <c r="C466" s="1"/>
    </row>
    <row r="467" spans="3:3" ht="13">
      <c r="C467" s="1"/>
    </row>
    <row r="468" spans="3:3" ht="13">
      <c r="C468" s="1"/>
    </row>
    <row r="469" spans="3:3" ht="13">
      <c r="C469" s="1"/>
    </row>
    <row r="470" spans="3:3" ht="13">
      <c r="C470" s="1"/>
    </row>
    <row r="471" spans="3:3" ht="13">
      <c r="C471" s="1"/>
    </row>
    <row r="472" spans="3:3" ht="13">
      <c r="C472" s="1"/>
    </row>
    <row r="473" spans="3:3" ht="13">
      <c r="C473" s="1"/>
    </row>
    <row r="474" spans="3:3" ht="13">
      <c r="C474" s="1"/>
    </row>
    <row r="475" spans="3:3" ht="13">
      <c r="C475" s="1"/>
    </row>
    <row r="476" spans="3:3" ht="13">
      <c r="C476" s="1"/>
    </row>
    <row r="477" spans="3:3" ht="13">
      <c r="C477" s="1"/>
    </row>
    <row r="478" spans="3:3" ht="13">
      <c r="C478" s="1"/>
    </row>
    <row r="479" spans="3:3" ht="13">
      <c r="C479" s="1"/>
    </row>
    <row r="480" spans="3:3" ht="13">
      <c r="C480" s="1"/>
    </row>
    <row r="481" spans="3:3" ht="13">
      <c r="C481" s="1"/>
    </row>
    <row r="482" spans="3:3" ht="13">
      <c r="C482" s="1"/>
    </row>
    <row r="483" spans="3:3" ht="13">
      <c r="C483" s="1"/>
    </row>
    <row r="484" spans="3:3" ht="13">
      <c r="C484" s="1"/>
    </row>
    <row r="485" spans="3:3" ht="13">
      <c r="C485" s="1"/>
    </row>
    <row r="486" spans="3:3" ht="13">
      <c r="C486" s="1"/>
    </row>
    <row r="487" spans="3:3" ht="13">
      <c r="C487" s="1"/>
    </row>
    <row r="488" spans="3:3" ht="13">
      <c r="C488" s="1"/>
    </row>
    <row r="489" spans="3:3" ht="13">
      <c r="C489" s="1"/>
    </row>
    <row r="490" spans="3:3" ht="13">
      <c r="C490" s="1"/>
    </row>
    <row r="491" spans="3:3" ht="13">
      <c r="C491" s="1"/>
    </row>
    <row r="492" spans="3:3" ht="13">
      <c r="C492" s="1"/>
    </row>
    <row r="493" spans="3:3" ht="13">
      <c r="C493" s="1"/>
    </row>
    <row r="494" spans="3:3" ht="13">
      <c r="C494" s="1"/>
    </row>
    <row r="495" spans="3:3" ht="13">
      <c r="C495" s="1"/>
    </row>
    <row r="496" spans="3:3" ht="13">
      <c r="C496" s="1"/>
    </row>
    <row r="497" spans="3:3" ht="13">
      <c r="C497" s="1"/>
    </row>
    <row r="498" spans="3:3" ht="13">
      <c r="C498" s="1"/>
    </row>
    <row r="499" spans="3:3" ht="13">
      <c r="C499" s="1"/>
    </row>
    <row r="500" spans="3:3" ht="13">
      <c r="C500" s="1"/>
    </row>
    <row r="501" spans="3:3" ht="13">
      <c r="C501" s="1"/>
    </row>
    <row r="502" spans="3:3" ht="13">
      <c r="C502" s="1"/>
    </row>
    <row r="503" spans="3:3" ht="13">
      <c r="C503" s="1"/>
    </row>
    <row r="504" spans="3:3" ht="13">
      <c r="C504" s="1"/>
    </row>
    <row r="505" spans="3:3" ht="13">
      <c r="C505" s="1"/>
    </row>
    <row r="506" spans="3:3" ht="13">
      <c r="C506" s="1"/>
    </row>
    <row r="507" spans="3:3" ht="13">
      <c r="C507" s="1"/>
    </row>
    <row r="508" spans="3:3" ht="13">
      <c r="C508" s="1"/>
    </row>
    <row r="509" spans="3:3" ht="13">
      <c r="C509" s="1"/>
    </row>
    <row r="510" spans="3:3" ht="13">
      <c r="C510" s="1"/>
    </row>
    <row r="511" spans="3:3" ht="13">
      <c r="C511" s="1"/>
    </row>
    <row r="512" spans="3:3" ht="13">
      <c r="C512" s="1"/>
    </row>
    <row r="513" spans="3:3" ht="13">
      <c r="C513" s="1"/>
    </row>
    <row r="514" spans="3:3" ht="13">
      <c r="C514" s="1"/>
    </row>
    <row r="515" spans="3:3" ht="13">
      <c r="C515" s="1"/>
    </row>
    <row r="516" spans="3:3" ht="13">
      <c r="C516" s="1"/>
    </row>
    <row r="517" spans="3:3" ht="13">
      <c r="C517" s="1"/>
    </row>
    <row r="518" spans="3:3" ht="13">
      <c r="C518" s="1"/>
    </row>
    <row r="519" spans="3:3" ht="13">
      <c r="C519" s="1"/>
    </row>
    <row r="520" spans="3:3" ht="13">
      <c r="C520" s="1"/>
    </row>
    <row r="521" spans="3:3" ht="13">
      <c r="C521" s="1"/>
    </row>
    <row r="522" spans="3:3" ht="13">
      <c r="C522" s="1"/>
    </row>
    <row r="523" spans="3:3" ht="13">
      <c r="C523" s="1"/>
    </row>
    <row r="524" spans="3:3" ht="13">
      <c r="C524" s="1"/>
    </row>
    <row r="525" spans="3:3" ht="13">
      <c r="C525" s="1"/>
    </row>
    <row r="526" spans="3:3" ht="13">
      <c r="C526" s="1"/>
    </row>
    <row r="527" spans="3:3" ht="13">
      <c r="C527" s="1"/>
    </row>
    <row r="528" spans="3:3" ht="13">
      <c r="C528" s="1"/>
    </row>
    <row r="529" spans="3:3" ht="13">
      <c r="C529" s="1"/>
    </row>
    <row r="530" spans="3:3" ht="13">
      <c r="C530" s="1"/>
    </row>
    <row r="531" spans="3:3" ht="13">
      <c r="C531" s="1"/>
    </row>
    <row r="532" spans="3:3" ht="13">
      <c r="C532" s="1"/>
    </row>
    <row r="533" spans="3:3" ht="13">
      <c r="C533" s="1"/>
    </row>
    <row r="534" spans="3:3" ht="13">
      <c r="C534" s="1"/>
    </row>
    <row r="535" spans="3:3" ht="13">
      <c r="C535" s="1"/>
    </row>
    <row r="536" spans="3:3" ht="13">
      <c r="C536" s="1"/>
    </row>
    <row r="537" spans="3:3" ht="13">
      <c r="C537" s="1"/>
    </row>
    <row r="538" spans="3:3" ht="13">
      <c r="C538" s="1"/>
    </row>
    <row r="539" spans="3:3" ht="13">
      <c r="C539" s="1"/>
    </row>
    <row r="540" spans="3:3" ht="13">
      <c r="C540" s="1"/>
    </row>
    <row r="541" spans="3:3" ht="13">
      <c r="C541" s="1"/>
    </row>
    <row r="542" spans="3:3" ht="13">
      <c r="C542" s="1"/>
    </row>
    <row r="543" spans="3:3" ht="13">
      <c r="C543" s="1"/>
    </row>
    <row r="544" spans="3:3" ht="13">
      <c r="C544" s="1"/>
    </row>
    <row r="545" spans="3:3" ht="13">
      <c r="C545" s="1"/>
    </row>
    <row r="546" spans="3:3" ht="13">
      <c r="C546" s="1"/>
    </row>
    <row r="547" spans="3:3" ht="13">
      <c r="C547" s="1"/>
    </row>
    <row r="548" spans="3:3" ht="13">
      <c r="C548" s="1"/>
    </row>
    <row r="549" spans="3:3" ht="13">
      <c r="C549" s="1"/>
    </row>
    <row r="550" spans="3:3" ht="13">
      <c r="C550" s="1"/>
    </row>
    <row r="551" spans="3:3" ht="13">
      <c r="C551" s="1"/>
    </row>
    <row r="552" spans="3:3" ht="13">
      <c r="C552" s="1"/>
    </row>
    <row r="553" spans="3:3" ht="13">
      <c r="C553" s="1"/>
    </row>
    <row r="554" spans="3:3" ht="13">
      <c r="C554" s="1"/>
    </row>
    <row r="555" spans="3:3" ht="13">
      <c r="C555" s="1"/>
    </row>
    <row r="556" spans="3:3" ht="13">
      <c r="C556" s="1"/>
    </row>
    <row r="557" spans="3:3" ht="13">
      <c r="C557" s="1"/>
    </row>
    <row r="558" spans="3:3" ht="13">
      <c r="C558" s="1"/>
    </row>
    <row r="559" spans="3:3" ht="13">
      <c r="C559" s="1"/>
    </row>
    <row r="560" spans="3:3" ht="13">
      <c r="C560" s="1"/>
    </row>
    <row r="561" spans="3:3" ht="13">
      <c r="C561" s="1"/>
    </row>
    <row r="562" spans="3:3" ht="13">
      <c r="C562" s="1"/>
    </row>
    <row r="563" spans="3:3" ht="13">
      <c r="C563" s="1"/>
    </row>
    <row r="564" spans="3:3" ht="13">
      <c r="C564" s="1"/>
    </row>
    <row r="565" spans="3:3" ht="13">
      <c r="C565" s="1"/>
    </row>
    <row r="566" spans="3:3" ht="13">
      <c r="C566" s="1"/>
    </row>
    <row r="567" spans="3:3" ht="13">
      <c r="C567" s="1"/>
    </row>
    <row r="568" spans="3:3" ht="13">
      <c r="C568" s="1"/>
    </row>
    <row r="569" spans="3:3" ht="13">
      <c r="C569" s="1"/>
    </row>
    <row r="570" spans="3:3" ht="13">
      <c r="C570" s="1"/>
    </row>
    <row r="571" spans="3:3" ht="13">
      <c r="C571" s="1"/>
    </row>
    <row r="572" spans="3:3" ht="13">
      <c r="C572" s="1"/>
    </row>
    <row r="573" spans="3:3" ht="13">
      <c r="C573" s="1"/>
    </row>
    <row r="574" spans="3:3" ht="13">
      <c r="C574" s="1"/>
    </row>
    <row r="575" spans="3:3" ht="13">
      <c r="C575" s="1"/>
    </row>
    <row r="576" spans="3:3" ht="13">
      <c r="C576" s="1"/>
    </row>
    <row r="577" spans="3:3" ht="13">
      <c r="C577" s="1"/>
    </row>
    <row r="578" spans="3:3" ht="13">
      <c r="C578" s="1"/>
    </row>
    <row r="579" spans="3:3" ht="13">
      <c r="C579" s="1"/>
    </row>
    <row r="580" spans="3:3" ht="13">
      <c r="C580" s="1"/>
    </row>
    <row r="581" spans="3:3" ht="13">
      <c r="C581" s="1"/>
    </row>
    <row r="582" spans="3:3" ht="13">
      <c r="C582" s="1"/>
    </row>
    <row r="583" spans="3:3" ht="13">
      <c r="C583" s="1"/>
    </row>
    <row r="584" spans="3:3" ht="13">
      <c r="C584" s="1"/>
    </row>
    <row r="585" spans="3:3" ht="13">
      <c r="C585" s="1"/>
    </row>
    <row r="586" spans="3:3" ht="13">
      <c r="C586" s="1"/>
    </row>
    <row r="587" spans="3:3" ht="13">
      <c r="C587" s="1"/>
    </row>
    <row r="588" spans="3:3" ht="13">
      <c r="C588" s="1"/>
    </row>
    <row r="589" spans="3:3" ht="13">
      <c r="C589" s="1"/>
    </row>
    <row r="590" spans="3:3" ht="13">
      <c r="C590" s="1"/>
    </row>
    <row r="591" spans="3:3" ht="13">
      <c r="C591" s="1"/>
    </row>
    <row r="592" spans="3:3" ht="13">
      <c r="C592" s="1"/>
    </row>
    <row r="593" spans="3:3" ht="13">
      <c r="C593" s="1"/>
    </row>
    <row r="594" spans="3:3" ht="13">
      <c r="C594" s="1"/>
    </row>
    <row r="595" spans="3:3" ht="13">
      <c r="C595" s="1"/>
    </row>
    <row r="596" spans="3:3" ht="13">
      <c r="C596" s="1"/>
    </row>
    <row r="597" spans="3:3" ht="13">
      <c r="C597" s="1"/>
    </row>
    <row r="598" spans="3:3" ht="13">
      <c r="C598" s="1"/>
    </row>
    <row r="599" spans="3:3" ht="13">
      <c r="C599" s="1"/>
    </row>
    <row r="600" spans="3:3" ht="13">
      <c r="C600" s="1"/>
    </row>
    <row r="601" spans="3:3" ht="13">
      <c r="C601" s="1"/>
    </row>
    <row r="602" spans="3:3" ht="13">
      <c r="C602" s="1"/>
    </row>
    <row r="603" spans="3:3" ht="13">
      <c r="C603" s="1"/>
    </row>
    <row r="604" spans="3:3" ht="13">
      <c r="C604" s="1"/>
    </row>
    <row r="605" spans="3:3" ht="13">
      <c r="C605" s="1"/>
    </row>
    <row r="606" spans="3:3" ht="13">
      <c r="C606" s="1"/>
    </row>
    <row r="607" spans="3:3" ht="13">
      <c r="C607" s="1"/>
    </row>
    <row r="608" spans="3:3" ht="13">
      <c r="C608" s="1"/>
    </row>
    <row r="609" spans="3:3" ht="13">
      <c r="C609" s="1"/>
    </row>
    <row r="610" spans="3:3" ht="13">
      <c r="C610" s="1"/>
    </row>
    <row r="611" spans="3:3" ht="13">
      <c r="C611" s="1"/>
    </row>
    <row r="612" spans="3:3" ht="13">
      <c r="C612" s="1"/>
    </row>
    <row r="613" spans="3:3" ht="13">
      <c r="C613" s="1"/>
    </row>
    <row r="614" spans="3:3" ht="13">
      <c r="C614" s="1"/>
    </row>
    <row r="615" spans="3:3" ht="13">
      <c r="C615" s="1"/>
    </row>
    <row r="616" spans="3:3" ht="13">
      <c r="C616" s="1"/>
    </row>
    <row r="617" spans="3:3" ht="13">
      <c r="C617" s="1"/>
    </row>
    <row r="618" spans="3:3" ht="13">
      <c r="C618" s="1"/>
    </row>
    <row r="619" spans="3:3" ht="13">
      <c r="C619" s="1"/>
    </row>
    <row r="620" spans="3:3" ht="13">
      <c r="C620" s="1"/>
    </row>
    <row r="621" spans="3:3" ht="13">
      <c r="C621" s="1"/>
    </row>
    <row r="622" spans="3:3" ht="13">
      <c r="C622" s="1"/>
    </row>
    <row r="623" spans="3:3" ht="13">
      <c r="C623" s="1"/>
    </row>
    <row r="624" spans="3:3" ht="13">
      <c r="C624" s="1"/>
    </row>
    <row r="625" spans="3:3" ht="13">
      <c r="C625" s="1"/>
    </row>
    <row r="626" spans="3:3" ht="13">
      <c r="C626" s="1"/>
    </row>
    <row r="627" spans="3:3" ht="13">
      <c r="C627" s="1"/>
    </row>
    <row r="628" spans="3:3" ht="13">
      <c r="C628" s="1"/>
    </row>
    <row r="629" spans="3:3" ht="13">
      <c r="C629" s="1"/>
    </row>
    <row r="630" spans="3:3" ht="13">
      <c r="C630" s="1"/>
    </row>
    <row r="631" spans="3:3" ht="13">
      <c r="C631" s="1"/>
    </row>
    <row r="632" spans="3:3" ht="13">
      <c r="C632" s="1"/>
    </row>
    <row r="633" spans="3:3" ht="13">
      <c r="C633" s="1"/>
    </row>
    <row r="634" spans="3:3" ht="13">
      <c r="C634" s="1"/>
    </row>
    <row r="635" spans="3:3" ht="13">
      <c r="C635" s="1"/>
    </row>
    <row r="636" spans="3:3" ht="13">
      <c r="C636" s="1"/>
    </row>
    <row r="637" spans="3:3" ht="13">
      <c r="C637" s="1"/>
    </row>
    <row r="638" spans="3:3" ht="13">
      <c r="C638" s="1"/>
    </row>
    <row r="639" spans="3:3" ht="13">
      <c r="C639" s="1"/>
    </row>
    <row r="640" spans="3:3" ht="13">
      <c r="C640" s="1"/>
    </row>
    <row r="641" spans="3:3" ht="13">
      <c r="C641" s="1"/>
    </row>
    <row r="642" spans="3:3" ht="13">
      <c r="C642" s="1"/>
    </row>
    <row r="643" spans="3:3" ht="13">
      <c r="C643" s="1"/>
    </row>
    <row r="644" spans="3:3" ht="13">
      <c r="C644" s="1"/>
    </row>
    <row r="645" spans="3:3" ht="13">
      <c r="C645" s="1"/>
    </row>
    <row r="646" spans="3:3" ht="13">
      <c r="C646" s="1"/>
    </row>
    <row r="647" spans="3:3" ht="13">
      <c r="C647" s="1"/>
    </row>
    <row r="648" spans="3:3" ht="13">
      <c r="C648" s="1"/>
    </row>
    <row r="649" spans="3:3" ht="13">
      <c r="C649" s="1"/>
    </row>
    <row r="650" spans="3:3" ht="13">
      <c r="C650" s="1"/>
    </row>
    <row r="651" spans="3:3" ht="13">
      <c r="C651" s="1"/>
    </row>
    <row r="652" spans="3:3" ht="13">
      <c r="C652" s="1"/>
    </row>
    <row r="653" spans="3:3" ht="13">
      <c r="C653" s="1"/>
    </row>
    <row r="654" spans="3:3" ht="13">
      <c r="C654" s="1"/>
    </row>
    <row r="655" spans="3:3" ht="13">
      <c r="C655" s="1"/>
    </row>
    <row r="656" spans="3:3" ht="13">
      <c r="C656" s="1"/>
    </row>
    <row r="657" spans="3:3" ht="13">
      <c r="C657" s="1"/>
    </row>
    <row r="658" spans="3:3" ht="13">
      <c r="C658" s="1"/>
    </row>
    <row r="659" spans="3:3" ht="13">
      <c r="C659" s="1"/>
    </row>
    <row r="660" spans="3:3" ht="13">
      <c r="C660" s="1"/>
    </row>
    <row r="661" spans="3:3" ht="13">
      <c r="C661" s="1"/>
    </row>
    <row r="662" spans="3:3" ht="13">
      <c r="C662" s="1"/>
    </row>
    <row r="663" spans="3:3" ht="13">
      <c r="C663" s="1"/>
    </row>
    <row r="664" spans="3:3" ht="13">
      <c r="C664" s="1"/>
    </row>
    <row r="665" spans="3:3" ht="13">
      <c r="C665" s="1"/>
    </row>
    <row r="666" spans="3:3" ht="13">
      <c r="C666" s="1"/>
    </row>
    <row r="667" spans="3:3" ht="13">
      <c r="C667" s="1"/>
    </row>
    <row r="668" spans="3:3" ht="13">
      <c r="C668" s="1"/>
    </row>
    <row r="669" spans="3:3" ht="13">
      <c r="C669" s="1"/>
    </row>
    <row r="670" spans="3:3" ht="13">
      <c r="C670" s="1"/>
    </row>
    <row r="671" spans="3:3" ht="13">
      <c r="C671" s="1"/>
    </row>
    <row r="672" spans="3:3" ht="13">
      <c r="C672" s="1"/>
    </row>
    <row r="673" spans="3:3" ht="13">
      <c r="C673" s="1"/>
    </row>
    <row r="674" spans="3:3" ht="13">
      <c r="C674" s="1"/>
    </row>
    <row r="675" spans="3:3" ht="13">
      <c r="C675" s="1"/>
    </row>
    <row r="676" spans="3:3" ht="13">
      <c r="C676" s="1"/>
    </row>
    <row r="677" spans="3:3" ht="13">
      <c r="C677" s="1"/>
    </row>
    <row r="678" spans="3:3" ht="13">
      <c r="C678" s="1"/>
    </row>
    <row r="679" spans="3:3" ht="13">
      <c r="C679" s="1"/>
    </row>
    <row r="680" spans="3:3" ht="13">
      <c r="C680" s="1"/>
    </row>
    <row r="681" spans="3:3" ht="13">
      <c r="C681" s="1"/>
    </row>
    <row r="682" spans="3:3" ht="13">
      <c r="C682" s="1"/>
    </row>
    <row r="683" spans="3:3" ht="13">
      <c r="C683" s="1"/>
    </row>
    <row r="684" spans="3:3" ht="13">
      <c r="C684" s="1"/>
    </row>
    <row r="685" spans="3:3" ht="13">
      <c r="C685" s="1"/>
    </row>
    <row r="686" spans="3:3" ht="13">
      <c r="C686" s="1"/>
    </row>
    <row r="687" spans="3:3" ht="13">
      <c r="C687" s="1"/>
    </row>
    <row r="688" spans="3:3" ht="13">
      <c r="C688" s="1"/>
    </row>
    <row r="689" spans="3:3" ht="13">
      <c r="C689" s="1"/>
    </row>
    <row r="690" spans="3:3" ht="13">
      <c r="C690" s="1"/>
    </row>
    <row r="691" spans="3:3" ht="13">
      <c r="C691" s="1"/>
    </row>
    <row r="692" spans="3:3" ht="13">
      <c r="C692" s="1"/>
    </row>
    <row r="693" spans="3:3" ht="13">
      <c r="C693" s="1"/>
    </row>
    <row r="694" spans="3:3" ht="13">
      <c r="C694" s="1"/>
    </row>
    <row r="695" spans="3:3" ht="13">
      <c r="C695" s="1"/>
    </row>
    <row r="696" spans="3:3" ht="13">
      <c r="C696" s="1"/>
    </row>
    <row r="697" spans="3:3" ht="13">
      <c r="C697" s="1"/>
    </row>
    <row r="698" spans="3:3" ht="13">
      <c r="C698" s="1"/>
    </row>
    <row r="699" spans="3:3" ht="13">
      <c r="C699" s="1"/>
    </row>
    <row r="700" spans="3:3" ht="13">
      <c r="C700" s="1"/>
    </row>
    <row r="701" spans="3:3" ht="13">
      <c r="C701" s="1"/>
    </row>
    <row r="702" spans="3:3" ht="13">
      <c r="C702" s="1"/>
    </row>
    <row r="703" spans="3:3" ht="13">
      <c r="C703" s="1"/>
    </row>
    <row r="704" spans="3:3" ht="13">
      <c r="C704" s="1"/>
    </row>
    <row r="705" spans="3:3" ht="13">
      <c r="C705" s="1"/>
    </row>
    <row r="706" spans="3:3" ht="13">
      <c r="C706" s="1"/>
    </row>
    <row r="707" spans="3:3" ht="13">
      <c r="C707" s="1"/>
    </row>
    <row r="708" spans="3:3" ht="13">
      <c r="C708" s="1"/>
    </row>
    <row r="709" spans="3:3" ht="13">
      <c r="C709" s="1"/>
    </row>
    <row r="710" spans="3:3" ht="13">
      <c r="C710" s="1"/>
    </row>
    <row r="711" spans="3:3" ht="13">
      <c r="C711" s="1"/>
    </row>
    <row r="712" spans="3:3" ht="13">
      <c r="C712" s="1"/>
    </row>
    <row r="713" spans="3:3" ht="13">
      <c r="C713" s="1"/>
    </row>
    <row r="714" spans="3:3" ht="13">
      <c r="C714" s="1"/>
    </row>
    <row r="715" spans="3:3" ht="13">
      <c r="C715" s="1"/>
    </row>
    <row r="716" spans="3:3" ht="13">
      <c r="C716" s="1"/>
    </row>
    <row r="717" spans="3:3" ht="13">
      <c r="C717" s="1"/>
    </row>
    <row r="718" spans="3:3" ht="13">
      <c r="C718" s="1"/>
    </row>
    <row r="719" spans="3:3" ht="13">
      <c r="C719" s="1"/>
    </row>
    <row r="720" spans="3:3" ht="13">
      <c r="C720" s="1"/>
    </row>
    <row r="721" spans="3:3" ht="13">
      <c r="C721" s="1"/>
    </row>
    <row r="722" spans="3:3" ht="13">
      <c r="C722" s="1"/>
    </row>
    <row r="723" spans="3:3" ht="13">
      <c r="C723" s="1"/>
    </row>
    <row r="724" spans="3:3" ht="13">
      <c r="C724" s="1"/>
    </row>
    <row r="725" spans="3:3" ht="13">
      <c r="C725" s="1"/>
    </row>
    <row r="726" spans="3:3" ht="13">
      <c r="C726" s="1"/>
    </row>
    <row r="727" spans="3:3" ht="13">
      <c r="C727" s="1"/>
    </row>
    <row r="728" spans="3:3" ht="13">
      <c r="C728" s="1"/>
    </row>
    <row r="729" spans="3:3" ht="13">
      <c r="C729" s="1"/>
    </row>
    <row r="730" spans="3:3" ht="13">
      <c r="C730" s="1"/>
    </row>
    <row r="731" spans="3:3" ht="13">
      <c r="C731" s="1"/>
    </row>
    <row r="732" spans="3:3" ht="13">
      <c r="C732" s="1"/>
    </row>
    <row r="733" spans="3:3" ht="13">
      <c r="C733" s="1"/>
    </row>
    <row r="734" spans="3:3" ht="13">
      <c r="C734" s="1"/>
    </row>
    <row r="735" spans="3:3" ht="13">
      <c r="C735" s="1"/>
    </row>
    <row r="736" spans="3:3" ht="13">
      <c r="C736" s="1"/>
    </row>
    <row r="737" spans="3:3" ht="13">
      <c r="C737" s="1"/>
    </row>
    <row r="738" spans="3:3" ht="13">
      <c r="C738" s="1"/>
    </row>
    <row r="739" spans="3:3" ht="13">
      <c r="C739" s="1"/>
    </row>
    <row r="740" spans="3:3" ht="13">
      <c r="C740" s="1"/>
    </row>
    <row r="741" spans="3:3" ht="13">
      <c r="C741" s="1"/>
    </row>
    <row r="742" spans="3:3" ht="13">
      <c r="C742" s="1"/>
    </row>
    <row r="743" spans="3:3" ht="13">
      <c r="C743" s="1"/>
    </row>
    <row r="744" spans="3:3" ht="13">
      <c r="C744" s="1"/>
    </row>
    <row r="745" spans="3:3" ht="13">
      <c r="C745" s="1"/>
    </row>
    <row r="746" spans="3:3" ht="13">
      <c r="C746" s="1"/>
    </row>
    <row r="747" spans="3:3" ht="13">
      <c r="C747" s="1"/>
    </row>
    <row r="748" spans="3:3" ht="13">
      <c r="C748" s="1"/>
    </row>
    <row r="749" spans="3:3" ht="13">
      <c r="C749" s="1"/>
    </row>
    <row r="750" spans="3:3" ht="13">
      <c r="C750" s="1"/>
    </row>
    <row r="751" spans="3:3" ht="13">
      <c r="C751" s="1"/>
    </row>
    <row r="752" spans="3:3" ht="13">
      <c r="C752" s="1"/>
    </row>
    <row r="753" spans="3:3" ht="13">
      <c r="C753" s="1"/>
    </row>
    <row r="754" spans="3:3" ht="13">
      <c r="C754" s="1"/>
    </row>
    <row r="755" spans="3:3" ht="13">
      <c r="C755" s="1"/>
    </row>
    <row r="756" spans="3:3" ht="13">
      <c r="C756" s="1"/>
    </row>
    <row r="757" spans="3:3" ht="13">
      <c r="C757" s="1"/>
    </row>
    <row r="758" spans="3:3" ht="13">
      <c r="C758" s="1"/>
    </row>
    <row r="759" spans="3:3" ht="13">
      <c r="C759" s="1"/>
    </row>
    <row r="760" spans="3:3" ht="13">
      <c r="C760" s="1"/>
    </row>
    <row r="761" spans="3:3" ht="13">
      <c r="C761" s="1"/>
    </row>
    <row r="762" spans="3:3" ht="13">
      <c r="C762" s="1"/>
    </row>
    <row r="763" spans="3:3" ht="13">
      <c r="C763" s="1"/>
    </row>
    <row r="764" spans="3:3" ht="13">
      <c r="C764" s="1"/>
    </row>
    <row r="765" spans="3:3" ht="13">
      <c r="C765" s="1"/>
    </row>
    <row r="766" spans="3:3" ht="13">
      <c r="C766" s="1"/>
    </row>
    <row r="767" spans="3:3" ht="13">
      <c r="C767" s="1"/>
    </row>
    <row r="768" spans="3:3" ht="13">
      <c r="C768" s="1"/>
    </row>
    <row r="769" spans="3:3" ht="13">
      <c r="C769" s="1"/>
    </row>
    <row r="770" spans="3:3" ht="13">
      <c r="C770" s="1"/>
    </row>
    <row r="771" spans="3:3" ht="13">
      <c r="C771" s="1"/>
    </row>
    <row r="772" spans="3:3" ht="13">
      <c r="C772" s="1"/>
    </row>
    <row r="773" spans="3:3" ht="13">
      <c r="C773" s="1"/>
    </row>
    <row r="774" spans="3:3" ht="13">
      <c r="C774" s="1"/>
    </row>
    <row r="775" spans="3:3" ht="13">
      <c r="C775" s="1"/>
    </row>
    <row r="776" spans="3:3" ht="13">
      <c r="C776" s="1"/>
    </row>
    <row r="777" spans="3:3" ht="13">
      <c r="C777" s="1"/>
    </row>
    <row r="778" spans="3:3" ht="13">
      <c r="C778" s="1"/>
    </row>
    <row r="779" spans="3:3" ht="13">
      <c r="C779" s="1"/>
    </row>
    <row r="780" spans="3:3" ht="13">
      <c r="C780" s="1"/>
    </row>
    <row r="781" spans="3:3" ht="13">
      <c r="C781" s="1"/>
    </row>
    <row r="782" spans="3:3" ht="13">
      <c r="C782" s="1"/>
    </row>
    <row r="783" spans="3:3" ht="13">
      <c r="C783" s="1"/>
    </row>
    <row r="784" spans="3:3" ht="13">
      <c r="C784" s="1"/>
    </row>
    <row r="785" spans="3:3" ht="13">
      <c r="C785" s="1"/>
    </row>
    <row r="786" spans="3:3" ht="13">
      <c r="C786" s="1"/>
    </row>
    <row r="787" spans="3:3" ht="13">
      <c r="C787" s="1"/>
    </row>
    <row r="788" spans="3:3" ht="13">
      <c r="C788" s="1"/>
    </row>
    <row r="789" spans="3:3" ht="13">
      <c r="C789" s="1"/>
    </row>
    <row r="790" spans="3:3" ht="13">
      <c r="C790" s="1"/>
    </row>
    <row r="791" spans="3:3" ht="13">
      <c r="C791" s="1"/>
    </row>
    <row r="792" spans="3:3" ht="13">
      <c r="C792" s="1"/>
    </row>
    <row r="793" spans="3:3" ht="13">
      <c r="C793" s="1"/>
    </row>
    <row r="794" spans="3:3" ht="13">
      <c r="C794" s="1"/>
    </row>
    <row r="795" spans="3:3" ht="13">
      <c r="C795" s="1"/>
    </row>
    <row r="796" spans="3:3" ht="13">
      <c r="C796" s="1"/>
    </row>
    <row r="797" spans="3:3" ht="13">
      <c r="C797" s="1"/>
    </row>
    <row r="798" spans="3:3" ht="13">
      <c r="C798" s="1"/>
    </row>
    <row r="799" spans="3:3" ht="13">
      <c r="C799" s="1"/>
    </row>
    <row r="800" spans="3:3" ht="13">
      <c r="C800" s="1"/>
    </row>
    <row r="801" spans="3:3" ht="13">
      <c r="C801" s="1"/>
    </row>
    <row r="802" spans="3:3" ht="13">
      <c r="C802" s="1"/>
    </row>
    <row r="803" spans="3:3" ht="13">
      <c r="C803" s="1"/>
    </row>
    <row r="804" spans="3:3" ht="13">
      <c r="C804" s="1"/>
    </row>
    <row r="805" spans="3:3" ht="13">
      <c r="C805" s="1"/>
    </row>
    <row r="806" spans="3:3" ht="13">
      <c r="C806" s="1"/>
    </row>
    <row r="807" spans="3:3" ht="13">
      <c r="C807" s="1"/>
    </row>
    <row r="808" spans="3:3" ht="13">
      <c r="C808" s="1"/>
    </row>
    <row r="809" spans="3:3" ht="13">
      <c r="C809" s="1"/>
    </row>
    <row r="810" spans="3:3" ht="13">
      <c r="C810" s="1"/>
    </row>
    <row r="811" spans="3:3" ht="13">
      <c r="C811" s="1"/>
    </row>
    <row r="812" spans="3:3" ht="13">
      <c r="C812" s="1"/>
    </row>
    <row r="813" spans="3:3" ht="13">
      <c r="C813" s="1"/>
    </row>
    <row r="814" spans="3:3" ht="13">
      <c r="C814" s="1"/>
    </row>
    <row r="815" spans="3:3" ht="13">
      <c r="C815" s="1"/>
    </row>
    <row r="816" spans="3:3" ht="13">
      <c r="C816" s="1"/>
    </row>
    <row r="817" spans="3:3" ht="13">
      <c r="C817" s="1"/>
    </row>
    <row r="818" spans="3:3" ht="13">
      <c r="C818" s="1"/>
    </row>
    <row r="819" spans="3:3" ht="13">
      <c r="C819" s="1"/>
    </row>
    <row r="820" spans="3:3" ht="13">
      <c r="C820" s="1"/>
    </row>
    <row r="821" spans="3:3" ht="13">
      <c r="C821" s="1"/>
    </row>
    <row r="822" spans="3:3" ht="13">
      <c r="C822" s="1"/>
    </row>
    <row r="823" spans="3:3" ht="13">
      <c r="C823" s="1"/>
    </row>
    <row r="824" spans="3:3" ht="13">
      <c r="C824" s="1"/>
    </row>
    <row r="825" spans="3:3" ht="13">
      <c r="C825" s="1"/>
    </row>
    <row r="826" spans="3:3" ht="13">
      <c r="C826" s="1"/>
    </row>
    <row r="827" spans="3:3" ht="13">
      <c r="C827" s="1"/>
    </row>
    <row r="828" spans="3:3" ht="13">
      <c r="C828" s="1"/>
    </row>
    <row r="829" spans="3:3" ht="13">
      <c r="C829" s="1"/>
    </row>
    <row r="830" spans="3:3" ht="13">
      <c r="C830" s="1"/>
    </row>
    <row r="831" spans="3:3" ht="13">
      <c r="C831" s="1"/>
    </row>
    <row r="832" spans="3:3" ht="13">
      <c r="C832" s="1"/>
    </row>
    <row r="833" spans="3:3" ht="13">
      <c r="C833" s="1"/>
    </row>
    <row r="834" spans="3:3" ht="13">
      <c r="C834" s="1"/>
    </row>
    <row r="835" spans="3:3" ht="13">
      <c r="C835" s="1"/>
    </row>
    <row r="836" spans="3:3" ht="13">
      <c r="C836" s="1"/>
    </row>
    <row r="837" spans="3:3" ht="13">
      <c r="C837" s="1"/>
    </row>
    <row r="838" spans="3:3" ht="13">
      <c r="C838" s="1"/>
    </row>
    <row r="839" spans="3:3" ht="13">
      <c r="C839" s="1"/>
    </row>
    <row r="840" spans="3:3" ht="13">
      <c r="C840" s="1"/>
    </row>
    <row r="841" spans="3:3" ht="13">
      <c r="C841" s="1"/>
    </row>
    <row r="842" spans="3:3" ht="13">
      <c r="C842" s="1"/>
    </row>
    <row r="843" spans="3:3" ht="13">
      <c r="C843" s="1"/>
    </row>
    <row r="844" spans="3:3" ht="13">
      <c r="C844" s="1"/>
    </row>
    <row r="845" spans="3:3" ht="13">
      <c r="C845" s="1"/>
    </row>
    <row r="846" spans="3:3" ht="13">
      <c r="C846" s="1"/>
    </row>
    <row r="847" spans="3:3" ht="13">
      <c r="C847" s="1"/>
    </row>
    <row r="848" spans="3:3" ht="13">
      <c r="C848" s="1"/>
    </row>
    <row r="849" spans="3:3" ht="13">
      <c r="C849" s="1"/>
    </row>
    <row r="850" spans="3:3" ht="13">
      <c r="C850" s="1"/>
    </row>
    <row r="851" spans="3:3" ht="13">
      <c r="C851" s="1"/>
    </row>
    <row r="852" spans="3:3" ht="13">
      <c r="C852" s="1"/>
    </row>
    <row r="853" spans="3:3" ht="13">
      <c r="C853" s="1"/>
    </row>
    <row r="854" spans="3:3" ht="13">
      <c r="C854" s="1"/>
    </row>
    <row r="855" spans="3:3" ht="13">
      <c r="C855" s="1"/>
    </row>
    <row r="856" spans="3:3" ht="13">
      <c r="C856" s="1"/>
    </row>
    <row r="857" spans="3:3" ht="13">
      <c r="C857" s="1"/>
    </row>
    <row r="858" spans="3:3" ht="13">
      <c r="C858" s="1"/>
    </row>
    <row r="859" spans="3:3" ht="13">
      <c r="C859" s="1"/>
    </row>
    <row r="860" spans="3:3" ht="13">
      <c r="C860" s="1"/>
    </row>
    <row r="861" spans="3:3" ht="13">
      <c r="C861" s="1"/>
    </row>
    <row r="862" spans="3:3" ht="13">
      <c r="C862" s="1"/>
    </row>
    <row r="863" spans="3:3" ht="13">
      <c r="C863" s="1"/>
    </row>
    <row r="864" spans="3:3" ht="13">
      <c r="C864" s="1"/>
    </row>
    <row r="865" spans="3:3" ht="13">
      <c r="C865" s="1"/>
    </row>
    <row r="866" spans="3:3" ht="13">
      <c r="C866" s="1"/>
    </row>
    <row r="867" spans="3:3" ht="13">
      <c r="C867" s="1"/>
    </row>
    <row r="868" spans="3:3" ht="13">
      <c r="C868" s="1"/>
    </row>
    <row r="869" spans="3:3" ht="13">
      <c r="C869" s="1"/>
    </row>
    <row r="870" spans="3:3" ht="13">
      <c r="C870" s="1"/>
    </row>
    <row r="871" spans="3:3" ht="13">
      <c r="C871" s="1"/>
    </row>
    <row r="872" spans="3:3" ht="13">
      <c r="C872" s="1"/>
    </row>
    <row r="873" spans="3:3" ht="13">
      <c r="C873" s="1"/>
    </row>
    <row r="874" spans="3:3" ht="13">
      <c r="C874" s="1"/>
    </row>
    <row r="875" spans="3:3" ht="13">
      <c r="C875" s="1"/>
    </row>
    <row r="876" spans="3:3" ht="13">
      <c r="C876" s="1"/>
    </row>
    <row r="877" spans="3:3" ht="13">
      <c r="C877" s="1"/>
    </row>
    <row r="878" spans="3:3" ht="13">
      <c r="C878" s="1"/>
    </row>
    <row r="879" spans="3:3" ht="13">
      <c r="C879" s="1"/>
    </row>
    <row r="880" spans="3:3" ht="13">
      <c r="C880" s="1"/>
    </row>
    <row r="881" spans="3:3" ht="13">
      <c r="C881" s="1"/>
    </row>
    <row r="882" spans="3:3" ht="13">
      <c r="C882" s="1"/>
    </row>
    <row r="883" spans="3:3" ht="13">
      <c r="C883" s="1"/>
    </row>
    <row r="884" spans="3:3" ht="13">
      <c r="C884" s="1"/>
    </row>
    <row r="885" spans="3:3" ht="13">
      <c r="C885" s="1"/>
    </row>
    <row r="886" spans="3:3" ht="13">
      <c r="C886" s="1"/>
    </row>
    <row r="887" spans="3:3" ht="13">
      <c r="C887" s="1"/>
    </row>
    <row r="888" spans="3:3" ht="13">
      <c r="C888" s="1"/>
    </row>
    <row r="889" spans="3:3" ht="13">
      <c r="C889" s="1"/>
    </row>
    <row r="890" spans="3:3" ht="13">
      <c r="C890" s="1"/>
    </row>
    <row r="891" spans="3:3" ht="13">
      <c r="C891" s="1"/>
    </row>
    <row r="892" spans="3:3" ht="13">
      <c r="C892" s="1"/>
    </row>
    <row r="893" spans="3:3" ht="13">
      <c r="C893" s="1"/>
    </row>
    <row r="894" spans="3:3" ht="13">
      <c r="C894" s="1"/>
    </row>
    <row r="895" spans="3:3" ht="13">
      <c r="C895" s="1"/>
    </row>
    <row r="896" spans="3:3" ht="13">
      <c r="C896" s="1"/>
    </row>
    <row r="897" spans="3:3" ht="13">
      <c r="C897" s="1"/>
    </row>
    <row r="898" spans="3:3" ht="13">
      <c r="C898" s="1"/>
    </row>
    <row r="899" spans="3:3" ht="13">
      <c r="C899" s="1"/>
    </row>
    <row r="900" spans="3:3" ht="13">
      <c r="C900" s="1"/>
    </row>
    <row r="901" spans="3:3" ht="13">
      <c r="C901" s="1"/>
    </row>
    <row r="902" spans="3:3" ht="13">
      <c r="C902" s="1"/>
    </row>
    <row r="903" spans="3:3" ht="13">
      <c r="C903" s="1"/>
    </row>
    <row r="904" spans="3:3" ht="13">
      <c r="C904" s="1"/>
    </row>
    <row r="905" spans="3:3" ht="13">
      <c r="C905" s="1"/>
    </row>
    <row r="906" spans="3:3" ht="13">
      <c r="C906" s="1"/>
    </row>
    <row r="907" spans="3:3" ht="13">
      <c r="C907" s="1"/>
    </row>
    <row r="908" spans="3:3" ht="13">
      <c r="C908" s="1"/>
    </row>
    <row r="909" spans="3:3" ht="13">
      <c r="C909" s="1"/>
    </row>
    <row r="910" spans="3:3" ht="13">
      <c r="C910" s="1"/>
    </row>
    <row r="911" spans="3:3" ht="13">
      <c r="C911" s="1"/>
    </row>
    <row r="912" spans="3:3" ht="13">
      <c r="C912" s="1"/>
    </row>
    <row r="913" spans="3:3" ht="13">
      <c r="C913" s="1"/>
    </row>
    <row r="914" spans="3:3" ht="13">
      <c r="C914" s="1"/>
    </row>
    <row r="915" spans="3:3" ht="13">
      <c r="C915" s="1"/>
    </row>
    <row r="916" spans="3:3" ht="13">
      <c r="C916" s="1"/>
    </row>
    <row r="917" spans="3:3" ht="13">
      <c r="C917" s="1"/>
    </row>
    <row r="918" spans="3:3" ht="13">
      <c r="C918" s="1"/>
    </row>
    <row r="919" spans="3:3" ht="13">
      <c r="C919" s="1"/>
    </row>
    <row r="920" spans="3:3" ht="13">
      <c r="C920" s="1"/>
    </row>
    <row r="921" spans="3:3" ht="13">
      <c r="C921" s="1"/>
    </row>
    <row r="922" spans="3:3" ht="13">
      <c r="C922" s="1"/>
    </row>
    <row r="923" spans="3:3" ht="13">
      <c r="C923" s="1"/>
    </row>
    <row r="924" spans="3:3" ht="13">
      <c r="C924" s="1"/>
    </row>
    <row r="925" spans="3:3" ht="13">
      <c r="C925" s="1"/>
    </row>
    <row r="926" spans="3:3" ht="13">
      <c r="C926" s="1"/>
    </row>
    <row r="927" spans="3:3" ht="13">
      <c r="C927" s="1"/>
    </row>
    <row r="928" spans="3:3" ht="13">
      <c r="C928" s="1"/>
    </row>
    <row r="929" spans="3:3" ht="13">
      <c r="C929" s="1"/>
    </row>
    <row r="930" spans="3:3" ht="13">
      <c r="C930" s="1"/>
    </row>
    <row r="931" spans="3:3" ht="13">
      <c r="C931" s="1"/>
    </row>
    <row r="932" spans="3:3" ht="13">
      <c r="C932" s="1"/>
    </row>
    <row r="933" spans="3:3" ht="13">
      <c r="C933" s="1"/>
    </row>
    <row r="934" spans="3:3" ht="13">
      <c r="C934" s="1"/>
    </row>
    <row r="935" spans="3:3" ht="13">
      <c r="C935" s="1"/>
    </row>
    <row r="936" spans="3:3" ht="13">
      <c r="C936" s="1"/>
    </row>
    <row r="937" spans="3:3" ht="13">
      <c r="C937" s="1"/>
    </row>
    <row r="938" spans="3:3" ht="13">
      <c r="C938" s="1"/>
    </row>
    <row r="939" spans="3:3" ht="13">
      <c r="C939" s="1"/>
    </row>
    <row r="940" spans="3:3" ht="13">
      <c r="C940" s="1"/>
    </row>
    <row r="941" spans="3:3" ht="13">
      <c r="C941" s="1"/>
    </row>
    <row r="942" spans="3:3" ht="13">
      <c r="C942" s="1"/>
    </row>
    <row r="943" spans="3:3" ht="13">
      <c r="C943" s="1"/>
    </row>
    <row r="944" spans="3:3" ht="13">
      <c r="C944" s="1"/>
    </row>
    <row r="945" spans="3:3" ht="13">
      <c r="C945" s="1"/>
    </row>
    <row r="946" spans="3:3" ht="13">
      <c r="C946" s="1"/>
    </row>
    <row r="947" spans="3:3" ht="13">
      <c r="C947" s="1"/>
    </row>
    <row r="948" spans="3:3" ht="13">
      <c r="C948" s="1"/>
    </row>
    <row r="949" spans="3:3" ht="13">
      <c r="C949" s="1"/>
    </row>
    <row r="950" spans="3:3" ht="13">
      <c r="C950" s="1"/>
    </row>
    <row r="951" spans="3:3" ht="13">
      <c r="C951" s="1"/>
    </row>
    <row r="952" spans="3:3" ht="13">
      <c r="C952" s="1"/>
    </row>
    <row r="953" spans="3:3" ht="13">
      <c r="C953" s="1"/>
    </row>
    <row r="954" spans="3:3" ht="13">
      <c r="C954" s="1"/>
    </row>
    <row r="955" spans="3:3" ht="13">
      <c r="C955" s="1"/>
    </row>
    <row r="956" spans="3:3" ht="13">
      <c r="C956" s="1"/>
    </row>
    <row r="957" spans="3:3" ht="13">
      <c r="C957" s="1"/>
    </row>
    <row r="958" spans="3:3" ht="13">
      <c r="C958" s="1"/>
    </row>
    <row r="959" spans="3:3" ht="13">
      <c r="C959" s="1"/>
    </row>
    <row r="960" spans="3:3" ht="13">
      <c r="C960" s="1"/>
    </row>
    <row r="961" spans="3:3" ht="13">
      <c r="C961" s="1"/>
    </row>
    <row r="962" spans="3:3" ht="13">
      <c r="C962" s="1"/>
    </row>
    <row r="963" spans="3:3" ht="13">
      <c r="C963" s="1"/>
    </row>
    <row r="964" spans="3:3" ht="13">
      <c r="C964" s="1"/>
    </row>
    <row r="965" spans="3:3" ht="13">
      <c r="C965" s="1"/>
    </row>
    <row r="966" spans="3:3" ht="13">
      <c r="C966" s="1"/>
    </row>
    <row r="967" spans="3:3" ht="13">
      <c r="C967" s="1"/>
    </row>
    <row r="968" spans="3:3" ht="13">
      <c r="C968" s="1"/>
    </row>
    <row r="969" spans="3:3" ht="13">
      <c r="C969" s="1"/>
    </row>
    <row r="970" spans="3:3" ht="13">
      <c r="C970" s="1"/>
    </row>
    <row r="971" spans="3:3" ht="13">
      <c r="C971" s="1"/>
    </row>
    <row r="972" spans="3:3" ht="13">
      <c r="C972" s="1"/>
    </row>
    <row r="973" spans="3:3" ht="13">
      <c r="C973" s="1"/>
    </row>
    <row r="974" spans="3:3" ht="13">
      <c r="C974" s="1"/>
    </row>
    <row r="975" spans="3:3" ht="13">
      <c r="C975" s="1"/>
    </row>
    <row r="976" spans="3:3" ht="13">
      <c r="C976" s="1"/>
    </row>
    <row r="977" spans="3:3" ht="13">
      <c r="C977" s="1"/>
    </row>
    <row r="978" spans="3:3" ht="13">
      <c r="C978" s="1"/>
    </row>
    <row r="979" spans="3:3" ht="13">
      <c r="C979" s="1"/>
    </row>
    <row r="980" spans="3:3" ht="13">
      <c r="C980" s="1"/>
    </row>
    <row r="981" spans="3:3" ht="13">
      <c r="C981" s="1"/>
    </row>
    <row r="982" spans="3:3" ht="13">
      <c r="C982" s="1"/>
    </row>
    <row r="983" spans="3:3" ht="13">
      <c r="C983" s="1"/>
    </row>
    <row r="984" spans="3:3" ht="13">
      <c r="C984" s="1"/>
    </row>
    <row r="985" spans="3:3" ht="13">
      <c r="C985" s="1"/>
    </row>
    <row r="986" spans="3:3" ht="13">
      <c r="C986" s="1"/>
    </row>
    <row r="987" spans="3:3" ht="13">
      <c r="C987" s="1"/>
    </row>
    <row r="988" spans="3:3" ht="13">
      <c r="C988" s="1"/>
    </row>
    <row r="989" spans="3:3" ht="13">
      <c r="C989" s="1"/>
    </row>
    <row r="990" spans="3:3" ht="13">
      <c r="C990" s="1"/>
    </row>
    <row r="991" spans="3:3" ht="13">
      <c r="C991" s="1"/>
    </row>
    <row r="992" spans="3:3" ht="13">
      <c r="C992" s="1"/>
    </row>
    <row r="993" spans="3:3" ht="13">
      <c r="C993" s="1"/>
    </row>
    <row r="994" spans="3:3" ht="13">
      <c r="C994" s="1"/>
    </row>
    <row r="995" spans="3:3" ht="13">
      <c r="C995" s="1"/>
    </row>
    <row r="996" spans="3:3" ht="13">
      <c r="C996" s="1"/>
    </row>
    <row r="997" spans="3:3" ht="13">
      <c r="C997" s="1"/>
    </row>
    <row r="998" spans="3:3" ht="13">
      <c r="C998" s="1"/>
    </row>
    <row r="999" spans="3:3" ht="13">
      <c r="C999" s="1"/>
    </row>
    <row r="1000" spans="3:3" ht="13">
      <c r="C1000" s="1"/>
    </row>
  </sheetData>
  <hyperlinks>
    <hyperlink ref="B2" r:id="rId1" xr:uid="{00000000-0004-0000-0900-000000000000}"/>
    <hyperlink ref="C2" r:id="rId2" xr:uid="{00000000-0004-0000-0900-000001000000}"/>
    <hyperlink ref="B3" r:id="rId3" xr:uid="{00000000-0004-0000-0900-000002000000}"/>
    <hyperlink ref="C3" r:id="rId4" xr:uid="{00000000-0004-0000-0900-000003000000}"/>
    <hyperlink ref="B4" r:id="rId5" xr:uid="{00000000-0004-0000-0900-000004000000}"/>
    <hyperlink ref="C4" r:id="rId6" xr:uid="{00000000-0004-0000-0900-000005000000}"/>
    <hyperlink ref="B5" r:id="rId7" xr:uid="{00000000-0004-0000-0900-000006000000}"/>
    <hyperlink ref="B6" r:id="rId8" xr:uid="{00000000-0004-0000-0900-000007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'DATA-Channels'!#REF!</xm:f>
          </x14:formula1>
          <xm:sqref>C2:C1000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7">
    <tabColor rgb="FFB4A7D6"/>
    <outlinePr summaryBelow="0" summaryRight="0"/>
  </sheetPr>
  <dimension ref="A1:AC226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40.1640625" customWidth="1"/>
    <col min="2" max="2" width="53.1640625" customWidth="1"/>
    <col min="4" max="4" width="15.5" customWidth="1"/>
    <col min="5" max="5" width="10.6640625" customWidth="1"/>
    <col min="6" max="6" width="6.6640625" customWidth="1"/>
    <col min="7" max="7" width="7.6640625" customWidth="1"/>
    <col min="10" max="11" width="24.1640625" customWidth="1"/>
    <col min="13" max="13" width="16" customWidth="1"/>
    <col min="14" max="14" width="15" customWidth="1"/>
    <col min="15" max="15" width="15.1640625" customWidth="1"/>
    <col min="16" max="16" width="18.1640625" customWidth="1"/>
  </cols>
  <sheetData>
    <row r="1" spans="1:29" ht="13">
      <c r="A1" s="41" t="s">
        <v>0</v>
      </c>
      <c r="B1" s="114" t="s">
        <v>1</v>
      </c>
      <c r="C1" s="114" t="s">
        <v>2</v>
      </c>
      <c r="D1" s="114" t="s">
        <v>5764</v>
      </c>
      <c r="E1" s="114" t="s">
        <v>5765</v>
      </c>
      <c r="F1" s="114" t="s">
        <v>6218</v>
      </c>
      <c r="G1" s="114" t="s">
        <v>4</v>
      </c>
      <c r="H1" s="114" t="s">
        <v>5766</v>
      </c>
      <c r="I1" s="114" t="s">
        <v>5762</v>
      </c>
      <c r="J1" s="114" t="s">
        <v>5</v>
      </c>
      <c r="K1" s="114" t="s">
        <v>6</v>
      </c>
      <c r="L1" s="114" t="s">
        <v>5767</v>
      </c>
      <c r="M1" s="114" t="s">
        <v>5768</v>
      </c>
      <c r="N1" s="114" t="s">
        <v>5763</v>
      </c>
      <c r="O1" s="114" t="s">
        <v>5769</v>
      </c>
      <c r="P1" s="114" t="s">
        <v>5770</v>
      </c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</row>
    <row r="2" spans="1:29" ht="14">
      <c r="A2" s="38" t="s">
        <v>233</v>
      </c>
      <c r="B2" s="104" t="s">
        <v>234</v>
      </c>
      <c r="C2" s="40" t="s">
        <v>14</v>
      </c>
      <c r="D2" s="41" t="s">
        <v>235</v>
      </c>
      <c r="E2" s="41" t="s">
        <v>98</v>
      </c>
      <c r="F2" s="1"/>
      <c r="G2" s="1" t="s">
        <v>18</v>
      </c>
      <c r="H2" s="1" t="s">
        <v>6219</v>
      </c>
      <c r="I2" s="1" t="s">
        <v>6220</v>
      </c>
      <c r="J2" s="1" t="s">
        <v>5791</v>
      </c>
      <c r="K2" s="1" t="s">
        <v>33</v>
      </c>
      <c r="L2" s="1" t="s">
        <v>28</v>
      </c>
      <c r="M2" s="42"/>
      <c r="N2" s="1" t="s">
        <v>91</v>
      </c>
    </row>
    <row r="3" spans="1:29" ht="14">
      <c r="A3" s="38" t="s">
        <v>237</v>
      </c>
      <c r="B3" s="104" t="s">
        <v>238</v>
      </c>
      <c r="C3" s="40" t="s">
        <v>14</v>
      </c>
      <c r="D3" s="41" t="s">
        <v>235</v>
      </c>
      <c r="E3" s="41" t="s">
        <v>98</v>
      </c>
      <c r="F3" s="1"/>
      <c r="G3" s="1" t="s">
        <v>18</v>
      </c>
      <c r="H3" s="1" t="s">
        <v>6219</v>
      </c>
      <c r="I3" s="1" t="s">
        <v>6220</v>
      </c>
      <c r="J3" s="1" t="s">
        <v>5774</v>
      </c>
      <c r="K3" s="1" t="s">
        <v>20</v>
      </c>
      <c r="L3" s="1" t="s">
        <v>28</v>
      </c>
      <c r="M3" s="42" t="s">
        <v>239</v>
      </c>
      <c r="N3" s="1"/>
    </row>
    <row r="4" spans="1:29" ht="14">
      <c r="A4" s="38" t="s">
        <v>240</v>
      </c>
      <c r="B4" s="104" t="s">
        <v>241</v>
      </c>
      <c r="C4" s="40" t="s">
        <v>14</v>
      </c>
      <c r="D4" s="41" t="s">
        <v>235</v>
      </c>
      <c r="E4" s="41" t="s">
        <v>98</v>
      </c>
      <c r="F4" s="1"/>
      <c r="G4" s="1" t="s">
        <v>18</v>
      </c>
      <c r="H4" s="1" t="s">
        <v>6219</v>
      </c>
      <c r="I4" s="1" t="s">
        <v>6221</v>
      </c>
      <c r="J4" s="1" t="s">
        <v>117</v>
      </c>
      <c r="K4" s="1" t="s">
        <v>58</v>
      </c>
      <c r="L4" s="1" t="s">
        <v>28</v>
      </c>
      <c r="M4" s="42" t="s">
        <v>242</v>
      </c>
      <c r="N4" s="1"/>
    </row>
    <row r="5" spans="1:29" ht="14">
      <c r="A5" s="38" t="s">
        <v>243</v>
      </c>
      <c r="B5" s="104" t="s">
        <v>244</v>
      </c>
      <c r="C5" s="40" t="s">
        <v>14</v>
      </c>
      <c r="D5" s="41" t="s">
        <v>235</v>
      </c>
      <c r="E5" s="41" t="s">
        <v>98</v>
      </c>
      <c r="F5" s="1"/>
      <c r="G5" s="1" t="s">
        <v>18</v>
      </c>
      <c r="H5" s="1" t="s">
        <v>6219</v>
      </c>
      <c r="I5" s="1" t="s">
        <v>6221</v>
      </c>
      <c r="J5" s="1" t="s">
        <v>117</v>
      </c>
      <c r="K5" s="1" t="s">
        <v>245</v>
      </c>
      <c r="L5" s="1" t="s">
        <v>28</v>
      </c>
      <c r="M5" s="42" t="s">
        <v>246</v>
      </c>
      <c r="N5" s="1"/>
    </row>
    <row r="6" spans="1:29" ht="14">
      <c r="A6" s="38" t="s">
        <v>247</v>
      </c>
      <c r="B6" s="104" t="s">
        <v>248</v>
      </c>
      <c r="C6" s="40" t="s">
        <v>14</v>
      </c>
      <c r="D6" s="41" t="s">
        <v>235</v>
      </c>
      <c r="E6" s="41" t="s">
        <v>98</v>
      </c>
      <c r="F6" s="1"/>
      <c r="G6" s="1" t="s">
        <v>18</v>
      </c>
      <c r="H6" s="1" t="s">
        <v>6219</v>
      </c>
      <c r="I6" s="1" t="s">
        <v>6222</v>
      </c>
      <c r="J6" s="1" t="s">
        <v>249</v>
      </c>
      <c r="K6" s="1" t="s">
        <v>117</v>
      </c>
      <c r="L6" s="1" t="s">
        <v>28</v>
      </c>
      <c r="M6" s="42" t="s">
        <v>250</v>
      </c>
      <c r="N6" s="1"/>
    </row>
    <row r="7" spans="1:29" ht="14">
      <c r="A7" s="38" t="s">
        <v>251</v>
      </c>
      <c r="B7" s="104" t="s">
        <v>252</v>
      </c>
      <c r="C7" s="40" t="s">
        <v>14</v>
      </c>
      <c r="D7" s="41" t="s">
        <v>235</v>
      </c>
      <c r="E7" s="41" t="s">
        <v>98</v>
      </c>
      <c r="F7" s="1"/>
      <c r="G7" s="1" t="s">
        <v>18</v>
      </c>
      <c r="H7" s="1" t="s">
        <v>6219</v>
      </c>
      <c r="I7" s="1" t="s">
        <v>6222</v>
      </c>
      <c r="J7" s="1" t="s">
        <v>127</v>
      </c>
      <c r="K7" s="1" t="s">
        <v>117</v>
      </c>
      <c r="L7" s="1" t="s">
        <v>28</v>
      </c>
      <c r="M7" s="42" t="s">
        <v>253</v>
      </c>
      <c r="N7" s="1"/>
    </row>
    <row r="8" spans="1:29" ht="14">
      <c r="A8" s="38" t="s">
        <v>254</v>
      </c>
      <c r="B8" s="104" t="s">
        <v>255</v>
      </c>
      <c r="C8" s="40" t="s">
        <v>14</v>
      </c>
      <c r="D8" s="41" t="s">
        <v>235</v>
      </c>
      <c r="E8" s="41" t="s">
        <v>98</v>
      </c>
      <c r="F8" s="1"/>
      <c r="G8" s="1" t="s">
        <v>18</v>
      </c>
      <c r="H8" s="1" t="s">
        <v>6219</v>
      </c>
      <c r="I8" s="1" t="s">
        <v>6223</v>
      </c>
      <c r="J8" s="1" t="s">
        <v>49</v>
      </c>
      <c r="K8" s="1" t="s">
        <v>117</v>
      </c>
      <c r="L8" s="1" t="s">
        <v>28</v>
      </c>
      <c r="M8" s="42" t="s">
        <v>103</v>
      </c>
      <c r="N8" s="1"/>
    </row>
    <row r="9" spans="1:29" ht="14">
      <c r="A9" s="38" t="s">
        <v>256</v>
      </c>
      <c r="B9" s="104" t="s">
        <v>257</v>
      </c>
      <c r="C9" s="40" t="s">
        <v>14</v>
      </c>
      <c r="D9" s="41" t="s">
        <v>258</v>
      </c>
      <c r="E9" s="41" t="s">
        <v>259</v>
      </c>
      <c r="F9" s="1"/>
      <c r="G9" s="1" t="s">
        <v>18</v>
      </c>
      <c r="H9" s="1" t="s">
        <v>6224</v>
      </c>
      <c r="I9" s="1" t="s">
        <v>6225</v>
      </c>
      <c r="J9" s="1" t="s">
        <v>20</v>
      </c>
      <c r="K9" s="1" t="s">
        <v>261</v>
      </c>
      <c r="L9" s="1" t="s">
        <v>28</v>
      </c>
      <c r="M9" s="42" t="s">
        <v>100</v>
      </c>
      <c r="N9" s="1"/>
    </row>
    <row r="10" spans="1:29" ht="14">
      <c r="A10" s="38" t="s">
        <v>262</v>
      </c>
      <c r="B10" s="104" t="s">
        <v>263</v>
      </c>
      <c r="C10" s="40" t="s">
        <v>14</v>
      </c>
      <c r="D10" s="41" t="s">
        <v>258</v>
      </c>
      <c r="E10" s="41" t="s">
        <v>259</v>
      </c>
      <c r="F10" s="1"/>
      <c r="G10" s="1" t="s">
        <v>18</v>
      </c>
      <c r="H10" s="1" t="s">
        <v>6224</v>
      </c>
      <c r="I10" s="1" t="s">
        <v>6225</v>
      </c>
      <c r="J10" s="1" t="s">
        <v>20</v>
      </c>
      <c r="K10" s="1" t="s">
        <v>85</v>
      </c>
      <c r="L10" s="1" t="s">
        <v>28</v>
      </c>
      <c r="M10" s="42" t="s">
        <v>264</v>
      </c>
      <c r="N10" s="1"/>
    </row>
    <row r="11" spans="1:29" ht="14">
      <c r="A11" s="38" t="s">
        <v>265</v>
      </c>
      <c r="B11" s="104" t="s">
        <v>266</v>
      </c>
      <c r="C11" s="40" t="s">
        <v>14</v>
      </c>
      <c r="D11" s="41" t="s">
        <v>258</v>
      </c>
      <c r="E11" s="41" t="s">
        <v>259</v>
      </c>
      <c r="F11" s="1"/>
      <c r="G11" s="1" t="s">
        <v>18</v>
      </c>
      <c r="H11" s="1" t="s">
        <v>6224</v>
      </c>
      <c r="I11" s="1" t="s">
        <v>6226</v>
      </c>
      <c r="J11" s="1" t="s">
        <v>127</v>
      </c>
      <c r="K11" s="1" t="s">
        <v>20</v>
      </c>
      <c r="L11" s="1" t="s">
        <v>28</v>
      </c>
      <c r="M11" s="42" t="s">
        <v>106</v>
      </c>
      <c r="N11" s="1"/>
    </row>
    <row r="12" spans="1:29" ht="14">
      <c r="A12" s="38" t="s">
        <v>267</v>
      </c>
      <c r="B12" s="104" t="s">
        <v>268</v>
      </c>
      <c r="C12" s="40" t="s">
        <v>14</v>
      </c>
      <c r="D12" s="41" t="s">
        <v>258</v>
      </c>
      <c r="E12" s="41" t="s">
        <v>259</v>
      </c>
      <c r="F12" s="1"/>
      <c r="G12" s="1" t="s">
        <v>18</v>
      </c>
      <c r="H12" s="1" t="s">
        <v>6224</v>
      </c>
      <c r="I12" s="1" t="s">
        <v>6226</v>
      </c>
      <c r="J12" s="1" t="s">
        <v>20</v>
      </c>
      <c r="K12" s="1" t="s">
        <v>5774</v>
      </c>
      <c r="L12" s="1" t="s">
        <v>28</v>
      </c>
      <c r="M12" s="42" t="s">
        <v>106</v>
      </c>
      <c r="N12" s="1"/>
    </row>
    <row r="13" spans="1:29" ht="14">
      <c r="A13" s="38" t="s">
        <v>265</v>
      </c>
      <c r="B13" s="104" t="s">
        <v>266</v>
      </c>
      <c r="C13" s="40" t="s">
        <v>14</v>
      </c>
      <c r="D13" s="41" t="s">
        <v>258</v>
      </c>
      <c r="E13" s="41" t="s">
        <v>259</v>
      </c>
      <c r="F13" s="1"/>
      <c r="G13" s="1" t="s">
        <v>18</v>
      </c>
      <c r="H13" s="1" t="s">
        <v>6224</v>
      </c>
      <c r="I13" s="1" t="s">
        <v>6226</v>
      </c>
      <c r="J13" s="1" t="s">
        <v>231</v>
      </c>
      <c r="K13" s="1" t="s">
        <v>269</v>
      </c>
      <c r="L13" s="1" t="s">
        <v>28</v>
      </c>
      <c r="M13" s="42" t="s">
        <v>270</v>
      </c>
      <c r="N13" s="1"/>
    </row>
    <row r="14" spans="1:29" ht="14">
      <c r="A14" s="38" t="s">
        <v>278</v>
      </c>
      <c r="B14" s="104" t="s">
        <v>279</v>
      </c>
      <c r="C14" s="40" t="s">
        <v>14</v>
      </c>
      <c r="D14" s="41" t="s">
        <v>273</v>
      </c>
      <c r="E14" s="41" t="s">
        <v>274</v>
      </c>
      <c r="F14" s="1"/>
      <c r="G14" s="1" t="s">
        <v>18</v>
      </c>
      <c r="H14" s="1" t="s">
        <v>6227</v>
      </c>
      <c r="I14" s="1" t="s">
        <v>6228</v>
      </c>
      <c r="J14" s="1" t="s">
        <v>127</v>
      </c>
      <c r="K14" s="1" t="s">
        <v>20</v>
      </c>
      <c r="L14" s="1" t="s">
        <v>28</v>
      </c>
      <c r="M14" s="42" t="s">
        <v>86</v>
      </c>
      <c r="N14" s="1"/>
    </row>
    <row r="15" spans="1:29" ht="14">
      <c r="A15" s="38" t="s">
        <v>276</v>
      </c>
      <c r="B15" s="104" t="s">
        <v>277</v>
      </c>
      <c r="C15" s="40" t="s">
        <v>14</v>
      </c>
      <c r="D15" s="41" t="s">
        <v>273</v>
      </c>
      <c r="E15" s="41" t="s">
        <v>274</v>
      </c>
      <c r="F15" s="1"/>
      <c r="G15" s="1" t="s">
        <v>18</v>
      </c>
      <c r="H15" s="1" t="s">
        <v>6227</v>
      </c>
      <c r="I15" s="1" t="s">
        <v>6228</v>
      </c>
      <c r="J15" s="1" t="s">
        <v>70</v>
      </c>
      <c r="K15" s="1" t="s">
        <v>102</v>
      </c>
      <c r="L15" s="1" t="s">
        <v>28</v>
      </c>
      <c r="M15" s="42" t="s">
        <v>100</v>
      </c>
      <c r="N15" s="1"/>
    </row>
    <row r="16" spans="1:29" ht="14">
      <c r="A16" s="38" t="s">
        <v>271</v>
      </c>
      <c r="B16" s="104" t="s">
        <v>272</v>
      </c>
      <c r="C16" s="40" t="s">
        <v>14</v>
      </c>
      <c r="D16" s="41" t="s">
        <v>273</v>
      </c>
      <c r="E16" s="41" t="s">
        <v>274</v>
      </c>
      <c r="F16" s="1"/>
      <c r="G16" s="1" t="s">
        <v>18</v>
      </c>
      <c r="H16" s="1" t="s">
        <v>6227</v>
      </c>
      <c r="I16" s="1" t="s">
        <v>6228</v>
      </c>
      <c r="J16" s="1" t="s">
        <v>20</v>
      </c>
      <c r="K16" s="1" t="s">
        <v>5774</v>
      </c>
      <c r="L16" s="1" t="s">
        <v>28</v>
      </c>
      <c r="M16" s="42"/>
      <c r="N16" s="1" t="s">
        <v>91</v>
      </c>
    </row>
    <row r="17" spans="1:14" ht="14">
      <c r="A17" s="38" t="s">
        <v>280</v>
      </c>
      <c r="B17" s="104" t="s">
        <v>281</v>
      </c>
      <c r="C17" s="40" t="s">
        <v>14</v>
      </c>
      <c r="D17" s="41" t="s">
        <v>273</v>
      </c>
      <c r="E17" s="41" t="s">
        <v>274</v>
      </c>
      <c r="F17" s="1"/>
      <c r="G17" s="1" t="s">
        <v>18</v>
      </c>
      <c r="H17" s="1" t="s">
        <v>6227</v>
      </c>
      <c r="I17" s="1" t="s">
        <v>6228</v>
      </c>
      <c r="J17" s="1" t="s">
        <v>127</v>
      </c>
      <c r="K17" s="1" t="s">
        <v>282</v>
      </c>
      <c r="L17" s="1" t="s">
        <v>28</v>
      </c>
      <c r="M17" s="42"/>
      <c r="N17" s="1" t="s">
        <v>91</v>
      </c>
    </row>
    <row r="18" spans="1:14" ht="14">
      <c r="A18" s="38" t="s">
        <v>283</v>
      </c>
      <c r="B18" s="104" t="s">
        <v>284</v>
      </c>
      <c r="C18" s="40" t="s">
        <v>14</v>
      </c>
      <c r="D18" s="41" t="s">
        <v>273</v>
      </c>
      <c r="E18" s="41" t="s">
        <v>274</v>
      </c>
      <c r="F18" s="1"/>
      <c r="G18" s="1" t="s">
        <v>18</v>
      </c>
      <c r="H18" s="1" t="s">
        <v>6227</v>
      </c>
      <c r="I18" s="1" t="s">
        <v>6228</v>
      </c>
      <c r="J18" s="1" t="s">
        <v>85</v>
      </c>
      <c r="K18" s="1" t="s">
        <v>20</v>
      </c>
      <c r="L18" s="1" t="s">
        <v>28</v>
      </c>
      <c r="M18" s="42" t="s">
        <v>285</v>
      </c>
      <c r="N18" s="1"/>
    </row>
    <row r="19" spans="1:14" ht="14">
      <c r="A19" s="38" t="s">
        <v>286</v>
      </c>
      <c r="B19" s="104" t="s">
        <v>287</v>
      </c>
      <c r="C19" s="40" t="s">
        <v>14</v>
      </c>
      <c r="D19" s="41" t="s">
        <v>273</v>
      </c>
      <c r="E19" s="41" t="s">
        <v>274</v>
      </c>
      <c r="F19" s="1"/>
      <c r="G19" s="1" t="s">
        <v>18</v>
      </c>
      <c r="H19" s="1" t="s">
        <v>6227</v>
      </c>
      <c r="I19" s="1" t="s">
        <v>6229</v>
      </c>
      <c r="J19" s="1" t="s">
        <v>85</v>
      </c>
      <c r="K19" s="1" t="s">
        <v>157</v>
      </c>
      <c r="L19" s="1" t="s">
        <v>28</v>
      </c>
      <c r="M19" s="42" t="s">
        <v>288</v>
      </c>
      <c r="N19" s="1"/>
    </row>
    <row r="20" spans="1:14" ht="14">
      <c r="A20" s="38" t="s">
        <v>303</v>
      </c>
      <c r="C20" s="40" t="s">
        <v>14</v>
      </c>
      <c r="D20" s="41" t="s">
        <v>290</v>
      </c>
      <c r="E20" s="41" t="s">
        <v>83</v>
      </c>
      <c r="F20" s="1"/>
      <c r="G20" s="1" t="s">
        <v>18</v>
      </c>
      <c r="H20" s="1" t="s">
        <v>6230</v>
      </c>
    </row>
    <row r="21" spans="1:14" ht="14">
      <c r="A21" s="38" t="s">
        <v>303</v>
      </c>
      <c r="C21" s="40" t="s">
        <v>14</v>
      </c>
      <c r="D21" s="41" t="s">
        <v>290</v>
      </c>
      <c r="E21" s="41" t="s">
        <v>83</v>
      </c>
      <c r="F21" s="1"/>
      <c r="G21" s="1" t="s">
        <v>18</v>
      </c>
      <c r="H21" s="1" t="s">
        <v>6230</v>
      </c>
    </row>
    <row r="22" spans="1:14" ht="14">
      <c r="A22" s="38" t="s">
        <v>303</v>
      </c>
      <c r="C22" s="40" t="s">
        <v>14</v>
      </c>
      <c r="D22" s="41" t="s">
        <v>290</v>
      </c>
      <c r="E22" s="41" t="s">
        <v>83</v>
      </c>
      <c r="F22" s="1"/>
      <c r="G22" s="1" t="s">
        <v>18</v>
      </c>
      <c r="H22" s="1" t="s">
        <v>6230</v>
      </c>
    </row>
    <row r="23" spans="1:14" ht="14">
      <c r="A23" s="38" t="s">
        <v>303</v>
      </c>
      <c r="C23" s="40" t="s">
        <v>14</v>
      </c>
      <c r="D23" s="41" t="s">
        <v>290</v>
      </c>
      <c r="E23" s="41" t="s">
        <v>83</v>
      </c>
      <c r="F23" s="1"/>
      <c r="G23" s="1" t="s">
        <v>18</v>
      </c>
      <c r="H23" s="1" t="s">
        <v>6230</v>
      </c>
    </row>
    <row r="24" spans="1:14" ht="14">
      <c r="A24" s="38" t="s">
        <v>303</v>
      </c>
      <c r="C24" s="40" t="s">
        <v>14</v>
      </c>
      <c r="D24" s="41" t="s">
        <v>290</v>
      </c>
      <c r="E24" s="41" t="s">
        <v>83</v>
      </c>
      <c r="F24" s="1"/>
      <c r="G24" s="1" t="s">
        <v>18</v>
      </c>
      <c r="H24" s="1" t="s">
        <v>6230</v>
      </c>
    </row>
    <row r="25" spans="1:14" ht="14">
      <c r="A25" s="38" t="s">
        <v>303</v>
      </c>
      <c r="B25" s="1"/>
      <c r="C25" s="40" t="s">
        <v>14</v>
      </c>
      <c r="D25" s="41" t="s">
        <v>290</v>
      </c>
      <c r="E25" s="41" t="s">
        <v>83</v>
      </c>
      <c r="F25" s="1"/>
      <c r="G25" s="1" t="s">
        <v>18</v>
      </c>
      <c r="H25" s="1" t="s">
        <v>6230</v>
      </c>
      <c r="I25" s="1"/>
      <c r="J25" s="1"/>
      <c r="K25" s="1"/>
      <c r="L25" s="1"/>
      <c r="M25" s="42"/>
      <c r="N25" s="1"/>
    </row>
    <row r="26" spans="1:14" ht="14">
      <c r="A26" s="38" t="s">
        <v>303</v>
      </c>
      <c r="B26" s="104" t="s">
        <v>304</v>
      </c>
      <c r="C26" s="40" t="s">
        <v>14</v>
      </c>
      <c r="D26" s="41" t="s">
        <v>290</v>
      </c>
      <c r="E26" s="41" t="s">
        <v>83</v>
      </c>
      <c r="F26" s="1"/>
      <c r="G26" s="1" t="s">
        <v>18</v>
      </c>
      <c r="H26" s="1" t="s">
        <v>6230</v>
      </c>
      <c r="I26" s="1" t="s">
        <v>6231</v>
      </c>
      <c r="J26" s="1" t="s">
        <v>157</v>
      </c>
      <c r="K26" s="1" t="s">
        <v>20</v>
      </c>
      <c r="L26" s="1" t="s">
        <v>28</v>
      </c>
      <c r="M26" s="42" t="s">
        <v>152</v>
      </c>
      <c r="N26" s="1"/>
    </row>
    <row r="27" spans="1:14" ht="14">
      <c r="A27" s="38" t="s">
        <v>305</v>
      </c>
      <c r="B27" s="104" t="s">
        <v>306</v>
      </c>
      <c r="C27" s="40" t="s">
        <v>14</v>
      </c>
      <c r="D27" s="41" t="s">
        <v>258</v>
      </c>
      <c r="E27" s="41" t="s">
        <v>148</v>
      </c>
      <c r="F27" s="1"/>
      <c r="G27" s="1" t="s">
        <v>18</v>
      </c>
      <c r="H27" s="1" t="s">
        <v>6224</v>
      </c>
      <c r="I27" s="1" t="s">
        <v>5778</v>
      </c>
      <c r="J27" s="1" t="s">
        <v>127</v>
      </c>
      <c r="K27" s="1" t="s">
        <v>20</v>
      </c>
      <c r="L27" s="1" t="s">
        <v>28</v>
      </c>
      <c r="M27" s="42" t="s">
        <v>178</v>
      </c>
      <c r="N27" s="1"/>
    </row>
    <row r="28" spans="1:14" ht="14">
      <c r="A28" s="38" t="s">
        <v>307</v>
      </c>
      <c r="B28" s="104" t="s">
        <v>308</v>
      </c>
      <c r="C28" s="40" t="s">
        <v>14</v>
      </c>
      <c r="D28" s="41" t="s">
        <v>309</v>
      </c>
      <c r="E28" s="41" t="s">
        <v>310</v>
      </c>
      <c r="F28" s="1"/>
      <c r="G28" s="1" t="s">
        <v>18</v>
      </c>
      <c r="H28" s="1" t="s">
        <v>6232</v>
      </c>
      <c r="I28" s="1" t="s">
        <v>5775</v>
      </c>
      <c r="J28" s="1" t="s">
        <v>92</v>
      </c>
      <c r="K28" s="1" t="s">
        <v>20</v>
      </c>
      <c r="L28" s="1" t="s">
        <v>28</v>
      </c>
      <c r="M28" s="42" t="s">
        <v>312</v>
      </c>
      <c r="N28" s="1"/>
    </row>
    <row r="29" spans="1:14" ht="14">
      <c r="A29" s="38" t="s">
        <v>313</v>
      </c>
      <c r="B29" s="104" t="s">
        <v>314</v>
      </c>
      <c r="C29" s="40" t="s">
        <v>14</v>
      </c>
      <c r="D29" s="41" t="s">
        <v>315</v>
      </c>
      <c r="E29" s="41" t="s">
        <v>138</v>
      </c>
      <c r="F29" s="1"/>
      <c r="G29" s="1" t="s">
        <v>18</v>
      </c>
      <c r="H29" s="1" t="s">
        <v>6233</v>
      </c>
      <c r="I29" s="1" t="s">
        <v>5776</v>
      </c>
      <c r="J29" s="1" t="s">
        <v>5774</v>
      </c>
      <c r="K29" s="1" t="s">
        <v>112</v>
      </c>
      <c r="L29" s="1" t="s">
        <v>28</v>
      </c>
      <c r="M29" s="42" t="s">
        <v>317</v>
      </c>
      <c r="N29" s="1"/>
    </row>
    <row r="30" spans="1:14" ht="14">
      <c r="A30" s="38" t="s">
        <v>318</v>
      </c>
      <c r="B30" s="104" t="s">
        <v>319</v>
      </c>
      <c r="C30" s="40" t="s">
        <v>14</v>
      </c>
      <c r="D30" s="41" t="s">
        <v>315</v>
      </c>
      <c r="E30" s="41" t="s">
        <v>138</v>
      </c>
      <c r="F30" s="1"/>
      <c r="G30" s="1" t="s">
        <v>18</v>
      </c>
      <c r="H30" s="1" t="s">
        <v>6233</v>
      </c>
      <c r="I30" s="1" t="s">
        <v>5776</v>
      </c>
      <c r="J30" s="1" t="s">
        <v>49</v>
      </c>
      <c r="K30" s="1" t="s">
        <v>20</v>
      </c>
      <c r="L30" s="1" t="s">
        <v>28</v>
      </c>
      <c r="M30" s="42" t="s">
        <v>34</v>
      </c>
      <c r="N30" s="1"/>
    </row>
    <row r="31" spans="1:14" ht="14">
      <c r="A31" s="38" t="s">
        <v>320</v>
      </c>
      <c r="B31" s="104" t="s">
        <v>321</v>
      </c>
      <c r="C31" s="40" t="s">
        <v>14</v>
      </c>
      <c r="D31" s="41" t="s">
        <v>322</v>
      </c>
      <c r="E31" s="41" t="s">
        <v>138</v>
      </c>
      <c r="F31" s="1"/>
      <c r="G31" s="1" t="s">
        <v>18</v>
      </c>
      <c r="H31" s="1" t="s">
        <v>6234</v>
      </c>
      <c r="I31" s="1" t="s">
        <v>5777</v>
      </c>
      <c r="J31" s="1" t="s">
        <v>157</v>
      </c>
      <c r="K31" s="1" t="s">
        <v>180</v>
      </c>
      <c r="L31" s="1" t="s">
        <v>28</v>
      </c>
      <c r="M31" s="42" t="s">
        <v>324</v>
      </c>
      <c r="N31" s="1"/>
    </row>
    <row r="32" spans="1:14" ht="17.25" customHeight="1">
      <c r="A32" s="38" t="s">
        <v>325</v>
      </c>
      <c r="B32" s="104" t="s">
        <v>326</v>
      </c>
      <c r="C32" s="40" t="s">
        <v>14</v>
      </c>
      <c r="D32" s="41" t="s">
        <v>322</v>
      </c>
      <c r="E32" s="41" t="s">
        <v>138</v>
      </c>
      <c r="F32" s="1"/>
      <c r="G32" s="1" t="s">
        <v>18</v>
      </c>
      <c r="H32" s="1" t="s">
        <v>6234</v>
      </c>
      <c r="I32" s="1" t="s">
        <v>5778</v>
      </c>
      <c r="J32" s="1" t="s">
        <v>5779</v>
      </c>
      <c r="K32" s="1" t="s">
        <v>327</v>
      </c>
      <c r="L32" s="1" t="s">
        <v>28</v>
      </c>
      <c r="M32" s="42"/>
      <c r="N32" s="1" t="s">
        <v>91</v>
      </c>
    </row>
    <row r="33" spans="1:14" ht="17.25" customHeight="1">
      <c r="A33" s="38" t="s">
        <v>328</v>
      </c>
      <c r="B33" s="104" t="s">
        <v>329</v>
      </c>
      <c r="C33" s="40" t="s">
        <v>14</v>
      </c>
      <c r="D33" s="41" t="s">
        <v>322</v>
      </c>
      <c r="E33" s="41" t="s">
        <v>138</v>
      </c>
      <c r="F33" s="1"/>
      <c r="G33" s="1" t="s">
        <v>18</v>
      </c>
      <c r="H33" s="1" t="s">
        <v>6234</v>
      </c>
      <c r="I33" s="1" t="s">
        <v>5778</v>
      </c>
      <c r="J33" s="1" t="s">
        <v>20</v>
      </c>
      <c r="K33" s="1" t="s">
        <v>118</v>
      </c>
      <c r="L33" s="1" t="s">
        <v>28</v>
      </c>
      <c r="M33" s="42" t="s">
        <v>29</v>
      </c>
      <c r="N33" s="1"/>
    </row>
    <row r="34" spans="1:14" ht="17.25" customHeight="1">
      <c r="A34" s="38" t="s">
        <v>330</v>
      </c>
      <c r="B34" s="104" t="s">
        <v>331</v>
      </c>
      <c r="C34" s="40" t="s">
        <v>14</v>
      </c>
      <c r="D34" s="41" t="s">
        <v>322</v>
      </c>
      <c r="E34" s="41" t="s">
        <v>138</v>
      </c>
      <c r="F34" s="1"/>
      <c r="G34" s="1" t="s">
        <v>18</v>
      </c>
      <c r="H34" s="1" t="s">
        <v>6234</v>
      </c>
      <c r="I34" s="1" t="s">
        <v>5778</v>
      </c>
      <c r="J34" s="1" t="s">
        <v>20</v>
      </c>
      <c r="K34" s="1" t="s">
        <v>157</v>
      </c>
      <c r="L34" s="1" t="s">
        <v>28</v>
      </c>
      <c r="M34" s="42" t="s">
        <v>86</v>
      </c>
      <c r="N34" s="1"/>
    </row>
    <row r="35" spans="1:14" ht="14">
      <c r="A35" s="38" t="s">
        <v>332</v>
      </c>
      <c r="B35" s="104" t="s">
        <v>333</v>
      </c>
      <c r="C35" s="40" t="s">
        <v>14</v>
      </c>
      <c r="D35" s="41" t="s">
        <v>322</v>
      </c>
      <c r="E35" s="41" t="s">
        <v>138</v>
      </c>
      <c r="F35" s="1"/>
      <c r="G35" s="1" t="s">
        <v>18</v>
      </c>
      <c r="H35" s="1" t="s">
        <v>6234</v>
      </c>
      <c r="I35" s="1" t="s">
        <v>5778</v>
      </c>
      <c r="J35" s="1" t="s">
        <v>49</v>
      </c>
      <c r="K35" s="1" t="s">
        <v>180</v>
      </c>
      <c r="L35" s="1" t="s">
        <v>28</v>
      </c>
      <c r="M35" s="42" t="s">
        <v>246</v>
      </c>
      <c r="N35" s="1"/>
    </row>
    <row r="36" spans="1:14" ht="14">
      <c r="A36" s="38" t="s">
        <v>334</v>
      </c>
      <c r="B36" s="104" t="s">
        <v>335</v>
      </c>
      <c r="C36" s="40" t="s">
        <v>14</v>
      </c>
      <c r="D36" s="41" t="s">
        <v>322</v>
      </c>
      <c r="E36" s="41" t="s">
        <v>138</v>
      </c>
      <c r="F36" s="1"/>
      <c r="G36" s="1" t="s">
        <v>18</v>
      </c>
      <c r="H36" s="1" t="s">
        <v>6234</v>
      </c>
      <c r="I36" s="1" t="s">
        <v>5780</v>
      </c>
      <c r="J36" s="1" t="s">
        <v>20</v>
      </c>
      <c r="K36" s="1" t="s">
        <v>49</v>
      </c>
      <c r="L36" s="1" t="s">
        <v>28</v>
      </c>
      <c r="M36" s="42" t="s">
        <v>228</v>
      </c>
      <c r="N36" s="1"/>
    </row>
    <row r="37" spans="1:14" ht="14">
      <c r="A37" s="38" t="s">
        <v>336</v>
      </c>
      <c r="B37" s="104" t="s">
        <v>337</v>
      </c>
      <c r="C37" s="40" t="s">
        <v>14</v>
      </c>
      <c r="D37" s="41" t="s">
        <v>338</v>
      </c>
      <c r="E37" s="41" t="s">
        <v>164</v>
      </c>
      <c r="F37" s="1"/>
      <c r="G37" s="1" t="s">
        <v>18</v>
      </c>
      <c r="H37" s="1" t="s">
        <v>6235</v>
      </c>
      <c r="I37" s="1" t="s">
        <v>5778</v>
      </c>
      <c r="J37" s="1" t="s">
        <v>249</v>
      </c>
      <c r="K37" s="1" t="s">
        <v>118</v>
      </c>
      <c r="L37" s="1" t="s">
        <v>28</v>
      </c>
      <c r="M37" s="42" t="s">
        <v>185</v>
      </c>
      <c r="N37" s="1"/>
    </row>
    <row r="38" spans="1:14" ht="14">
      <c r="A38" s="38" t="s">
        <v>340</v>
      </c>
      <c r="B38" s="104" t="s">
        <v>341</v>
      </c>
      <c r="C38" s="40" t="s">
        <v>14</v>
      </c>
      <c r="D38" s="41" t="s">
        <v>338</v>
      </c>
      <c r="E38" s="41" t="s">
        <v>164</v>
      </c>
      <c r="F38" s="1"/>
      <c r="G38" s="1" t="s">
        <v>18</v>
      </c>
      <c r="H38" s="1" t="s">
        <v>6235</v>
      </c>
      <c r="I38" s="1" t="s">
        <v>5778</v>
      </c>
      <c r="J38" s="1" t="s">
        <v>261</v>
      </c>
      <c r="K38" s="1" t="s">
        <v>112</v>
      </c>
      <c r="L38" s="1" t="s">
        <v>28</v>
      </c>
      <c r="M38" s="42" t="s">
        <v>342</v>
      </c>
      <c r="N38" s="1"/>
    </row>
    <row r="39" spans="1:14" ht="14">
      <c r="A39" s="38" t="s">
        <v>343</v>
      </c>
      <c r="B39" s="104" t="s">
        <v>344</v>
      </c>
      <c r="C39" s="40" t="s">
        <v>14</v>
      </c>
      <c r="D39" s="41" t="s">
        <v>338</v>
      </c>
      <c r="E39" s="41" t="s">
        <v>164</v>
      </c>
      <c r="F39" s="1"/>
      <c r="G39" s="1" t="s">
        <v>18</v>
      </c>
      <c r="H39" s="1" t="s">
        <v>6235</v>
      </c>
      <c r="I39" s="1" t="s">
        <v>5781</v>
      </c>
      <c r="J39" s="1" t="s">
        <v>20</v>
      </c>
      <c r="K39" s="1" t="s">
        <v>345</v>
      </c>
      <c r="L39" s="1" t="s">
        <v>28</v>
      </c>
      <c r="M39" s="42" t="s">
        <v>346</v>
      </c>
      <c r="N39" s="1"/>
    </row>
    <row r="40" spans="1:14" ht="14">
      <c r="A40" s="38" t="s">
        <v>347</v>
      </c>
      <c r="B40" s="104" t="s">
        <v>348</v>
      </c>
      <c r="C40" s="40" t="s">
        <v>14</v>
      </c>
      <c r="D40" s="41" t="s">
        <v>338</v>
      </c>
      <c r="E40" s="41" t="s">
        <v>164</v>
      </c>
      <c r="F40" s="1"/>
      <c r="G40" s="1" t="s">
        <v>18</v>
      </c>
      <c r="H40" s="1" t="s">
        <v>6235</v>
      </c>
      <c r="I40" s="1" t="s">
        <v>5782</v>
      </c>
      <c r="J40" s="1" t="s">
        <v>20</v>
      </c>
      <c r="K40" s="1" t="s">
        <v>127</v>
      </c>
      <c r="L40" s="1" t="s">
        <v>28</v>
      </c>
      <c r="M40" s="42"/>
      <c r="N40" s="1" t="s">
        <v>349</v>
      </c>
    </row>
    <row r="41" spans="1:14" ht="14">
      <c r="A41" s="38" t="s">
        <v>350</v>
      </c>
      <c r="B41" s="104" t="s">
        <v>351</v>
      </c>
      <c r="C41" s="40" t="s">
        <v>14</v>
      </c>
      <c r="D41" s="41" t="s">
        <v>338</v>
      </c>
      <c r="E41" s="41" t="s">
        <v>164</v>
      </c>
      <c r="F41" s="1"/>
      <c r="G41" s="1" t="s">
        <v>18</v>
      </c>
      <c r="H41" s="1" t="s">
        <v>6235</v>
      </c>
      <c r="I41" s="1" t="s">
        <v>5782</v>
      </c>
      <c r="J41" s="1" t="s">
        <v>20</v>
      </c>
      <c r="K41" s="1" t="s">
        <v>200</v>
      </c>
      <c r="L41" s="1" t="s">
        <v>28</v>
      </c>
      <c r="M41" s="42" t="s">
        <v>352</v>
      </c>
      <c r="N41" s="1"/>
    </row>
    <row r="42" spans="1:14" ht="14">
      <c r="A42" s="38" t="s">
        <v>353</v>
      </c>
      <c r="B42" s="104" t="s">
        <v>354</v>
      </c>
      <c r="C42" s="40" t="s">
        <v>14</v>
      </c>
      <c r="D42" s="41" t="s">
        <v>338</v>
      </c>
      <c r="E42" s="41" t="s">
        <v>164</v>
      </c>
      <c r="F42" s="1"/>
      <c r="G42" s="1" t="s">
        <v>18</v>
      </c>
      <c r="H42" s="1" t="s">
        <v>6235</v>
      </c>
      <c r="I42" s="1" t="s">
        <v>5783</v>
      </c>
      <c r="J42" s="1" t="s">
        <v>200</v>
      </c>
      <c r="K42" s="1" t="s">
        <v>249</v>
      </c>
      <c r="L42" s="1" t="s">
        <v>28</v>
      </c>
      <c r="M42" s="42" t="s">
        <v>355</v>
      </c>
      <c r="N42" s="1"/>
    </row>
    <row r="43" spans="1:14" ht="14">
      <c r="A43" s="38" t="s">
        <v>356</v>
      </c>
      <c r="B43" s="104" t="s">
        <v>357</v>
      </c>
      <c r="C43" s="40" t="s">
        <v>14</v>
      </c>
      <c r="D43" s="41" t="s">
        <v>315</v>
      </c>
      <c r="E43" s="41" t="s">
        <v>138</v>
      </c>
      <c r="F43" s="1"/>
      <c r="G43" s="1" t="s">
        <v>18</v>
      </c>
      <c r="H43" s="1" t="s">
        <v>6233</v>
      </c>
      <c r="I43" s="1" t="s">
        <v>5784</v>
      </c>
      <c r="J43" s="1" t="s">
        <v>112</v>
      </c>
      <c r="K43" s="1" t="s">
        <v>358</v>
      </c>
      <c r="L43" s="1" t="s">
        <v>28</v>
      </c>
      <c r="M43" s="42" t="s">
        <v>29</v>
      </c>
      <c r="N43" s="1"/>
    </row>
    <row r="44" spans="1:14" ht="14">
      <c r="A44" s="38" t="s">
        <v>359</v>
      </c>
      <c r="B44" s="104" t="s">
        <v>360</v>
      </c>
      <c r="C44" s="40" t="s">
        <v>14</v>
      </c>
      <c r="D44" s="41" t="s">
        <v>315</v>
      </c>
      <c r="E44" s="41" t="s">
        <v>138</v>
      </c>
      <c r="F44" s="1"/>
      <c r="G44" s="1" t="s">
        <v>18</v>
      </c>
      <c r="H44" s="1" t="s">
        <v>6233</v>
      </c>
      <c r="I44" s="1" t="s">
        <v>5785</v>
      </c>
      <c r="J44" s="1" t="s">
        <v>249</v>
      </c>
      <c r="K44" s="1" t="s">
        <v>361</v>
      </c>
      <c r="L44" s="1" t="s">
        <v>28</v>
      </c>
      <c r="M44" s="42" t="s">
        <v>362</v>
      </c>
      <c r="N44" s="1"/>
    </row>
    <row r="45" spans="1:14" ht="14">
      <c r="A45" s="38" t="s">
        <v>363</v>
      </c>
      <c r="B45" s="104" t="s">
        <v>364</v>
      </c>
      <c r="C45" s="40" t="s">
        <v>14</v>
      </c>
      <c r="D45" s="41" t="s">
        <v>315</v>
      </c>
      <c r="E45" s="41" t="s">
        <v>138</v>
      </c>
      <c r="F45" s="1"/>
      <c r="G45" s="1" t="s">
        <v>18</v>
      </c>
      <c r="H45" s="1" t="s">
        <v>6233</v>
      </c>
      <c r="I45" s="1" t="s">
        <v>5785</v>
      </c>
      <c r="J45" s="1" t="s">
        <v>49</v>
      </c>
      <c r="K45" s="1" t="s">
        <v>112</v>
      </c>
      <c r="L45" s="1" t="s">
        <v>28</v>
      </c>
      <c r="M45" s="42" t="s">
        <v>365</v>
      </c>
      <c r="N45" s="1"/>
    </row>
    <row r="46" spans="1:14" ht="14">
      <c r="A46" s="38" t="s">
        <v>318</v>
      </c>
      <c r="B46" s="104" t="s">
        <v>366</v>
      </c>
      <c r="C46" s="40" t="s">
        <v>14</v>
      </c>
      <c r="D46" s="41" t="s">
        <v>315</v>
      </c>
      <c r="E46" s="41" t="s">
        <v>138</v>
      </c>
      <c r="F46" s="1"/>
      <c r="G46" s="1" t="s">
        <v>18</v>
      </c>
      <c r="H46" s="1" t="s">
        <v>6233</v>
      </c>
      <c r="I46" s="1" t="s">
        <v>5785</v>
      </c>
      <c r="J46" s="1" t="s">
        <v>49</v>
      </c>
      <c r="K46" s="1" t="s">
        <v>20</v>
      </c>
      <c r="L46" s="1" t="s">
        <v>28</v>
      </c>
      <c r="M46" s="42" t="s">
        <v>34</v>
      </c>
      <c r="N46" s="1"/>
    </row>
    <row r="47" spans="1:14" ht="14">
      <c r="A47" s="38" t="s">
        <v>367</v>
      </c>
      <c r="B47" s="104" t="s">
        <v>368</v>
      </c>
      <c r="C47" s="40" t="s">
        <v>14</v>
      </c>
      <c r="D47" s="41" t="s">
        <v>315</v>
      </c>
      <c r="E47" s="41" t="s">
        <v>138</v>
      </c>
      <c r="F47" s="1"/>
      <c r="G47" s="1" t="s">
        <v>18</v>
      </c>
      <c r="H47" s="1" t="s">
        <v>6233</v>
      </c>
      <c r="I47" s="1" t="s">
        <v>5786</v>
      </c>
      <c r="J47" s="1" t="s">
        <v>180</v>
      </c>
      <c r="K47" s="1" t="s">
        <v>249</v>
      </c>
      <c r="L47" s="1" t="s">
        <v>28</v>
      </c>
      <c r="M47" s="42" t="s">
        <v>128</v>
      </c>
      <c r="N47" s="1"/>
    </row>
    <row r="48" spans="1:14" ht="14">
      <c r="A48" s="38" t="s">
        <v>369</v>
      </c>
      <c r="B48" s="104" t="s">
        <v>370</v>
      </c>
      <c r="C48" s="40" t="s">
        <v>14</v>
      </c>
      <c r="D48" s="41" t="s">
        <v>371</v>
      </c>
      <c r="E48" s="41" t="s">
        <v>259</v>
      </c>
      <c r="F48" s="1"/>
      <c r="G48" s="1" t="s">
        <v>18</v>
      </c>
      <c r="H48" s="1" t="s">
        <v>6236</v>
      </c>
      <c r="I48" s="1" t="s">
        <v>6226</v>
      </c>
      <c r="J48" s="1" t="s">
        <v>20</v>
      </c>
      <c r="K48" s="1" t="s">
        <v>373</v>
      </c>
      <c r="L48" s="1" t="s">
        <v>28</v>
      </c>
      <c r="M48" s="42" t="s">
        <v>374</v>
      </c>
      <c r="N48" s="1"/>
    </row>
    <row r="49" spans="1:14" ht="14">
      <c r="A49" s="38" t="s">
        <v>375</v>
      </c>
      <c r="B49" s="104" t="s">
        <v>376</v>
      </c>
      <c r="C49" s="40" t="s">
        <v>14</v>
      </c>
      <c r="D49" s="41" t="s">
        <v>371</v>
      </c>
      <c r="E49" s="41" t="s">
        <v>259</v>
      </c>
      <c r="F49" s="1"/>
      <c r="G49" s="1" t="s">
        <v>18</v>
      </c>
      <c r="H49" s="1" t="s">
        <v>6236</v>
      </c>
      <c r="I49" s="1" t="s">
        <v>6226</v>
      </c>
      <c r="J49" s="1" t="s">
        <v>180</v>
      </c>
      <c r="K49" s="1" t="s">
        <v>231</v>
      </c>
      <c r="L49" s="1" t="s">
        <v>28</v>
      </c>
      <c r="M49" s="42"/>
      <c r="N49" s="1" t="s">
        <v>91</v>
      </c>
    </row>
    <row r="50" spans="1:14" ht="14">
      <c r="A50" s="38" t="s">
        <v>377</v>
      </c>
      <c r="B50" s="104" t="s">
        <v>378</v>
      </c>
      <c r="C50" s="40" t="s">
        <v>14</v>
      </c>
      <c r="D50" s="41" t="s">
        <v>371</v>
      </c>
      <c r="E50" s="41" t="s">
        <v>259</v>
      </c>
      <c r="F50" s="1"/>
      <c r="G50" s="1" t="s">
        <v>18</v>
      </c>
      <c r="H50" s="1" t="s">
        <v>6236</v>
      </c>
      <c r="I50" s="1" t="s">
        <v>6226</v>
      </c>
      <c r="J50" s="1" t="s">
        <v>20</v>
      </c>
      <c r="K50" s="1" t="s">
        <v>33</v>
      </c>
      <c r="L50" s="1" t="s">
        <v>28</v>
      </c>
      <c r="M50" s="42" t="s">
        <v>178</v>
      </c>
      <c r="N50" s="1"/>
    </row>
    <row r="51" spans="1:14" ht="14">
      <c r="A51" s="38" t="s">
        <v>379</v>
      </c>
      <c r="B51" s="104" t="s">
        <v>380</v>
      </c>
      <c r="C51" s="40" t="s">
        <v>14</v>
      </c>
      <c r="D51" s="41" t="s">
        <v>315</v>
      </c>
      <c r="E51" s="41" t="s">
        <v>138</v>
      </c>
      <c r="F51" s="1"/>
      <c r="G51" s="1" t="s">
        <v>18</v>
      </c>
      <c r="H51" s="1" t="s">
        <v>6233</v>
      </c>
      <c r="I51" s="1" t="s">
        <v>5787</v>
      </c>
      <c r="J51" s="1" t="s">
        <v>20</v>
      </c>
      <c r="K51" s="1" t="s">
        <v>5774</v>
      </c>
      <c r="L51" s="1" t="s">
        <v>28</v>
      </c>
      <c r="M51" s="42" t="s">
        <v>381</v>
      </c>
      <c r="N51" s="1"/>
    </row>
    <row r="52" spans="1:14" ht="14">
      <c r="A52" s="38" t="s">
        <v>382</v>
      </c>
      <c r="B52" s="104" t="s">
        <v>383</v>
      </c>
      <c r="C52" s="40" t="s">
        <v>14</v>
      </c>
      <c r="D52" s="41" t="s">
        <v>315</v>
      </c>
      <c r="E52" s="41" t="s">
        <v>138</v>
      </c>
      <c r="F52" s="1"/>
      <c r="G52" s="1" t="s">
        <v>18</v>
      </c>
      <c r="H52" s="1" t="s">
        <v>6233</v>
      </c>
      <c r="I52" s="1" t="s">
        <v>5787</v>
      </c>
      <c r="J52" s="1" t="s">
        <v>20</v>
      </c>
      <c r="K52" s="1" t="s">
        <v>112</v>
      </c>
      <c r="L52" s="1" t="s">
        <v>28</v>
      </c>
      <c r="M52" s="42" t="s">
        <v>119</v>
      </c>
      <c r="N52" s="1"/>
    </row>
    <row r="53" spans="1:14" ht="18" customHeight="1">
      <c r="A53" s="38" t="s">
        <v>384</v>
      </c>
      <c r="B53" s="104" t="s">
        <v>385</v>
      </c>
      <c r="C53" s="40" t="s">
        <v>14</v>
      </c>
      <c r="D53" s="41" t="s">
        <v>315</v>
      </c>
      <c r="E53" s="41" t="s">
        <v>138</v>
      </c>
      <c r="F53" s="1"/>
      <c r="G53" s="1" t="s">
        <v>18</v>
      </c>
      <c r="H53" s="1" t="s">
        <v>6233</v>
      </c>
      <c r="I53" s="1" t="s">
        <v>5788</v>
      </c>
      <c r="J53" s="1" t="s">
        <v>20</v>
      </c>
      <c r="K53" s="1" t="s">
        <v>5789</v>
      </c>
      <c r="L53" s="1" t="s">
        <v>28</v>
      </c>
      <c r="M53" s="42" t="s">
        <v>130</v>
      </c>
      <c r="N53" s="1"/>
    </row>
    <row r="54" spans="1:14" ht="14">
      <c r="A54" s="38" t="s">
        <v>386</v>
      </c>
      <c r="B54" s="104" t="s">
        <v>387</v>
      </c>
      <c r="C54" s="40" t="s">
        <v>14</v>
      </c>
      <c r="D54" s="41" t="s">
        <v>388</v>
      </c>
      <c r="E54" s="41" t="s">
        <v>42</v>
      </c>
      <c r="F54" s="1"/>
      <c r="G54" s="1" t="s">
        <v>18</v>
      </c>
      <c r="H54" s="1" t="s">
        <v>6237</v>
      </c>
      <c r="I54" s="1" t="s">
        <v>5790</v>
      </c>
      <c r="J54" s="1" t="s">
        <v>5791</v>
      </c>
      <c r="K54" s="1" t="s">
        <v>390</v>
      </c>
      <c r="L54" s="1" t="s">
        <v>28</v>
      </c>
      <c r="M54" s="42" t="s">
        <v>346</v>
      </c>
      <c r="N54" s="1"/>
    </row>
    <row r="55" spans="1:14" ht="14">
      <c r="A55" s="38" t="s">
        <v>391</v>
      </c>
      <c r="B55" s="104" t="s">
        <v>392</v>
      </c>
      <c r="C55" s="40" t="s">
        <v>14</v>
      </c>
      <c r="D55" s="41" t="s">
        <v>388</v>
      </c>
      <c r="E55" s="41" t="s">
        <v>42</v>
      </c>
      <c r="F55" s="1"/>
      <c r="G55" s="1" t="s">
        <v>18</v>
      </c>
      <c r="H55" s="1" t="s">
        <v>6237</v>
      </c>
      <c r="I55" s="1" t="s">
        <v>5792</v>
      </c>
      <c r="J55" s="1" t="s">
        <v>20</v>
      </c>
      <c r="K55" s="1" t="s">
        <v>70</v>
      </c>
      <c r="L55" s="1" t="s">
        <v>28</v>
      </c>
      <c r="M55" s="42" t="s">
        <v>294</v>
      </c>
      <c r="N55" s="1"/>
    </row>
    <row r="56" spans="1:14" ht="14">
      <c r="A56" s="38" t="s">
        <v>393</v>
      </c>
      <c r="B56" s="104" t="s">
        <v>394</v>
      </c>
      <c r="C56" s="40" t="s">
        <v>14</v>
      </c>
      <c r="D56" s="41" t="s">
        <v>388</v>
      </c>
      <c r="E56" s="41" t="s">
        <v>42</v>
      </c>
      <c r="F56" s="1"/>
      <c r="G56" s="1" t="s">
        <v>18</v>
      </c>
      <c r="H56" s="1" t="s">
        <v>6237</v>
      </c>
      <c r="I56" s="1" t="s">
        <v>5792</v>
      </c>
      <c r="J56" s="1" t="s">
        <v>20</v>
      </c>
      <c r="K56" s="1" t="s">
        <v>33</v>
      </c>
      <c r="L56" s="1" t="s">
        <v>28</v>
      </c>
      <c r="M56" s="42" t="s">
        <v>395</v>
      </c>
      <c r="N56" s="1"/>
    </row>
    <row r="57" spans="1:14" ht="14">
      <c r="A57" s="38" t="s">
        <v>396</v>
      </c>
      <c r="B57" s="104" t="s">
        <v>397</v>
      </c>
      <c r="C57" s="40" t="s">
        <v>14</v>
      </c>
      <c r="D57" s="41" t="s">
        <v>388</v>
      </c>
      <c r="E57" s="41" t="s">
        <v>42</v>
      </c>
      <c r="F57" s="1"/>
      <c r="G57" s="1" t="s">
        <v>18</v>
      </c>
      <c r="H57" s="1" t="s">
        <v>6237</v>
      </c>
      <c r="I57" s="1" t="s">
        <v>5793</v>
      </c>
      <c r="J57" s="1" t="s">
        <v>5791</v>
      </c>
      <c r="K57" s="1" t="s">
        <v>157</v>
      </c>
      <c r="L57" s="1" t="s">
        <v>28</v>
      </c>
      <c r="M57" s="42" t="s">
        <v>294</v>
      </c>
      <c r="N57" s="1"/>
    </row>
    <row r="58" spans="1:14" ht="14">
      <c r="A58" s="38" t="s">
        <v>398</v>
      </c>
      <c r="B58" s="104" t="s">
        <v>399</v>
      </c>
      <c r="C58" s="40" t="s">
        <v>14</v>
      </c>
      <c r="D58" s="41" t="s">
        <v>388</v>
      </c>
      <c r="E58" s="41" t="s">
        <v>42</v>
      </c>
      <c r="F58" s="1"/>
      <c r="G58" s="1" t="s">
        <v>18</v>
      </c>
      <c r="H58" s="1" t="s">
        <v>6237</v>
      </c>
      <c r="I58" s="1" t="s">
        <v>5794</v>
      </c>
      <c r="J58" s="1" t="s">
        <v>5774</v>
      </c>
      <c r="K58" s="1" t="s">
        <v>20</v>
      </c>
      <c r="L58" s="1" t="s">
        <v>28</v>
      </c>
      <c r="M58" s="42" t="s">
        <v>89</v>
      </c>
      <c r="N58" s="1"/>
    </row>
    <row r="59" spans="1:14" ht="14">
      <c r="A59" s="38" t="s">
        <v>400</v>
      </c>
      <c r="B59" s="104" t="s">
        <v>401</v>
      </c>
      <c r="C59" s="40" t="s">
        <v>14</v>
      </c>
      <c r="D59" s="41" t="s">
        <v>388</v>
      </c>
      <c r="E59" s="41" t="s">
        <v>42</v>
      </c>
      <c r="F59" s="1"/>
      <c r="G59" s="1" t="s">
        <v>18</v>
      </c>
      <c r="H59" s="1" t="s">
        <v>6237</v>
      </c>
      <c r="I59" s="1" t="s">
        <v>5794</v>
      </c>
      <c r="J59" s="1" t="s">
        <v>20</v>
      </c>
      <c r="K59" s="1" t="s">
        <v>49</v>
      </c>
      <c r="L59" s="1" t="s">
        <v>28</v>
      </c>
      <c r="M59" s="42"/>
      <c r="N59" s="1" t="s">
        <v>402</v>
      </c>
    </row>
    <row r="60" spans="1:14" ht="14">
      <c r="A60" s="38" t="s">
        <v>403</v>
      </c>
      <c r="B60" s="104" t="s">
        <v>404</v>
      </c>
      <c r="C60" s="40" t="s">
        <v>14</v>
      </c>
      <c r="D60" s="41" t="s">
        <v>406</v>
      </c>
      <c r="E60" s="41" t="s">
        <v>407</v>
      </c>
      <c r="F60" s="1"/>
      <c r="G60" s="1" t="s">
        <v>18</v>
      </c>
      <c r="H60" s="1" t="s">
        <v>6238</v>
      </c>
      <c r="I60" s="1" t="s">
        <v>5795</v>
      </c>
      <c r="J60" s="1"/>
      <c r="K60" s="1"/>
      <c r="L60" s="1" t="s">
        <v>28</v>
      </c>
      <c r="M60" s="42"/>
      <c r="N60" s="1" t="s">
        <v>405</v>
      </c>
    </row>
    <row r="61" spans="1:14" ht="14">
      <c r="A61" s="38" t="s">
        <v>409</v>
      </c>
      <c r="B61" s="104" t="s">
        <v>410</v>
      </c>
      <c r="C61" s="40" t="s">
        <v>14</v>
      </c>
      <c r="D61" s="41" t="s">
        <v>411</v>
      </c>
      <c r="E61" s="41" t="s">
        <v>65</v>
      </c>
      <c r="F61" s="1"/>
      <c r="G61" s="1" t="s">
        <v>18</v>
      </c>
      <c r="H61" s="1" t="s">
        <v>6239</v>
      </c>
      <c r="I61" s="1" t="s">
        <v>5796</v>
      </c>
      <c r="J61" s="1" t="s">
        <v>33</v>
      </c>
      <c r="K61" s="1" t="s">
        <v>20</v>
      </c>
      <c r="L61" s="1" t="s">
        <v>28</v>
      </c>
      <c r="M61" s="42" t="s">
        <v>413</v>
      </c>
      <c r="N61" s="1"/>
    </row>
    <row r="62" spans="1:14" ht="14">
      <c r="A62" s="38" t="s">
        <v>414</v>
      </c>
      <c r="B62" s="104" t="s">
        <v>415</v>
      </c>
      <c r="C62" s="40" t="s">
        <v>14</v>
      </c>
      <c r="D62" s="41" t="s">
        <v>5798</v>
      </c>
      <c r="E62" s="41" t="s">
        <v>190</v>
      </c>
      <c r="F62" s="1"/>
      <c r="G62" s="1" t="s">
        <v>18</v>
      </c>
      <c r="H62" s="1" t="s">
        <v>6240</v>
      </c>
      <c r="I62" s="1" t="s">
        <v>5797</v>
      </c>
      <c r="J62" s="1" t="s">
        <v>418</v>
      </c>
      <c r="K62" s="1" t="s">
        <v>20</v>
      </c>
      <c r="L62" s="1" t="s">
        <v>45</v>
      </c>
      <c r="M62" s="42" t="s">
        <v>419</v>
      </c>
      <c r="N62" s="1"/>
    </row>
    <row r="63" spans="1:14" ht="14">
      <c r="A63" s="38" t="s">
        <v>420</v>
      </c>
      <c r="B63" s="104" t="s">
        <v>421</v>
      </c>
      <c r="C63" s="40" t="s">
        <v>14</v>
      </c>
      <c r="D63" s="41" t="s">
        <v>5798</v>
      </c>
      <c r="E63" s="41" t="s">
        <v>190</v>
      </c>
      <c r="F63" s="1"/>
      <c r="G63" s="1" t="s">
        <v>18</v>
      </c>
      <c r="H63" s="1" t="s">
        <v>6240</v>
      </c>
      <c r="I63" s="1" t="s">
        <v>5797</v>
      </c>
      <c r="J63" s="1" t="s">
        <v>20</v>
      </c>
      <c r="K63" s="1" t="s">
        <v>79</v>
      </c>
      <c r="L63" s="1" t="s">
        <v>45</v>
      </c>
      <c r="M63" s="42"/>
      <c r="N63" s="1" t="s">
        <v>91</v>
      </c>
    </row>
    <row r="64" spans="1:14" ht="14">
      <c r="A64" s="38" t="s">
        <v>422</v>
      </c>
      <c r="B64" s="104" t="s">
        <v>423</v>
      </c>
      <c r="C64" s="40" t="s">
        <v>14</v>
      </c>
      <c r="D64" s="41" t="s">
        <v>5798</v>
      </c>
      <c r="E64" s="41" t="s">
        <v>190</v>
      </c>
      <c r="F64" s="1"/>
      <c r="G64" s="1" t="s">
        <v>18</v>
      </c>
      <c r="H64" s="1" t="s">
        <v>6240</v>
      </c>
      <c r="I64" s="1" t="s">
        <v>5797</v>
      </c>
      <c r="J64" s="1" t="s">
        <v>424</v>
      </c>
      <c r="K64" s="1" t="s">
        <v>425</v>
      </c>
      <c r="L64" s="1" t="s">
        <v>45</v>
      </c>
      <c r="M64" s="42"/>
      <c r="N64" s="1" t="s">
        <v>91</v>
      </c>
    </row>
    <row r="65" spans="1:14" ht="14">
      <c r="A65" s="38" t="s">
        <v>426</v>
      </c>
      <c r="B65" s="104" t="s">
        <v>427</v>
      </c>
      <c r="C65" s="40" t="s">
        <v>14</v>
      </c>
      <c r="D65" s="41" t="s">
        <v>5798</v>
      </c>
      <c r="E65" s="41" t="s">
        <v>190</v>
      </c>
      <c r="F65" s="1"/>
      <c r="G65" s="1" t="s">
        <v>18</v>
      </c>
      <c r="H65" s="1" t="s">
        <v>6240</v>
      </c>
      <c r="I65" s="1" t="s">
        <v>5797</v>
      </c>
      <c r="J65" s="1" t="s">
        <v>20</v>
      </c>
      <c r="K65" s="1" t="s">
        <v>428</v>
      </c>
      <c r="L65" s="1" t="s">
        <v>45</v>
      </c>
      <c r="M65" s="42" t="s">
        <v>195</v>
      </c>
      <c r="N65" s="1"/>
    </row>
    <row r="66" spans="1:14" ht="14">
      <c r="A66" s="38" t="s">
        <v>429</v>
      </c>
      <c r="B66" s="104" t="s">
        <v>430</v>
      </c>
      <c r="C66" s="40" t="s">
        <v>14</v>
      </c>
      <c r="D66" s="41" t="s">
        <v>5798</v>
      </c>
      <c r="E66" s="41" t="s">
        <v>190</v>
      </c>
      <c r="F66" s="1"/>
      <c r="G66" s="1" t="s">
        <v>18</v>
      </c>
      <c r="H66" s="1" t="s">
        <v>6240</v>
      </c>
      <c r="I66" s="1" t="s">
        <v>5797</v>
      </c>
      <c r="J66" s="1" t="s">
        <v>197</v>
      </c>
      <c r="K66" s="1" t="s">
        <v>431</v>
      </c>
      <c r="L66" s="1" t="s">
        <v>45</v>
      </c>
      <c r="M66" s="42"/>
      <c r="N66" s="1" t="s">
        <v>91</v>
      </c>
    </row>
    <row r="67" spans="1:14" ht="14">
      <c r="A67" s="38" t="s">
        <v>432</v>
      </c>
      <c r="B67" s="104" t="s">
        <v>433</v>
      </c>
      <c r="C67" s="40" t="s">
        <v>14</v>
      </c>
      <c r="D67" s="41" t="s">
        <v>5798</v>
      </c>
      <c r="E67" s="41" t="s">
        <v>190</v>
      </c>
      <c r="F67" s="1"/>
      <c r="G67" s="1" t="s">
        <v>18</v>
      </c>
      <c r="H67" s="1" t="s">
        <v>6240</v>
      </c>
      <c r="I67" s="1" t="s">
        <v>5797</v>
      </c>
      <c r="J67" s="1" t="s">
        <v>20</v>
      </c>
      <c r="K67" s="1" t="s">
        <v>434</v>
      </c>
      <c r="L67" s="1" t="s">
        <v>45</v>
      </c>
      <c r="M67" s="42" t="s">
        <v>435</v>
      </c>
      <c r="N67" s="1"/>
    </row>
    <row r="68" spans="1:14" ht="14">
      <c r="A68" s="38" t="s">
        <v>436</v>
      </c>
      <c r="B68" s="104" t="s">
        <v>437</v>
      </c>
      <c r="C68" s="40" t="s">
        <v>14</v>
      </c>
      <c r="D68" s="41" t="s">
        <v>5798</v>
      </c>
      <c r="E68" s="41" t="s">
        <v>190</v>
      </c>
      <c r="F68" s="1"/>
      <c r="G68" s="1" t="s">
        <v>18</v>
      </c>
      <c r="H68" s="1" t="s">
        <v>6240</v>
      </c>
      <c r="I68" s="1" t="s">
        <v>5797</v>
      </c>
      <c r="J68" s="1" t="s">
        <v>5799</v>
      </c>
      <c r="K68" s="1" t="s">
        <v>434</v>
      </c>
      <c r="L68" s="1" t="s">
        <v>45</v>
      </c>
      <c r="M68" s="42"/>
      <c r="N68" s="1" t="s">
        <v>91</v>
      </c>
    </row>
    <row r="69" spans="1:14" ht="14">
      <c r="A69" s="38" t="s">
        <v>439</v>
      </c>
      <c r="B69" s="104" t="s">
        <v>440</v>
      </c>
      <c r="C69" s="40" t="s">
        <v>14</v>
      </c>
      <c r="D69" s="41" t="s">
        <v>441</v>
      </c>
      <c r="E69" s="41" t="s">
        <v>83</v>
      </c>
      <c r="F69" s="1"/>
      <c r="G69" s="1" t="s">
        <v>18</v>
      </c>
      <c r="H69" s="1" t="s">
        <v>6241</v>
      </c>
      <c r="I69" s="1" t="s">
        <v>5797</v>
      </c>
      <c r="J69" s="1" t="s">
        <v>20</v>
      </c>
      <c r="K69" s="1" t="s">
        <v>245</v>
      </c>
      <c r="L69" s="1" t="s">
        <v>28</v>
      </c>
      <c r="M69" s="42"/>
      <c r="N69" s="1" t="s">
        <v>91</v>
      </c>
    </row>
    <row r="70" spans="1:14" ht="14">
      <c r="A70" s="38" t="s">
        <v>443</v>
      </c>
      <c r="B70" s="104" t="s">
        <v>444</v>
      </c>
      <c r="C70" s="40" t="s">
        <v>14</v>
      </c>
      <c r="D70" s="41" t="s">
        <v>441</v>
      </c>
      <c r="E70" s="41" t="s">
        <v>83</v>
      </c>
      <c r="F70" s="1"/>
      <c r="G70" s="1" t="s">
        <v>18</v>
      </c>
      <c r="H70" s="1" t="s">
        <v>6241</v>
      </c>
      <c r="I70" s="1" t="s">
        <v>5797</v>
      </c>
      <c r="J70" s="1" t="s">
        <v>20</v>
      </c>
      <c r="K70" s="1" t="s">
        <v>301</v>
      </c>
      <c r="L70" s="1" t="s">
        <v>28</v>
      </c>
      <c r="M70" s="42"/>
      <c r="N70" s="1" t="s">
        <v>91</v>
      </c>
    </row>
    <row r="71" spans="1:14" ht="14">
      <c r="A71" s="38" t="s">
        <v>445</v>
      </c>
      <c r="B71" s="104" t="s">
        <v>446</v>
      </c>
      <c r="C71" s="40" t="s">
        <v>14</v>
      </c>
      <c r="D71" s="41" t="s">
        <v>441</v>
      </c>
      <c r="E71" s="41" t="s">
        <v>83</v>
      </c>
      <c r="F71" s="1"/>
      <c r="G71" s="1" t="s">
        <v>18</v>
      </c>
      <c r="H71" s="1" t="s">
        <v>6241</v>
      </c>
      <c r="I71" s="1" t="s">
        <v>5797</v>
      </c>
      <c r="J71" s="1" t="s">
        <v>20</v>
      </c>
      <c r="K71" s="1" t="s">
        <v>5774</v>
      </c>
      <c r="L71" s="1" t="s">
        <v>28</v>
      </c>
      <c r="M71" s="42"/>
      <c r="N71" s="1" t="s">
        <v>91</v>
      </c>
    </row>
    <row r="72" spans="1:14" ht="14">
      <c r="A72" s="38" t="s">
        <v>447</v>
      </c>
      <c r="B72" s="104" t="s">
        <v>448</v>
      </c>
      <c r="C72" s="40" t="s">
        <v>14</v>
      </c>
      <c r="D72" s="41" t="s">
        <v>441</v>
      </c>
      <c r="E72" s="41" t="s">
        <v>83</v>
      </c>
      <c r="F72" s="1"/>
      <c r="G72" s="1" t="s">
        <v>18</v>
      </c>
      <c r="H72" s="1" t="s">
        <v>6241</v>
      </c>
      <c r="I72" s="1" t="s">
        <v>5797</v>
      </c>
      <c r="J72" s="1" t="s">
        <v>5791</v>
      </c>
      <c r="K72" s="1" t="s">
        <v>200</v>
      </c>
      <c r="L72" s="1" t="s">
        <v>28</v>
      </c>
      <c r="M72" s="42"/>
      <c r="N72" s="1" t="s">
        <v>91</v>
      </c>
    </row>
    <row r="73" spans="1:14" ht="14">
      <c r="A73" s="38" t="s">
        <v>449</v>
      </c>
      <c r="B73" s="104" t="s">
        <v>450</v>
      </c>
      <c r="C73" s="40" t="s">
        <v>14</v>
      </c>
      <c r="D73" s="41" t="s">
        <v>451</v>
      </c>
      <c r="E73" s="41" t="s">
        <v>452</v>
      </c>
      <c r="F73" s="1"/>
      <c r="G73" s="1" t="s">
        <v>18</v>
      </c>
      <c r="H73" s="1" t="s">
        <v>6242</v>
      </c>
      <c r="I73" s="1" t="s">
        <v>5797</v>
      </c>
      <c r="J73" s="1" t="s">
        <v>85</v>
      </c>
      <c r="K73" s="1" t="s">
        <v>49</v>
      </c>
      <c r="L73" s="1" t="s">
        <v>28</v>
      </c>
      <c r="M73" s="42" t="s">
        <v>454</v>
      </c>
      <c r="N73" s="1"/>
    </row>
    <row r="74" spans="1:14" ht="14">
      <c r="A74" s="38" t="s">
        <v>455</v>
      </c>
      <c r="B74" s="104" t="s">
        <v>456</v>
      </c>
      <c r="C74" s="40" t="s">
        <v>14</v>
      </c>
      <c r="D74" s="41" t="s">
        <v>441</v>
      </c>
      <c r="E74" s="41" t="s">
        <v>83</v>
      </c>
      <c r="F74" s="1"/>
      <c r="G74" s="1" t="s">
        <v>18</v>
      </c>
      <c r="H74" s="1" t="s">
        <v>6241</v>
      </c>
      <c r="I74" s="1" t="s">
        <v>5800</v>
      </c>
      <c r="J74" s="1"/>
      <c r="K74" s="1"/>
      <c r="L74" s="1" t="s">
        <v>28</v>
      </c>
      <c r="M74" s="42"/>
      <c r="N74" s="1" t="s">
        <v>91</v>
      </c>
    </row>
    <row r="75" spans="1:14" ht="14">
      <c r="A75" s="38" t="s">
        <v>457</v>
      </c>
      <c r="B75" s="104" t="s">
        <v>458</v>
      </c>
      <c r="C75" s="40" t="s">
        <v>14</v>
      </c>
      <c r="D75" s="41" t="s">
        <v>441</v>
      </c>
      <c r="E75" s="41" t="s">
        <v>83</v>
      </c>
      <c r="F75" s="1"/>
      <c r="G75" s="1" t="s">
        <v>18</v>
      </c>
      <c r="H75" s="1" t="s">
        <v>6241</v>
      </c>
      <c r="I75" s="1" t="s">
        <v>5801</v>
      </c>
      <c r="J75" s="1" t="s">
        <v>5791</v>
      </c>
      <c r="K75" s="1" t="s">
        <v>49</v>
      </c>
      <c r="L75" s="1" t="s">
        <v>28</v>
      </c>
      <c r="M75" s="42"/>
      <c r="N75" s="1" t="s">
        <v>91</v>
      </c>
    </row>
    <row r="76" spans="1:14" ht="14">
      <c r="A76" s="38" t="s">
        <v>459</v>
      </c>
      <c r="B76" s="104" t="s">
        <v>460</v>
      </c>
      <c r="C76" s="40" t="s">
        <v>14</v>
      </c>
      <c r="D76" s="41" t="s">
        <v>462</v>
      </c>
      <c r="E76" s="41" t="s">
        <v>164</v>
      </c>
      <c r="F76" s="1"/>
      <c r="G76" s="1" t="s">
        <v>18</v>
      </c>
      <c r="H76" s="1" t="s">
        <v>6243</v>
      </c>
      <c r="I76" s="1" t="s">
        <v>5802</v>
      </c>
      <c r="J76" s="1"/>
      <c r="K76" s="1"/>
      <c r="L76" s="1" t="s">
        <v>28</v>
      </c>
      <c r="M76" s="42"/>
      <c r="N76" s="1" t="s">
        <v>461</v>
      </c>
    </row>
    <row r="77" spans="1:14" ht="14">
      <c r="A77" s="38" t="s">
        <v>464</v>
      </c>
      <c r="B77" s="104" t="s">
        <v>465</v>
      </c>
      <c r="C77" s="40" t="s">
        <v>14</v>
      </c>
      <c r="D77" s="41" t="s">
        <v>462</v>
      </c>
      <c r="E77" s="41" t="s">
        <v>164</v>
      </c>
      <c r="F77" s="1"/>
      <c r="G77" s="1" t="s">
        <v>18</v>
      </c>
      <c r="H77" s="1" t="s">
        <v>6243</v>
      </c>
      <c r="I77" s="1" t="s">
        <v>5802</v>
      </c>
      <c r="J77" s="1" t="s">
        <v>20</v>
      </c>
      <c r="K77" s="1" t="s">
        <v>118</v>
      </c>
      <c r="L77" s="1" t="s">
        <v>28</v>
      </c>
      <c r="M77" s="42" t="s">
        <v>466</v>
      </c>
      <c r="N77" s="1"/>
    </row>
    <row r="78" spans="1:14" ht="14">
      <c r="A78" s="38" t="s">
        <v>467</v>
      </c>
      <c r="B78" s="104" t="s">
        <v>468</v>
      </c>
      <c r="C78" s="40" t="s">
        <v>14</v>
      </c>
      <c r="D78" s="41" t="s">
        <v>462</v>
      </c>
      <c r="E78" s="41" t="s">
        <v>164</v>
      </c>
      <c r="F78" s="1"/>
      <c r="G78" s="1" t="s">
        <v>18</v>
      </c>
      <c r="H78" s="1" t="s">
        <v>6243</v>
      </c>
      <c r="I78" s="1" t="s">
        <v>5802</v>
      </c>
      <c r="J78" s="1" t="s">
        <v>20</v>
      </c>
      <c r="K78" s="1" t="s">
        <v>157</v>
      </c>
      <c r="L78" s="1" t="s">
        <v>28</v>
      </c>
      <c r="M78" s="42" t="s">
        <v>469</v>
      </c>
      <c r="N78" s="1"/>
    </row>
    <row r="79" spans="1:14" ht="14">
      <c r="A79" s="38" t="s">
        <v>470</v>
      </c>
      <c r="B79" s="104" t="s">
        <v>471</v>
      </c>
      <c r="C79" s="40" t="s">
        <v>14</v>
      </c>
      <c r="D79" s="41" t="s">
        <v>462</v>
      </c>
      <c r="E79" s="41" t="s">
        <v>164</v>
      </c>
      <c r="F79" s="1"/>
      <c r="G79" s="1" t="s">
        <v>18</v>
      </c>
      <c r="H79" s="1" t="s">
        <v>6243</v>
      </c>
      <c r="I79" s="1" t="s">
        <v>5803</v>
      </c>
      <c r="J79" s="1"/>
      <c r="K79" s="1"/>
      <c r="L79" s="1" t="s">
        <v>28</v>
      </c>
      <c r="M79" s="42"/>
      <c r="N79" s="1" t="s">
        <v>461</v>
      </c>
    </row>
    <row r="80" spans="1:14" ht="14">
      <c r="A80" s="38" t="s">
        <v>472</v>
      </c>
      <c r="B80" s="104" t="s">
        <v>473</v>
      </c>
      <c r="C80" s="40" t="s">
        <v>14</v>
      </c>
      <c r="D80" s="41" t="s">
        <v>462</v>
      </c>
      <c r="E80" s="41" t="s">
        <v>164</v>
      </c>
      <c r="F80" s="1"/>
      <c r="G80" s="1" t="s">
        <v>18</v>
      </c>
      <c r="H80" s="1" t="s">
        <v>6243</v>
      </c>
      <c r="I80" s="1" t="s">
        <v>5804</v>
      </c>
      <c r="J80" s="1" t="s">
        <v>20</v>
      </c>
      <c r="K80" s="1" t="s">
        <v>5774</v>
      </c>
      <c r="L80" s="1" t="s">
        <v>28</v>
      </c>
      <c r="M80" s="42"/>
      <c r="N80" s="1" t="s">
        <v>474</v>
      </c>
    </row>
    <row r="81" spans="1:16" ht="14">
      <c r="A81" s="38" t="s">
        <v>475</v>
      </c>
      <c r="B81" s="104" t="s">
        <v>476</v>
      </c>
      <c r="C81" s="40" t="s">
        <v>14</v>
      </c>
      <c r="D81" s="41" t="s">
        <v>477</v>
      </c>
      <c r="E81" s="41" t="s">
        <v>83</v>
      </c>
      <c r="F81" s="1"/>
      <c r="G81" s="1" t="s">
        <v>18</v>
      </c>
      <c r="H81" s="1" t="s">
        <v>6244</v>
      </c>
      <c r="I81" s="1" t="s">
        <v>5805</v>
      </c>
      <c r="J81" s="1" t="s">
        <v>49</v>
      </c>
      <c r="K81" s="1" t="s">
        <v>20</v>
      </c>
      <c r="L81" s="1" t="s">
        <v>28</v>
      </c>
      <c r="M81" s="42" t="s">
        <v>312</v>
      </c>
    </row>
    <row r="82" spans="1:16" ht="14">
      <c r="A82" s="38" t="s">
        <v>578</v>
      </c>
      <c r="B82" s="104" t="s">
        <v>579</v>
      </c>
      <c r="C82" s="40" t="s">
        <v>580</v>
      </c>
      <c r="D82" s="41" t="s">
        <v>5806</v>
      </c>
      <c r="E82" s="41" t="s">
        <v>204</v>
      </c>
      <c r="F82" s="104" t="s">
        <v>582</v>
      </c>
      <c r="G82" s="1" t="s">
        <v>18</v>
      </c>
      <c r="H82" s="34">
        <v>41161</v>
      </c>
      <c r="I82" s="34">
        <v>41185</v>
      </c>
      <c r="J82" s="1" t="s">
        <v>105</v>
      </c>
      <c r="K82" s="1" t="s">
        <v>424</v>
      </c>
      <c r="L82" s="1" t="s">
        <v>28</v>
      </c>
      <c r="M82" s="42" t="s">
        <v>86</v>
      </c>
    </row>
    <row r="83" spans="1:16" ht="14">
      <c r="A83" s="38" t="s">
        <v>583</v>
      </c>
      <c r="B83" s="104" t="s">
        <v>584</v>
      </c>
      <c r="C83" s="40" t="s">
        <v>580</v>
      </c>
      <c r="D83" s="41" t="s">
        <v>5806</v>
      </c>
      <c r="E83" s="41" t="s">
        <v>204</v>
      </c>
      <c r="F83" s="104" t="s">
        <v>582</v>
      </c>
      <c r="G83" s="1" t="s">
        <v>18</v>
      </c>
      <c r="H83" s="34">
        <v>41161</v>
      </c>
      <c r="I83" s="34">
        <v>41166</v>
      </c>
      <c r="J83" s="1" t="s">
        <v>418</v>
      </c>
      <c r="K83" s="1" t="s">
        <v>424</v>
      </c>
      <c r="L83" s="1" t="s">
        <v>28</v>
      </c>
      <c r="M83" s="42" t="s">
        <v>362</v>
      </c>
    </row>
    <row r="84" spans="1:16" ht="14">
      <c r="A84" s="38" t="s">
        <v>585</v>
      </c>
      <c r="B84" s="104" t="s">
        <v>586</v>
      </c>
      <c r="C84" s="40" t="s">
        <v>580</v>
      </c>
      <c r="D84" s="41" t="s">
        <v>5806</v>
      </c>
      <c r="E84" s="41" t="s">
        <v>204</v>
      </c>
      <c r="F84" s="103" t="s">
        <v>582</v>
      </c>
      <c r="G84" s="1" t="s">
        <v>18</v>
      </c>
      <c r="H84" s="34">
        <v>41161</v>
      </c>
      <c r="I84" s="34">
        <v>41166</v>
      </c>
      <c r="J84" s="1" t="s">
        <v>587</v>
      </c>
      <c r="K84" s="1" t="s">
        <v>424</v>
      </c>
      <c r="L84" s="1" t="s">
        <v>28</v>
      </c>
      <c r="M84" s="42" t="s">
        <v>106</v>
      </c>
    </row>
    <row r="85" spans="1:16" ht="14">
      <c r="A85" s="38" t="s">
        <v>588</v>
      </c>
      <c r="B85" s="104" t="s">
        <v>589</v>
      </c>
      <c r="C85" s="40" t="s">
        <v>590</v>
      </c>
      <c r="D85" s="41" t="s">
        <v>5807</v>
      </c>
      <c r="E85" s="41" t="s">
        <v>593</v>
      </c>
      <c r="G85" s="1" t="s">
        <v>18</v>
      </c>
      <c r="H85" s="34">
        <v>41659</v>
      </c>
      <c r="I85" s="34">
        <v>41682</v>
      </c>
      <c r="J85" s="1" t="s">
        <v>85</v>
      </c>
      <c r="K85" s="1"/>
      <c r="L85" s="1"/>
      <c r="M85" s="42"/>
      <c r="N85" s="1" t="s">
        <v>591</v>
      </c>
    </row>
    <row r="86" spans="1:16" ht="15">
      <c r="A86" s="49" t="s">
        <v>598</v>
      </c>
      <c r="B86" s="115" t="s">
        <v>599</v>
      </c>
      <c r="C86" s="51" t="s">
        <v>600</v>
      </c>
      <c r="D86" s="53" t="s">
        <v>5808</v>
      </c>
      <c r="E86" s="53" t="s">
        <v>204</v>
      </c>
      <c r="F86" s="116" t="s">
        <v>602</v>
      </c>
      <c r="G86" s="53" t="s">
        <v>18</v>
      </c>
      <c r="H86" s="91">
        <v>40782</v>
      </c>
      <c r="I86" s="91">
        <v>41047</v>
      </c>
      <c r="J86" s="53" t="s">
        <v>529</v>
      </c>
      <c r="K86" s="53" t="s">
        <v>5809</v>
      </c>
      <c r="L86" s="53" t="s">
        <v>28</v>
      </c>
      <c r="M86" s="55" t="s">
        <v>604</v>
      </c>
      <c r="N86" s="53"/>
      <c r="O86" s="53"/>
      <c r="P86" s="53"/>
    </row>
    <row r="87" spans="1:16" ht="15">
      <c r="A87" s="49" t="s">
        <v>605</v>
      </c>
      <c r="B87" s="115" t="s">
        <v>609</v>
      </c>
      <c r="C87" s="51" t="s">
        <v>600</v>
      </c>
      <c r="D87" s="53" t="s">
        <v>5808</v>
      </c>
      <c r="E87" s="53" t="s">
        <v>204</v>
      </c>
      <c r="F87" s="116" t="s">
        <v>602</v>
      </c>
      <c r="G87" s="53" t="s">
        <v>18</v>
      </c>
      <c r="H87" s="91">
        <v>40782</v>
      </c>
      <c r="I87" s="91">
        <v>41047</v>
      </c>
      <c r="J87" s="53" t="s">
        <v>529</v>
      </c>
      <c r="K87" s="53" t="s">
        <v>85</v>
      </c>
      <c r="L87" s="53" t="s">
        <v>28</v>
      </c>
      <c r="M87" s="55" t="s">
        <v>607</v>
      </c>
      <c r="N87" s="53"/>
      <c r="O87" s="53"/>
      <c r="P87" s="53"/>
    </row>
    <row r="88" spans="1:16" ht="15">
      <c r="A88" s="49" t="s">
        <v>608</v>
      </c>
      <c r="B88" s="115" t="s">
        <v>613</v>
      </c>
      <c r="C88" s="51" t="s">
        <v>600</v>
      </c>
      <c r="D88" s="53" t="s">
        <v>5808</v>
      </c>
      <c r="E88" s="53" t="s">
        <v>204</v>
      </c>
      <c r="F88" s="116" t="s">
        <v>602</v>
      </c>
      <c r="G88" s="53" t="s">
        <v>18</v>
      </c>
      <c r="H88" s="91">
        <v>40783</v>
      </c>
      <c r="I88" s="91">
        <v>41047</v>
      </c>
      <c r="J88" s="53" t="s">
        <v>529</v>
      </c>
      <c r="K88" s="53" t="s">
        <v>610</v>
      </c>
      <c r="L88" s="53" t="s">
        <v>28</v>
      </c>
      <c r="M88" s="55" t="s">
        <v>611</v>
      </c>
      <c r="N88" s="53"/>
      <c r="O88" s="53"/>
      <c r="P88" s="53"/>
    </row>
    <row r="89" spans="1:16" ht="15">
      <c r="A89" s="49" t="s">
        <v>612</v>
      </c>
      <c r="B89" s="115" t="s">
        <v>616</v>
      </c>
      <c r="C89" s="51" t="s">
        <v>600</v>
      </c>
      <c r="D89" s="53" t="s">
        <v>5808</v>
      </c>
      <c r="E89" s="53" t="s">
        <v>204</v>
      </c>
      <c r="F89" s="116" t="s">
        <v>602</v>
      </c>
      <c r="G89" s="53" t="s">
        <v>18</v>
      </c>
      <c r="H89" s="91">
        <v>40783</v>
      </c>
      <c r="I89" s="91">
        <v>41047</v>
      </c>
      <c r="J89" s="53" t="s">
        <v>529</v>
      </c>
      <c r="K89" s="53" t="s">
        <v>92</v>
      </c>
      <c r="L89" s="53" t="s">
        <v>28</v>
      </c>
      <c r="M89" s="55" t="s">
        <v>614</v>
      </c>
      <c r="N89" s="53"/>
      <c r="O89" s="53"/>
      <c r="P89" s="53"/>
    </row>
    <row r="90" spans="1:16" ht="15">
      <c r="A90" s="49" t="s">
        <v>615</v>
      </c>
      <c r="B90" s="115" t="s">
        <v>663</v>
      </c>
      <c r="C90" s="51" t="s">
        <v>600</v>
      </c>
      <c r="D90" s="53" t="s">
        <v>5808</v>
      </c>
      <c r="E90" s="53" t="s">
        <v>204</v>
      </c>
      <c r="F90" s="116" t="s">
        <v>602</v>
      </c>
      <c r="G90" s="53" t="s">
        <v>18</v>
      </c>
      <c r="H90" s="91">
        <v>40783</v>
      </c>
      <c r="I90" s="91">
        <v>41049</v>
      </c>
      <c r="J90" s="53" t="s">
        <v>529</v>
      </c>
      <c r="K90" s="53" t="s">
        <v>617</v>
      </c>
      <c r="L90" s="53" t="s">
        <v>28</v>
      </c>
      <c r="M90" s="55" t="s">
        <v>618</v>
      </c>
      <c r="N90" s="53"/>
      <c r="O90" s="53"/>
      <c r="P90" s="53"/>
    </row>
    <row r="91" spans="1:16" ht="15">
      <c r="A91" s="49" t="s">
        <v>619</v>
      </c>
      <c r="B91" s="115" t="s">
        <v>628</v>
      </c>
      <c r="C91" s="51" t="s">
        <v>600</v>
      </c>
      <c r="D91" s="53" t="s">
        <v>5810</v>
      </c>
      <c r="E91" s="53" t="s">
        <v>623</v>
      </c>
      <c r="F91" s="116" t="s">
        <v>624</v>
      </c>
      <c r="G91" s="53" t="s">
        <v>18</v>
      </c>
      <c r="H91" s="91">
        <v>40733</v>
      </c>
      <c r="I91" s="91">
        <v>41047</v>
      </c>
      <c r="J91" s="53" t="s">
        <v>529</v>
      </c>
      <c r="K91" s="53" t="s">
        <v>625</v>
      </c>
      <c r="L91" s="53" t="s">
        <v>28</v>
      </c>
      <c r="M91" s="55" t="s">
        <v>626</v>
      </c>
      <c r="N91" s="151" t="s">
        <v>621</v>
      </c>
      <c r="O91" s="148"/>
      <c r="P91" s="53"/>
    </row>
    <row r="92" spans="1:16" ht="15">
      <c r="A92" s="49" t="s">
        <v>627</v>
      </c>
      <c r="B92" s="115" t="s">
        <v>632</v>
      </c>
      <c r="C92" s="51" t="s">
        <v>600</v>
      </c>
      <c r="D92" s="53" t="s">
        <v>5810</v>
      </c>
      <c r="E92" s="53" t="s">
        <v>623</v>
      </c>
      <c r="F92" s="116" t="s">
        <v>624</v>
      </c>
      <c r="G92" s="53" t="s">
        <v>18</v>
      </c>
      <c r="H92" s="91">
        <v>40733</v>
      </c>
      <c r="I92" s="91">
        <v>41047</v>
      </c>
      <c r="J92" s="53" t="s">
        <v>529</v>
      </c>
      <c r="K92" s="58" t="s">
        <v>629</v>
      </c>
      <c r="L92" s="53" t="s">
        <v>28</v>
      </c>
      <c r="M92" s="55" t="s">
        <v>630</v>
      </c>
      <c r="N92" s="53"/>
      <c r="O92" s="53"/>
      <c r="P92" s="53"/>
    </row>
    <row r="93" spans="1:16" ht="15">
      <c r="A93" s="49" t="s">
        <v>631</v>
      </c>
      <c r="B93" s="115" t="s">
        <v>636</v>
      </c>
      <c r="C93" s="51" t="s">
        <v>600</v>
      </c>
      <c r="D93" s="53" t="s">
        <v>5810</v>
      </c>
      <c r="E93" s="53" t="s">
        <v>623</v>
      </c>
      <c r="F93" s="116" t="s">
        <v>624</v>
      </c>
      <c r="G93" s="53" t="s">
        <v>18</v>
      </c>
      <c r="H93" s="91">
        <v>40733</v>
      </c>
      <c r="I93" s="91">
        <v>41047</v>
      </c>
      <c r="J93" s="53" t="s">
        <v>529</v>
      </c>
      <c r="K93" s="53" t="s">
        <v>633</v>
      </c>
      <c r="L93" s="53" t="s">
        <v>28</v>
      </c>
      <c r="M93" s="55" t="s">
        <v>634</v>
      </c>
      <c r="N93" s="151" t="s">
        <v>621</v>
      </c>
      <c r="O93" s="148"/>
      <c r="P93" s="53"/>
    </row>
    <row r="94" spans="1:16" ht="15">
      <c r="A94" s="49" t="s">
        <v>635</v>
      </c>
      <c r="B94" s="115" t="s">
        <v>599</v>
      </c>
      <c r="C94" s="51" t="s">
        <v>600</v>
      </c>
      <c r="D94" s="53" t="s">
        <v>5810</v>
      </c>
      <c r="E94" s="53" t="s">
        <v>623</v>
      </c>
      <c r="F94" s="116" t="s">
        <v>624</v>
      </c>
      <c r="G94" s="53" t="s">
        <v>18</v>
      </c>
      <c r="H94" s="91">
        <v>40733</v>
      </c>
      <c r="I94" s="91">
        <v>41047</v>
      </c>
      <c r="J94" s="53" t="s">
        <v>529</v>
      </c>
      <c r="K94" s="53" t="s">
        <v>638</v>
      </c>
      <c r="L94" s="53" t="s">
        <v>28</v>
      </c>
      <c r="M94" s="55"/>
      <c r="N94" s="53" t="s">
        <v>637</v>
      </c>
      <c r="O94" s="53"/>
      <c r="P94" s="53"/>
    </row>
    <row r="95" spans="1:16" ht="15">
      <c r="A95" s="49" t="s">
        <v>639</v>
      </c>
      <c r="B95" s="115" t="s">
        <v>655</v>
      </c>
      <c r="C95" s="51" t="s">
        <v>600</v>
      </c>
      <c r="D95" s="53" t="s">
        <v>5811</v>
      </c>
      <c r="E95" s="53" t="s">
        <v>642</v>
      </c>
      <c r="F95" s="116" t="s">
        <v>643</v>
      </c>
      <c r="G95" s="53" t="s">
        <v>18</v>
      </c>
      <c r="H95" s="91">
        <v>41076</v>
      </c>
      <c r="I95" s="91">
        <v>41079</v>
      </c>
      <c r="J95" s="53" t="s">
        <v>529</v>
      </c>
      <c r="K95" s="53" t="s">
        <v>644</v>
      </c>
      <c r="L95" s="53" t="s">
        <v>28</v>
      </c>
      <c r="M95" s="55" t="s">
        <v>645</v>
      </c>
      <c r="N95" s="53"/>
      <c r="O95" s="53"/>
      <c r="P95" s="53"/>
    </row>
    <row r="96" spans="1:16" ht="15">
      <c r="A96" s="49" t="s">
        <v>646</v>
      </c>
      <c r="B96" s="115" t="s">
        <v>651</v>
      </c>
      <c r="C96" s="51" t="s">
        <v>600</v>
      </c>
      <c r="D96" s="53" t="s">
        <v>5812</v>
      </c>
      <c r="E96" s="53" t="s">
        <v>642</v>
      </c>
      <c r="F96" s="116" t="s">
        <v>643</v>
      </c>
      <c r="G96" s="53" t="s">
        <v>18</v>
      </c>
      <c r="H96" s="91">
        <v>41076</v>
      </c>
      <c r="I96" s="91">
        <v>41079</v>
      </c>
      <c r="J96" s="53" t="s">
        <v>529</v>
      </c>
      <c r="K96" s="53" t="s">
        <v>648</v>
      </c>
      <c r="L96" s="53" t="s">
        <v>28</v>
      </c>
      <c r="M96" s="55" t="s">
        <v>649</v>
      </c>
      <c r="N96" s="53"/>
      <c r="O96" s="53"/>
      <c r="P96" s="53"/>
    </row>
    <row r="97" spans="1:16" ht="15">
      <c r="A97" s="49" t="s">
        <v>650</v>
      </c>
      <c r="B97" s="115" t="s">
        <v>653</v>
      </c>
      <c r="C97" s="51" t="s">
        <v>600</v>
      </c>
      <c r="D97" s="53" t="s">
        <v>5812</v>
      </c>
      <c r="E97" s="53" t="s">
        <v>642</v>
      </c>
      <c r="F97" s="116" t="s">
        <v>643</v>
      </c>
      <c r="G97" s="53" t="s">
        <v>18</v>
      </c>
      <c r="H97" s="91">
        <v>41076</v>
      </c>
      <c r="I97" s="91">
        <v>41079</v>
      </c>
      <c r="J97" s="53" t="s">
        <v>529</v>
      </c>
      <c r="K97" s="53" t="s">
        <v>625</v>
      </c>
      <c r="L97" s="53" t="s">
        <v>28</v>
      </c>
      <c r="M97" s="55" t="s">
        <v>324</v>
      </c>
      <c r="N97" s="53"/>
      <c r="O97" s="53"/>
      <c r="P97" s="53"/>
    </row>
    <row r="98" spans="1:16" ht="15">
      <c r="A98" s="49" t="s">
        <v>652</v>
      </c>
      <c r="B98" s="115" t="s">
        <v>640</v>
      </c>
      <c r="C98" s="51" t="s">
        <v>600</v>
      </c>
      <c r="D98" s="53" t="s">
        <v>5812</v>
      </c>
      <c r="E98" s="53" t="s">
        <v>642</v>
      </c>
      <c r="F98" s="116" t="s">
        <v>643</v>
      </c>
      <c r="G98" s="53" t="s">
        <v>18</v>
      </c>
      <c r="H98" s="91">
        <v>41076</v>
      </c>
      <c r="I98" s="91">
        <v>41079</v>
      </c>
      <c r="J98" s="53" t="s">
        <v>529</v>
      </c>
      <c r="K98" s="53" t="s">
        <v>105</v>
      </c>
      <c r="L98" s="53" t="s">
        <v>28</v>
      </c>
      <c r="M98" s="55" t="s">
        <v>324</v>
      </c>
      <c r="N98" s="53"/>
      <c r="O98" s="53"/>
      <c r="P98" s="53"/>
    </row>
    <row r="99" spans="1:16" ht="15">
      <c r="A99" s="49" t="s">
        <v>654</v>
      </c>
      <c r="B99" s="115" t="s">
        <v>659</v>
      </c>
      <c r="C99" s="51" t="s">
        <v>600</v>
      </c>
      <c r="D99" s="53" t="s">
        <v>5812</v>
      </c>
      <c r="E99" s="53" t="s">
        <v>642</v>
      </c>
      <c r="F99" s="116" t="s">
        <v>643</v>
      </c>
      <c r="G99" s="53" t="s">
        <v>18</v>
      </c>
      <c r="H99" s="91">
        <v>41076</v>
      </c>
      <c r="I99" s="91">
        <v>41080</v>
      </c>
      <c r="J99" s="53" t="s">
        <v>529</v>
      </c>
      <c r="K99" s="53" t="s">
        <v>656</v>
      </c>
      <c r="L99" s="53" t="s">
        <v>28</v>
      </c>
      <c r="M99" s="55" t="s">
        <v>657</v>
      </c>
      <c r="N99" s="53"/>
      <c r="O99" s="53"/>
      <c r="P99" s="53"/>
    </row>
    <row r="100" spans="1:16" ht="15">
      <c r="A100" s="49" t="s">
        <v>658</v>
      </c>
      <c r="B100" s="115" t="s">
        <v>689</v>
      </c>
      <c r="C100" s="51" t="s">
        <v>600</v>
      </c>
      <c r="D100" s="53" t="s">
        <v>5813</v>
      </c>
      <c r="E100" s="53" t="s">
        <v>642</v>
      </c>
      <c r="F100" s="116" t="s">
        <v>643</v>
      </c>
      <c r="G100" s="53" t="s">
        <v>18</v>
      </c>
      <c r="H100" s="91">
        <v>41076</v>
      </c>
      <c r="I100" s="91">
        <v>41080</v>
      </c>
      <c r="J100" s="53" t="s">
        <v>529</v>
      </c>
      <c r="K100" s="53" t="s">
        <v>105</v>
      </c>
      <c r="L100" s="53" t="s">
        <v>28</v>
      </c>
      <c r="M100" s="55" t="s">
        <v>661</v>
      </c>
      <c r="N100" s="53"/>
      <c r="O100" s="53"/>
      <c r="P100" s="53"/>
    </row>
    <row r="101" spans="1:16" ht="15">
      <c r="A101" s="49" t="s">
        <v>662</v>
      </c>
      <c r="B101" s="115" t="s">
        <v>667</v>
      </c>
      <c r="C101" s="51" t="s">
        <v>600</v>
      </c>
      <c r="D101" s="53" t="s">
        <v>5814</v>
      </c>
      <c r="E101" s="53" t="s">
        <v>204</v>
      </c>
      <c r="F101" s="116" t="s">
        <v>665</v>
      </c>
      <c r="G101" s="53" t="s">
        <v>18</v>
      </c>
      <c r="H101" s="91">
        <v>41027</v>
      </c>
      <c r="I101" s="91">
        <v>41049</v>
      </c>
      <c r="J101" s="53" t="s">
        <v>418</v>
      </c>
      <c r="K101" s="53" t="s">
        <v>85</v>
      </c>
      <c r="L101" s="53" t="s">
        <v>28</v>
      </c>
      <c r="M101" s="55"/>
      <c r="N101" s="151" t="s">
        <v>621</v>
      </c>
      <c r="O101" s="148"/>
      <c r="P101" s="53"/>
    </row>
    <row r="102" spans="1:16" ht="15">
      <c r="A102" s="49" t="s">
        <v>666</v>
      </c>
      <c r="B102" s="115" t="s">
        <v>671</v>
      </c>
      <c r="C102" s="51" t="s">
        <v>600</v>
      </c>
      <c r="D102" s="53" t="s">
        <v>5814</v>
      </c>
      <c r="E102" s="53" t="s">
        <v>204</v>
      </c>
      <c r="F102" s="116" t="s">
        <v>665</v>
      </c>
      <c r="G102" s="53" t="s">
        <v>18</v>
      </c>
      <c r="H102" s="91">
        <v>41027</v>
      </c>
      <c r="I102" s="91">
        <v>41049</v>
      </c>
      <c r="J102" s="53" t="s">
        <v>668</v>
      </c>
      <c r="K102" s="53" t="s">
        <v>669</v>
      </c>
      <c r="L102" s="53" t="s">
        <v>28</v>
      </c>
      <c r="M102" s="55"/>
      <c r="N102" s="151" t="s">
        <v>621</v>
      </c>
      <c r="O102" s="148"/>
      <c r="P102" s="53"/>
    </row>
    <row r="103" spans="1:16" ht="15">
      <c r="A103" s="49" t="s">
        <v>670</v>
      </c>
      <c r="B103" s="115" t="s">
        <v>674</v>
      </c>
      <c r="C103" s="51" t="s">
        <v>600</v>
      </c>
      <c r="D103" s="53" t="s">
        <v>5814</v>
      </c>
      <c r="E103" s="53" t="s">
        <v>204</v>
      </c>
      <c r="F103" s="116" t="s">
        <v>665</v>
      </c>
      <c r="G103" s="53" t="s">
        <v>18</v>
      </c>
      <c r="H103" s="91">
        <v>41027</v>
      </c>
      <c r="I103" s="91">
        <v>41049</v>
      </c>
      <c r="J103" s="53" t="s">
        <v>529</v>
      </c>
      <c r="K103" s="53" t="s">
        <v>668</v>
      </c>
      <c r="L103" s="53" t="s">
        <v>28</v>
      </c>
      <c r="M103" s="55" t="s">
        <v>672</v>
      </c>
      <c r="N103" s="53"/>
      <c r="O103" s="53"/>
      <c r="P103" s="53"/>
    </row>
    <row r="104" spans="1:16" ht="15">
      <c r="A104" s="49" t="s">
        <v>673</v>
      </c>
      <c r="B104" s="115" t="s">
        <v>677</v>
      </c>
      <c r="C104" s="51" t="s">
        <v>600</v>
      </c>
      <c r="D104" s="53" t="s">
        <v>5814</v>
      </c>
      <c r="E104" s="53" t="s">
        <v>204</v>
      </c>
      <c r="F104" s="116" t="s">
        <v>665</v>
      </c>
      <c r="G104" s="53" t="s">
        <v>18</v>
      </c>
      <c r="H104" s="91">
        <v>41027</v>
      </c>
      <c r="I104" s="91">
        <v>41049</v>
      </c>
      <c r="J104" s="53" t="s">
        <v>529</v>
      </c>
      <c r="K104" s="53" t="s">
        <v>675</v>
      </c>
      <c r="L104" s="53" t="s">
        <v>28</v>
      </c>
      <c r="M104" s="55" t="s">
        <v>250</v>
      </c>
      <c r="N104" s="53"/>
      <c r="O104" s="53"/>
      <c r="P104" s="53"/>
    </row>
    <row r="105" spans="1:16" ht="15">
      <c r="A105" s="49" t="s">
        <v>676</v>
      </c>
      <c r="B105" s="115" t="s">
        <v>686</v>
      </c>
      <c r="C105" s="51" t="s">
        <v>600</v>
      </c>
      <c r="D105" s="53" t="s">
        <v>5814</v>
      </c>
      <c r="E105" s="53" t="s">
        <v>204</v>
      </c>
      <c r="F105" s="116" t="s">
        <v>665</v>
      </c>
      <c r="G105" s="53" t="s">
        <v>18</v>
      </c>
      <c r="H105" s="91">
        <v>41027</v>
      </c>
      <c r="I105" s="91">
        <v>41049</v>
      </c>
      <c r="J105" s="53" t="s">
        <v>529</v>
      </c>
      <c r="K105" s="53" t="s">
        <v>678</v>
      </c>
      <c r="L105" s="53" t="s">
        <v>28</v>
      </c>
      <c r="M105" s="55" t="s">
        <v>679</v>
      </c>
      <c r="N105" s="53"/>
      <c r="O105" s="53"/>
      <c r="P105" s="53"/>
    </row>
    <row r="106" spans="1:16" ht="15">
      <c r="A106" s="49" t="s">
        <v>680</v>
      </c>
      <c r="B106" s="115" t="s">
        <v>683</v>
      </c>
      <c r="C106" s="51" t="s">
        <v>600</v>
      </c>
      <c r="D106" s="53" t="s">
        <v>5814</v>
      </c>
      <c r="E106" s="53" t="s">
        <v>204</v>
      </c>
      <c r="F106" s="116" t="s">
        <v>665</v>
      </c>
      <c r="G106" s="53" t="s">
        <v>18</v>
      </c>
      <c r="H106" s="91">
        <v>41028</v>
      </c>
      <c r="I106" s="91">
        <v>41049</v>
      </c>
      <c r="J106" s="53" t="s">
        <v>529</v>
      </c>
      <c r="K106" s="53" t="s">
        <v>92</v>
      </c>
      <c r="L106" s="53" t="s">
        <v>28</v>
      </c>
      <c r="M106" s="55" t="s">
        <v>168</v>
      </c>
      <c r="N106" s="53"/>
      <c r="O106" s="53"/>
      <c r="P106" s="53"/>
    </row>
    <row r="107" spans="1:16" ht="15">
      <c r="A107" s="49" t="s">
        <v>682</v>
      </c>
      <c r="B107" s="115" t="s">
        <v>708</v>
      </c>
      <c r="C107" s="51" t="s">
        <v>600</v>
      </c>
      <c r="D107" s="53" t="s">
        <v>5814</v>
      </c>
      <c r="E107" s="53" t="s">
        <v>204</v>
      </c>
      <c r="F107" s="116" t="s">
        <v>665</v>
      </c>
      <c r="G107" s="53" t="s">
        <v>18</v>
      </c>
      <c r="H107" s="91">
        <v>41028</v>
      </c>
      <c r="I107" s="91">
        <v>41049</v>
      </c>
      <c r="J107" s="53" t="s">
        <v>529</v>
      </c>
      <c r="K107" s="53" t="s">
        <v>85</v>
      </c>
      <c r="L107" s="53" t="s">
        <v>28</v>
      </c>
      <c r="M107" s="55" t="s">
        <v>128</v>
      </c>
      <c r="N107" s="151" t="s">
        <v>684</v>
      </c>
      <c r="O107" s="148"/>
      <c r="P107" s="53"/>
    </row>
    <row r="108" spans="1:16" ht="15">
      <c r="A108" s="49" t="s">
        <v>685</v>
      </c>
      <c r="B108" s="115" t="s">
        <v>681</v>
      </c>
      <c r="C108" s="51" t="s">
        <v>600</v>
      </c>
      <c r="D108" s="53" t="s">
        <v>5815</v>
      </c>
      <c r="E108" s="53" t="s">
        <v>204</v>
      </c>
      <c r="F108" s="116" t="s">
        <v>665</v>
      </c>
      <c r="G108" s="53" t="s">
        <v>18</v>
      </c>
      <c r="H108" s="91">
        <v>41028</v>
      </c>
      <c r="I108" s="91">
        <v>41049</v>
      </c>
      <c r="J108" s="53" t="s">
        <v>529</v>
      </c>
      <c r="K108" s="53" t="s">
        <v>79</v>
      </c>
      <c r="L108" s="53" t="s">
        <v>28</v>
      </c>
      <c r="M108" s="55" t="s">
        <v>618</v>
      </c>
      <c r="N108" s="151" t="s">
        <v>687</v>
      </c>
      <c r="O108" s="148"/>
      <c r="P108" s="148"/>
    </row>
    <row r="109" spans="1:16" ht="15">
      <c r="A109" s="49" t="s">
        <v>688</v>
      </c>
      <c r="B109" s="115" t="s">
        <v>692</v>
      </c>
      <c r="C109" s="51" t="s">
        <v>600</v>
      </c>
      <c r="D109" s="53" t="s">
        <v>5816</v>
      </c>
      <c r="E109" s="53" t="s">
        <v>204</v>
      </c>
      <c r="F109" s="116" t="s">
        <v>582</v>
      </c>
      <c r="G109" s="53" t="s">
        <v>18</v>
      </c>
      <c r="H109" s="91">
        <v>41160</v>
      </c>
      <c r="I109" s="91">
        <v>41183</v>
      </c>
      <c r="J109" s="53" t="s">
        <v>529</v>
      </c>
      <c r="K109" s="53" t="s">
        <v>690</v>
      </c>
      <c r="L109" s="53" t="s">
        <v>28</v>
      </c>
      <c r="M109" s="55" t="s">
        <v>207</v>
      </c>
      <c r="N109" s="53"/>
      <c r="O109" s="53"/>
      <c r="P109" s="53"/>
    </row>
    <row r="110" spans="1:16" ht="15">
      <c r="A110" s="49" t="s">
        <v>691</v>
      </c>
      <c r="B110" s="115" t="s">
        <v>694</v>
      </c>
      <c r="C110" s="51" t="s">
        <v>600</v>
      </c>
      <c r="D110" s="53" t="s">
        <v>5816</v>
      </c>
      <c r="E110" s="53" t="s">
        <v>204</v>
      </c>
      <c r="F110" s="116" t="s">
        <v>582</v>
      </c>
      <c r="G110" s="53" t="s">
        <v>18</v>
      </c>
      <c r="H110" s="91">
        <v>41160</v>
      </c>
      <c r="I110" s="91">
        <v>41183</v>
      </c>
      <c r="J110" s="53" t="s">
        <v>529</v>
      </c>
      <c r="K110" s="53" t="s">
        <v>490</v>
      </c>
      <c r="L110" s="53" t="s">
        <v>28</v>
      </c>
      <c r="M110" s="55" t="s">
        <v>693</v>
      </c>
      <c r="N110" s="53"/>
      <c r="O110" s="53"/>
      <c r="P110" s="53"/>
    </row>
    <row r="111" spans="1:16" ht="15">
      <c r="A111" s="49" t="s">
        <v>5817</v>
      </c>
      <c r="B111" s="115" t="s">
        <v>696</v>
      </c>
      <c r="C111" s="51" t="s">
        <v>600</v>
      </c>
      <c r="D111" s="53" t="s">
        <v>5816</v>
      </c>
      <c r="E111" s="53" t="s">
        <v>204</v>
      </c>
      <c r="F111" s="116" t="s">
        <v>582</v>
      </c>
      <c r="G111" s="53" t="s">
        <v>18</v>
      </c>
      <c r="H111" s="91">
        <v>41160</v>
      </c>
      <c r="I111" s="91">
        <v>41184</v>
      </c>
      <c r="J111" s="53" t="s">
        <v>529</v>
      </c>
      <c r="K111" s="58" t="s">
        <v>502</v>
      </c>
      <c r="L111" s="53" t="s">
        <v>28</v>
      </c>
      <c r="M111" s="55" t="s">
        <v>365</v>
      </c>
      <c r="N111" s="53"/>
      <c r="O111" s="53"/>
      <c r="P111" s="53"/>
    </row>
    <row r="112" spans="1:16" ht="15">
      <c r="A112" s="49" t="s">
        <v>695</v>
      </c>
      <c r="B112" s="115" t="s">
        <v>721</v>
      </c>
      <c r="C112" s="51" t="s">
        <v>600</v>
      </c>
      <c r="D112" s="53" t="s">
        <v>5816</v>
      </c>
      <c r="E112" s="53" t="s">
        <v>204</v>
      </c>
      <c r="F112" s="116" t="s">
        <v>582</v>
      </c>
      <c r="G112" s="53" t="s">
        <v>18</v>
      </c>
      <c r="H112" s="91">
        <v>41160</v>
      </c>
      <c r="I112" s="91">
        <v>41184</v>
      </c>
      <c r="J112" s="53" t="s">
        <v>529</v>
      </c>
      <c r="K112" s="53" t="s">
        <v>648</v>
      </c>
      <c r="L112" s="53" t="s">
        <v>28</v>
      </c>
      <c r="M112" s="55" t="s">
        <v>697</v>
      </c>
      <c r="N112" s="53"/>
      <c r="O112" s="53"/>
      <c r="P112" s="53"/>
    </row>
    <row r="113" spans="1:16" ht="15">
      <c r="A113" s="49" t="s">
        <v>698</v>
      </c>
      <c r="B113" s="115" t="s">
        <v>701</v>
      </c>
      <c r="C113" s="51" t="s">
        <v>600</v>
      </c>
      <c r="D113" s="53" t="s">
        <v>5816</v>
      </c>
      <c r="E113" s="53" t="s">
        <v>204</v>
      </c>
      <c r="F113" s="116" t="s">
        <v>582</v>
      </c>
      <c r="G113" s="53" t="s">
        <v>18</v>
      </c>
      <c r="H113" s="91">
        <v>41161</v>
      </c>
      <c r="I113" s="91">
        <v>41191</v>
      </c>
      <c r="J113" s="53" t="s">
        <v>529</v>
      </c>
      <c r="K113" s="53" t="s">
        <v>5818</v>
      </c>
      <c r="L113" s="53" t="s">
        <v>28</v>
      </c>
      <c r="M113" s="55" t="s">
        <v>106</v>
      </c>
      <c r="N113" s="53"/>
      <c r="O113" s="53"/>
      <c r="P113" s="53"/>
    </row>
    <row r="114" spans="1:16" ht="15">
      <c r="A114" s="49" t="s">
        <v>700</v>
      </c>
      <c r="B114" s="115" t="s">
        <v>705</v>
      </c>
      <c r="C114" s="51" t="s">
        <v>600</v>
      </c>
      <c r="D114" s="53" t="s">
        <v>5816</v>
      </c>
      <c r="E114" s="53" t="s">
        <v>204</v>
      </c>
      <c r="F114" s="116" t="s">
        <v>582</v>
      </c>
      <c r="G114" s="53" t="s">
        <v>18</v>
      </c>
      <c r="H114" s="91">
        <v>41161</v>
      </c>
      <c r="I114" s="91">
        <v>41191</v>
      </c>
      <c r="J114" s="53" t="s">
        <v>529</v>
      </c>
      <c r="K114" s="58" t="s">
        <v>702</v>
      </c>
      <c r="L114" s="53" t="s">
        <v>28</v>
      </c>
      <c r="M114" s="55" t="s">
        <v>703</v>
      </c>
      <c r="N114" s="53"/>
      <c r="O114" s="53"/>
      <c r="P114" s="53"/>
    </row>
    <row r="115" spans="1:16" ht="15">
      <c r="A115" s="49" t="s">
        <v>704</v>
      </c>
      <c r="B115" s="115" t="s">
        <v>894</v>
      </c>
      <c r="C115" s="51" t="s">
        <v>600</v>
      </c>
      <c r="D115" s="53" t="s">
        <v>5816</v>
      </c>
      <c r="E115" s="53" t="s">
        <v>204</v>
      </c>
      <c r="F115" s="116" t="s">
        <v>582</v>
      </c>
      <c r="G115" s="53" t="s">
        <v>18</v>
      </c>
      <c r="H115" s="91">
        <v>41161</v>
      </c>
      <c r="I115" s="91">
        <v>41191</v>
      </c>
      <c r="J115" s="53" t="s">
        <v>706</v>
      </c>
      <c r="K115" s="53" t="s">
        <v>529</v>
      </c>
      <c r="L115" s="53" t="s">
        <v>28</v>
      </c>
      <c r="M115" s="55" t="s">
        <v>34</v>
      </c>
      <c r="N115" s="53"/>
      <c r="O115" s="53"/>
      <c r="P115" s="53"/>
    </row>
    <row r="116" spans="1:16" ht="15">
      <c r="A116" s="49" t="s">
        <v>707</v>
      </c>
      <c r="B116" s="115" t="s">
        <v>712</v>
      </c>
      <c r="C116" s="51" t="s">
        <v>600</v>
      </c>
      <c r="D116" s="53" t="s">
        <v>5819</v>
      </c>
      <c r="E116" s="53" t="s">
        <v>190</v>
      </c>
      <c r="F116" s="116" t="s">
        <v>710</v>
      </c>
      <c r="G116" s="53" t="s">
        <v>18</v>
      </c>
      <c r="H116" s="91">
        <v>41055</v>
      </c>
      <c r="I116" s="91">
        <v>41065</v>
      </c>
      <c r="J116" s="53" t="s">
        <v>529</v>
      </c>
      <c r="K116" s="53" t="s">
        <v>79</v>
      </c>
      <c r="L116" s="53" t="s">
        <v>28</v>
      </c>
      <c r="M116" s="55" t="s">
        <v>264</v>
      </c>
      <c r="N116" s="151" t="s">
        <v>684</v>
      </c>
      <c r="O116" s="148"/>
      <c r="P116" s="53"/>
    </row>
    <row r="117" spans="1:16" ht="15">
      <c r="A117" s="49" t="s">
        <v>711</v>
      </c>
      <c r="B117" s="115" t="s">
        <v>712</v>
      </c>
      <c r="C117" s="51" t="s">
        <v>600</v>
      </c>
      <c r="D117" s="53" t="s">
        <v>5819</v>
      </c>
      <c r="E117" s="53" t="s">
        <v>190</v>
      </c>
      <c r="F117" s="116" t="s">
        <v>710</v>
      </c>
      <c r="G117" s="53" t="s">
        <v>18</v>
      </c>
      <c r="H117" s="91">
        <v>41055</v>
      </c>
      <c r="I117" s="91">
        <v>41065</v>
      </c>
      <c r="J117" s="53" t="s">
        <v>529</v>
      </c>
      <c r="K117" s="53" t="s">
        <v>418</v>
      </c>
      <c r="L117" s="53" t="s">
        <v>28</v>
      </c>
      <c r="M117" s="55" t="s">
        <v>713</v>
      </c>
      <c r="N117" s="151" t="s">
        <v>684</v>
      </c>
      <c r="O117" s="148"/>
      <c r="P117" s="53"/>
    </row>
    <row r="118" spans="1:16" ht="15">
      <c r="A118" s="49" t="s">
        <v>714</v>
      </c>
      <c r="B118" s="115" t="s">
        <v>716</v>
      </c>
      <c r="C118" s="51" t="s">
        <v>600</v>
      </c>
      <c r="D118" s="53" t="s">
        <v>5819</v>
      </c>
      <c r="E118" s="53" t="s">
        <v>190</v>
      </c>
      <c r="F118" s="116" t="s">
        <v>710</v>
      </c>
      <c r="G118" s="53" t="s">
        <v>18</v>
      </c>
      <c r="H118" s="91">
        <v>41055</v>
      </c>
      <c r="I118" s="91">
        <v>41065</v>
      </c>
      <c r="J118" s="53" t="s">
        <v>529</v>
      </c>
      <c r="K118" s="58" t="s">
        <v>105</v>
      </c>
      <c r="L118" s="53" t="s">
        <v>28</v>
      </c>
      <c r="M118" s="55" t="s">
        <v>713</v>
      </c>
      <c r="N118" s="151" t="s">
        <v>684</v>
      </c>
      <c r="O118" s="148"/>
      <c r="P118" s="53"/>
    </row>
    <row r="119" spans="1:16" ht="15">
      <c r="A119" s="49" t="s">
        <v>715</v>
      </c>
      <c r="B119" s="115" t="s">
        <v>719</v>
      </c>
      <c r="C119" s="51" t="s">
        <v>600</v>
      </c>
      <c r="D119" s="53" t="s">
        <v>5819</v>
      </c>
      <c r="E119" s="53" t="s">
        <v>190</v>
      </c>
      <c r="F119" s="116" t="s">
        <v>710</v>
      </c>
      <c r="G119" s="53" t="s">
        <v>18</v>
      </c>
      <c r="H119" s="91">
        <v>41056</v>
      </c>
      <c r="I119" s="91">
        <v>41066</v>
      </c>
      <c r="J119" s="53" t="s">
        <v>644</v>
      </c>
      <c r="K119" s="53" t="s">
        <v>529</v>
      </c>
      <c r="L119" s="53" t="s">
        <v>28</v>
      </c>
      <c r="M119" s="55" t="s">
        <v>717</v>
      </c>
      <c r="N119" s="53"/>
      <c r="O119" s="53"/>
      <c r="P119" s="53"/>
    </row>
    <row r="120" spans="1:16" ht="15">
      <c r="A120" s="49" t="s">
        <v>718</v>
      </c>
      <c r="B120" s="115" t="s">
        <v>647</v>
      </c>
      <c r="C120" s="51" t="s">
        <v>600</v>
      </c>
      <c r="D120" s="53" t="s">
        <v>5819</v>
      </c>
      <c r="E120" s="53" t="s">
        <v>190</v>
      </c>
      <c r="F120" s="116" t="s">
        <v>710</v>
      </c>
      <c r="G120" s="53" t="s">
        <v>18</v>
      </c>
      <c r="H120" s="91">
        <v>41056</v>
      </c>
      <c r="I120" s="91">
        <v>41066</v>
      </c>
      <c r="J120" s="53" t="s">
        <v>434</v>
      </c>
      <c r="K120" s="53" t="s">
        <v>529</v>
      </c>
      <c r="L120" s="53" t="s">
        <v>28</v>
      </c>
      <c r="M120" s="55" t="s">
        <v>239</v>
      </c>
      <c r="N120" s="53"/>
      <c r="O120" s="53"/>
      <c r="P120" s="53"/>
    </row>
    <row r="121" spans="1:16" ht="15">
      <c r="A121" s="49" t="s">
        <v>720</v>
      </c>
      <c r="B121" s="115" t="s">
        <v>728</v>
      </c>
      <c r="C121" s="51" t="s">
        <v>600</v>
      </c>
      <c r="D121" s="53" t="s">
        <v>5820</v>
      </c>
      <c r="E121" s="53" t="s">
        <v>724</v>
      </c>
      <c r="F121" s="53" t="s">
        <v>725</v>
      </c>
      <c r="G121" s="53" t="s">
        <v>18</v>
      </c>
      <c r="H121" s="91">
        <v>41188</v>
      </c>
      <c r="I121" s="91">
        <v>41203</v>
      </c>
      <c r="J121" s="53" t="s">
        <v>529</v>
      </c>
      <c r="K121" s="53" t="s">
        <v>418</v>
      </c>
      <c r="L121" s="53" t="s">
        <v>45</v>
      </c>
      <c r="M121" s="55" t="s">
        <v>726</v>
      </c>
      <c r="N121" s="53" t="s">
        <v>722</v>
      </c>
      <c r="O121" s="53"/>
      <c r="P121" s="53"/>
    </row>
    <row r="122" spans="1:16" ht="15">
      <c r="A122" s="49" t="s">
        <v>727</v>
      </c>
      <c r="B122" s="115" t="s">
        <v>5821</v>
      </c>
      <c r="C122" s="51" t="s">
        <v>600</v>
      </c>
      <c r="D122" s="53" t="s">
        <v>5820</v>
      </c>
      <c r="E122" s="53" t="s">
        <v>724</v>
      </c>
      <c r="F122" s="53" t="s">
        <v>725</v>
      </c>
      <c r="G122" s="53" t="s">
        <v>18</v>
      </c>
      <c r="H122" s="91">
        <v>41188</v>
      </c>
      <c r="I122" s="91">
        <v>41203</v>
      </c>
      <c r="J122" s="53" t="s">
        <v>529</v>
      </c>
      <c r="K122" s="53" t="s">
        <v>418</v>
      </c>
      <c r="L122" s="53" t="s">
        <v>45</v>
      </c>
      <c r="M122" s="55" t="s">
        <v>726</v>
      </c>
      <c r="N122" s="53" t="s">
        <v>729</v>
      </c>
      <c r="O122" s="53"/>
      <c r="P122" s="53"/>
    </row>
    <row r="123" spans="1:16" ht="15">
      <c r="A123" s="49" t="s">
        <v>730</v>
      </c>
      <c r="B123" s="115" t="s">
        <v>736</v>
      </c>
      <c r="C123" s="51" t="s">
        <v>600</v>
      </c>
      <c r="D123" s="53" t="s">
        <v>5822</v>
      </c>
      <c r="E123" s="53" t="s">
        <v>204</v>
      </c>
      <c r="F123" s="116" t="s">
        <v>733</v>
      </c>
      <c r="G123" s="53" t="s">
        <v>18</v>
      </c>
      <c r="H123" s="91">
        <v>41385</v>
      </c>
      <c r="I123" s="91">
        <v>42571</v>
      </c>
      <c r="J123" s="53" t="s">
        <v>529</v>
      </c>
      <c r="K123" s="53" t="s">
        <v>92</v>
      </c>
      <c r="L123" s="53" t="s">
        <v>45</v>
      </c>
      <c r="M123" s="55" t="s">
        <v>734</v>
      </c>
      <c r="N123" s="53"/>
      <c r="O123" s="53"/>
      <c r="P123" s="53"/>
    </row>
    <row r="124" spans="1:16" ht="15">
      <c r="A124" s="49" t="s">
        <v>735</v>
      </c>
      <c r="B124" s="115" t="s">
        <v>739</v>
      </c>
      <c r="C124" s="51" t="s">
        <v>600</v>
      </c>
      <c r="D124" s="53" t="s">
        <v>5822</v>
      </c>
      <c r="E124" s="53" t="s">
        <v>204</v>
      </c>
      <c r="F124" s="116" t="s">
        <v>733</v>
      </c>
      <c r="G124" s="53" t="s">
        <v>18</v>
      </c>
      <c r="H124" s="91">
        <v>41384</v>
      </c>
      <c r="I124" s="91">
        <v>42571</v>
      </c>
      <c r="J124" s="53" t="s">
        <v>529</v>
      </c>
      <c r="K124" s="53" t="s">
        <v>85</v>
      </c>
      <c r="L124" s="53" t="s">
        <v>45</v>
      </c>
      <c r="M124" s="55" t="s">
        <v>737</v>
      </c>
      <c r="N124" s="53"/>
      <c r="O124" s="53"/>
      <c r="P124" s="53"/>
    </row>
    <row r="125" spans="1:16" ht="15">
      <c r="A125" s="49" t="s">
        <v>738</v>
      </c>
      <c r="B125" s="115" t="s">
        <v>742</v>
      </c>
      <c r="C125" s="51" t="s">
        <v>600</v>
      </c>
      <c r="D125" s="53" t="s">
        <v>5822</v>
      </c>
      <c r="E125" s="53" t="s">
        <v>204</v>
      </c>
      <c r="F125" s="116" t="s">
        <v>733</v>
      </c>
      <c r="G125" s="53" t="s">
        <v>18</v>
      </c>
      <c r="H125" s="91">
        <v>41384</v>
      </c>
      <c r="I125" s="91">
        <v>42571</v>
      </c>
      <c r="J125" s="53" t="s">
        <v>529</v>
      </c>
      <c r="K125" s="53" t="s">
        <v>418</v>
      </c>
      <c r="L125" s="53" t="s">
        <v>45</v>
      </c>
      <c r="M125" s="55" t="s">
        <v>740</v>
      </c>
      <c r="N125" s="53"/>
      <c r="O125" s="53"/>
      <c r="P125" s="53"/>
    </row>
    <row r="126" spans="1:16" ht="15">
      <c r="A126" s="49" t="s">
        <v>741</v>
      </c>
      <c r="B126" s="115" t="s">
        <v>869</v>
      </c>
      <c r="C126" s="51" t="s">
        <v>600</v>
      </c>
      <c r="D126" s="53" t="s">
        <v>5822</v>
      </c>
      <c r="E126" s="53" t="s">
        <v>204</v>
      </c>
      <c r="F126" s="116" t="s">
        <v>733</v>
      </c>
      <c r="G126" s="53" t="s">
        <v>18</v>
      </c>
      <c r="H126" s="91">
        <v>41384</v>
      </c>
      <c r="I126" s="91">
        <v>42571</v>
      </c>
      <c r="J126" s="53" t="s">
        <v>529</v>
      </c>
      <c r="K126" s="58" t="s">
        <v>678</v>
      </c>
      <c r="L126" s="53" t="s">
        <v>45</v>
      </c>
      <c r="M126" s="55" t="s">
        <v>740</v>
      </c>
      <c r="N126" s="53"/>
      <c r="O126" s="53"/>
      <c r="P126" s="53"/>
    </row>
    <row r="127" spans="1:16" ht="15">
      <c r="A127" s="49" t="s">
        <v>743</v>
      </c>
      <c r="B127" s="115" t="s">
        <v>750</v>
      </c>
      <c r="C127" s="51" t="s">
        <v>600</v>
      </c>
      <c r="D127" s="53" t="s">
        <v>5823</v>
      </c>
      <c r="E127" s="53" t="s">
        <v>746</v>
      </c>
      <c r="F127" s="116" t="s">
        <v>747</v>
      </c>
      <c r="G127" s="53" t="s">
        <v>18</v>
      </c>
      <c r="H127" s="91">
        <v>41391</v>
      </c>
      <c r="I127" s="91">
        <v>42571</v>
      </c>
      <c r="J127" s="53" t="s">
        <v>529</v>
      </c>
      <c r="K127" s="53" t="s">
        <v>418</v>
      </c>
      <c r="L127" s="53" t="s">
        <v>28</v>
      </c>
      <c r="M127" s="55" t="s">
        <v>748</v>
      </c>
      <c r="N127" s="53"/>
      <c r="O127" s="53"/>
      <c r="P127" s="53"/>
    </row>
    <row r="128" spans="1:16" ht="15">
      <c r="A128" s="49" t="s">
        <v>749</v>
      </c>
      <c r="B128" s="115" t="s">
        <v>752</v>
      </c>
      <c r="C128" s="51" t="s">
        <v>600</v>
      </c>
      <c r="D128" s="53" t="s">
        <v>5823</v>
      </c>
      <c r="E128" s="53" t="s">
        <v>746</v>
      </c>
      <c r="F128" s="116" t="s">
        <v>747</v>
      </c>
      <c r="G128" s="53" t="s">
        <v>18</v>
      </c>
      <c r="H128" s="91">
        <v>41392</v>
      </c>
      <c r="I128" s="91">
        <v>42571</v>
      </c>
      <c r="J128" s="53" t="s">
        <v>529</v>
      </c>
      <c r="K128" s="53" t="s">
        <v>5824</v>
      </c>
      <c r="L128" s="53" t="s">
        <v>28</v>
      </c>
      <c r="M128" s="55" t="s">
        <v>250</v>
      </c>
      <c r="N128" s="53"/>
      <c r="O128" s="53"/>
      <c r="P128" s="53"/>
    </row>
    <row r="129" spans="1:16" ht="15">
      <c r="A129" s="49" t="s">
        <v>751</v>
      </c>
      <c r="B129" s="115" t="s">
        <v>756</v>
      </c>
      <c r="C129" s="51" t="s">
        <v>600</v>
      </c>
      <c r="D129" s="53" t="s">
        <v>5825</v>
      </c>
      <c r="E129" s="53" t="s">
        <v>746</v>
      </c>
      <c r="F129" s="116" t="s">
        <v>747</v>
      </c>
      <c r="G129" s="53" t="s">
        <v>18</v>
      </c>
      <c r="H129" s="91">
        <v>41392</v>
      </c>
      <c r="I129" s="91">
        <v>42571</v>
      </c>
      <c r="J129" s="53" t="s">
        <v>529</v>
      </c>
      <c r="K129" s="53" t="s">
        <v>418</v>
      </c>
      <c r="L129" s="53" t="s">
        <v>28</v>
      </c>
      <c r="M129" s="55" t="s">
        <v>754</v>
      </c>
      <c r="N129" s="53" t="s">
        <v>722</v>
      </c>
      <c r="O129" s="53"/>
      <c r="P129" s="53"/>
    </row>
    <row r="130" spans="1:16" ht="15">
      <c r="A130" s="49" t="s">
        <v>755</v>
      </c>
      <c r="B130" s="115" t="s">
        <v>744</v>
      </c>
      <c r="C130" s="51" t="s">
        <v>600</v>
      </c>
      <c r="D130" s="53" t="s">
        <v>5826</v>
      </c>
      <c r="E130" s="53" t="s">
        <v>746</v>
      </c>
      <c r="F130" s="116" t="s">
        <v>747</v>
      </c>
      <c r="G130" s="53" t="s">
        <v>18</v>
      </c>
      <c r="H130" s="91">
        <v>41392</v>
      </c>
      <c r="I130" s="91">
        <v>42571</v>
      </c>
      <c r="J130" s="53" t="s">
        <v>529</v>
      </c>
      <c r="K130" s="53" t="s">
        <v>5824</v>
      </c>
      <c r="L130" s="53" t="s">
        <v>28</v>
      </c>
      <c r="M130" s="55" t="s">
        <v>758</v>
      </c>
      <c r="N130" s="53"/>
      <c r="O130" s="53"/>
      <c r="P130" s="53"/>
    </row>
    <row r="131" spans="1:16" ht="15">
      <c r="A131" s="49" t="s">
        <v>759</v>
      </c>
      <c r="B131" s="115" t="s">
        <v>773</v>
      </c>
      <c r="C131" s="51" t="s">
        <v>600</v>
      </c>
      <c r="D131" s="53" t="s">
        <v>5827</v>
      </c>
      <c r="E131" s="53" t="s">
        <v>642</v>
      </c>
      <c r="F131" s="116" t="s">
        <v>762</v>
      </c>
      <c r="G131" s="53" t="s">
        <v>18</v>
      </c>
      <c r="H131" s="91">
        <v>41448</v>
      </c>
      <c r="I131" s="91">
        <v>42571</v>
      </c>
      <c r="J131" s="53" t="s">
        <v>529</v>
      </c>
      <c r="K131" s="53" t="s">
        <v>418</v>
      </c>
      <c r="L131" s="53" t="s">
        <v>28</v>
      </c>
      <c r="M131" s="55" t="s">
        <v>22</v>
      </c>
      <c r="N131" s="53"/>
      <c r="O131" s="53"/>
      <c r="P131" s="53"/>
    </row>
    <row r="132" spans="1:16" ht="15">
      <c r="A132" s="49" t="s">
        <v>763</v>
      </c>
      <c r="B132" s="115" t="s">
        <v>768</v>
      </c>
      <c r="C132" s="51" t="s">
        <v>600</v>
      </c>
      <c r="D132" s="53" t="s">
        <v>5828</v>
      </c>
      <c r="E132" s="53" t="s">
        <v>642</v>
      </c>
      <c r="F132" s="116" t="s">
        <v>762</v>
      </c>
      <c r="G132" s="53" t="s">
        <v>18</v>
      </c>
      <c r="H132" s="91">
        <v>41447</v>
      </c>
      <c r="I132" s="91">
        <v>42571</v>
      </c>
      <c r="J132" s="53" t="s">
        <v>529</v>
      </c>
      <c r="K132" s="53" t="s">
        <v>765</v>
      </c>
      <c r="L132" s="53" t="s">
        <v>28</v>
      </c>
      <c r="M132" s="55" t="s">
        <v>766</v>
      </c>
      <c r="N132" s="53"/>
      <c r="O132" s="53"/>
      <c r="P132" s="53"/>
    </row>
    <row r="133" spans="1:16" ht="15">
      <c r="A133" s="49" t="s">
        <v>767</v>
      </c>
      <c r="B133" s="115" t="s">
        <v>771</v>
      </c>
      <c r="C133" s="51" t="s">
        <v>600</v>
      </c>
      <c r="D133" s="53" t="s">
        <v>5828</v>
      </c>
      <c r="E133" s="53" t="s">
        <v>642</v>
      </c>
      <c r="F133" s="116" t="s">
        <v>762</v>
      </c>
      <c r="G133" s="53" t="s">
        <v>18</v>
      </c>
      <c r="H133" s="91">
        <v>41447</v>
      </c>
      <c r="I133" s="91">
        <v>42571</v>
      </c>
      <c r="J133" s="53" t="s">
        <v>529</v>
      </c>
      <c r="K133" s="53" t="s">
        <v>702</v>
      </c>
      <c r="L133" s="53" t="s">
        <v>28</v>
      </c>
      <c r="M133" s="55" t="s">
        <v>769</v>
      </c>
      <c r="N133" s="53"/>
      <c r="O133" s="53"/>
      <c r="P133" s="53"/>
    </row>
    <row r="134" spans="1:16" ht="15">
      <c r="A134" s="49" t="s">
        <v>770</v>
      </c>
      <c r="B134" s="115" t="s">
        <v>760</v>
      </c>
      <c r="C134" s="51" t="s">
        <v>600</v>
      </c>
      <c r="D134" s="53" t="s">
        <v>5828</v>
      </c>
      <c r="E134" s="53" t="s">
        <v>642</v>
      </c>
      <c r="F134" s="116" t="s">
        <v>762</v>
      </c>
      <c r="G134" s="53" t="s">
        <v>18</v>
      </c>
      <c r="H134" s="91">
        <v>41447</v>
      </c>
      <c r="I134" s="91">
        <v>42571</v>
      </c>
      <c r="J134" s="53" t="s">
        <v>529</v>
      </c>
      <c r="K134" s="53" t="s">
        <v>656</v>
      </c>
      <c r="L134" s="53" t="s">
        <v>28</v>
      </c>
      <c r="M134" s="55" t="s">
        <v>503</v>
      </c>
      <c r="N134" s="53"/>
      <c r="O134" s="53"/>
      <c r="P134" s="53"/>
    </row>
    <row r="135" spans="1:16" ht="15">
      <c r="A135" s="29" t="s">
        <v>772</v>
      </c>
      <c r="B135" s="24" t="s">
        <v>775</v>
      </c>
      <c r="C135" s="19" t="s">
        <v>600</v>
      </c>
      <c r="D135" s="10" t="s">
        <v>5828</v>
      </c>
      <c r="E135" s="10" t="s">
        <v>642</v>
      </c>
      <c r="F135" s="21" t="s">
        <v>762</v>
      </c>
      <c r="G135" s="53" t="s">
        <v>18</v>
      </c>
      <c r="H135" s="117">
        <v>41448</v>
      </c>
      <c r="I135" s="117">
        <v>42571</v>
      </c>
      <c r="J135" s="10" t="s">
        <v>529</v>
      </c>
      <c r="K135" s="10" t="s">
        <v>105</v>
      </c>
      <c r="L135" s="10" t="s">
        <v>28</v>
      </c>
      <c r="M135" s="22" t="s">
        <v>355</v>
      </c>
      <c r="N135" s="10"/>
      <c r="O135" s="10"/>
      <c r="P135" s="10"/>
    </row>
    <row r="136" spans="1:16" ht="15">
      <c r="A136" s="29" t="s">
        <v>774</v>
      </c>
      <c r="B136" s="24" t="s">
        <v>778</v>
      </c>
      <c r="C136" s="19" t="s">
        <v>600</v>
      </c>
      <c r="D136" s="10" t="s">
        <v>5829</v>
      </c>
      <c r="E136" s="10" t="s">
        <v>642</v>
      </c>
      <c r="F136" s="21" t="s">
        <v>762</v>
      </c>
      <c r="G136" s="53" t="s">
        <v>18</v>
      </c>
      <c r="H136" s="117">
        <v>41497</v>
      </c>
      <c r="I136" s="117">
        <v>42571</v>
      </c>
      <c r="J136" s="10" t="s">
        <v>529</v>
      </c>
      <c r="K136" s="10" t="s">
        <v>656</v>
      </c>
      <c r="L136" s="10" t="s">
        <v>28</v>
      </c>
      <c r="M136" s="22" t="s">
        <v>776</v>
      </c>
      <c r="N136" s="10"/>
      <c r="O136" s="10"/>
      <c r="P136" s="10"/>
    </row>
    <row r="137" spans="1:16" ht="15">
      <c r="A137" s="29" t="s">
        <v>777</v>
      </c>
      <c r="B137" s="24" t="s">
        <v>783</v>
      </c>
      <c r="C137" s="19" t="s">
        <v>600</v>
      </c>
      <c r="D137" s="10" t="s">
        <v>5830</v>
      </c>
      <c r="E137" s="10" t="s">
        <v>204</v>
      </c>
      <c r="F137" s="21" t="s">
        <v>780</v>
      </c>
      <c r="G137" s="53" t="s">
        <v>18</v>
      </c>
      <c r="H137" s="117">
        <v>41482</v>
      </c>
      <c r="I137" s="117">
        <v>42571</v>
      </c>
      <c r="J137" s="10" t="s">
        <v>529</v>
      </c>
      <c r="K137" s="10" t="s">
        <v>428</v>
      </c>
      <c r="L137" s="10" t="s">
        <v>28</v>
      </c>
      <c r="M137" s="22" t="s">
        <v>781</v>
      </c>
      <c r="N137" s="10"/>
      <c r="O137" s="10"/>
      <c r="P137" s="10"/>
    </row>
    <row r="138" spans="1:16" ht="15">
      <c r="A138" s="29" t="s">
        <v>782</v>
      </c>
      <c r="B138" s="24" t="s">
        <v>786</v>
      </c>
      <c r="C138" s="19" t="s">
        <v>600</v>
      </c>
      <c r="D138" s="10" t="s">
        <v>5830</v>
      </c>
      <c r="E138" s="10" t="s">
        <v>204</v>
      </c>
      <c r="F138" s="21" t="s">
        <v>780</v>
      </c>
      <c r="G138" s="53" t="s">
        <v>18</v>
      </c>
      <c r="H138" s="117">
        <v>41482</v>
      </c>
      <c r="I138" s="117">
        <v>42571</v>
      </c>
      <c r="J138" s="10" t="s">
        <v>784</v>
      </c>
      <c r="K138" s="10" t="s">
        <v>617</v>
      </c>
      <c r="L138" s="10" t="s">
        <v>28</v>
      </c>
      <c r="M138" s="22" t="s">
        <v>611</v>
      </c>
      <c r="N138" s="10"/>
      <c r="O138" s="10"/>
      <c r="P138" s="10"/>
    </row>
    <row r="139" spans="1:16" ht="15">
      <c r="A139" s="29" t="s">
        <v>785</v>
      </c>
      <c r="B139" s="24" t="s">
        <v>897</v>
      </c>
      <c r="C139" s="19" t="s">
        <v>600</v>
      </c>
      <c r="D139" s="10" t="s">
        <v>5830</v>
      </c>
      <c r="E139" s="10" t="s">
        <v>204</v>
      </c>
      <c r="F139" s="21" t="s">
        <v>780</v>
      </c>
      <c r="G139" s="53" t="s">
        <v>18</v>
      </c>
      <c r="H139" s="117">
        <v>41483</v>
      </c>
      <c r="I139" s="117">
        <v>42571</v>
      </c>
      <c r="J139" s="10" t="s">
        <v>428</v>
      </c>
      <c r="K139" s="10" t="s">
        <v>787</v>
      </c>
      <c r="L139" s="10" t="s">
        <v>28</v>
      </c>
      <c r="M139" s="22" t="s">
        <v>788</v>
      </c>
      <c r="N139" s="10"/>
      <c r="O139" s="10"/>
      <c r="P139" s="10"/>
    </row>
    <row r="140" spans="1:16" ht="15">
      <c r="A140" s="49" t="s">
        <v>789</v>
      </c>
      <c r="B140" s="115" t="s">
        <v>794</v>
      </c>
      <c r="C140" s="51" t="s">
        <v>600</v>
      </c>
      <c r="D140" s="53" t="s">
        <v>5831</v>
      </c>
      <c r="E140" s="53" t="s">
        <v>204</v>
      </c>
      <c r="F140" s="116" t="s">
        <v>792</v>
      </c>
      <c r="G140" s="53" t="s">
        <v>18</v>
      </c>
      <c r="H140" s="118">
        <v>41764</v>
      </c>
      <c r="I140" s="91">
        <v>41778</v>
      </c>
      <c r="J140" s="53" t="s">
        <v>529</v>
      </c>
      <c r="K140" s="53" t="s">
        <v>92</v>
      </c>
      <c r="L140" s="53" t="s">
        <v>45</v>
      </c>
      <c r="M140" s="55" t="s">
        <v>737</v>
      </c>
      <c r="N140" s="53"/>
      <c r="O140" s="53"/>
      <c r="P140" s="53"/>
    </row>
    <row r="141" spans="1:16" ht="15">
      <c r="A141" s="49" t="s">
        <v>793</v>
      </c>
      <c r="B141" s="115" t="s">
        <v>794</v>
      </c>
      <c r="C141" s="51" t="s">
        <v>600</v>
      </c>
      <c r="D141" s="53" t="s">
        <v>5831</v>
      </c>
      <c r="E141" s="53" t="s">
        <v>204</v>
      </c>
      <c r="F141" s="116" t="s">
        <v>792</v>
      </c>
      <c r="G141" s="53" t="s">
        <v>18</v>
      </c>
      <c r="H141" s="118">
        <v>41763</v>
      </c>
      <c r="I141" s="118">
        <v>41779</v>
      </c>
      <c r="J141" s="53" t="s">
        <v>529</v>
      </c>
      <c r="K141" s="53" t="s">
        <v>79</v>
      </c>
      <c r="L141" s="53" t="s">
        <v>45</v>
      </c>
      <c r="M141" s="55" t="s">
        <v>737</v>
      </c>
      <c r="N141" s="53"/>
      <c r="O141" s="53"/>
      <c r="P141" s="53"/>
    </row>
    <row r="142" spans="1:16" ht="15">
      <c r="A142" s="49" t="s">
        <v>795</v>
      </c>
      <c r="B142" s="115" t="s">
        <v>801</v>
      </c>
      <c r="C142" s="51" t="s">
        <v>600</v>
      </c>
      <c r="D142" s="53" t="s">
        <v>5832</v>
      </c>
      <c r="E142" s="53" t="s">
        <v>487</v>
      </c>
      <c r="F142" s="116" t="s">
        <v>798</v>
      </c>
      <c r="G142" s="53" t="s">
        <v>18</v>
      </c>
      <c r="H142" s="91">
        <v>41426</v>
      </c>
      <c r="I142" s="91">
        <v>42571</v>
      </c>
      <c r="J142" s="53" t="s">
        <v>529</v>
      </c>
      <c r="K142" s="53" t="s">
        <v>85</v>
      </c>
      <c r="L142" s="53" t="s">
        <v>28</v>
      </c>
      <c r="M142" s="55" t="s">
        <v>799</v>
      </c>
      <c r="N142" s="53"/>
      <c r="O142" s="53"/>
      <c r="P142" s="53"/>
    </row>
    <row r="143" spans="1:16" ht="15">
      <c r="A143" s="49" t="s">
        <v>800</v>
      </c>
      <c r="B143" s="115" t="s">
        <v>805</v>
      </c>
      <c r="C143" s="51" t="s">
        <v>600</v>
      </c>
      <c r="D143" s="53" t="s">
        <v>5832</v>
      </c>
      <c r="E143" s="53" t="s">
        <v>487</v>
      </c>
      <c r="F143" s="116" t="s">
        <v>798</v>
      </c>
      <c r="G143" s="53" t="s">
        <v>18</v>
      </c>
      <c r="H143" s="91">
        <v>41426</v>
      </c>
      <c r="I143" s="91">
        <v>42571</v>
      </c>
      <c r="J143" s="53" t="s">
        <v>529</v>
      </c>
      <c r="K143" s="53" t="s">
        <v>92</v>
      </c>
      <c r="L143" s="53" t="s">
        <v>28</v>
      </c>
      <c r="M143" s="55" t="s">
        <v>803</v>
      </c>
      <c r="N143" s="53" t="s">
        <v>802</v>
      </c>
      <c r="O143" s="53"/>
      <c r="P143" s="53"/>
    </row>
    <row r="144" spans="1:16" ht="15">
      <c r="A144" s="49" t="s">
        <v>804</v>
      </c>
      <c r="B144" s="119" t="s">
        <v>808</v>
      </c>
      <c r="C144" s="51" t="s">
        <v>600</v>
      </c>
      <c r="D144" s="53" t="s">
        <v>5832</v>
      </c>
      <c r="E144" s="53" t="s">
        <v>487</v>
      </c>
      <c r="F144" s="116" t="s">
        <v>798</v>
      </c>
      <c r="G144" s="53" t="s">
        <v>18</v>
      </c>
      <c r="H144" s="91">
        <v>41426</v>
      </c>
      <c r="I144" s="91">
        <v>42571</v>
      </c>
      <c r="J144" s="53" t="s">
        <v>529</v>
      </c>
      <c r="K144" s="53" t="s">
        <v>418</v>
      </c>
      <c r="L144" s="53" t="s">
        <v>28</v>
      </c>
      <c r="M144" s="55" t="s">
        <v>806</v>
      </c>
      <c r="N144" s="53"/>
      <c r="O144" s="53"/>
      <c r="P144" s="53"/>
    </row>
    <row r="145" spans="1:16" ht="15">
      <c r="A145" s="49" t="s">
        <v>807</v>
      </c>
      <c r="B145" s="115" t="s">
        <v>812</v>
      </c>
      <c r="C145" s="51" t="s">
        <v>600</v>
      </c>
      <c r="D145" s="53" t="s">
        <v>5832</v>
      </c>
      <c r="E145" s="53" t="s">
        <v>487</v>
      </c>
      <c r="F145" s="116" t="s">
        <v>798</v>
      </c>
      <c r="G145" s="53" t="s">
        <v>18</v>
      </c>
      <c r="H145" s="91">
        <v>41426</v>
      </c>
      <c r="I145" s="91">
        <v>42571</v>
      </c>
      <c r="J145" s="53" t="s">
        <v>529</v>
      </c>
      <c r="K145" s="53" t="s">
        <v>810</v>
      </c>
      <c r="L145" s="53" t="s">
        <v>28</v>
      </c>
      <c r="M145" s="55" t="s">
        <v>766</v>
      </c>
      <c r="N145" s="53" t="s">
        <v>809</v>
      </c>
      <c r="O145" s="53"/>
      <c r="P145" s="53"/>
    </row>
    <row r="146" spans="1:16" ht="15">
      <c r="A146" s="49" t="s">
        <v>811</v>
      </c>
      <c r="B146" s="115" t="s">
        <v>814</v>
      </c>
      <c r="C146" s="51" t="s">
        <v>600</v>
      </c>
      <c r="D146" s="53" t="s">
        <v>5832</v>
      </c>
      <c r="E146" s="53" t="s">
        <v>487</v>
      </c>
      <c r="F146" s="116" t="s">
        <v>798</v>
      </c>
      <c r="G146" s="53" t="s">
        <v>18</v>
      </c>
      <c r="H146" s="91">
        <v>41427</v>
      </c>
      <c r="I146" s="91">
        <v>42571</v>
      </c>
      <c r="J146" s="53" t="s">
        <v>529</v>
      </c>
      <c r="K146" s="53" t="s">
        <v>675</v>
      </c>
      <c r="L146" s="53" t="s">
        <v>28</v>
      </c>
      <c r="M146" s="55" t="s">
        <v>317</v>
      </c>
      <c r="N146" s="53"/>
      <c r="O146" s="53"/>
      <c r="P146" s="53"/>
    </row>
    <row r="147" spans="1:16" ht="15">
      <c r="A147" s="49" t="s">
        <v>813</v>
      </c>
      <c r="B147" s="115" t="s">
        <v>816</v>
      </c>
      <c r="C147" s="51" t="s">
        <v>600</v>
      </c>
      <c r="D147" s="53" t="s">
        <v>5832</v>
      </c>
      <c r="E147" s="53" t="s">
        <v>487</v>
      </c>
      <c r="F147" s="116" t="s">
        <v>798</v>
      </c>
      <c r="G147" s="53" t="s">
        <v>18</v>
      </c>
      <c r="H147" s="91">
        <v>41426</v>
      </c>
      <c r="I147" s="91">
        <v>42571</v>
      </c>
      <c r="J147" s="53" t="s">
        <v>428</v>
      </c>
      <c r="K147" s="53" t="s">
        <v>490</v>
      </c>
      <c r="L147" s="53" t="s">
        <v>28</v>
      </c>
      <c r="M147" s="55" t="s">
        <v>498</v>
      </c>
      <c r="N147" s="53"/>
      <c r="O147" s="53"/>
      <c r="P147" s="53"/>
    </row>
    <row r="148" spans="1:16" ht="15">
      <c r="A148" s="49" t="s">
        <v>815</v>
      </c>
      <c r="B148" s="115" t="s">
        <v>819</v>
      </c>
      <c r="C148" s="51" t="s">
        <v>600</v>
      </c>
      <c r="D148" s="53" t="s">
        <v>5832</v>
      </c>
      <c r="E148" s="53" t="s">
        <v>487</v>
      </c>
      <c r="F148" s="116" t="s">
        <v>798</v>
      </c>
      <c r="G148" s="53" t="s">
        <v>18</v>
      </c>
      <c r="H148" s="91">
        <v>41426</v>
      </c>
      <c r="I148" s="91">
        <v>42571</v>
      </c>
      <c r="J148" s="53" t="s">
        <v>787</v>
      </c>
      <c r="K148" s="53" t="s">
        <v>428</v>
      </c>
      <c r="L148" s="53" t="s">
        <v>28</v>
      </c>
      <c r="M148" s="55" t="s">
        <v>817</v>
      </c>
      <c r="N148" s="53" t="s">
        <v>809</v>
      </c>
      <c r="O148" s="53"/>
      <c r="P148" s="53"/>
    </row>
    <row r="149" spans="1:16" ht="15">
      <c r="A149" s="49" t="s">
        <v>818</v>
      </c>
      <c r="B149" s="115" t="s">
        <v>823</v>
      </c>
      <c r="C149" s="51" t="s">
        <v>600</v>
      </c>
      <c r="D149" s="53" t="s">
        <v>5832</v>
      </c>
      <c r="E149" s="53" t="s">
        <v>487</v>
      </c>
      <c r="F149" s="116" t="s">
        <v>798</v>
      </c>
      <c r="G149" s="53" t="s">
        <v>18</v>
      </c>
      <c r="H149" s="91">
        <v>41426</v>
      </c>
      <c r="I149" s="91">
        <v>42571</v>
      </c>
      <c r="J149" s="53" t="s">
        <v>428</v>
      </c>
      <c r="K149" s="53" t="s">
        <v>820</v>
      </c>
      <c r="L149" s="53" t="s">
        <v>28</v>
      </c>
      <c r="M149" s="55" t="s">
        <v>821</v>
      </c>
      <c r="N149" s="53"/>
      <c r="O149" s="53"/>
      <c r="P149" s="53"/>
    </row>
    <row r="150" spans="1:16" ht="15">
      <c r="A150" s="49" t="s">
        <v>822</v>
      </c>
      <c r="B150" s="115" t="s">
        <v>826</v>
      </c>
      <c r="C150" s="51" t="s">
        <v>600</v>
      </c>
      <c r="D150" s="53" t="s">
        <v>5832</v>
      </c>
      <c r="E150" s="53" t="s">
        <v>487</v>
      </c>
      <c r="F150" s="116" t="s">
        <v>798</v>
      </c>
      <c r="G150" s="53" t="s">
        <v>18</v>
      </c>
      <c r="H150" s="91">
        <v>41426</v>
      </c>
      <c r="I150" s="91">
        <v>42571</v>
      </c>
      <c r="J150" s="53" t="s">
        <v>428</v>
      </c>
      <c r="K150" s="53" t="s">
        <v>675</v>
      </c>
      <c r="L150" s="53" t="s">
        <v>28</v>
      </c>
      <c r="M150" s="55" t="s">
        <v>824</v>
      </c>
      <c r="N150" s="53"/>
      <c r="O150" s="53"/>
      <c r="P150" s="53"/>
    </row>
    <row r="151" spans="1:16" ht="15">
      <c r="A151" s="49" t="s">
        <v>825</v>
      </c>
      <c r="B151" s="115" t="s">
        <v>829</v>
      </c>
      <c r="C151" s="51" t="s">
        <v>600</v>
      </c>
      <c r="D151" s="53" t="s">
        <v>5832</v>
      </c>
      <c r="E151" s="53" t="s">
        <v>487</v>
      </c>
      <c r="F151" s="116" t="s">
        <v>798</v>
      </c>
      <c r="G151" s="53" t="s">
        <v>18</v>
      </c>
      <c r="H151" s="91">
        <v>41427</v>
      </c>
      <c r="I151" s="91">
        <v>42571</v>
      </c>
      <c r="J151" s="53" t="s">
        <v>428</v>
      </c>
      <c r="K151" s="53" t="s">
        <v>206</v>
      </c>
      <c r="L151" s="53" t="s">
        <v>28</v>
      </c>
      <c r="M151" s="55" t="s">
        <v>827</v>
      </c>
      <c r="N151" s="53"/>
      <c r="O151" s="53"/>
      <c r="P151" s="53"/>
    </row>
    <row r="152" spans="1:16" ht="15">
      <c r="A152" s="49" t="s">
        <v>828</v>
      </c>
      <c r="B152" s="115" t="s">
        <v>831</v>
      </c>
      <c r="C152" s="51" t="s">
        <v>600</v>
      </c>
      <c r="D152" s="53" t="s">
        <v>5832</v>
      </c>
      <c r="E152" s="53" t="s">
        <v>487</v>
      </c>
      <c r="F152" s="116" t="s">
        <v>798</v>
      </c>
      <c r="G152" s="53" t="s">
        <v>18</v>
      </c>
      <c r="H152" s="91">
        <v>41427</v>
      </c>
      <c r="I152" s="91">
        <v>42571</v>
      </c>
      <c r="J152" s="53" t="s">
        <v>428</v>
      </c>
      <c r="K152" s="53" t="s">
        <v>787</v>
      </c>
      <c r="L152" s="53" t="s">
        <v>28</v>
      </c>
      <c r="M152" s="55" t="s">
        <v>821</v>
      </c>
      <c r="N152" s="53"/>
      <c r="O152" s="53"/>
      <c r="P152" s="53"/>
    </row>
    <row r="153" spans="1:16" ht="15">
      <c r="A153" s="49" t="s">
        <v>830</v>
      </c>
      <c r="B153" s="115" t="s">
        <v>764</v>
      </c>
      <c r="C153" s="51" t="s">
        <v>600</v>
      </c>
      <c r="D153" s="53" t="s">
        <v>5832</v>
      </c>
      <c r="E153" s="53" t="s">
        <v>487</v>
      </c>
      <c r="F153" s="116" t="s">
        <v>798</v>
      </c>
      <c r="G153" s="53" t="s">
        <v>18</v>
      </c>
      <c r="H153" s="91">
        <v>41427</v>
      </c>
      <c r="I153" s="91">
        <v>42571</v>
      </c>
      <c r="J153" s="53" t="s">
        <v>428</v>
      </c>
      <c r="K153" s="53" t="s">
        <v>832</v>
      </c>
      <c r="L153" s="53" t="s">
        <v>28</v>
      </c>
      <c r="M153" s="55" t="s">
        <v>128</v>
      </c>
      <c r="N153" s="53"/>
      <c r="O153" s="53"/>
      <c r="P153" s="53"/>
    </row>
    <row r="154" spans="1:16" ht="15">
      <c r="A154" s="49" t="s">
        <v>833</v>
      </c>
      <c r="B154" s="115" t="s">
        <v>837</v>
      </c>
      <c r="C154" s="51" t="s">
        <v>600</v>
      </c>
      <c r="D154" s="53" t="s">
        <v>5833</v>
      </c>
      <c r="E154" s="53" t="s">
        <v>487</v>
      </c>
      <c r="F154" s="116" t="s">
        <v>798</v>
      </c>
      <c r="G154" s="53" t="s">
        <v>18</v>
      </c>
      <c r="H154" s="91">
        <v>41427</v>
      </c>
      <c r="I154" s="91">
        <v>42571</v>
      </c>
      <c r="J154" s="53" t="s">
        <v>529</v>
      </c>
      <c r="K154" s="53" t="s">
        <v>418</v>
      </c>
      <c r="L154" s="53" t="s">
        <v>28</v>
      </c>
      <c r="M154" s="55" t="s">
        <v>835</v>
      </c>
      <c r="N154" s="53"/>
      <c r="O154" s="53"/>
      <c r="P154" s="53"/>
    </row>
    <row r="155" spans="1:16" ht="15">
      <c r="A155" s="49" t="s">
        <v>836</v>
      </c>
      <c r="B155" s="115" t="s">
        <v>796</v>
      </c>
      <c r="C155" s="51" t="s">
        <v>600</v>
      </c>
      <c r="D155" s="53" t="s">
        <v>5834</v>
      </c>
      <c r="E155" s="53" t="s">
        <v>487</v>
      </c>
      <c r="F155" s="116" t="s">
        <v>798</v>
      </c>
      <c r="G155" s="53" t="s">
        <v>18</v>
      </c>
      <c r="H155" s="91">
        <v>41427</v>
      </c>
      <c r="I155" s="91">
        <v>42571</v>
      </c>
      <c r="J155" s="53" t="s">
        <v>529</v>
      </c>
      <c r="K155" s="53" t="s">
        <v>490</v>
      </c>
      <c r="L155" s="53" t="s">
        <v>28</v>
      </c>
      <c r="M155" s="55" t="s">
        <v>649</v>
      </c>
      <c r="N155" s="53"/>
      <c r="O155" s="53"/>
      <c r="P155" s="53"/>
    </row>
    <row r="156" spans="1:16" ht="15">
      <c r="A156" s="29" t="s">
        <v>839</v>
      </c>
      <c r="B156" s="24" t="s">
        <v>846</v>
      </c>
      <c r="C156" s="19" t="s">
        <v>600</v>
      </c>
      <c r="D156" s="10" t="s">
        <v>5835</v>
      </c>
      <c r="E156" s="10" t="s">
        <v>842</v>
      </c>
      <c r="F156" s="120" t="s">
        <v>843</v>
      </c>
      <c r="G156" s="53" t="s">
        <v>18</v>
      </c>
      <c r="H156" s="117">
        <v>41496</v>
      </c>
      <c r="I156" s="117">
        <v>42571</v>
      </c>
      <c r="J156" s="10" t="s">
        <v>529</v>
      </c>
      <c r="K156" s="10" t="s">
        <v>844</v>
      </c>
      <c r="L156" s="10" t="s">
        <v>28</v>
      </c>
      <c r="M156" s="22" t="s">
        <v>503</v>
      </c>
      <c r="N156" s="10"/>
      <c r="O156" s="10"/>
      <c r="P156" s="10"/>
    </row>
    <row r="157" spans="1:16" ht="15">
      <c r="A157" s="29" t="s">
        <v>845</v>
      </c>
      <c r="B157" s="24" t="s">
        <v>848</v>
      </c>
      <c r="C157" s="19" t="s">
        <v>600</v>
      </c>
      <c r="D157" s="10" t="s">
        <v>5835</v>
      </c>
      <c r="E157" s="10" t="s">
        <v>842</v>
      </c>
      <c r="F157" s="21" t="s">
        <v>843</v>
      </c>
      <c r="G157" s="53" t="s">
        <v>18</v>
      </c>
      <c r="H157" s="117">
        <v>41497</v>
      </c>
      <c r="I157" s="117">
        <v>42571</v>
      </c>
      <c r="J157" s="10" t="s">
        <v>529</v>
      </c>
      <c r="K157" s="10" t="s">
        <v>702</v>
      </c>
      <c r="L157" s="10" t="s">
        <v>28</v>
      </c>
      <c r="M157" s="22" t="s">
        <v>130</v>
      </c>
      <c r="N157" s="10"/>
      <c r="O157" s="10"/>
      <c r="P157" s="10"/>
    </row>
    <row r="158" spans="1:16" ht="15">
      <c r="A158" s="29" t="s">
        <v>847</v>
      </c>
      <c r="B158" s="24" t="s">
        <v>850</v>
      </c>
      <c r="C158" s="19" t="s">
        <v>600</v>
      </c>
      <c r="D158" s="10" t="s">
        <v>5835</v>
      </c>
      <c r="E158" s="10" t="s">
        <v>842</v>
      </c>
      <c r="F158" s="21" t="s">
        <v>843</v>
      </c>
      <c r="G158" s="53" t="s">
        <v>18</v>
      </c>
      <c r="H158" s="117">
        <v>41496</v>
      </c>
      <c r="I158" s="117">
        <v>42571</v>
      </c>
      <c r="J158" s="10" t="s">
        <v>529</v>
      </c>
      <c r="K158" s="10" t="s">
        <v>617</v>
      </c>
      <c r="L158" s="10" t="s">
        <v>28</v>
      </c>
      <c r="M158" s="22" t="s">
        <v>218</v>
      </c>
      <c r="N158" s="10"/>
      <c r="O158" s="10"/>
      <c r="P158" s="10"/>
    </row>
    <row r="159" spans="1:16" ht="15">
      <c r="A159" s="29" t="s">
        <v>849</v>
      </c>
      <c r="B159" s="24" t="s">
        <v>853</v>
      </c>
      <c r="C159" s="19" t="s">
        <v>600</v>
      </c>
      <c r="D159" s="10" t="s">
        <v>5835</v>
      </c>
      <c r="E159" s="10" t="s">
        <v>842</v>
      </c>
      <c r="F159" s="21" t="s">
        <v>843</v>
      </c>
      <c r="G159" s="53" t="s">
        <v>18</v>
      </c>
      <c r="H159" s="117">
        <v>41497</v>
      </c>
      <c r="I159" s="117">
        <v>42571</v>
      </c>
      <c r="J159" s="10" t="s">
        <v>844</v>
      </c>
      <c r="K159" s="10" t="s">
        <v>529</v>
      </c>
      <c r="L159" s="10" t="s">
        <v>28</v>
      </c>
      <c r="M159" s="22" t="s">
        <v>851</v>
      </c>
      <c r="N159" s="10"/>
      <c r="O159" s="10"/>
      <c r="P159" s="10"/>
    </row>
    <row r="160" spans="1:16" ht="15">
      <c r="A160" s="29" t="s">
        <v>852</v>
      </c>
      <c r="B160" s="24" t="s">
        <v>857</v>
      </c>
      <c r="C160" s="19" t="s">
        <v>600</v>
      </c>
      <c r="D160" s="10" t="s">
        <v>5835</v>
      </c>
      <c r="E160" s="10" t="s">
        <v>842</v>
      </c>
      <c r="F160" s="21" t="s">
        <v>843</v>
      </c>
      <c r="G160" s="53" t="s">
        <v>18</v>
      </c>
      <c r="H160" s="117">
        <v>41497</v>
      </c>
      <c r="I160" s="117">
        <v>42571</v>
      </c>
      <c r="J160" s="10" t="s">
        <v>428</v>
      </c>
      <c r="K160" s="10" t="s">
        <v>854</v>
      </c>
      <c r="L160" s="10" t="s">
        <v>28</v>
      </c>
      <c r="M160" s="22" t="s">
        <v>855</v>
      </c>
      <c r="N160" s="10"/>
      <c r="O160" s="10"/>
      <c r="P160" s="10"/>
    </row>
    <row r="161" spans="1:16" ht="15">
      <c r="A161" s="29" t="s">
        <v>856</v>
      </c>
      <c r="B161" s="24" t="s">
        <v>861</v>
      </c>
      <c r="C161" s="19" t="s">
        <v>600</v>
      </c>
      <c r="D161" s="10" t="s">
        <v>5835</v>
      </c>
      <c r="E161" s="10" t="s">
        <v>842</v>
      </c>
      <c r="F161" s="21" t="s">
        <v>843</v>
      </c>
      <c r="G161" s="53" t="s">
        <v>18</v>
      </c>
      <c r="H161" s="117">
        <v>41497</v>
      </c>
      <c r="I161" s="117">
        <v>42571</v>
      </c>
      <c r="J161" s="10" t="s">
        <v>644</v>
      </c>
      <c r="K161" s="10" t="s">
        <v>859</v>
      </c>
      <c r="L161" s="10" t="s">
        <v>28</v>
      </c>
      <c r="M161" s="22" t="s">
        <v>34</v>
      </c>
      <c r="N161" s="10" t="s">
        <v>858</v>
      </c>
      <c r="O161" s="10"/>
      <c r="P161" s="10"/>
    </row>
    <row r="162" spans="1:16" ht="15">
      <c r="A162" s="29" t="s">
        <v>860</v>
      </c>
      <c r="B162" s="24" t="s">
        <v>864</v>
      </c>
      <c r="C162" s="19" t="s">
        <v>600</v>
      </c>
      <c r="D162" s="10" t="s">
        <v>5835</v>
      </c>
      <c r="E162" s="10" t="s">
        <v>842</v>
      </c>
      <c r="F162" s="21" t="s">
        <v>843</v>
      </c>
      <c r="G162" s="53" t="s">
        <v>18</v>
      </c>
      <c r="H162" s="117">
        <v>41497</v>
      </c>
      <c r="I162" s="117">
        <v>42571</v>
      </c>
      <c r="J162" s="10" t="s">
        <v>859</v>
      </c>
      <c r="K162" s="10" t="s">
        <v>854</v>
      </c>
      <c r="L162" s="10" t="s">
        <v>28</v>
      </c>
      <c r="M162" s="22" t="s">
        <v>862</v>
      </c>
      <c r="N162" s="10"/>
      <c r="O162" s="10"/>
      <c r="P162" s="10"/>
    </row>
    <row r="163" spans="1:16" ht="15">
      <c r="A163" s="29" t="s">
        <v>863</v>
      </c>
      <c r="B163" s="24" t="s">
        <v>840</v>
      </c>
      <c r="C163" s="19" t="s">
        <v>600</v>
      </c>
      <c r="D163" s="10" t="s">
        <v>5837</v>
      </c>
      <c r="E163" s="10" t="s">
        <v>842</v>
      </c>
      <c r="F163" s="21" t="s">
        <v>843</v>
      </c>
      <c r="G163" s="53" t="s">
        <v>18</v>
      </c>
      <c r="H163" s="117">
        <v>41497</v>
      </c>
      <c r="I163" s="117">
        <v>41509</v>
      </c>
      <c r="J163" s="10" t="s">
        <v>529</v>
      </c>
      <c r="K163" s="10" t="s">
        <v>866</v>
      </c>
      <c r="L163" s="10" t="s">
        <v>28</v>
      </c>
      <c r="M163" s="22" t="s">
        <v>867</v>
      </c>
      <c r="N163" s="10" t="s">
        <v>5836</v>
      </c>
      <c r="O163" s="10"/>
      <c r="P163" s="10"/>
    </row>
    <row r="164" spans="1:16" ht="15">
      <c r="A164" s="49" t="s">
        <v>868</v>
      </c>
      <c r="B164" s="115" t="s">
        <v>874</v>
      </c>
      <c r="C164" s="51" t="s">
        <v>600</v>
      </c>
      <c r="D164" s="53" t="s">
        <v>5838</v>
      </c>
      <c r="E164" s="53" t="s">
        <v>190</v>
      </c>
      <c r="F164" s="116" t="s">
        <v>871</v>
      </c>
      <c r="G164" s="53" t="s">
        <v>18</v>
      </c>
      <c r="H164" s="91">
        <v>41405</v>
      </c>
      <c r="I164" s="91">
        <v>42571</v>
      </c>
      <c r="J164" s="53" t="s">
        <v>529</v>
      </c>
      <c r="K164" s="53" t="s">
        <v>85</v>
      </c>
      <c r="L164" s="53" t="s">
        <v>28</v>
      </c>
      <c r="M164" s="55" t="s">
        <v>872</v>
      </c>
      <c r="N164" s="53"/>
      <c r="O164" s="53"/>
      <c r="P164" s="53"/>
    </row>
    <row r="165" spans="1:16" ht="15">
      <c r="A165" s="49" t="s">
        <v>873</v>
      </c>
      <c r="B165" s="115" t="s">
        <v>876</v>
      </c>
      <c r="C165" s="51" t="s">
        <v>600</v>
      </c>
      <c r="D165" s="53" t="s">
        <v>5838</v>
      </c>
      <c r="E165" s="53" t="s">
        <v>190</v>
      </c>
      <c r="F165" s="116" t="s">
        <v>871</v>
      </c>
      <c r="G165" s="53" t="s">
        <v>18</v>
      </c>
      <c r="H165" s="91">
        <v>41405</v>
      </c>
      <c r="I165" s="91">
        <v>42571</v>
      </c>
      <c r="J165" s="53" t="s">
        <v>529</v>
      </c>
      <c r="K165" s="53" t="s">
        <v>678</v>
      </c>
      <c r="L165" s="53" t="s">
        <v>28</v>
      </c>
      <c r="M165" s="55" t="s">
        <v>381</v>
      </c>
      <c r="N165" s="53"/>
      <c r="O165" s="53"/>
      <c r="P165" s="53"/>
    </row>
    <row r="166" spans="1:16" ht="15">
      <c r="A166" s="49" t="s">
        <v>875</v>
      </c>
      <c r="B166" s="115" t="s">
        <v>878</v>
      </c>
      <c r="C166" s="51" t="s">
        <v>600</v>
      </c>
      <c r="D166" s="53" t="s">
        <v>5838</v>
      </c>
      <c r="E166" s="53" t="s">
        <v>190</v>
      </c>
      <c r="F166" s="116" t="s">
        <v>871</v>
      </c>
      <c r="G166" s="53" t="s">
        <v>18</v>
      </c>
      <c r="H166" s="91">
        <v>41405</v>
      </c>
      <c r="I166" s="91">
        <v>42571</v>
      </c>
      <c r="J166" s="53" t="s">
        <v>529</v>
      </c>
      <c r="K166" s="58" t="s">
        <v>502</v>
      </c>
      <c r="L166" s="53" t="s">
        <v>28</v>
      </c>
      <c r="M166" s="55" t="s">
        <v>250</v>
      </c>
      <c r="N166" s="53"/>
      <c r="O166" s="53"/>
      <c r="P166" s="53"/>
    </row>
    <row r="167" spans="1:16" ht="15">
      <c r="A167" s="49" t="s">
        <v>877</v>
      </c>
      <c r="B167" s="115" t="s">
        <v>880</v>
      </c>
      <c r="C167" s="51" t="s">
        <v>600</v>
      </c>
      <c r="D167" s="53" t="s">
        <v>5838</v>
      </c>
      <c r="E167" s="53" t="s">
        <v>190</v>
      </c>
      <c r="F167" s="116" t="s">
        <v>871</v>
      </c>
      <c r="G167" s="53" t="s">
        <v>18</v>
      </c>
      <c r="H167" s="91">
        <v>41406</v>
      </c>
      <c r="I167" s="91">
        <v>42571</v>
      </c>
      <c r="J167" s="53" t="s">
        <v>428</v>
      </c>
      <c r="K167" s="58" t="s">
        <v>787</v>
      </c>
      <c r="L167" s="53" t="s">
        <v>28</v>
      </c>
      <c r="M167" s="55" t="s">
        <v>110</v>
      </c>
      <c r="N167" s="53"/>
      <c r="O167" s="53"/>
      <c r="P167" s="53"/>
    </row>
    <row r="168" spans="1:16" ht="15">
      <c r="A168" s="49" t="s">
        <v>879</v>
      </c>
      <c r="B168" s="115" t="s">
        <v>882</v>
      </c>
      <c r="C168" s="51" t="s">
        <v>600</v>
      </c>
      <c r="D168" s="53" t="s">
        <v>5838</v>
      </c>
      <c r="E168" s="53" t="s">
        <v>190</v>
      </c>
      <c r="F168" s="116" t="s">
        <v>871</v>
      </c>
      <c r="G168" s="53" t="s">
        <v>18</v>
      </c>
      <c r="H168" s="91">
        <v>41405</v>
      </c>
      <c r="I168" s="91">
        <v>42571</v>
      </c>
      <c r="J168" s="53" t="s">
        <v>428</v>
      </c>
      <c r="K168" s="53" t="s">
        <v>206</v>
      </c>
      <c r="L168" s="53" t="s">
        <v>28</v>
      </c>
      <c r="M168" s="55" t="s">
        <v>29</v>
      </c>
      <c r="N168" s="53"/>
      <c r="O168" s="53"/>
      <c r="P168" s="53"/>
    </row>
    <row r="169" spans="1:16" ht="15">
      <c r="A169" s="49" t="s">
        <v>881</v>
      </c>
      <c r="B169" s="115" t="s">
        <v>890</v>
      </c>
      <c r="C169" s="51" t="s">
        <v>600</v>
      </c>
      <c r="D169" s="53" t="s">
        <v>5838</v>
      </c>
      <c r="E169" s="53" t="s">
        <v>190</v>
      </c>
      <c r="F169" s="116" t="s">
        <v>871</v>
      </c>
      <c r="G169" s="53" t="s">
        <v>18</v>
      </c>
      <c r="H169" s="91">
        <v>41405</v>
      </c>
      <c r="I169" s="91">
        <v>42571</v>
      </c>
      <c r="J169" s="53" t="s">
        <v>529</v>
      </c>
      <c r="K169" s="53" t="s">
        <v>787</v>
      </c>
      <c r="L169" s="53" t="s">
        <v>28</v>
      </c>
      <c r="M169" s="55" t="s">
        <v>883</v>
      </c>
      <c r="N169" s="53"/>
      <c r="O169" s="53"/>
      <c r="P169" s="53"/>
    </row>
    <row r="170" spans="1:16" ht="15">
      <c r="A170" s="49" t="s">
        <v>884</v>
      </c>
      <c r="B170" s="115" t="s">
        <v>887</v>
      </c>
      <c r="C170" s="51" t="s">
        <v>600</v>
      </c>
      <c r="D170" s="53" t="s">
        <v>5838</v>
      </c>
      <c r="E170" s="53" t="s">
        <v>190</v>
      </c>
      <c r="F170" s="116" t="s">
        <v>871</v>
      </c>
      <c r="G170" s="53" t="s">
        <v>18</v>
      </c>
      <c r="H170" s="91">
        <v>41406</v>
      </c>
      <c r="I170" s="91">
        <v>42571</v>
      </c>
      <c r="J170" s="53" t="s">
        <v>529</v>
      </c>
      <c r="K170" s="53" t="s">
        <v>418</v>
      </c>
      <c r="L170" s="53" t="s">
        <v>28</v>
      </c>
      <c r="M170" s="55" t="s">
        <v>168</v>
      </c>
      <c r="N170" s="53"/>
      <c r="O170" s="53"/>
      <c r="P170" s="53"/>
    </row>
    <row r="171" spans="1:16" ht="15">
      <c r="A171" s="49" t="s">
        <v>886</v>
      </c>
      <c r="B171" s="115" t="s">
        <v>834</v>
      </c>
      <c r="C171" s="51" t="s">
        <v>600</v>
      </c>
      <c r="D171" s="53" t="s">
        <v>5839</v>
      </c>
      <c r="E171" s="53" t="s">
        <v>190</v>
      </c>
      <c r="F171" s="116" t="s">
        <v>871</v>
      </c>
      <c r="G171" s="53" t="s">
        <v>18</v>
      </c>
      <c r="H171" s="91">
        <v>41406</v>
      </c>
      <c r="I171" s="91">
        <v>42571</v>
      </c>
      <c r="J171" s="53" t="s">
        <v>529</v>
      </c>
      <c r="K171" s="53" t="s">
        <v>418</v>
      </c>
      <c r="L171" s="53" t="s">
        <v>28</v>
      </c>
      <c r="M171" s="55" t="s">
        <v>888</v>
      </c>
      <c r="N171" s="53"/>
      <c r="O171" s="53"/>
      <c r="P171" s="53"/>
    </row>
    <row r="172" spans="1:16" ht="15">
      <c r="A172" s="49" t="s">
        <v>889</v>
      </c>
      <c r="B172" s="115" t="s">
        <v>885</v>
      </c>
      <c r="C172" s="51" t="s">
        <v>600</v>
      </c>
      <c r="D172" s="53" t="s">
        <v>5840</v>
      </c>
      <c r="E172" s="53" t="s">
        <v>190</v>
      </c>
      <c r="F172" s="116" t="s">
        <v>871</v>
      </c>
      <c r="G172" s="53" t="s">
        <v>18</v>
      </c>
      <c r="H172" s="91">
        <v>41406</v>
      </c>
      <c r="I172" s="91">
        <v>42571</v>
      </c>
      <c r="J172" s="53" t="s">
        <v>529</v>
      </c>
      <c r="K172" s="53" t="s">
        <v>85</v>
      </c>
      <c r="L172" s="53" t="s">
        <v>28</v>
      </c>
      <c r="M172" s="55" t="s">
        <v>892</v>
      </c>
      <c r="N172" s="53"/>
      <c r="O172" s="53"/>
      <c r="P172" s="53"/>
    </row>
    <row r="173" spans="1:16" ht="15">
      <c r="A173" s="49" t="s">
        <v>893</v>
      </c>
      <c r="B173" s="115" t="s">
        <v>731</v>
      </c>
      <c r="C173" s="51" t="s">
        <v>600</v>
      </c>
      <c r="D173" s="53" t="s">
        <v>723</v>
      </c>
      <c r="E173" s="53" t="s">
        <v>724</v>
      </c>
      <c r="F173" s="53" t="s">
        <v>725</v>
      </c>
      <c r="G173" s="53" t="s">
        <v>18</v>
      </c>
      <c r="H173" s="91">
        <v>41314</v>
      </c>
      <c r="I173" s="91">
        <v>42571</v>
      </c>
      <c r="J173" s="53" t="s">
        <v>529</v>
      </c>
      <c r="K173" s="53" t="s">
        <v>85</v>
      </c>
      <c r="L173" s="53" t="s">
        <v>45</v>
      </c>
      <c r="M173" s="55" t="s">
        <v>895</v>
      </c>
      <c r="N173" s="53"/>
      <c r="O173" s="53"/>
      <c r="P173" s="53"/>
    </row>
    <row r="174" spans="1:16" ht="15">
      <c r="A174" s="29" t="s">
        <v>896</v>
      </c>
      <c r="B174" s="24" t="s">
        <v>900</v>
      </c>
      <c r="C174" s="19" t="s">
        <v>600</v>
      </c>
      <c r="D174" s="10" t="s">
        <v>592</v>
      </c>
      <c r="E174" s="10" t="s">
        <v>204</v>
      </c>
      <c r="F174" s="10" t="s">
        <v>725</v>
      </c>
      <c r="G174" s="53" t="s">
        <v>18</v>
      </c>
      <c r="H174" s="117">
        <v>41622</v>
      </c>
      <c r="I174" s="117">
        <v>41744</v>
      </c>
      <c r="J174" s="10" t="s">
        <v>529</v>
      </c>
      <c r="K174" s="10" t="s">
        <v>85</v>
      </c>
      <c r="L174" s="10" t="s">
        <v>45</v>
      </c>
      <c r="M174" s="22" t="s">
        <v>898</v>
      </c>
      <c r="N174" s="10"/>
      <c r="O174" s="10"/>
      <c r="P174" s="10"/>
    </row>
    <row r="175" spans="1:16" ht="15">
      <c r="A175" s="49" t="s">
        <v>899</v>
      </c>
      <c r="B175" s="115" t="s">
        <v>790</v>
      </c>
      <c r="C175" s="51" t="s">
        <v>600</v>
      </c>
      <c r="D175" s="53" t="s">
        <v>592</v>
      </c>
      <c r="E175" s="53" t="s">
        <v>204</v>
      </c>
      <c r="F175" s="53" t="s">
        <v>725</v>
      </c>
      <c r="G175" s="53" t="s">
        <v>18</v>
      </c>
      <c r="H175" s="118">
        <v>41622</v>
      </c>
      <c r="I175" s="91">
        <v>41744</v>
      </c>
      <c r="J175" s="53" t="s">
        <v>529</v>
      </c>
      <c r="K175" s="53" t="s">
        <v>92</v>
      </c>
      <c r="L175" s="53" t="s">
        <v>45</v>
      </c>
      <c r="M175" s="55" t="s">
        <v>901</v>
      </c>
      <c r="N175" s="53" t="s">
        <v>858</v>
      </c>
      <c r="O175" s="53"/>
      <c r="P175" s="53"/>
    </row>
    <row r="176" spans="1:16" ht="14">
      <c r="A176" s="38" t="s">
        <v>918</v>
      </c>
      <c r="B176" s="104" t="s">
        <v>919</v>
      </c>
      <c r="C176" s="40" t="s">
        <v>920</v>
      </c>
      <c r="D176" s="41" t="s">
        <v>921</v>
      </c>
      <c r="E176" s="41" t="s">
        <v>922</v>
      </c>
      <c r="F176" s="103" t="s">
        <v>923</v>
      </c>
      <c r="G176" s="1" t="s">
        <v>18</v>
      </c>
      <c r="H176" s="34">
        <v>44066</v>
      </c>
      <c r="I176" s="34">
        <v>44067</v>
      </c>
      <c r="J176" s="1" t="s">
        <v>48</v>
      </c>
      <c r="K176" s="1" t="s">
        <v>60</v>
      </c>
      <c r="L176" s="1" t="s">
        <v>45</v>
      </c>
      <c r="M176" s="42" t="s">
        <v>50</v>
      </c>
    </row>
    <row r="177" spans="1:14" ht="14">
      <c r="A177" s="49" t="s">
        <v>924</v>
      </c>
      <c r="B177" s="103" t="s">
        <v>925</v>
      </c>
      <c r="C177" s="40" t="s">
        <v>920</v>
      </c>
      <c r="D177" s="41" t="s">
        <v>921</v>
      </c>
      <c r="E177" s="41" t="s">
        <v>922</v>
      </c>
      <c r="F177" s="106" t="s">
        <v>926</v>
      </c>
      <c r="G177" s="1" t="s">
        <v>18</v>
      </c>
      <c r="H177" s="34">
        <v>44065</v>
      </c>
      <c r="I177" s="34">
        <v>44067</v>
      </c>
      <c r="J177" s="1" t="s">
        <v>48</v>
      </c>
      <c r="K177" s="1" t="s">
        <v>927</v>
      </c>
      <c r="L177" s="1" t="s">
        <v>45</v>
      </c>
      <c r="M177" s="42" t="s">
        <v>928</v>
      </c>
    </row>
    <row r="178" spans="1:14" ht="14">
      <c r="A178" s="38" t="s">
        <v>929</v>
      </c>
      <c r="B178" s="103" t="s">
        <v>930</v>
      </c>
      <c r="C178" s="40" t="s">
        <v>920</v>
      </c>
      <c r="D178" s="41" t="s">
        <v>921</v>
      </c>
      <c r="E178" s="41" t="s">
        <v>922</v>
      </c>
      <c r="F178" s="106" t="s">
        <v>931</v>
      </c>
      <c r="G178" s="1" t="s">
        <v>18</v>
      </c>
      <c r="H178" s="34">
        <v>44065</v>
      </c>
      <c r="I178" s="34">
        <v>44073</v>
      </c>
      <c r="J178" s="1" t="s">
        <v>48</v>
      </c>
      <c r="K178" s="1" t="s">
        <v>33</v>
      </c>
      <c r="L178" s="1" t="s">
        <v>45</v>
      </c>
      <c r="M178" s="42" t="s">
        <v>932</v>
      </c>
    </row>
    <row r="179" spans="1:14" ht="14">
      <c r="A179" s="38" t="s">
        <v>933</v>
      </c>
      <c r="B179" s="103" t="s">
        <v>934</v>
      </c>
      <c r="C179" s="40" t="s">
        <v>920</v>
      </c>
      <c r="D179" s="41" t="s">
        <v>5841</v>
      </c>
      <c r="E179" s="41" t="s">
        <v>5842</v>
      </c>
      <c r="F179" s="106" t="s">
        <v>937</v>
      </c>
      <c r="G179" s="1" t="s">
        <v>18</v>
      </c>
      <c r="H179" s="34">
        <v>43897</v>
      </c>
      <c r="I179" s="34">
        <v>43899</v>
      </c>
      <c r="J179" s="1" t="s">
        <v>48</v>
      </c>
      <c r="K179" s="1" t="s">
        <v>5774</v>
      </c>
      <c r="L179" s="1" t="s">
        <v>45</v>
      </c>
      <c r="M179" s="42" t="s">
        <v>938</v>
      </c>
    </row>
    <row r="180" spans="1:14" ht="14">
      <c r="A180" s="38" t="s">
        <v>939</v>
      </c>
      <c r="B180" s="103" t="s">
        <v>940</v>
      </c>
      <c r="C180" s="40" t="s">
        <v>920</v>
      </c>
      <c r="D180" s="41" t="s">
        <v>5841</v>
      </c>
      <c r="E180" s="41" t="s">
        <v>5842</v>
      </c>
      <c r="F180" s="106" t="s">
        <v>941</v>
      </c>
      <c r="G180" s="1" t="s">
        <v>18</v>
      </c>
      <c r="H180" s="34">
        <v>43897</v>
      </c>
      <c r="I180" s="34">
        <v>43899</v>
      </c>
      <c r="J180" s="1" t="s">
        <v>48</v>
      </c>
      <c r="K180" s="1" t="s">
        <v>675</v>
      </c>
      <c r="L180" s="1" t="s">
        <v>45</v>
      </c>
      <c r="M180" s="42" t="s">
        <v>419</v>
      </c>
    </row>
    <row r="181" spans="1:14" ht="14">
      <c r="A181" s="38" t="s">
        <v>942</v>
      </c>
      <c r="B181" s="104" t="s">
        <v>943</v>
      </c>
      <c r="C181" s="40" t="s">
        <v>920</v>
      </c>
      <c r="D181" s="41" t="s">
        <v>5841</v>
      </c>
      <c r="E181" s="41" t="s">
        <v>5842</v>
      </c>
      <c r="F181" s="106" t="s">
        <v>944</v>
      </c>
      <c r="G181" s="1" t="s">
        <v>18</v>
      </c>
      <c r="H181" s="34">
        <v>43897</v>
      </c>
      <c r="I181" s="34">
        <v>43900</v>
      </c>
      <c r="J181" s="1" t="s">
        <v>48</v>
      </c>
      <c r="K181" s="1" t="s">
        <v>5843</v>
      </c>
      <c r="L181" s="1" t="s">
        <v>45</v>
      </c>
      <c r="M181" s="42" t="s">
        <v>435</v>
      </c>
    </row>
    <row r="182" spans="1:14" ht="14">
      <c r="A182" s="38" t="s">
        <v>946</v>
      </c>
      <c r="B182" s="103" t="s">
        <v>947</v>
      </c>
      <c r="C182" s="40" t="s">
        <v>920</v>
      </c>
      <c r="D182" s="41" t="s">
        <v>5841</v>
      </c>
      <c r="E182" s="41" t="s">
        <v>5842</v>
      </c>
      <c r="F182" s="103" t="s">
        <v>948</v>
      </c>
      <c r="G182" s="1" t="s">
        <v>18</v>
      </c>
      <c r="H182" s="34">
        <v>43897</v>
      </c>
      <c r="I182" s="34">
        <v>43900</v>
      </c>
      <c r="J182" s="1" t="s">
        <v>48</v>
      </c>
      <c r="K182" s="1" t="s">
        <v>5774</v>
      </c>
      <c r="L182" s="1" t="s">
        <v>45</v>
      </c>
      <c r="M182" s="42" t="s">
        <v>949</v>
      </c>
    </row>
    <row r="183" spans="1:14" ht="14">
      <c r="A183" s="49" t="s">
        <v>950</v>
      </c>
      <c r="B183" s="104" t="s">
        <v>951</v>
      </c>
      <c r="C183" s="40" t="s">
        <v>952</v>
      </c>
      <c r="D183" s="41" t="s">
        <v>5844</v>
      </c>
      <c r="E183" s="41" t="s">
        <v>954</v>
      </c>
      <c r="G183" s="1" t="s">
        <v>18</v>
      </c>
      <c r="H183" s="34">
        <v>42771</v>
      </c>
      <c r="I183" s="34">
        <v>42779</v>
      </c>
      <c r="J183" s="1" t="s">
        <v>956</v>
      </c>
      <c r="K183" s="1" t="s">
        <v>27</v>
      </c>
      <c r="L183" s="1" t="s">
        <v>28</v>
      </c>
      <c r="M183" s="42" t="s">
        <v>34</v>
      </c>
      <c r="N183" s="1"/>
    </row>
    <row r="184" spans="1:14" ht="14">
      <c r="A184" s="49" t="s">
        <v>957</v>
      </c>
      <c r="B184" s="104" t="s">
        <v>958</v>
      </c>
      <c r="C184" s="40" t="s">
        <v>952</v>
      </c>
      <c r="D184" s="41" t="s">
        <v>5844</v>
      </c>
      <c r="E184" s="41" t="s">
        <v>954</v>
      </c>
      <c r="G184" s="1" t="s">
        <v>18</v>
      </c>
      <c r="H184" s="34">
        <v>42771</v>
      </c>
      <c r="I184" s="34">
        <v>42779</v>
      </c>
      <c r="J184" s="1" t="s">
        <v>161</v>
      </c>
      <c r="K184" s="1" t="s">
        <v>959</v>
      </c>
      <c r="L184" s="1" t="s">
        <v>28</v>
      </c>
      <c r="M184" s="42" t="s">
        <v>175</v>
      </c>
      <c r="N184" s="1"/>
    </row>
    <row r="185" spans="1:14" ht="14">
      <c r="A185" s="49" t="s">
        <v>960</v>
      </c>
      <c r="B185" s="104" t="s">
        <v>961</v>
      </c>
      <c r="C185" s="40" t="s">
        <v>952</v>
      </c>
      <c r="D185" s="41" t="s">
        <v>5844</v>
      </c>
      <c r="E185" s="41" t="s">
        <v>954</v>
      </c>
      <c r="G185" s="1" t="s">
        <v>18</v>
      </c>
      <c r="H185" s="34">
        <v>42771</v>
      </c>
      <c r="I185" s="34">
        <v>42817</v>
      </c>
      <c r="J185" s="1" t="s">
        <v>27</v>
      </c>
      <c r="K185" s="1" t="s">
        <v>962</v>
      </c>
      <c r="L185" s="1" t="s">
        <v>28</v>
      </c>
      <c r="M185" s="42" t="s">
        <v>963</v>
      </c>
      <c r="N185" s="1"/>
    </row>
    <row r="186" spans="1:14" ht="14">
      <c r="A186" s="49" t="s">
        <v>964</v>
      </c>
      <c r="B186" s="103" t="s">
        <v>965</v>
      </c>
      <c r="C186" s="40" t="s">
        <v>952</v>
      </c>
      <c r="D186" s="41" t="s">
        <v>5845</v>
      </c>
      <c r="E186" s="41"/>
      <c r="G186" s="1" t="s">
        <v>18</v>
      </c>
      <c r="H186" s="34">
        <v>42245</v>
      </c>
      <c r="I186" s="34">
        <v>42704</v>
      </c>
      <c r="J186" s="1" t="s">
        <v>27</v>
      </c>
      <c r="K186" s="1" t="s">
        <v>20</v>
      </c>
      <c r="L186" s="1" t="s">
        <v>28</v>
      </c>
      <c r="M186" s="42" t="s">
        <v>966</v>
      </c>
    </row>
    <row r="187" spans="1:14" ht="14">
      <c r="A187" s="49" t="s">
        <v>967</v>
      </c>
      <c r="B187" s="104" t="s">
        <v>968</v>
      </c>
      <c r="C187" s="40" t="s">
        <v>952</v>
      </c>
      <c r="D187" s="41" t="s">
        <v>5845</v>
      </c>
      <c r="E187" s="41"/>
      <c r="G187" s="1" t="s">
        <v>18</v>
      </c>
      <c r="H187" s="34">
        <v>42245</v>
      </c>
      <c r="I187" s="34">
        <v>42705</v>
      </c>
      <c r="J187" s="1" t="s">
        <v>27</v>
      </c>
      <c r="K187" s="1" t="s">
        <v>5846</v>
      </c>
      <c r="L187" s="1" t="s">
        <v>28</v>
      </c>
      <c r="M187" s="42" t="s">
        <v>970</v>
      </c>
      <c r="N187" s="1" t="s">
        <v>969</v>
      </c>
    </row>
    <row r="188" spans="1:14" ht="14">
      <c r="A188" s="49" t="s">
        <v>971</v>
      </c>
      <c r="B188" s="103" t="s">
        <v>972</v>
      </c>
      <c r="C188" s="40" t="s">
        <v>952</v>
      </c>
      <c r="D188" s="41" t="s">
        <v>5845</v>
      </c>
      <c r="E188" s="41"/>
      <c r="G188" s="1" t="s">
        <v>18</v>
      </c>
      <c r="H188" s="34">
        <v>42245</v>
      </c>
      <c r="I188" s="34">
        <v>42705</v>
      </c>
      <c r="J188" s="1" t="s">
        <v>27</v>
      </c>
      <c r="K188" s="1" t="s">
        <v>231</v>
      </c>
      <c r="L188" s="1" t="s">
        <v>28</v>
      </c>
      <c r="M188" s="42" t="s">
        <v>973</v>
      </c>
    </row>
    <row r="189" spans="1:14" ht="14">
      <c r="A189" s="49" t="s">
        <v>974</v>
      </c>
      <c r="B189" s="103" t="s">
        <v>975</v>
      </c>
      <c r="C189" s="40" t="s">
        <v>952</v>
      </c>
      <c r="D189" s="41" t="s">
        <v>5845</v>
      </c>
      <c r="E189" s="41"/>
      <c r="G189" s="1" t="s">
        <v>18</v>
      </c>
      <c r="H189" s="34">
        <v>42245</v>
      </c>
      <c r="I189" s="34">
        <v>42705</v>
      </c>
      <c r="J189" s="1" t="s">
        <v>27</v>
      </c>
      <c r="K189" s="1" t="s">
        <v>976</v>
      </c>
      <c r="L189" s="1" t="s">
        <v>28</v>
      </c>
      <c r="M189" s="42" t="s">
        <v>973</v>
      </c>
    </row>
    <row r="190" spans="1:14" ht="14">
      <c r="A190" s="49" t="s">
        <v>977</v>
      </c>
      <c r="B190" s="104" t="s">
        <v>978</v>
      </c>
      <c r="C190" s="40" t="s">
        <v>952</v>
      </c>
      <c r="D190" s="41" t="s">
        <v>5847</v>
      </c>
      <c r="E190" s="41"/>
      <c r="G190" s="1" t="s">
        <v>18</v>
      </c>
      <c r="H190" s="34">
        <v>42245</v>
      </c>
      <c r="I190" s="34">
        <v>42705</v>
      </c>
      <c r="J190" s="1" t="s">
        <v>502</v>
      </c>
      <c r="K190" s="1" t="s">
        <v>27</v>
      </c>
      <c r="L190" s="1" t="s">
        <v>28</v>
      </c>
      <c r="M190" s="42" t="s">
        <v>207</v>
      </c>
    </row>
    <row r="191" spans="1:14" ht="14">
      <c r="A191" s="49" t="s">
        <v>979</v>
      </c>
      <c r="B191" s="104" t="s">
        <v>980</v>
      </c>
      <c r="C191" s="40" t="s">
        <v>952</v>
      </c>
      <c r="D191" s="41" t="s">
        <v>5848</v>
      </c>
      <c r="E191" s="41" t="s">
        <v>954</v>
      </c>
      <c r="G191" s="1" t="s">
        <v>18</v>
      </c>
      <c r="H191" s="34">
        <v>43169</v>
      </c>
      <c r="I191" s="34">
        <v>43751</v>
      </c>
      <c r="J191" s="1" t="s">
        <v>88</v>
      </c>
      <c r="K191" s="1" t="s">
        <v>959</v>
      </c>
      <c r="L191" s="1" t="s">
        <v>28</v>
      </c>
      <c r="M191" s="42" t="s">
        <v>239</v>
      </c>
      <c r="N191" s="1"/>
    </row>
    <row r="192" spans="1:14" ht="14">
      <c r="A192" s="38" t="s">
        <v>983</v>
      </c>
      <c r="B192" s="104" t="s">
        <v>984</v>
      </c>
      <c r="C192" s="40" t="s">
        <v>952</v>
      </c>
      <c r="D192" s="41" t="s">
        <v>5848</v>
      </c>
      <c r="E192" s="1" t="s">
        <v>954</v>
      </c>
      <c r="G192" s="1" t="s">
        <v>18</v>
      </c>
      <c r="H192" s="34">
        <v>43169</v>
      </c>
      <c r="I192" s="34">
        <v>43751</v>
      </c>
      <c r="J192" s="1" t="s">
        <v>424</v>
      </c>
      <c r="K192" s="1" t="s">
        <v>27</v>
      </c>
      <c r="L192" s="1" t="s">
        <v>28</v>
      </c>
      <c r="M192" s="42" t="s">
        <v>294</v>
      </c>
    </row>
    <row r="193" spans="1:14" ht="14">
      <c r="A193" s="49" t="s">
        <v>985</v>
      </c>
      <c r="B193" s="104" t="s">
        <v>986</v>
      </c>
      <c r="C193" s="40" t="s">
        <v>952</v>
      </c>
      <c r="D193" s="41" t="s">
        <v>988</v>
      </c>
      <c r="E193" s="41" t="s">
        <v>954</v>
      </c>
      <c r="G193" s="1" t="s">
        <v>18</v>
      </c>
      <c r="H193" s="34">
        <v>43890</v>
      </c>
      <c r="I193" s="34">
        <v>43920</v>
      </c>
      <c r="J193" s="1" t="s">
        <v>27</v>
      </c>
      <c r="K193" s="1" t="s">
        <v>424</v>
      </c>
      <c r="L193" s="1" t="s">
        <v>21</v>
      </c>
      <c r="M193" s="42" t="s">
        <v>989</v>
      </c>
      <c r="N193" s="1" t="s">
        <v>987</v>
      </c>
    </row>
    <row r="194" spans="1:14" ht="14">
      <c r="A194" s="49" t="s">
        <v>990</v>
      </c>
      <c r="B194" s="104" t="s">
        <v>991</v>
      </c>
      <c r="C194" s="40" t="s">
        <v>952</v>
      </c>
      <c r="D194" s="41" t="s">
        <v>988</v>
      </c>
      <c r="E194" s="41" t="s">
        <v>954</v>
      </c>
      <c r="G194" s="1" t="s">
        <v>18</v>
      </c>
      <c r="H194" s="34">
        <v>43890</v>
      </c>
      <c r="I194" s="34">
        <v>43921</v>
      </c>
      <c r="J194" s="1" t="s">
        <v>20</v>
      </c>
      <c r="K194" s="1" t="s">
        <v>993</v>
      </c>
      <c r="L194" s="1" t="s">
        <v>21</v>
      </c>
      <c r="M194" s="42" t="s">
        <v>994</v>
      </c>
      <c r="N194" s="1" t="s">
        <v>992</v>
      </c>
    </row>
    <row r="195" spans="1:14" ht="14">
      <c r="A195" s="49" t="s">
        <v>995</v>
      </c>
      <c r="B195" s="104" t="s">
        <v>996</v>
      </c>
      <c r="C195" s="40" t="s">
        <v>952</v>
      </c>
      <c r="D195" s="41" t="s">
        <v>988</v>
      </c>
      <c r="E195" s="41" t="s">
        <v>954</v>
      </c>
      <c r="G195" s="1" t="s">
        <v>18</v>
      </c>
      <c r="H195" s="34">
        <v>43890</v>
      </c>
      <c r="I195" s="34">
        <v>43921</v>
      </c>
      <c r="J195" s="1" t="s">
        <v>20</v>
      </c>
      <c r="K195" s="1" t="s">
        <v>993</v>
      </c>
      <c r="L195" s="1" t="s">
        <v>21</v>
      </c>
      <c r="M195" s="42" t="s">
        <v>997</v>
      </c>
      <c r="N195" s="1" t="s">
        <v>987</v>
      </c>
    </row>
    <row r="196" spans="1:14" ht="14">
      <c r="A196" s="49" t="s">
        <v>998</v>
      </c>
      <c r="B196" s="104" t="s">
        <v>999</v>
      </c>
      <c r="C196" s="40" t="s">
        <v>952</v>
      </c>
      <c r="D196" s="41" t="s">
        <v>988</v>
      </c>
      <c r="E196" s="41" t="s">
        <v>954</v>
      </c>
      <c r="G196" s="1" t="s">
        <v>18</v>
      </c>
      <c r="H196" s="34">
        <v>43890</v>
      </c>
      <c r="I196" s="34">
        <v>43921</v>
      </c>
      <c r="J196" s="1" t="s">
        <v>5849</v>
      </c>
      <c r="K196" s="1" t="s">
        <v>577</v>
      </c>
      <c r="L196" s="1" t="s">
        <v>21</v>
      </c>
      <c r="M196" s="42" t="s">
        <v>1002</v>
      </c>
      <c r="N196" s="1" t="s">
        <v>1000</v>
      </c>
    </row>
    <row r="197" spans="1:14" ht="14">
      <c r="A197" s="49" t="s">
        <v>1003</v>
      </c>
      <c r="B197" s="104" t="s">
        <v>1004</v>
      </c>
      <c r="C197" s="40" t="s">
        <v>952</v>
      </c>
      <c r="D197" s="41" t="s">
        <v>988</v>
      </c>
      <c r="E197" s="41" t="s">
        <v>954</v>
      </c>
      <c r="G197" s="1" t="s">
        <v>18</v>
      </c>
      <c r="H197" s="34">
        <v>43890</v>
      </c>
      <c r="I197" s="34">
        <v>43921</v>
      </c>
      <c r="J197" s="1" t="s">
        <v>5849</v>
      </c>
      <c r="K197" s="1" t="s">
        <v>577</v>
      </c>
      <c r="L197" s="1" t="s">
        <v>21</v>
      </c>
      <c r="M197" s="42" t="s">
        <v>1006</v>
      </c>
      <c r="N197" s="1" t="s">
        <v>1005</v>
      </c>
    </row>
    <row r="198" spans="1:14" ht="14">
      <c r="A198" s="49" t="s">
        <v>1007</v>
      </c>
      <c r="B198" s="104" t="s">
        <v>1008</v>
      </c>
      <c r="C198" s="40" t="s">
        <v>952</v>
      </c>
      <c r="D198" s="41" t="s">
        <v>988</v>
      </c>
      <c r="E198" s="41" t="s">
        <v>954</v>
      </c>
      <c r="G198" s="1" t="s">
        <v>18</v>
      </c>
      <c r="H198" s="34">
        <v>43890</v>
      </c>
      <c r="I198" s="34">
        <v>43921</v>
      </c>
      <c r="J198" s="1" t="s">
        <v>5849</v>
      </c>
      <c r="K198" s="1" t="s">
        <v>577</v>
      </c>
      <c r="L198" s="1" t="s">
        <v>21</v>
      </c>
      <c r="M198" s="42" t="s">
        <v>1010</v>
      </c>
      <c r="N198" s="1" t="s">
        <v>1009</v>
      </c>
    </row>
    <row r="199" spans="1:14" ht="14">
      <c r="A199" s="49" t="s">
        <v>1011</v>
      </c>
      <c r="B199" s="104" t="s">
        <v>1012</v>
      </c>
      <c r="C199" s="40" t="s">
        <v>952</v>
      </c>
      <c r="D199" s="41" t="s">
        <v>988</v>
      </c>
      <c r="E199" s="41" t="s">
        <v>954</v>
      </c>
      <c r="G199" s="1" t="s">
        <v>18</v>
      </c>
      <c r="H199" s="34">
        <v>43890</v>
      </c>
      <c r="I199" s="34">
        <v>43921</v>
      </c>
      <c r="J199" s="1" t="s">
        <v>27</v>
      </c>
      <c r="K199" s="1" t="s">
        <v>20</v>
      </c>
      <c r="L199" s="1" t="s">
        <v>21</v>
      </c>
      <c r="M199" s="42" t="s">
        <v>1014</v>
      </c>
      <c r="N199" s="1" t="s">
        <v>1013</v>
      </c>
    </row>
    <row r="200" spans="1:14" ht="14">
      <c r="A200" s="49" t="s">
        <v>1015</v>
      </c>
      <c r="B200" s="104" t="s">
        <v>1016</v>
      </c>
      <c r="C200" s="40" t="s">
        <v>952</v>
      </c>
      <c r="D200" s="41" t="s">
        <v>988</v>
      </c>
      <c r="E200" s="41" t="s">
        <v>954</v>
      </c>
      <c r="G200" s="1" t="s">
        <v>18</v>
      </c>
      <c r="H200" s="34">
        <v>43890</v>
      </c>
      <c r="I200" s="34">
        <v>43921</v>
      </c>
      <c r="J200" s="1" t="s">
        <v>424</v>
      </c>
      <c r="K200" s="1" t="s">
        <v>577</v>
      </c>
      <c r="L200" s="1" t="s">
        <v>21</v>
      </c>
      <c r="M200" s="42" t="s">
        <v>1018</v>
      </c>
      <c r="N200" s="1" t="s">
        <v>1017</v>
      </c>
    </row>
    <row r="201" spans="1:14" ht="14">
      <c r="A201" s="49" t="s">
        <v>1019</v>
      </c>
      <c r="B201" s="104" t="s">
        <v>1020</v>
      </c>
      <c r="C201" s="40" t="s">
        <v>952</v>
      </c>
      <c r="D201" s="41" t="s">
        <v>988</v>
      </c>
      <c r="E201" s="41" t="s">
        <v>954</v>
      </c>
      <c r="G201" s="1" t="s">
        <v>18</v>
      </c>
      <c r="H201" s="34">
        <v>43890</v>
      </c>
      <c r="I201" s="34">
        <v>43921</v>
      </c>
      <c r="J201" s="1" t="s">
        <v>424</v>
      </c>
      <c r="K201" s="1" t="s">
        <v>577</v>
      </c>
      <c r="L201" s="1" t="s">
        <v>21</v>
      </c>
      <c r="M201" s="42" t="s">
        <v>1022</v>
      </c>
      <c r="N201" s="1" t="s">
        <v>1021</v>
      </c>
    </row>
    <row r="202" spans="1:14" ht="14">
      <c r="A202" s="49" t="s">
        <v>1023</v>
      </c>
      <c r="B202" s="104" t="s">
        <v>1024</v>
      </c>
      <c r="C202" s="40" t="s">
        <v>952</v>
      </c>
      <c r="D202" s="41" t="s">
        <v>988</v>
      </c>
      <c r="E202" s="41" t="s">
        <v>954</v>
      </c>
      <c r="G202" s="1" t="s">
        <v>18</v>
      </c>
      <c r="H202" s="34">
        <v>43890</v>
      </c>
      <c r="I202" s="34">
        <v>43921</v>
      </c>
      <c r="J202" s="1" t="s">
        <v>424</v>
      </c>
      <c r="K202" s="1" t="s">
        <v>577</v>
      </c>
      <c r="L202" s="1" t="s">
        <v>21</v>
      </c>
      <c r="M202" s="42" t="s">
        <v>1025</v>
      </c>
      <c r="N202" s="1" t="s">
        <v>1009</v>
      </c>
    </row>
    <row r="203" spans="1:14" ht="14">
      <c r="A203" s="49" t="s">
        <v>1026</v>
      </c>
      <c r="B203" s="104" t="s">
        <v>1027</v>
      </c>
      <c r="C203" s="40" t="s">
        <v>952</v>
      </c>
      <c r="D203" s="41" t="s">
        <v>988</v>
      </c>
      <c r="E203" s="41" t="s">
        <v>954</v>
      </c>
      <c r="G203" s="1" t="s">
        <v>18</v>
      </c>
      <c r="H203" s="34">
        <v>43890</v>
      </c>
      <c r="I203" s="34">
        <v>43921</v>
      </c>
      <c r="J203" s="1" t="s">
        <v>27</v>
      </c>
      <c r="K203" s="1" t="s">
        <v>424</v>
      </c>
      <c r="L203" s="1" t="s">
        <v>21</v>
      </c>
      <c r="M203" s="42" t="s">
        <v>1028</v>
      </c>
      <c r="N203" s="1" t="s">
        <v>992</v>
      </c>
    </row>
    <row r="204" spans="1:14" ht="14">
      <c r="A204" s="49" t="s">
        <v>1029</v>
      </c>
      <c r="B204" s="104" t="s">
        <v>1030</v>
      </c>
      <c r="C204" s="40" t="s">
        <v>952</v>
      </c>
      <c r="D204" s="41" t="s">
        <v>988</v>
      </c>
      <c r="E204" s="41" t="s">
        <v>954</v>
      </c>
      <c r="G204" s="1" t="s">
        <v>18</v>
      </c>
      <c r="H204" s="34">
        <v>43890</v>
      </c>
      <c r="I204" s="34">
        <v>43921</v>
      </c>
      <c r="J204" s="1" t="s">
        <v>1031</v>
      </c>
      <c r="K204" s="1" t="s">
        <v>424</v>
      </c>
      <c r="L204" s="1" t="s">
        <v>21</v>
      </c>
      <c r="M204" s="42" t="s">
        <v>1032</v>
      </c>
      <c r="N204" s="1" t="s">
        <v>992</v>
      </c>
    </row>
    <row r="205" spans="1:14" ht="14">
      <c r="A205" s="49" t="s">
        <v>1033</v>
      </c>
      <c r="B205" s="104" t="s">
        <v>1034</v>
      </c>
      <c r="C205" s="40" t="s">
        <v>952</v>
      </c>
      <c r="D205" s="41" t="s">
        <v>988</v>
      </c>
      <c r="E205" s="41" t="s">
        <v>954</v>
      </c>
      <c r="G205" s="1" t="s">
        <v>18</v>
      </c>
      <c r="H205" s="34">
        <v>43890</v>
      </c>
      <c r="I205" s="34">
        <v>43921</v>
      </c>
      <c r="J205" s="1" t="s">
        <v>1031</v>
      </c>
      <c r="K205" s="1" t="s">
        <v>424</v>
      </c>
      <c r="L205" s="1" t="s">
        <v>21</v>
      </c>
      <c r="M205" s="42" t="s">
        <v>1035</v>
      </c>
      <c r="N205" s="1" t="s">
        <v>987</v>
      </c>
    </row>
    <row r="206" spans="1:14" ht="14">
      <c r="A206" s="49" t="s">
        <v>1036</v>
      </c>
      <c r="B206" s="104" t="s">
        <v>1037</v>
      </c>
      <c r="C206" s="40" t="s">
        <v>952</v>
      </c>
      <c r="D206" s="41" t="s">
        <v>988</v>
      </c>
      <c r="E206" s="41" t="s">
        <v>954</v>
      </c>
      <c r="G206" s="1" t="s">
        <v>18</v>
      </c>
      <c r="H206" s="34">
        <v>43890</v>
      </c>
      <c r="I206" s="34">
        <v>43921</v>
      </c>
      <c r="J206" s="1" t="s">
        <v>1031</v>
      </c>
      <c r="K206" s="1" t="s">
        <v>993</v>
      </c>
      <c r="L206" s="1" t="s">
        <v>21</v>
      </c>
      <c r="M206" s="42" t="s">
        <v>1038</v>
      </c>
      <c r="N206" s="1" t="s">
        <v>1017</v>
      </c>
    </row>
    <row r="207" spans="1:14" ht="14">
      <c r="A207" s="49" t="s">
        <v>1039</v>
      </c>
      <c r="B207" s="104" t="s">
        <v>1040</v>
      </c>
      <c r="C207" s="40" t="s">
        <v>952</v>
      </c>
      <c r="D207" s="41" t="s">
        <v>988</v>
      </c>
      <c r="E207" s="41" t="s">
        <v>954</v>
      </c>
      <c r="G207" s="1" t="s">
        <v>18</v>
      </c>
      <c r="H207" s="34">
        <v>43890</v>
      </c>
      <c r="I207" s="34">
        <v>43921</v>
      </c>
      <c r="J207" s="1" t="s">
        <v>1031</v>
      </c>
      <c r="K207" s="1" t="s">
        <v>993</v>
      </c>
      <c r="L207" s="1" t="s">
        <v>21</v>
      </c>
      <c r="M207" s="42" t="s">
        <v>1041</v>
      </c>
      <c r="N207" s="1" t="s">
        <v>1021</v>
      </c>
    </row>
    <row r="208" spans="1:14" ht="14">
      <c r="A208" s="49" t="s">
        <v>1042</v>
      </c>
      <c r="B208" s="104" t="s">
        <v>1043</v>
      </c>
      <c r="C208" s="40" t="s">
        <v>952</v>
      </c>
      <c r="D208" s="41" t="s">
        <v>988</v>
      </c>
      <c r="E208" s="41" t="s">
        <v>954</v>
      </c>
      <c r="G208" s="1" t="s">
        <v>18</v>
      </c>
      <c r="H208" s="34">
        <v>43890</v>
      </c>
      <c r="I208" s="34">
        <v>43921</v>
      </c>
      <c r="J208" s="1" t="s">
        <v>1031</v>
      </c>
      <c r="K208" s="1" t="s">
        <v>993</v>
      </c>
      <c r="L208" s="1" t="s">
        <v>21</v>
      </c>
      <c r="M208" s="42" t="s">
        <v>1022</v>
      </c>
      <c r="N208" s="1" t="s">
        <v>1044</v>
      </c>
    </row>
    <row r="209" spans="1:14" ht="14">
      <c r="A209" s="49" t="s">
        <v>1045</v>
      </c>
      <c r="B209" s="104" t="s">
        <v>1046</v>
      </c>
      <c r="C209" s="40" t="s">
        <v>952</v>
      </c>
      <c r="D209" s="41" t="s">
        <v>988</v>
      </c>
      <c r="E209" s="41" t="s">
        <v>954</v>
      </c>
      <c r="G209" s="1" t="s">
        <v>18</v>
      </c>
      <c r="H209" s="34">
        <v>43890</v>
      </c>
      <c r="I209" s="34">
        <v>43921</v>
      </c>
      <c r="J209" s="1" t="s">
        <v>1031</v>
      </c>
      <c r="K209" s="1" t="s">
        <v>577</v>
      </c>
      <c r="L209" s="1" t="s">
        <v>21</v>
      </c>
      <c r="M209" s="42" t="s">
        <v>1025</v>
      </c>
      <c r="N209" s="1" t="s">
        <v>1047</v>
      </c>
    </row>
    <row r="210" spans="1:14" ht="14">
      <c r="A210" s="49" t="s">
        <v>1048</v>
      </c>
      <c r="B210" s="104" t="s">
        <v>1049</v>
      </c>
      <c r="C210" s="40" t="s">
        <v>952</v>
      </c>
      <c r="D210" s="41" t="s">
        <v>988</v>
      </c>
      <c r="E210" s="41" t="s">
        <v>954</v>
      </c>
      <c r="G210" s="1" t="s">
        <v>18</v>
      </c>
      <c r="H210" s="34">
        <v>43890</v>
      </c>
      <c r="I210" s="34">
        <v>43921</v>
      </c>
      <c r="J210" s="1" t="s">
        <v>1031</v>
      </c>
      <c r="K210" s="1" t="s">
        <v>577</v>
      </c>
      <c r="L210" s="1" t="s">
        <v>21</v>
      </c>
      <c r="M210" s="42" t="s">
        <v>1051</v>
      </c>
      <c r="N210" s="1" t="s">
        <v>1050</v>
      </c>
    </row>
    <row r="211" spans="1:14" ht="14">
      <c r="A211" s="49" t="s">
        <v>1052</v>
      </c>
      <c r="B211" s="104" t="s">
        <v>1053</v>
      </c>
      <c r="C211" s="40" t="s">
        <v>952</v>
      </c>
      <c r="D211" s="41" t="s">
        <v>988</v>
      </c>
      <c r="E211" s="41" t="s">
        <v>954</v>
      </c>
      <c r="G211" s="1" t="s">
        <v>18</v>
      </c>
      <c r="H211" s="34">
        <v>43890</v>
      </c>
      <c r="I211" s="34">
        <v>43921</v>
      </c>
      <c r="J211" s="1" t="s">
        <v>424</v>
      </c>
      <c r="K211" s="1" t="s">
        <v>993</v>
      </c>
      <c r="L211" s="1" t="s">
        <v>21</v>
      </c>
      <c r="M211" s="42" t="s">
        <v>5851</v>
      </c>
      <c r="N211" s="1" t="s">
        <v>5850</v>
      </c>
    </row>
    <row r="212" spans="1:14" ht="14">
      <c r="A212" s="49" t="s">
        <v>1055</v>
      </c>
      <c r="B212" s="104" t="s">
        <v>1056</v>
      </c>
      <c r="C212" s="40" t="s">
        <v>952</v>
      </c>
      <c r="D212" s="41" t="s">
        <v>988</v>
      </c>
      <c r="E212" s="41" t="s">
        <v>954</v>
      </c>
      <c r="G212" s="1" t="s">
        <v>18</v>
      </c>
      <c r="H212" s="34">
        <v>43890</v>
      </c>
      <c r="I212" s="34">
        <v>43921</v>
      </c>
      <c r="J212" s="1" t="s">
        <v>424</v>
      </c>
      <c r="K212" s="1" t="s">
        <v>993</v>
      </c>
      <c r="L212" s="1" t="s">
        <v>21</v>
      </c>
      <c r="M212" s="42" t="s">
        <v>5852</v>
      </c>
      <c r="N212" s="1" t="s">
        <v>1050</v>
      </c>
    </row>
    <row r="213" spans="1:14" ht="14">
      <c r="A213" s="49" t="s">
        <v>1058</v>
      </c>
      <c r="B213" s="104" t="s">
        <v>1059</v>
      </c>
      <c r="C213" s="40" t="s">
        <v>952</v>
      </c>
      <c r="D213" s="41" t="s">
        <v>988</v>
      </c>
      <c r="E213" s="41" t="s">
        <v>954</v>
      </c>
      <c r="G213" s="1" t="s">
        <v>18</v>
      </c>
      <c r="H213" s="34">
        <v>43890</v>
      </c>
      <c r="I213" s="34">
        <v>43921</v>
      </c>
      <c r="J213" s="1" t="s">
        <v>5849</v>
      </c>
      <c r="K213" s="1" t="s">
        <v>27</v>
      </c>
      <c r="L213" s="1" t="s">
        <v>28</v>
      </c>
      <c r="M213" s="42" t="s">
        <v>769</v>
      </c>
      <c r="N213" s="1"/>
    </row>
    <row r="214" spans="1:14" ht="14">
      <c r="A214" s="49" t="s">
        <v>1060</v>
      </c>
      <c r="B214" s="104" t="s">
        <v>1061</v>
      </c>
      <c r="C214" s="40" t="s">
        <v>952</v>
      </c>
      <c r="D214" s="41" t="s">
        <v>988</v>
      </c>
      <c r="E214" s="41" t="s">
        <v>954</v>
      </c>
      <c r="G214" s="1" t="s">
        <v>18</v>
      </c>
      <c r="H214" s="34">
        <v>43890</v>
      </c>
      <c r="I214" s="34">
        <v>43921</v>
      </c>
      <c r="J214" s="1" t="s">
        <v>1031</v>
      </c>
      <c r="K214" s="1" t="s">
        <v>424</v>
      </c>
      <c r="L214" s="1" t="s">
        <v>28</v>
      </c>
      <c r="M214" s="42" t="s">
        <v>1062</v>
      </c>
      <c r="N214" s="1"/>
    </row>
    <row r="215" spans="1:14" ht="14">
      <c r="A215" s="49" t="s">
        <v>1063</v>
      </c>
      <c r="B215" s="104" t="s">
        <v>1064</v>
      </c>
      <c r="C215" s="40" t="s">
        <v>952</v>
      </c>
      <c r="D215" s="41" t="s">
        <v>988</v>
      </c>
      <c r="E215" s="41" t="s">
        <v>954</v>
      </c>
      <c r="G215" s="1" t="s">
        <v>18</v>
      </c>
      <c r="H215" s="34">
        <v>43890</v>
      </c>
      <c r="I215" s="34">
        <v>43921</v>
      </c>
      <c r="J215" s="1" t="s">
        <v>993</v>
      </c>
      <c r="K215" s="1" t="s">
        <v>959</v>
      </c>
      <c r="L215" s="1" t="s">
        <v>28</v>
      </c>
      <c r="M215" s="42" t="s">
        <v>228</v>
      </c>
      <c r="N215" s="1"/>
    </row>
    <row r="216" spans="1:14" ht="14">
      <c r="A216" s="49" t="s">
        <v>1065</v>
      </c>
      <c r="B216" s="104" t="s">
        <v>1066</v>
      </c>
      <c r="C216" s="40" t="s">
        <v>952</v>
      </c>
      <c r="D216" s="41" t="s">
        <v>988</v>
      </c>
      <c r="E216" s="41" t="s">
        <v>954</v>
      </c>
      <c r="G216" s="1" t="s">
        <v>18</v>
      </c>
      <c r="H216" s="34">
        <v>43890</v>
      </c>
      <c r="I216" s="34">
        <v>43921</v>
      </c>
      <c r="J216" s="1" t="s">
        <v>20</v>
      </c>
      <c r="K216" s="1" t="s">
        <v>577</v>
      </c>
      <c r="L216" s="1" t="s">
        <v>28</v>
      </c>
      <c r="M216" s="42" t="s">
        <v>1067</v>
      </c>
      <c r="N216" s="1"/>
    </row>
    <row r="217" spans="1:14" ht="14">
      <c r="A217" s="49" t="s">
        <v>1068</v>
      </c>
      <c r="B217" s="103" t="s">
        <v>1069</v>
      </c>
      <c r="C217" s="40" t="s">
        <v>952</v>
      </c>
      <c r="D217" s="41" t="s">
        <v>5853</v>
      </c>
      <c r="E217" s="41" t="s">
        <v>954</v>
      </c>
      <c r="G217" s="1" t="s">
        <v>18</v>
      </c>
      <c r="H217" s="34">
        <v>43891</v>
      </c>
      <c r="I217" s="34">
        <v>43920</v>
      </c>
      <c r="J217" s="1" t="s">
        <v>1071</v>
      </c>
      <c r="K217" s="1" t="s">
        <v>1072</v>
      </c>
      <c r="L217" s="1" t="s">
        <v>21</v>
      </c>
      <c r="M217" s="42" t="s">
        <v>1073</v>
      </c>
      <c r="N217" s="1" t="s">
        <v>992</v>
      </c>
    </row>
    <row r="218" spans="1:14" ht="14">
      <c r="A218" s="49" t="s">
        <v>1074</v>
      </c>
      <c r="B218" s="103" t="s">
        <v>1075</v>
      </c>
      <c r="C218" s="40" t="s">
        <v>952</v>
      </c>
      <c r="D218" s="41" t="s">
        <v>5853</v>
      </c>
      <c r="E218" s="41" t="s">
        <v>954</v>
      </c>
      <c r="G218" s="1" t="s">
        <v>18</v>
      </c>
      <c r="H218" s="34">
        <v>43891</v>
      </c>
      <c r="I218" s="34">
        <v>43920</v>
      </c>
      <c r="J218" s="1" t="s">
        <v>1071</v>
      </c>
      <c r="K218" s="1" t="s">
        <v>1072</v>
      </c>
      <c r="L218" s="1" t="s">
        <v>21</v>
      </c>
      <c r="M218" s="42" t="s">
        <v>1076</v>
      </c>
      <c r="N218" s="1" t="s">
        <v>987</v>
      </c>
    </row>
    <row r="219" spans="1:14" ht="14">
      <c r="A219" s="49" t="s">
        <v>1077</v>
      </c>
      <c r="B219" s="103" t="s">
        <v>1078</v>
      </c>
      <c r="C219" s="40" t="s">
        <v>952</v>
      </c>
      <c r="D219" s="41" t="s">
        <v>5853</v>
      </c>
      <c r="E219" s="41" t="s">
        <v>954</v>
      </c>
      <c r="G219" s="1" t="s">
        <v>18</v>
      </c>
      <c r="H219" s="34">
        <v>43891</v>
      </c>
      <c r="I219" s="34">
        <v>43920</v>
      </c>
      <c r="J219" s="1" t="s">
        <v>1080</v>
      </c>
      <c r="K219" s="1" t="s">
        <v>27</v>
      </c>
      <c r="L219" s="1" t="s">
        <v>21</v>
      </c>
      <c r="M219" s="42" t="s">
        <v>1081</v>
      </c>
      <c r="N219" s="1" t="s">
        <v>1079</v>
      </c>
    </row>
    <row r="220" spans="1:14" ht="14">
      <c r="A220" s="49" t="s">
        <v>1082</v>
      </c>
      <c r="B220" s="103" t="s">
        <v>1083</v>
      </c>
      <c r="C220" s="40" t="s">
        <v>952</v>
      </c>
      <c r="D220" s="41" t="s">
        <v>5853</v>
      </c>
      <c r="E220" s="41" t="s">
        <v>954</v>
      </c>
      <c r="G220" s="1" t="s">
        <v>18</v>
      </c>
      <c r="H220" s="34">
        <v>43891</v>
      </c>
      <c r="I220" s="34">
        <v>43920</v>
      </c>
      <c r="J220" s="1" t="s">
        <v>1080</v>
      </c>
      <c r="K220" s="1" t="s">
        <v>27</v>
      </c>
      <c r="L220" s="1" t="s">
        <v>21</v>
      </c>
      <c r="M220" s="42" t="s">
        <v>1085</v>
      </c>
      <c r="N220" s="1" t="s">
        <v>1084</v>
      </c>
    </row>
    <row r="221" spans="1:14" ht="14">
      <c r="A221" s="49" t="s">
        <v>1086</v>
      </c>
      <c r="B221" s="103" t="s">
        <v>1087</v>
      </c>
      <c r="C221" s="40" t="s">
        <v>952</v>
      </c>
      <c r="D221" s="41" t="s">
        <v>5853</v>
      </c>
      <c r="E221" s="41" t="s">
        <v>954</v>
      </c>
      <c r="G221" s="1" t="s">
        <v>18</v>
      </c>
      <c r="H221" s="34">
        <v>43891</v>
      </c>
      <c r="I221" s="34">
        <v>43920</v>
      </c>
      <c r="J221" s="1" t="s">
        <v>1080</v>
      </c>
      <c r="K221" s="1" t="s">
        <v>27</v>
      </c>
      <c r="L221" s="1" t="s">
        <v>21</v>
      </c>
      <c r="M221" s="42" t="s">
        <v>1085</v>
      </c>
      <c r="N221" s="1" t="s">
        <v>1088</v>
      </c>
    </row>
    <row r="222" spans="1:14" ht="14">
      <c r="A222" s="49" t="s">
        <v>1089</v>
      </c>
      <c r="B222" s="103" t="s">
        <v>1090</v>
      </c>
      <c r="C222" s="40" t="s">
        <v>952</v>
      </c>
      <c r="D222" s="41" t="s">
        <v>5853</v>
      </c>
      <c r="E222" s="41" t="s">
        <v>954</v>
      </c>
      <c r="G222" s="1" t="s">
        <v>18</v>
      </c>
      <c r="H222" s="34">
        <v>43891</v>
      </c>
      <c r="I222" s="34">
        <v>43920</v>
      </c>
      <c r="J222" s="1" t="s">
        <v>1080</v>
      </c>
      <c r="K222" s="1" t="s">
        <v>27</v>
      </c>
      <c r="L222" s="1" t="s">
        <v>21</v>
      </c>
      <c r="M222" s="42" t="s">
        <v>1092</v>
      </c>
      <c r="N222" s="1" t="s">
        <v>1091</v>
      </c>
    </row>
    <row r="223" spans="1:14" ht="14">
      <c r="A223" s="49" t="s">
        <v>1093</v>
      </c>
      <c r="B223" s="103" t="s">
        <v>1094</v>
      </c>
      <c r="C223" s="40" t="s">
        <v>952</v>
      </c>
      <c r="D223" s="41" t="s">
        <v>5853</v>
      </c>
      <c r="E223" s="41" t="s">
        <v>954</v>
      </c>
      <c r="G223" s="1" t="s">
        <v>18</v>
      </c>
      <c r="H223" s="34">
        <v>43891</v>
      </c>
      <c r="I223" s="34">
        <v>43920</v>
      </c>
      <c r="J223" s="1" t="s">
        <v>1071</v>
      </c>
      <c r="K223" s="1" t="s">
        <v>577</v>
      </c>
      <c r="L223" s="1" t="s">
        <v>21</v>
      </c>
      <c r="M223" s="42" t="s">
        <v>1095</v>
      </c>
      <c r="N223" s="1" t="s">
        <v>992</v>
      </c>
    </row>
    <row r="224" spans="1:14" ht="14">
      <c r="A224" s="49" t="s">
        <v>1096</v>
      </c>
      <c r="B224" s="103" t="s">
        <v>1097</v>
      </c>
      <c r="C224" s="40" t="s">
        <v>952</v>
      </c>
      <c r="D224" s="41" t="s">
        <v>5853</v>
      </c>
      <c r="E224" s="41" t="s">
        <v>954</v>
      </c>
      <c r="G224" s="1" t="s">
        <v>18</v>
      </c>
      <c r="H224" s="34">
        <v>43891</v>
      </c>
      <c r="I224" s="34">
        <v>43920</v>
      </c>
      <c r="J224" s="1" t="s">
        <v>1071</v>
      </c>
      <c r="K224" s="1" t="s">
        <v>577</v>
      </c>
      <c r="L224" s="1" t="s">
        <v>21</v>
      </c>
      <c r="M224" s="42" t="s">
        <v>1098</v>
      </c>
      <c r="N224" s="1" t="s">
        <v>987</v>
      </c>
    </row>
    <row r="225" spans="1:14" ht="14">
      <c r="A225" s="49" t="s">
        <v>1099</v>
      </c>
      <c r="B225" s="103" t="s">
        <v>1100</v>
      </c>
      <c r="C225" s="40" t="s">
        <v>952</v>
      </c>
      <c r="D225" s="41" t="s">
        <v>5853</v>
      </c>
      <c r="E225" s="41" t="s">
        <v>954</v>
      </c>
      <c r="G225" s="1" t="s">
        <v>18</v>
      </c>
      <c r="H225" s="34">
        <v>43891</v>
      </c>
      <c r="I225" s="34">
        <v>43920</v>
      </c>
      <c r="J225" s="1" t="s">
        <v>1071</v>
      </c>
      <c r="K225" s="1" t="s">
        <v>993</v>
      </c>
      <c r="L225" s="1" t="s">
        <v>21</v>
      </c>
      <c r="M225" s="42" t="s">
        <v>1102</v>
      </c>
      <c r="N225" s="1" t="s">
        <v>1101</v>
      </c>
    </row>
    <row r="226" spans="1:14" ht="14">
      <c r="A226" s="49" t="s">
        <v>1103</v>
      </c>
      <c r="B226" s="104" t="s">
        <v>1104</v>
      </c>
      <c r="C226" s="40" t="s">
        <v>952</v>
      </c>
      <c r="D226" s="41" t="s">
        <v>5853</v>
      </c>
      <c r="E226" s="41" t="s">
        <v>954</v>
      </c>
      <c r="G226" s="1" t="s">
        <v>18</v>
      </c>
      <c r="H226" s="34">
        <v>43891</v>
      </c>
      <c r="I226" s="34">
        <v>43920</v>
      </c>
      <c r="J226" s="1" t="s">
        <v>1072</v>
      </c>
      <c r="K226" s="1" t="s">
        <v>993</v>
      </c>
      <c r="L226" s="1" t="s">
        <v>21</v>
      </c>
      <c r="M226" s="42" t="s">
        <v>1105</v>
      </c>
      <c r="N226" s="1" t="s">
        <v>992</v>
      </c>
    </row>
    <row r="227" spans="1:14" ht="14">
      <c r="A227" s="49" t="s">
        <v>1106</v>
      </c>
      <c r="B227" s="104" t="s">
        <v>1107</v>
      </c>
      <c r="C227" s="40" t="s">
        <v>952</v>
      </c>
      <c r="D227" s="41" t="s">
        <v>5853</v>
      </c>
      <c r="E227" s="41" t="s">
        <v>954</v>
      </c>
      <c r="G227" s="1" t="s">
        <v>18</v>
      </c>
      <c r="H227" s="34">
        <v>43891</v>
      </c>
      <c r="I227" s="34">
        <v>43920</v>
      </c>
      <c r="J227" s="1" t="s">
        <v>1072</v>
      </c>
      <c r="K227" s="1" t="s">
        <v>993</v>
      </c>
      <c r="L227" s="1" t="s">
        <v>21</v>
      </c>
      <c r="M227" s="42" t="s">
        <v>1108</v>
      </c>
      <c r="N227" s="1" t="s">
        <v>987</v>
      </c>
    </row>
    <row r="228" spans="1:14" ht="14">
      <c r="A228" s="49" t="s">
        <v>1109</v>
      </c>
      <c r="B228" s="104" t="s">
        <v>1110</v>
      </c>
      <c r="C228" s="40" t="s">
        <v>952</v>
      </c>
      <c r="D228" s="41" t="s">
        <v>5853</v>
      </c>
      <c r="E228" s="41" t="s">
        <v>954</v>
      </c>
      <c r="G228" s="1" t="s">
        <v>18</v>
      </c>
      <c r="H228" s="34">
        <v>43891</v>
      </c>
      <c r="I228" s="34">
        <v>43920</v>
      </c>
      <c r="J228" s="1" t="s">
        <v>1072</v>
      </c>
      <c r="K228" s="1" t="s">
        <v>577</v>
      </c>
      <c r="L228" s="1" t="s">
        <v>21</v>
      </c>
      <c r="M228" s="42" t="s">
        <v>1111</v>
      </c>
      <c r="N228" s="1" t="s">
        <v>992</v>
      </c>
    </row>
    <row r="229" spans="1:14" ht="14">
      <c r="A229" s="49" t="s">
        <v>1112</v>
      </c>
      <c r="B229" s="103" t="s">
        <v>1113</v>
      </c>
      <c r="C229" s="40" t="s">
        <v>952</v>
      </c>
      <c r="D229" s="41" t="s">
        <v>5853</v>
      </c>
      <c r="E229" s="41" t="s">
        <v>954</v>
      </c>
      <c r="G229" s="1" t="s">
        <v>18</v>
      </c>
      <c r="H229" s="34">
        <v>43891</v>
      </c>
      <c r="I229" s="34">
        <v>43920</v>
      </c>
      <c r="J229" s="1" t="s">
        <v>1072</v>
      </c>
      <c r="K229" s="1" t="s">
        <v>577</v>
      </c>
      <c r="L229" s="1" t="s">
        <v>21</v>
      </c>
      <c r="M229" s="42" t="s">
        <v>1114</v>
      </c>
      <c r="N229" s="1" t="s">
        <v>987</v>
      </c>
    </row>
    <row r="230" spans="1:14" ht="14">
      <c r="A230" s="49" t="s">
        <v>1115</v>
      </c>
      <c r="B230" s="104" t="s">
        <v>1116</v>
      </c>
      <c r="C230" s="40" t="s">
        <v>952</v>
      </c>
      <c r="D230" s="41" t="s">
        <v>5853</v>
      </c>
      <c r="E230" s="41" t="s">
        <v>954</v>
      </c>
      <c r="G230" s="1" t="s">
        <v>18</v>
      </c>
      <c r="H230" s="34">
        <v>43891</v>
      </c>
      <c r="I230" s="34">
        <v>43920</v>
      </c>
      <c r="J230" s="1" t="s">
        <v>1117</v>
      </c>
      <c r="K230" s="1" t="s">
        <v>27</v>
      </c>
      <c r="L230" s="1" t="s">
        <v>21</v>
      </c>
      <c r="M230" s="42" t="s">
        <v>1118</v>
      </c>
      <c r="N230" s="1" t="s">
        <v>1101</v>
      </c>
    </row>
    <row r="231" spans="1:14" ht="14">
      <c r="A231" s="49" t="s">
        <v>1119</v>
      </c>
      <c r="B231" s="104" t="s">
        <v>1120</v>
      </c>
      <c r="C231" s="40" t="s">
        <v>952</v>
      </c>
      <c r="D231" s="41" t="s">
        <v>5853</v>
      </c>
      <c r="E231" s="41" t="s">
        <v>954</v>
      </c>
      <c r="G231" s="1" t="s">
        <v>18</v>
      </c>
      <c r="H231" s="34">
        <v>43891</v>
      </c>
      <c r="I231" s="34">
        <v>43920</v>
      </c>
      <c r="J231" s="1" t="s">
        <v>1117</v>
      </c>
      <c r="K231" s="1" t="s">
        <v>1072</v>
      </c>
      <c r="L231" s="1" t="s">
        <v>21</v>
      </c>
      <c r="M231" s="42" t="s">
        <v>1121</v>
      </c>
      <c r="N231" s="1" t="s">
        <v>992</v>
      </c>
    </row>
    <row r="232" spans="1:14" ht="14">
      <c r="A232" s="49" t="s">
        <v>1122</v>
      </c>
      <c r="B232" s="104" t="s">
        <v>1123</v>
      </c>
      <c r="C232" s="40" t="s">
        <v>952</v>
      </c>
      <c r="D232" s="41" t="s">
        <v>5853</v>
      </c>
      <c r="E232" s="41" t="s">
        <v>954</v>
      </c>
      <c r="G232" s="1" t="s">
        <v>18</v>
      </c>
      <c r="H232" s="34">
        <v>43891</v>
      </c>
      <c r="I232" s="34">
        <v>43920</v>
      </c>
      <c r="J232" s="1" t="s">
        <v>1117</v>
      </c>
      <c r="K232" s="1" t="s">
        <v>1072</v>
      </c>
      <c r="L232" s="1" t="s">
        <v>21</v>
      </c>
      <c r="M232" s="42" t="s">
        <v>1124</v>
      </c>
      <c r="N232" s="1" t="s">
        <v>987</v>
      </c>
    </row>
    <row r="233" spans="1:14" ht="14">
      <c r="A233" s="49" t="s">
        <v>1125</v>
      </c>
      <c r="B233" s="104" t="s">
        <v>1126</v>
      </c>
      <c r="C233" s="40" t="s">
        <v>952</v>
      </c>
      <c r="D233" s="41" t="s">
        <v>5853</v>
      </c>
      <c r="E233" s="41" t="s">
        <v>954</v>
      </c>
      <c r="G233" s="1" t="s">
        <v>18</v>
      </c>
      <c r="H233" s="34">
        <v>43891</v>
      </c>
      <c r="I233" s="34">
        <v>43920</v>
      </c>
      <c r="J233" s="1" t="s">
        <v>1072</v>
      </c>
      <c r="K233" s="1" t="s">
        <v>27</v>
      </c>
      <c r="L233" s="1" t="s">
        <v>21</v>
      </c>
      <c r="M233" s="42" t="s">
        <v>1127</v>
      </c>
      <c r="N233" s="1" t="s">
        <v>1017</v>
      </c>
    </row>
    <row r="234" spans="1:14" ht="14">
      <c r="A234" s="49" t="s">
        <v>1128</v>
      </c>
      <c r="B234" s="104" t="s">
        <v>1129</v>
      </c>
      <c r="C234" s="40" t="s">
        <v>952</v>
      </c>
      <c r="D234" s="41" t="s">
        <v>5853</v>
      </c>
      <c r="E234" s="41" t="s">
        <v>954</v>
      </c>
      <c r="G234" s="1" t="s">
        <v>18</v>
      </c>
      <c r="H234" s="34">
        <v>43891</v>
      </c>
      <c r="I234" s="34">
        <v>43920</v>
      </c>
      <c r="J234" s="1" t="s">
        <v>1072</v>
      </c>
      <c r="K234" s="1" t="s">
        <v>27</v>
      </c>
      <c r="L234" s="1" t="s">
        <v>21</v>
      </c>
      <c r="M234" s="42" t="s">
        <v>1130</v>
      </c>
      <c r="N234" s="1" t="s">
        <v>1021</v>
      </c>
    </row>
    <row r="235" spans="1:14" ht="14">
      <c r="A235" s="49" t="s">
        <v>1131</v>
      </c>
      <c r="B235" s="104" t="s">
        <v>1132</v>
      </c>
      <c r="C235" s="40" t="s">
        <v>952</v>
      </c>
      <c r="D235" s="41" t="s">
        <v>5853</v>
      </c>
      <c r="E235" s="41" t="s">
        <v>954</v>
      </c>
      <c r="G235" s="1" t="s">
        <v>18</v>
      </c>
      <c r="H235" s="34">
        <v>43891</v>
      </c>
      <c r="I235" s="34">
        <v>43920</v>
      </c>
      <c r="J235" s="1" t="s">
        <v>1072</v>
      </c>
      <c r="K235" s="1" t="s">
        <v>27</v>
      </c>
      <c r="L235" s="1" t="s">
        <v>21</v>
      </c>
      <c r="M235" s="42" t="s">
        <v>1133</v>
      </c>
      <c r="N235" s="1" t="s">
        <v>1009</v>
      </c>
    </row>
    <row r="236" spans="1:14" ht="14">
      <c r="A236" s="49" t="s">
        <v>1134</v>
      </c>
      <c r="B236" s="104" t="s">
        <v>1135</v>
      </c>
      <c r="C236" s="40" t="s">
        <v>952</v>
      </c>
      <c r="D236" s="41" t="s">
        <v>5853</v>
      </c>
      <c r="E236" s="41" t="s">
        <v>954</v>
      </c>
      <c r="G236" s="1" t="s">
        <v>18</v>
      </c>
      <c r="H236" s="34">
        <v>43891</v>
      </c>
      <c r="I236" s="34">
        <v>43920</v>
      </c>
      <c r="J236" s="1" t="s">
        <v>577</v>
      </c>
      <c r="K236" s="1" t="s">
        <v>1136</v>
      </c>
      <c r="L236" s="1" t="s">
        <v>28</v>
      </c>
      <c r="M236" s="42" t="s">
        <v>1137</v>
      </c>
      <c r="N236" s="1"/>
    </row>
    <row r="237" spans="1:14" ht="14">
      <c r="A237" s="49" t="s">
        <v>1138</v>
      </c>
      <c r="B237" s="104" t="s">
        <v>1139</v>
      </c>
      <c r="C237" s="40" t="s">
        <v>952</v>
      </c>
      <c r="D237" s="41" t="s">
        <v>5853</v>
      </c>
      <c r="E237" s="41" t="s">
        <v>954</v>
      </c>
      <c r="G237" s="1" t="s">
        <v>18</v>
      </c>
      <c r="H237" s="34">
        <v>43891</v>
      </c>
      <c r="I237" s="34">
        <v>43920</v>
      </c>
      <c r="J237" s="1" t="s">
        <v>27</v>
      </c>
      <c r="K237" s="1" t="s">
        <v>993</v>
      </c>
      <c r="L237" s="1" t="s">
        <v>28</v>
      </c>
      <c r="M237" s="42" t="s">
        <v>1140</v>
      </c>
      <c r="N237" s="1"/>
    </row>
    <row r="238" spans="1:14" ht="14">
      <c r="A238" s="49" t="s">
        <v>1141</v>
      </c>
      <c r="B238" s="104" t="s">
        <v>1142</v>
      </c>
      <c r="C238" s="40" t="s">
        <v>952</v>
      </c>
      <c r="D238" s="41" t="s">
        <v>5853</v>
      </c>
      <c r="E238" s="41" t="s">
        <v>954</v>
      </c>
      <c r="G238" s="1" t="s">
        <v>18</v>
      </c>
      <c r="H238" s="34">
        <v>43891</v>
      </c>
      <c r="I238" s="34">
        <v>43921</v>
      </c>
      <c r="J238" s="1" t="s">
        <v>993</v>
      </c>
      <c r="K238" s="1" t="s">
        <v>1136</v>
      </c>
      <c r="L238" s="1" t="s">
        <v>21</v>
      </c>
      <c r="M238" s="42" t="s">
        <v>1143</v>
      </c>
      <c r="N238" s="1" t="s">
        <v>992</v>
      </c>
    </row>
    <row r="239" spans="1:14" ht="14">
      <c r="A239" s="49" t="s">
        <v>1144</v>
      </c>
      <c r="B239" s="104" t="s">
        <v>1145</v>
      </c>
      <c r="C239" s="40" t="s">
        <v>952</v>
      </c>
      <c r="D239" s="41" t="s">
        <v>5853</v>
      </c>
      <c r="E239" s="41" t="s">
        <v>954</v>
      </c>
      <c r="G239" s="1" t="s">
        <v>18</v>
      </c>
      <c r="H239" s="34">
        <v>43891</v>
      </c>
      <c r="I239" s="34">
        <v>43921</v>
      </c>
      <c r="J239" s="1" t="s">
        <v>993</v>
      </c>
      <c r="K239" s="1" t="s">
        <v>1136</v>
      </c>
      <c r="L239" s="1" t="s">
        <v>21</v>
      </c>
      <c r="M239" s="42" t="s">
        <v>1146</v>
      </c>
      <c r="N239" s="1" t="s">
        <v>987</v>
      </c>
    </row>
    <row r="240" spans="1:14" ht="14">
      <c r="A240" s="49" t="s">
        <v>1147</v>
      </c>
      <c r="B240" s="104" t="s">
        <v>1148</v>
      </c>
      <c r="C240" s="40" t="s">
        <v>952</v>
      </c>
      <c r="D240" s="41" t="s">
        <v>5853</v>
      </c>
      <c r="E240" s="41" t="s">
        <v>954</v>
      </c>
      <c r="G240" s="1" t="s">
        <v>18</v>
      </c>
      <c r="H240" s="34">
        <v>43891</v>
      </c>
      <c r="I240" s="34">
        <v>43921</v>
      </c>
      <c r="J240" s="1" t="s">
        <v>1071</v>
      </c>
      <c r="K240" s="1" t="s">
        <v>1072</v>
      </c>
      <c r="L240" s="1" t="s">
        <v>28</v>
      </c>
      <c r="M240" s="42" t="s">
        <v>693</v>
      </c>
      <c r="N240" s="1"/>
    </row>
    <row r="241" spans="1:14" ht="14">
      <c r="A241" s="49" t="s">
        <v>1149</v>
      </c>
      <c r="B241" s="103" t="s">
        <v>1150</v>
      </c>
      <c r="C241" s="40" t="s">
        <v>952</v>
      </c>
      <c r="D241" s="41" t="s">
        <v>5854</v>
      </c>
      <c r="E241" s="41"/>
      <c r="G241" s="1" t="s">
        <v>18</v>
      </c>
      <c r="H241" s="34"/>
      <c r="I241" s="34">
        <v>42704</v>
      </c>
      <c r="J241" s="1" t="s">
        <v>1152</v>
      </c>
      <c r="K241" s="1" t="s">
        <v>27</v>
      </c>
      <c r="L241" s="1" t="s">
        <v>28</v>
      </c>
      <c r="M241" s="42" t="s">
        <v>108</v>
      </c>
    </row>
    <row r="242" spans="1:14" ht="14">
      <c r="A242" s="49" t="s">
        <v>1153</v>
      </c>
      <c r="B242" s="103" t="s">
        <v>1154</v>
      </c>
      <c r="C242" s="40" t="s">
        <v>952</v>
      </c>
      <c r="D242" s="41" t="s">
        <v>5855</v>
      </c>
      <c r="E242" s="41"/>
      <c r="G242" s="1" t="s">
        <v>18</v>
      </c>
      <c r="H242" s="34">
        <v>42701</v>
      </c>
      <c r="I242" s="34">
        <v>42702</v>
      </c>
      <c r="J242" s="1" t="s">
        <v>19</v>
      </c>
      <c r="K242" s="1" t="s">
        <v>27</v>
      </c>
      <c r="L242" s="1" t="s">
        <v>28</v>
      </c>
      <c r="M242" s="42" t="s">
        <v>1158</v>
      </c>
    </row>
    <row r="243" spans="1:14" ht="14">
      <c r="A243" s="49" t="s">
        <v>1159</v>
      </c>
      <c r="B243" s="104" t="s">
        <v>1160</v>
      </c>
      <c r="C243" s="40" t="s">
        <v>952</v>
      </c>
      <c r="D243" s="41" t="s">
        <v>5855</v>
      </c>
      <c r="E243" s="41"/>
      <c r="G243" s="1" t="s">
        <v>18</v>
      </c>
      <c r="H243" s="34">
        <v>42701</v>
      </c>
      <c r="I243" s="34">
        <v>42703</v>
      </c>
      <c r="J243" s="1" t="s">
        <v>424</v>
      </c>
      <c r="K243" s="1" t="s">
        <v>27</v>
      </c>
      <c r="L243" s="1" t="s">
        <v>28</v>
      </c>
      <c r="M243" s="42" t="s">
        <v>362</v>
      </c>
    </row>
    <row r="244" spans="1:14" ht="14">
      <c r="A244" s="49" t="s">
        <v>1161</v>
      </c>
      <c r="B244" s="104" t="s">
        <v>1162</v>
      </c>
      <c r="C244" s="40" t="s">
        <v>952</v>
      </c>
      <c r="D244" s="41" t="s">
        <v>5855</v>
      </c>
      <c r="E244" s="41"/>
      <c r="G244" s="1" t="s">
        <v>18</v>
      </c>
      <c r="H244" s="34">
        <v>42701</v>
      </c>
      <c r="I244" s="34">
        <v>42707</v>
      </c>
      <c r="J244" s="1" t="s">
        <v>27</v>
      </c>
      <c r="K244" s="1" t="s">
        <v>1163</v>
      </c>
      <c r="L244" s="1" t="s">
        <v>28</v>
      </c>
      <c r="M244" s="42" t="s">
        <v>100</v>
      </c>
    </row>
    <row r="245" spans="1:14" ht="14">
      <c r="A245" s="49" t="s">
        <v>1164</v>
      </c>
      <c r="B245" s="104" t="s">
        <v>1165</v>
      </c>
      <c r="C245" s="40" t="s">
        <v>952</v>
      </c>
      <c r="D245" s="41" t="s">
        <v>5855</v>
      </c>
      <c r="E245" s="41"/>
      <c r="G245" s="1" t="s">
        <v>18</v>
      </c>
      <c r="H245" s="34">
        <v>42701</v>
      </c>
      <c r="I245" s="34">
        <v>42708</v>
      </c>
      <c r="J245" s="1" t="s">
        <v>27</v>
      </c>
      <c r="K245" s="1" t="s">
        <v>5856</v>
      </c>
      <c r="L245" s="1" t="s">
        <v>28</v>
      </c>
      <c r="M245" s="42" t="s">
        <v>362</v>
      </c>
    </row>
    <row r="246" spans="1:14" ht="14">
      <c r="A246" s="49" t="s">
        <v>1180</v>
      </c>
      <c r="B246" s="104" t="s">
        <v>1181</v>
      </c>
      <c r="C246" s="40" t="s">
        <v>952</v>
      </c>
      <c r="D246" s="41" t="s">
        <v>5857</v>
      </c>
      <c r="E246" s="41" t="s">
        <v>452</v>
      </c>
      <c r="G246" s="1" t="s">
        <v>18</v>
      </c>
      <c r="H246" s="34"/>
      <c r="I246" s="34">
        <v>42776</v>
      </c>
      <c r="J246" s="1" t="s">
        <v>27</v>
      </c>
      <c r="K246" s="1" t="s">
        <v>161</v>
      </c>
      <c r="L246" s="1" t="s">
        <v>28</v>
      </c>
      <c r="M246" s="42" t="s">
        <v>970</v>
      </c>
      <c r="N246" s="1"/>
    </row>
    <row r="247" spans="1:14" ht="14">
      <c r="A247" s="38" t="s">
        <v>1446</v>
      </c>
      <c r="B247" s="104" t="s">
        <v>1447</v>
      </c>
      <c r="C247" s="40" t="s">
        <v>70</v>
      </c>
      <c r="D247" s="41" t="s">
        <v>1448</v>
      </c>
      <c r="E247" s="41" t="s">
        <v>1449</v>
      </c>
      <c r="F247" s="104" t="s">
        <v>1450</v>
      </c>
      <c r="G247" s="1" t="s">
        <v>18</v>
      </c>
      <c r="H247" s="1" t="s">
        <v>6245</v>
      </c>
      <c r="I247" s="1" t="s">
        <v>5858</v>
      </c>
      <c r="J247" s="1" t="s">
        <v>5859</v>
      </c>
      <c r="K247" s="1" t="s">
        <v>1451</v>
      </c>
      <c r="L247" s="1" t="s">
        <v>28</v>
      </c>
      <c r="M247" s="42" t="s">
        <v>607</v>
      </c>
    </row>
    <row r="248" spans="1:14" ht="14">
      <c r="A248" s="38" t="s">
        <v>1452</v>
      </c>
      <c r="B248" s="104" t="s">
        <v>1453</v>
      </c>
      <c r="C248" s="40" t="s">
        <v>70</v>
      </c>
      <c r="D248" s="41" t="s">
        <v>1448</v>
      </c>
      <c r="E248" s="41" t="s">
        <v>1449</v>
      </c>
      <c r="F248" s="104" t="s">
        <v>1450</v>
      </c>
      <c r="G248" s="1" t="s">
        <v>18</v>
      </c>
      <c r="H248" s="1" t="s">
        <v>6245</v>
      </c>
      <c r="I248" s="1" t="s">
        <v>5860</v>
      </c>
      <c r="J248" s="1" t="s">
        <v>1454</v>
      </c>
      <c r="K248" s="1" t="s">
        <v>1451</v>
      </c>
      <c r="L248" s="1" t="s">
        <v>28</v>
      </c>
      <c r="M248" s="42" t="s">
        <v>1455</v>
      </c>
    </row>
    <row r="249" spans="1:14" ht="14">
      <c r="A249" s="38" t="s">
        <v>1456</v>
      </c>
      <c r="B249" s="104" t="s">
        <v>1457</v>
      </c>
      <c r="C249" s="40" t="s">
        <v>70</v>
      </c>
      <c r="D249" s="41" t="s">
        <v>154</v>
      </c>
      <c r="E249" s="41" t="s">
        <v>155</v>
      </c>
      <c r="F249" s="104" t="s">
        <v>156</v>
      </c>
      <c r="G249" s="1" t="s">
        <v>18</v>
      </c>
      <c r="H249" s="1" t="s">
        <v>6246</v>
      </c>
      <c r="I249" s="1" t="s">
        <v>5861</v>
      </c>
      <c r="J249" s="1" t="s">
        <v>675</v>
      </c>
      <c r="K249" s="1" t="s">
        <v>282</v>
      </c>
      <c r="L249" s="1" t="s">
        <v>28</v>
      </c>
      <c r="M249" s="42" t="s">
        <v>106</v>
      </c>
    </row>
    <row r="250" spans="1:14" ht="14">
      <c r="A250" s="38" t="s">
        <v>1458</v>
      </c>
      <c r="B250" s="104" t="s">
        <v>1459</v>
      </c>
      <c r="C250" s="40" t="s">
        <v>70</v>
      </c>
      <c r="D250" s="41" t="s">
        <v>371</v>
      </c>
      <c r="E250" s="41" t="s">
        <v>155</v>
      </c>
      <c r="F250" s="104" t="s">
        <v>372</v>
      </c>
      <c r="G250" s="1" t="s">
        <v>18</v>
      </c>
      <c r="H250" s="1" t="s">
        <v>6247</v>
      </c>
      <c r="I250" s="1" t="s">
        <v>5862</v>
      </c>
      <c r="J250" s="1" t="s">
        <v>70</v>
      </c>
      <c r="K250" s="1" t="s">
        <v>261</v>
      </c>
      <c r="L250" s="1" t="s">
        <v>28</v>
      </c>
      <c r="M250" s="42"/>
      <c r="N250" s="1" t="s">
        <v>1460</v>
      </c>
    </row>
    <row r="251" spans="1:14" ht="14">
      <c r="A251" s="38" t="s">
        <v>1461</v>
      </c>
      <c r="B251" s="104" t="s">
        <v>1462</v>
      </c>
      <c r="C251" s="40" t="s">
        <v>70</v>
      </c>
      <c r="D251" s="41" t="s">
        <v>371</v>
      </c>
      <c r="E251" s="41" t="s">
        <v>155</v>
      </c>
      <c r="F251" s="104" t="s">
        <v>372</v>
      </c>
      <c r="G251" s="1" t="s">
        <v>18</v>
      </c>
      <c r="H251" s="1" t="s">
        <v>6247</v>
      </c>
      <c r="I251" s="1" t="s">
        <v>5862</v>
      </c>
      <c r="J251" s="1" t="s">
        <v>70</v>
      </c>
      <c r="K251" s="1" t="s">
        <v>231</v>
      </c>
      <c r="L251" s="1" t="s">
        <v>28</v>
      </c>
      <c r="M251" s="42"/>
      <c r="N251" s="1" t="s">
        <v>1460</v>
      </c>
    </row>
    <row r="252" spans="1:14" ht="14">
      <c r="A252" s="38" t="s">
        <v>1463</v>
      </c>
      <c r="B252" s="104" t="s">
        <v>1464</v>
      </c>
      <c r="C252" s="40" t="s">
        <v>70</v>
      </c>
      <c r="D252" s="41" t="s">
        <v>371</v>
      </c>
      <c r="E252" s="41" t="s">
        <v>155</v>
      </c>
      <c r="F252" s="104" t="s">
        <v>372</v>
      </c>
      <c r="G252" s="1" t="s">
        <v>18</v>
      </c>
      <c r="H252" s="1" t="s">
        <v>6247</v>
      </c>
      <c r="I252" s="1" t="s">
        <v>5862</v>
      </c>
      <c r="J252" s="1" t="s">
        <v>1465</v>
      </c>
      <c r="K252" s="1" t="s">
        <v>1466</v>
      </c>
      <c r="L252" s="1" t="s">
        <v>28</v>
      </c>
      <c r="M252" s="42"/>
      <c r="N252" s="1" t="s">
        <v>1460</v>
      </c>
    </row>
    <row r="253" spans="1:14" ht="14">
      <c r="A253" s="38" t="s">
        <v>1467</v>
      </c>
      <c r="B253" s="104" t="s">
        <v>1468</v>
      </c>
      <c r="C253" s="40" t="s">
        <v>70</v>
      </c>
      <c r="D253" s="41" t="s">
        <v>147</v>
      </c>
      <c r="E253" s="41" t="s">
        <v>148</v>
      </c>
      <c r="F253" s="104" t="s">
        <v>260</v>
      </c>
      <c r="G253" s="1" t="s">
        <v>18</v>
      </c>
      <c r="H253" s="1" t="s">
        <v>6248</v>
      </c>
      <c r="I253" s="1" t="s">
        <v>5863</v>
      </c>
      <c r="J253" s="1" t="s">
        <v>151</v>
      </c>
      <c r="K253" s="1" t="s">
        <v>70</v>
      </c>
      <c r="L253" s="1" t="s">
        <v>28</v>
      </c>
      <c r="M253" s="42" t="s">
        <v>168</v>
      </c>
    </row>
    <row r="254" spans="1:14" ht="14">
      <c r="A254" s="38" t="s">
        <v>1469</v>
      </c>
      <c r="B254" s="104" t="s">
        <v>1470</v>
      </c>
      <c r="C254" s="40" t="s">
        <v>70</v>
      </c>
      <c r="D254" s="41" t="s">
        <v>147</v>
      </c>
      <c r="E254" s="41" t="s">
        <v>148</v>
      </c>
      <c r="F254" s="104" t="s">
        <v>260</v>
      </c>
      <c r="G254" s="1" t="s">
        <v>18</v>
      </c>
      <c r="H254" s="1" t="s">
        <v>6248</v>
      </c>
      <c r="I254" s="1" t="s">
        <v>5863</v>
      </c>
      <c r="J254" s="1" t="s">
        <v>361</v>
      </c>
      <c r="K254" s="1" t="s">
        <v>282</v>
      </c>
      <c r="L254" s="1" t="s">
        <v>28</v>
      </c>
      <c r="M254" s="42" t="s">
        <v>1471</v>
      </c>
    </row>
    <row r="255" spans="1:14" ht="14">
      <c r="A255" s="38" t="s">
        <v>1472</v>
      </c>
      <c r="B255" s="104" t="s">
        <v>1473</v>
      </c>
      <c r="C255" s="40" t="s">
        <v>70</v>
      </c>
      <c r="D255" s="41" t="s">
        <v>1448</v>
      </c>
      <c r="E255" s="41" t="s">
        <v>1449</v>
      </c>
      <c r="F255" s="104" t="s">
        <v>1474</v>
      </c>
      <c r="H255" s="1" t="s">
        <v>6249</v>
      </c>
      <c r="I255" s="1" t="s">
        <v>5864</v>
      </c>
      <c r="J255" s="1" t="s">
        <v>70</v>
      </c>
      <c r="K255" s="1" t="s">
        <v>1475</v>
      </c>
      <c r="L255" s="1" t="s">
        <v>45</v>
      </c>
      <c r="M255" s="42" t="s">
        <v>56</v>
      </c>
    </row>
    <row r="256" spans="1:14" ht="14">
      <c r="A256" s="38" t="s">
        <v>1476</v>
      </c>
      <c r="B256" s="104" t="s">
        <v>1477</v>
      </c>
      <c r="C256" s="40" t="s">
        <v>70</v>
      </c>
      <c r="D256" s="41" t="s">
        <v>1448</v>
      </c>
      <c r="E256" s="41" t="s">
        <v>1449</v>
      </c>
      <c r="F256" s="104" t="s">
        <v>1474</v>
      </c>
      <c r="H256" s="1" t="s">
        <v>6249</v>
      </c>
      <c r="I256" s="1" t="s">
        <v>5865</v>
      </c>
      <c r="J256" s="1" t="s">
        <v>70</v>
      </c>
      <c r="K256" s="1" t="s">
        <v>1478</v>
      </c>
      <c r="L256" s="1" t="s">
        <v>45</v>
      </c>
      <c r="M256" s="42" t="s">
        <v>1479</v>
      </c>
    </row>
    <row r="257" spans="1:14" ht="14">
      <c r="A257" s="38" t="s">
        <v>1480</v>
      </c>
      <c r="B257" s="104" t="s">
        <v>1481</v>
      </c>
      <c r="C257" s="40" t="s">
        <v>70</v>
      </c>
      <c r="D257" s="41" t="s">
        <v>1448</v>
      </c>
      <c r="E257" s="41" t="s">
        <v>1449</v>
      </c>
      <c r="F257" s="104" t="s">
        <v>1474</v>
      </c>
      <c r="H257" s="1" t="s">
        <v>6249</v>
      </c>
      <c r="I257" s="1" t="s">
        <v>5866</v>
      </c>
      <c r="J257" s="1" t="s">
        <v>282</v>
      </c>
      <c r="K257" s="1" t="s">
        <v>1478</v>
      </c>
      <c r="L257" s="1" t="s">
        <v>45</v>
      </c>
      <c r="M257" s="42" t="s">
        <v>1482</v>
      </c>
    </row>
    <row r="258" spans="1:14" ht="14">
      <c r="A258" s="38" t="s">
        <v>1483</v>
      </c>
      <c r="B258" s="104" t="s">
        <v>1484</v>
      </c>
      <c r="C258" s="40" t="s">
        <v>70</v>
      </c>
      <c r="D258" s="41" t="s">
        <v>1485</v>
      </c>
      <c r="E258" s="41"/>
      <c r="F258" s="104" t="s">
        <v>1487</v>
      </c>
      <c r="H258" s="1" t="s">
        <v>6250</v>
      </c>
      <c r="I258" s="1" t="s">
        <v>5867</v>
      </c>
      <c r="J258" s="1" t="s">
        <v>70</v>
      </c>
      <c r="K258" s="1" t="s">
        <v>1166</v>
      </c>
      <c r="L258" s="1" t="s">
        <v>28</v>
      </c>
      <c r="M258" s="42" t="s">
        <v>1488</v>
      </c>
    </row>
    <row r="259" spans="1:14" ht="14">
      <c r="A259" s="38" t="s">
        <v>1513</v>
      </c>
      <c r="B259" s="104" t="s">
        <v>1514</v>
      </c>
      <c r="C259" s="40" t="s">
        <v>1515</v>
      </c>
      <c r="D259" s="41" t="s">
        <v>5868</v>
      </c>
      <c r="E259" s="41" t="s">
        <v>190</v>
      </c>
      <c r="F259" s="104" t="s">
        <v>1517</v>
      </c>
      <c r="G259" s="1" t="s">
        <v>18</v>
      </c>
      <c r="H259" s="34">
        <v>43653</v>
      </c>
      <c r="I259" s="34">
        <v>43665</v>
      </c>
      <c r="J259" s="1" t="s">
        <v>85</v>
      </c>
      <c r="K259" s="1" t="s">
        <v>92</v>
      </c>
      <c r="L259" s="1" t="s">
        <v>45</v>
      </c>
      <c r="M259" s="42" t="s">
        <v>1518</v>
      </c>
    </row>
    <row r="260" spans="1:14" ht="14">
      <c r="A260" s="49" t="s">
        <v>1519</v>
      </c>
      <c r="B260" s="104" t="s">
        <v>1520</v>
      </c>
      <c r="C260" s="40" t="s">
        <v>1515</v>
      </c>
      <c r="D260" s="41" t="s">
        <v>1410</v>
      </c>
      <c r="E260" s="41" t="s">
        <v>204</v>
      </c>
      <c r="F260" s="104" t="s">
        <v>1411</v>
      </c>
      <c r="G260" s="1" t="s">
        <v>18</v>
      </c>
      <c r="H260" s="34">
        <v>43596</v>
      </c>
      <c r="I260" s="34">
        <v>43600</v>
      </c>
      <c r="J260" s="1" t="s">
        <v>88</v>
      </c>
      <c r="K260" s="1" t="s">
        <v>92</v>
      </c>
      <c r="L260" s="1" t="s">
        <v>45</v>
      </c>
      <c r="M260" s="42" t="s">
        <v>1521</v>
      </c>
    </row>
    <row r="261" spans="1:14" ht="14">
      <c r="A261" s="49" t="s">
        <v>1522</v>
      </c>
      <c r="B261" s="104" t="s">
        <v>1523</v>
      </c>
      <c r="C261" s="40" t="s">
        <v>1515</v>
      </c>
      <c r="D261" s="41" t="s">
        <v>5869</v>
      </c>
      <c r="E261" s="41" t="s">
        <v>190</v>
      </c>
      <c r="F261" s="104" t="s">
        <v>1525</v>
      </c>
      <c r="G261" s="1" t="s">
        <v>18</v>
      </c>
      <c r="H261" s="34">
        <v>43702</v>
      </c>
      <c r="I261" s="34">
        <v>43789</v>
      </c>
      <c r="J261" s="1" t="s">
        <v>85</v>
      </c>
      <c r="K261" s="1" t="s">
        <v>92</v>
      </c>
      <c r="L261" s="1" t="s">
        <v>45</v>
      </c>
      <c r="M261" s="42" t="s">
        <v>1526</v>
      </c>
    </row>
    <row r="262" spans="1:14" ht="14">
      <c r="A262" s="38" t="s">
        <v>1527</v>
      </c>
      <c r="B262" s="104" t="s">
        <v>1528</v>
      </c>
      <c r="C262" s="40" t="s">
        <v>1515</v>
      </c>
      <c r="D262" s="41" t="s">
        <v>1529</v>
      </c>
      <c r="E262" s="41" t="s">
        <v>842</v>
      </c>
      <c r="F262" s="104" t="s">
        <v>1530</v>
      </c>
      <c r="G262" s="1" t="s">
        <v>18</v>
      </c>
      <c r="H262" s="34">
        <v>43645</v>
      </c>
      <c r="I262" s="34">
        <v>43650</v>
      </c>
      <c r="J262" s="1" t="s">
        <v>1405</v>
      </c>
      <c r="K262" s="1" t="s">
        <v>92</v>
      </c>
      <c r="L262" s="1" t="s">
        <v>45</v>
      </c>
      <c r="M262" s="42" t="s">
        <v>1531</v>
      </c>
    </row>
    <row r="263" spans="1:14" ht="14">
      <c r="A263" s="38" t="s">
        <v>1532</v>
      </c>
      <c r="B263" s="104" t="s">
        <v>1533</v>
      </c>
      <c r="C263" s="40" t="s">
        <v>1515</v>
      </c>
      <c r="D263" s="41" t="s">
        <v>1421</v>
      </c>
      <c r="E263" s="41" t="s">
        <v>204</v>
      </c>
      <c r="F263" s="104" t="s">
        <v>1422</v>
      </c>
      <c r="G263" s="1" t="s">
        <v>18</v>
      </c>
      <c r="H263" s="34">
        <v>43603</v>
      </c>
      <c r="I263" s="34">
        <v>43608</v>
      </c>
      <c r="J263" s="1" t="s">
        <v>1259</v>
      </c>
      <c r="K263" s="1" t="s">
        <v>85</v>
      </c>
      <c r="L263" s="1" t="s">
        <v>45</v>
      </c>
      <c r="M263" s="42" t="s">
        <v>1534</v>
      </c>
    </row>
    <row r="264" spans="1:14" ht="14">
      <c r="A264" s="38" t="s">
        <v>1535</v>
      </c>
      <c r="B264" s="104" t="s">
        <v>1536</v>
      </c>
      <c r="C264" s="40" t="s">
        <v>1515</v>
      </c>
      <c r="D264" s="41" t="s">
        <v>1421</v>
      </c>
      <c r="E264" s="41" t="s">
        <v>204</v>
      </c>
      <c r="F264" s="104" t="s">
        <v>1422</v>
      </c>
      <c r="G264" s="1" t="s">
        <v>18</v>
      </c>
      <c r="H264" s="34">
        <v>43604</v>
      </c>
      <c r="I264" s="34">
        <v>43608</v>
      </c>
      <c r="J264" s="1" t="s">
        <v>85</v>
      </c>
      <c r="K264" s="1" t="s">
        <v>92</v>
      </c>
      <c r="L264" s="1" t="s">
        <v>45</v>
      </c>
      <c r="M264" s="42" t="s">
        <v>1537</v>
      </c>
    </row>
    <row r="265" spans="1:14" ht="14">
      <c r="A265" s="38" t="s">
        <v>1538</v>
      </c>
      <c r="B265" s="104" t="s">
        <v>1539</v>
      </c>
      <c r="C265" s="40" t="s">
        <v>1515</v>
      </c>
      <c r="D265" s="41" t="s">
        <v>1421</v>
      </c>
      <c r="E265" s="41" t="s">
        <v>204</v>
      </c>
      <c r="F265" s="104" t="s">
        <v>1422</v>
      </c>
      <c r="G265" s="1" t="s">
        <v>18</v>
      </c>
      <c r="H265" s="34">
        <v>43604</v>
      </c>
      <c r="I265" s="34">
        <v>43617</v>
      </c>
      <c r="J265" s="1" t="s">
        <v>85</v>
      </c>
      <c r="K265" s="1" t="s">
        <v>88</v>
      </c>
      <c r="L265" s="1" t="s">
        <v>45</v>
      </c>
      <c r="M265" s="42" t="s">
        <v>1479</v>
      </c>
    </row>
    <row r="266" spans="1:14" ht="14">
      <c r="A266" s="49" t="s">
        <v>1540</v>
      </c>
      <c r="B266" s="104" t="s">
        <v>1541</v>
      </c>
      <c r="C266" s="40" t="s">
        <v>1515</v>
      </c>
      <c r="D266" s="41" t="s">
        <v>1421</v>
      </c>
      <c r="E266" s="41" t="s">
        <v>204</v>
      </c>
      <c r="F266" s="104" t="s">
        <v>1422</v>
      </c>
      <c r="G266" s="1" t="s">
        <v>18</v>
      </c>
      <c r="H266" s="34">
        <v>43604</v>
      </c>
      <c r="I266" s="34">
        <v>43618</v>
      </c>
      <c r="J266" s="1" t="s">
        <v>1259</v>
      </c>
      <c r="K266" s="1" t="s">
        <v>92</v>
      </c>
      <c r="L266" s="1" t="s">
        <v>45</v>
      </c>
      <c r="M266" s="42" t="s">
        <v>1542</v>
      </c>
    </row>
    <row r="267" spans="1:14" ht="14">
      <c r="A267" s="49" t="s">
        <v>1543</v>
      </c>
      <c r="B267" s="104" t="s">
        <v>1544</v>
      </c>
      <c r="C267" s="40" t="s">
        <v>1515</v>
      </c>
      <c r="D267" s="41" t="s">
        <v>1545</v>
      </c>
      <c r="E267" s="41" t="s">
        <v>5870</v>
      </c>
      <c r="F267" s="104" t="s">
        <v>1547</v>
      </c>
      <c r="G267" s="1" t="s">
        <v>18</v>
      </c>
      <c r="H267" s="34">
        <v>43624</v>
      </c>
      <c r="I267" s="34">
        <v>43640</v>
      </c>
      <c r="J267" s="1" t="s">
        <v>1031</v>
      </c>
      <c r="K267" s="1" t="s">
        <v>1548</v>
      </c>
      <c r="L267" s="1" t="s">
        <v>45</v>
      </c>
      <c r="M267" s="42" t="s">
        <v>1549</v>
      </c>
    </row>
    <row r="268" spans="1:14" ht="14">
      <c r="A268" s="38" t="s">
        <v>1550</v>
      </c>
      <c r="B268" s="104" t="s">
        <v>1551</v>
      </c>
      <c r="C268" s="40" t="s">
        <v>1515</v>
      </c>
      <c r="D268" s="41" t="s">
        <v>1545</v>
      </c>
      <c r="E268" s="41" t="s">
        <v>5870</v>
      </c>
      <c r="F268" s="104" t="s">
        <v>1547</v>
      </c>
      <c r="G268" s="1" t="s">
        <v>18</v>
      </c>
      <c r="H268" s="34">
        <v>43624</v>
      </c>
      <c r="I268" s="34">
        <v>43643</v>
      </c>
      <c r="J268" s="1" t="s">
        <v>5871</v>
      </c>
      <c r="K268" s="1" t="s">
        <v>1552</v>
      </c>
      <c r="L268" s="1" t="s">
        <v>45</v>
      </c>
      <c r="M268" s="42" t="s">
        <v>1553</v>
      </c>
    </row>
    <row r="269" spans="1:14" ht="14">
      <c r="A269" s="38" t="s">
        <v>1554</v>
      </c>
      <c r="B269" s="104" t="s">
        <v>1555</v>
      </c>
      <c r="C269" s="40" t="s">
        <v>1515</v>
      </c>
      <c r="D269" s="41" t="s">
        <v>5872</v>
      </c>
      <c r="E269" s="41" t="s">
        <v>77</v>
      </c>
      <c r="F269" s="104" t="s">
        <v>1404</v>
      </c>
      <c r="G269" s="1" t="s">
        <v>18</v>
      </c>
      <c r="H269" s="34">
        <v>43582</v>
      </c>
      <c r="I269" s="34">
        <v>43587</v>
      </c>
      <c r="J269" s="1" t="s">
        <v>92</v>
      </c>
      <c r="K269" s="1" t="s">
        <v>94</v>
      </c>
      <c r="L269" s="1" t="s">
        <v>45</v>
      </c>
      <c r="M269" s="42" t="s">
        <v>1557</v>
      </c>
      <c r="N269" s="1" t="s">
        <v>1556</v>
      </c>
    </row>
    <row r="270" spans="1:14" ht="14">
      <c r="A270" s="38" t="s">
        <v>1612</v>
      </c>
      <c r="B270" s="104" t="s">
        <v>1613</v>
      </c>
      <c r="C270" s="40" t="s">
        <v>1569</v>
      </c>
      <c r="D270" s="41" t="s">
        <v>5873</v>
      </c>
      <c r="E270" s="41" t="s">
        <v>204</v>
      </c>
      <c r="F270" s="1" t="s">
        <v>18</v>
      </c>
      <c r="G270" s="1" t="s">
        <v>18</v>
      </c>
      <c r="H270" s="34">
        <v>40783</v>
      </c>
      <c r="I270" s="34">
        <v>40790</v>
      </c>
      <c r="J270" s="1" t="s">
        <v>1614</v>
      </c>
      <c r="K270" s="1" t="s">
        <v>1615</v>
      </c>
      <c r="L270" s="1" t="s">
        <v>28</v>
      </c>
      <c r="M270" s="42" t="s">
        <v>1616</v>
      </c>
    </row>
    <row r="271" spans="1:14" ht="14">
      <c r="A271" s="38" t="s">
        <v>1617</v>
      </c>
      <c r="B271" s="104" t="s">
        <v>1618</v>
      </c>
      <c r="C271" s="40" t="s">
        <v>1569</v>
      </c>
      <c r="D271" s="41" t="s">
        <v>5873</v>
      </c>
      <c r="E271" s="41" t="s">
        <v>204</v>
      </c>
      <c r="F271" s="1" t="s">
        <v>18</v>
      </c>
      <c r="G271" s="1" t="s">
        <v>18</v>
      </c>
      <c r="H271" s="34">
        <v>40783</v>
      </c>
      <c r="I271" s="34">
        <v>40790</v>
      </c>
      <c r="J271" s="1" t="s">
        <v>79</v>
      </c>
      <c r="K271" s="1" t="s">
        <v>706</v>
      </c>
      <c r="L271" s="1" t="s">
        <v>28</v>
      </c>
      <c r="M271" s="42" t="s">
        <v>312</v>
      </c>
    </row>
    <row r="272" spans="1:14" ht="14">
      <c r="A272" s="38" t="s">
        <v>1619</v>
      </c>
      <c r="B272" s="104" t="s">
        <v>1620</v>
      </c>
      <c r="C272" s="40" t="s">
        <v>1569</v>
      </c>
      <c r="D272" s="41" t="s">
        <v>5873</v>
      </c>
      <c r="E272" s="41" t="s">
        <v>204</v>
      </c>
      <c r="F272" s="1" t="s">
        <v>18</v>
      </c>
      <c r="G272" s="1" t="s">
        <v>18</v>
      </c>
      <c r="H272" s="34">
        <v>40783</v>
      </c>
      <c r="I272" s="34">
        <v>40791</v>
      </c>
      <c r="J272" s="1" t="s">
        <v>629</v>
      </c>
      <c r="K272" s="1" t="s">
        <v>610</v>
      </c>
      <c r="L272" s="1" t="s">
        <v>28</v>
      </c>
      <c r="M272" s="42" t="s">
        <v>1621</v>
      </c>
    </row>
    <row r="273" spans="1:14" ht="14">
      <c r="A273" s="38" t="s">
        <v>1622</v>
      </c>
      <c r="B273" s="104" t="s">
        <v>1623</v>
      </c>
      <c r="C273" s="40" t="s">
        <v>1569</v>
      </c>
      <c r="D273" s="41" t="s">
        <v>5873</v>
      </c>
      <c r="E273" s="41" t="s">
        <v>204</v>
      </c>
      <c r="F273" s="1" t="s">
        <v>18</v>
      </c>
      <c r="G273" s="1" t="s">
        <v>18</v>
      </c>
      <c r="H273" s="34">
        <v>40783</v>
      </c>
      <c r="I273" s="34">
        <v>40794</v>
      </c>
      <c r="J273" s="1" t="s">
        <v>678</v>
      </c>
      <c r="K273" s="1" t="s">
        <v>85</v>
      </c>
      <c r="L273" s="1" t="s">
        <v>28</v>
      </c>
      <c r="M273" s="42" t="s">
        <v>288</v>
      </c>
    </row>
    <row r="274" spans="1:14" ht="14">
      <c r="A274" s="38" t="s">
        <v>1624</v>
      </c>
      <c r="B274" s="104" t="s">
        <v>1625</v>
      </c>
      <c r="C274" s="40" t="s">
        <v>1569</v>
      </c>
      <c r="D274" s="41" t="s">
        <v>5873</v>
      </c>
      <c r="E274" s="41" t="s">
        <v>204</v>
      </c>
      <c r="F274" s="1" t="s">
        <v>18</v>
      </c>
      <c r="G274" s="1" t="s">
        <v>18</v>
      </c>
      <c r="H274" s="34">
        <v>40783</v>
      </c>
      <c r="I274" s="34">
        <v>40795</v>
      </c>
      <c r="J274" s="1" t="s">
        <v>92</v>
      </c>
      <c r="K274" s="1" t="s">
        <v>529</v>
      </c>
      <c r="L274" s="1" t="s">
        <v>28</v>
      </c>
      <c r="M274" s="42" t="s">
        <v>1626</v>
      </c>
    </row>
    <row r="275" spans="1:14" ht="14">
      <c r="A275" s="38" t="s">
        <v>1627</v>
      </c>
      <c r="B275" s="104" t="s">
        <v>1628</v>
      </c>
      <c r="C275" s="40" t="s">
        <v>1569</v>
      </c>
      <c r="D275" s="41" t="s">
        <v>5873</v>
      </c>
      <c r="E275" s="41" t="s">
        <v>204</v>
      </c>
      <c r="F275" s="1" t="s">
        <v>18</v>
      </c>
      <c r="G275" s="1" t="s">
        <v>18</v>
      </c>
      <c r="H275" s="34">
        <v>40783</v>
      </c>
      <c r="I275" s="34">
        <v>40796</v>
      </c>
      <c r="J275" s="1" t="s">
        <v>1629</v>
      </c>
      <c r="K275" s="1" t="s">
        <v>706</v>
      </c>
      <c r="L275" s="1" t="s">
        <v>28</v>
      </c>
      <c r="M275" s="42" t="s">
        <v>713</v>
      </c>
    </row>
    <row r="276" spans="1:14" ht="14">
      <c r="A276" s="38" t="s">
        <v>1630</v>
      </c>
      <c r="B276" s="104" t="s">
        <v>1631</v>
      </c>
      <c r="C276" s="40" t="s">
        <v>1569</v>
      </c>
      <c r="D276" s="41" t="s">
        <v>1633</v>
      </c>
      <c r="E276" s="41" t="s">
        <v>204</v>
      </c>
      <c r="F276" s="1" t="s">
        <v>18</v>
      </c>
      <c r="G276" s="1" t="s">
        <v>18</v>
      </c>
      <c r="H276" s="34">
        <v>39173</v>
      </c>
      <c r="I276" s="34">
        <v>40662</v>
      </c>
      <c r="J276" s="1" t="s">
        <v>79</v>
      </c>
      <c r="K276" s="1" t="s">
        <v>1634</v>
      </c>
      <c r="L276" s="1" t="s">
        <v>28</v>
      </c>
      <c r="M276" s="42" t="s">
        <v>1635</v>
      </c>
      <c r="N276" s="1" t="s">
        <v>1632</v>
      </c>
    </row>
    <row r="277" spans="1:14" ht="14">
      <c r="A277" s="38" t="s">
        <v>1636</v>
      </c>
      <c r="B277" s="104" t="s">
        <v>1637</v>
      </c>
      <c r="C277" s="40" t="s">
        <v>1569</v>
      </c>
      <c r="D277" s="41" t="s">
        <v>5874</v>
      </c>
      <c r="E277" s="41" t="s">
        <v>204</v>
      </c>
      <c r="F277" s="104" t="s">
        <v>1639</v>
      </c>
      <c r="G277" s="1" t="s">
        <v>18</v>
      </c>
      <c r="H277" s="34">
        <v>40433</v>
      </c>
      <c r="I277" s="34">
        <v>40435</v>
      </c>
      <c r="J277" s="1" t="s">
        <v>678</v>
      </c>
      <c r="K277" s="1" t="s">
        <v>5875</v>
      </c>
      <c r="L277" s="1" t="s">
        <v>28</v>
      </c>
      <c r="M277" s="42" t="s">
        <v>872</v>
      </c>
    </row>
    <row r="278" spans="1:14" ht="14">
      <c r="A278" s="38" t="s">
        <v>1641</v>
      </c>
      <c r="B278" s="104" t="s">
        <v>1642</v>
      </c>
      <c r="C278" s="40" t="s">
        <v>1569</v>
      </c>
      <c r="D278" s="41" t="s">
        <v>5874</v>
      </c>
      <c r="E278" s="41" t="s">
        <v>204</v>
      </c>
      <c r="F278" s="104" t="s">
        <v>1639</v>
      </c>
      <c r="G278" s="1" t="s">
        <v>18</v>
      </c>
      <c r="H278" s="34">
        <v>40433</v>
      </c>
      <c r="I278" s="34">
        <v>40437</v>
      </c>
      <c r="J278" s="1" t="s">
        <v>92</v>
      </c>
      <c r="K278" s="1" t="s">
        <v>418</v>
      </c>
      <c r="L278" s="1" t="s">
        <v>28</v>
      </c>
      <c r="M278" s="42" t="s">
        <v>218</v>
      </c>
      <c r="N278" s="1" t="s">
        <v>809</v>
      </c>
    </row>
    <row r="279" spans="1:14" ht="14">
      <c r="A279" s="38" t="s">
        <v>1643</v>
      </c>
      <c r="B279" s="104" t="s">
        <v>1644</v>
      </c>
      <c r="C279" s="40" t="s">
        <v>1569</v>
      </c>
      <c r="D279" s="41" t="s">
        <v>5874</v>
      </c>
      <c r="E279" s="41" t="s">
        <v>204</v>
      </c>
      <c r="F279" s="104" t="s">
        <v>1639</v>
      </c>
      <c r="G279" s="1" t="s">
        <v>18</v>
      </c>
      <c r="H279" s="34">
        <v>40433</v>
      </c>
      <c r="I279" s="34">
        <v>40456</v>
      </c>
      <c r="J279" s="1" t="s">
        <v>92</v>
      </c>
      <c r="K279" s="1" t="s">
        <v>418</v>
      </c>
      <c r="L279" s="1" t="s">
        <v>28</v>
      </c>
      <c r="M279" s="1" t="s">
        <v>1645</v>
      </c>
    </row>
    <row r="280" spans="1:14" ht="14">
      <c r="A280" s="38" t="s">
        <v>1646</v>
      </c>
      <c r="B280" s="104" t="s">
        <v>1647</v>
      </c>
      <c r="C280" s="40" t="s">
        <v>1569</v>
      </c>
      <c r="D280" s="41" t="s">
        <v>5874</v>
      </c>
      <c r="E280" s="41" t="s">
        <v>204</v>
      </c>
      <c r="F280" s="104" t="s">
        <v>1639</v>
      </c>
      <c r="G280" s="1" t="s">
        <v>18</v>
      </c>
      <c r="H280" s="34">
        <v>40433</v>
      </c>
      <c r="I280" s="34">
        <v>40452</v>
      </c>
      <c r="J280" s="1" t="s">
        <v>678</v>
      </c>
      <c r="K280" s="1" t="s">
        <v>418</v>
      </c>
      <c r="L280" s="1" t="s">
        <v>28</v>
      </c>
      <c r="M280" s="42" t="s">
        <v>5876</v>
      </c>
      <c r="N280" s="1" t="s">
        <v>1648</v>
      </c>
    </row>
    <row r="281" spans="1:14" ht="14">
      <c r="A281" s="38" t="s">
        <v>1650</v>
      </c>
      <c r="B281" s="104" t="s">
        <v>1651</v>
      </c>
      <c r="C281" s="40" t="s">
        <v>1569</v>
      </c>
      <c r="D281" s="41" t="s">
        <v>5874</v>
      </c>
      <c r="E281" s="41" t="s">
        <v>204</v>
      </c>
      <c r="F281" s="104" t="s">
        <v>1639</v>
      </c>
      <c r="G281" s="1" t="s">
        <v>18</v>
      </c>
      <c r="H281" s="34">
        <v>40433</v>
      </c>
      <c r="I281" s="34">
        <v>40460</v>
      </c>
      <c r="J281" s="1" t="s">
        <v>1652</v>
      </c>
      <c r="K281" s="1" t="s">
        <v>5877</v>
      </c>
      <c r="L281" s="1" t="s">
        <v>28</v>
      </c>
      <c r="M281" s="42" t="s">
        <v>806</v>
      </c>
    </row>
    <row r="282" spans="1:14" ht="14">
      <c r="A282" s="38" t="s">
        <v>1653</v>
      </c>
      <c r="B282" s="104" t="s">
        <v>1654</v>
      </c>
      <c r="C282" s="40" t="s">
        <v>1569</v>
      </c>
      <c r="D282" s="41" t="s">
        <v>1655</v>
      </c>
      <c r="E282" s="41" t="s">
        <v>204</v>
      </c>
      <c r="F282" s="104" t="s">
        <v>1656</v>
      </c>
      <c r="G282" s="1" t="s">
        <v>18</v>
      </c>
      <c r="H282" s="34">
        <v>40670</v>
      </c>
      <c r="I282" s="34">
        <v>40680</v>
      </c>
      <c r="J282" s="1" t="s">
        <v>1657</v>
      </c>
      <c r="K282" s="1" t="s">
        <v>529</v>
      </c>
      <c r="L282" s="1" t="s">
        <v>28</v>
      </c>
      <c r="M282" s="42" t="s">
        <v>1658</v>
      </c>
    </row>
    <row r="283" spans="1:14" ht="14">
      <c r="A283" s="38" t="s">
        <v>1659</v>
      </c>
      <c r="B283" s="104" t="s">
        <v>1660</v>
      </c>
      <c r="C283" s="40" t="s">
        <v>1569</v>
      </c>
      <c r="D283" s="41" t="s">
        <v>1655</v>
      </c>
      <c r="E283" s="41" t="s">
        <v>204</v>
      </c>
      <c r="F283" s="104" t="s">
        <v>1656</v>
      </c>
      <c r="G283" s="1" t="s">
        <v>18</v>
      </c>
      <c r="H283" s="34">
        <v>40670</v>
      </c>
      <c r="I283" s="34">
        <v>40680</v>
      </c>
      <c r="J283" s="1" t="s">
        <v>85</v>
      </c>
      <c r="K283" s="1" t="s">
        <v>678</v>
      </c>
      <c r="L283" s="1" t="s">
        <v>28</v>
      </c>
      <c r="M283" s="42" t="s">
        <v>1661</v>
      </c>
    </row>
    <row r="284" spans="1:14" ht="14">
      <c r="A284" s="38" t="s">
        <v>1662</v>
      </c>
      <c r="B284" s="104" t="s">
        <v>1663</v>
      </c>
      <c r="C284" s="40" t="s">
        <v>1569</v>
      </c>
      <c r="D284" s="41" t="s">
        <v>1655</v>
      </c>
      <c r="E284" s="41" t="s">
        <v>204</v>
      </c>
      <c r="F284" s="104" t="s">
        <v>1656</v>
      </c>
      <c r="G284" s="1" t="s">
        <v>18</v>
      </c>
      <c r="H284" s="34">
        <v>40670</v>
      </c>
      <c r="I284" s="34">
        <v>40681</v>
      </c>
      <c r="J284" s="1" t="s">
        <v>418</v>
      </c>
      <c r="K284" s="1" t="s">
        <v>79</v>
      </c>
      <c r="L284" s="1" t="s">
        <v>28</v>
      </c>
      <c r="M284" s="42" t="s">
        <v>1664</v>
      </c>
    </row>
    <row r="285" spans="1:14" ht="14">
      <c r="A285" s="38" t="s">
        <v>1665</v>
      </c>
      <c r="B285" s="104" t="s">
        <v>1666</v>
      </c>
      <c r="C285" s="40" t="s">
        <v>1569</v>
      </c>
      <c r="D285" s="41" t="s">
        <v>1655</v>
      </c>
      <c r="E285" s="41" t="s">
        <v>204</v>
      </c>
      <c r="F285" s="104" t="s">
        <v>1656</v>
      </c>
      <c r="G285" s="1" t="s">
        <v>18</v>
      </c>
      <c r="H285" s="34">
        <v>40670</v>
      </c>
      <c r="I285" s="34">
        <v>40682</v>
      </c>
      <c r="J285" s="1" t="s">
        <v>105</v>
      </c>
      <c r="K285" s="1" t="s">
        <v>610</v>
      </c>
      <c r="L285" s="1" t="s">
        <v>45</v>
      </c>
      <c r="M285" s="42" t="s">
        <v>56</v>
      </c>
    </row>
    <row r="286" spans="1:14" ht="14">
      <c r="A286" s="38" t="s">
        <v>1667</v>
      </c>
      <c r="B286" s="104" t="s">
        <v>1668</v>
      </c>
      <c r="C286" s="40" t="s">
        <v>1569</v>
      </c>
      <c r="D286" s="41" t="s">
        <v>1655</v>
      </c>
      <c r="E286" s="41" t="s">
        <v>204</v>
      </c>
      <c r="F286" s="104" t="s">
        <v>1656</v>
      </c>
      <c r="G286" s="1" t="s">
        <v>18</v>
      </c>
      <c r="H286" s="34">
        <v>40670</v>
      </c>
      <c r="I286" s="34">
        <v>40682</v>
      </c>
      <c r="J286" s="1" t="s">
        <v>418</v>
      </c>
      <c r="K286" s="1" t="s">
        <v>85</v>
      </c>
      <c r="L286" s="1" t="s">
        <v>45</v>
      </c>
      <c r="M286" s="42" t="s">
        <v>80</v>
      </c>
    </row>
    <row r="287" spans="1:14" ht="14">
      <c r="A287" s="38" t="s">
        <v>1669</v>
      </c>
      <c r="B287" s="104" t="s">
        <v>1670</v>
      </c>
      <c r="C287" s="40" t="s">
        <v>1569</v>
      </c>
      <c r="D287" s="41" t="s">
        <v>1655</v>
      </c>
      <c r="E287" s="41" t="s">
        <v>204</v>
      </c>
      <c r="F287" s="104" t="s">
        <v>1656</v>
      </c>
      <c r="G287" s="1" t="s">
        <v>18</v>
      </c>
      <c r="H287" s="34">
        <v>40670</v>
      </c>
      <c r="I287" s="34">
        <v>40682</v>
      </c>
      <c r="J287" s="1" t="s">
        <v>92</v>
      </c>
      <c r="K287" s="1" t="s">
        <v>678</v>
      </c>
      <c r="L287" s="1" t="s">
        <v>45</v>
      </c>
      <c r="M287" s="42" t="s">
        <v>46</v>
      </c>
    </row>
    <row r="288" spans="1:14" ht="14">
      <c r="A288" s="38" t="s">
        <v>1671</v>
      </c>
      <c r="B288" s="104" t="s">
        <v>1672</v>
      </c>
      <c r="C288" s="40" t="s">
        <v>1569</v>
      </c>
      <c r="D288" s="41" t="s">
        <v>1655</v>
      </c>
      <c r="E288" s="41" t="s">
        <v>204</v>
      </c>
      <c r="F288" s="104" t="s">
        <v>1656</v>
      </c>
      <c r="G288" s="1" t="s">
        <v>18</v>
      </c>
      <c r="H288" s="34">
        <v>40670</v>
      </c>
      <c r="I288" s="34">
        <v>40682</v>
      </c>
      <c r="J288" s="1" t="s">
        <v>629</v>
      </c>
      <c r="K288" s="1" t="s">
        <v>79</v>
      </c>
      <c r="L288" s="1" t="s">
        <v>45</v>
      </c>
      <c r="M288" s="42" t="s">
        <v>1673</v>
      </c>
    </row>
    <row r="289" spans="1:14" ht="14">
      <c r="A289" s="38" t="s">
        <v>1674</v>
      </c>
      <c r="B289" s="104" t="s">
        <v>1675</v>
      </c>
      <c r="C289" s="40" t="s">
        <v>1569</v>
      </c>
      <c r="D289" s="41" t="s">
        <v>1655</v>
      </c>
      <c r="E289" s="41" t="s">
        <v>204</v>
      </c>
      <c r="F289" s="104" t="s">
        <v>1656</v>
      </c>
      <c r="G289" s="1" t="s">
        <v>18</v>
      </c>
      <c r="H289" s="34">
        <v>40670</v>
      </c>
      <c r="I289" s="34">
        <v>40682</v>
      </c>
      <c r="J289" s="1" t="s">
        <v>418</v>
      </c>
      <c r="K289" s="1" t="s">
        <v>92</v>
      </c>
      <c r="L289" s="1" t="s">
        <v>45</v>
      </c>
      <c r="M289" s="42" t="s">
        <v>1676</v>
      </c>
    </row>
    <row r="290" spans="1:14" ht="14">
      <c r="A290" s="38" t="s">
        <v>1677</v>
      </c>
      <c r="B290" s="104" t="s">
        <v>1678</v>
      </c>
      <c r="C290" s="40" t="s">
        <v>1569</v>
      </c>
      <c r="D290" s="41" t="s">
        <v>1655</v>
      </c>
      <c r="E290" s="41" t="s">
        <v>204</v>
      </c>
      <c r="F290" s="104" t="s">
        <v>1656</v>
      </c>
      <c r="G290" s="1" t="s">
        <v>18</v>
      </c>
      <c r="H290" s="34">
        <v>40670</v>
      </c>
      <c r="I290" s="34">
        <v>40683</v>
      </c>
      <c r="J290" s="1" t="s">
        <v>92</v>
      </c>
      <c r="K290" s="1" t="s">
        <v>105</v>
      </c>
      <c r="L290" s="1" t="s">
        <v>28</v>
      </c>
      <c r="M290" s="42" t="s">
        <v>1679</v>
      </c>
    </row>
    <row r="291" spans="1:14" ht="14">
      <c r="A291" s="38" t="s">
        <v>1718</v>
      </c>
      <c r="B291" s="104" t="s">
        <v>1719</v>
      </c>
      <c r="C291" s="40" t="s">
        <v>1720</v>
      </c>
      <c r="D291" s="41" t="s">
        <v>1721</v>
      </c>
      <c r="E291" s="41" t="s">
        <v>138</v>
      </c>
      <c r="F291" s="104" t="s">
        <v>1722</v>
      </c>
      <c r="G291" s="1" t="s">
        <v>18</v>
      </c>
      <c r="H291" s="34">
        <v>42883</v>
      </c>
      <c r="I291" s="34">
        <v>42892</v>
      </c>
      <c r="J291" s="1" t="s">
        <v>88</v>
      </c>
      <c r="K291" s="1" t="s">
        <v>20</v>
      </c>
      <c r="L291" s="1" t="s">
        <v>28</v>
      </c>
      <c r="M291" s="42"/>
    </row>
    <row r="292" spans="1:14" ht="14">
      <c r="A292" s="38" t="s">
        <v>1723</v>
      </c>
      <c r="B292" s="104" t="s">
        <v>1724</v>
      </c>
      <c r="C292" s="40" t="s">
        <v>1720</v>
      </c>
      <c r="D292" s="41" t="s">
        <v>5878</v>
      </c>
      <c r="E292" s="41" t="s">
        <v>16</v>
      </c>
      <c r="F292" s="104" t="s">
        <v>1726</v>
      </c>
      <c r="G292" s="1" t="s">
        <v>18</v>
      </c>
      <c r="H292" s="34">
        <v>42242</v>
      </c>
      <c r="I292" s="34">
        <v>42242</v>
      </c>
      <c r="J292" s="1" t="s">
        <v>94</v>
      </c>
      <c r="K292" s="1" t="s">
        <v>1727</v>
      </c>
      <c r="L292" s="1" t="s">
        <v>28</v>
      </c>
      <c r="M292" s="42" t="s">
        <v>1728</v>
      </c>
    </row>
    <row r="293" spans="1:14" ht="14">
      <c r="A293" s="38" t="s">
        <v>1729</v>
      </c>
      <c r="B293" s="104" t="s">
        <v>1730</v>
      </c>
      <c r="C293" s="40" t="s">
        <v>1720</v>
      </c>
      <c r="D293" s="41" t="s">
        <v>1731</v>
      </c>
      <c r="E293" s="41" t="s">
        <v>842</v>
      </c>
      <c r="F293" s="104" t="s">
        <v>1732</v>
      </c>
      <c r="G293" s="1" t="s">
        <v>18</v>
      </c>
      <c r="H293" s="34">
        <v>42960</v>
      </c>
      <c r="I293" s="34">
        <v>42963</v>
      </c>
      <c r="J293" s="1" t="s">
        <v>88</v>
      </c>
      <c r="K293" s="1" t="s">
        <v>1397</v>
      </c>
      <c r="L293" s="1" t="s">
        <v>28</v>
      </c>
      <c r="M293" s="42" t="s">
        <v>1733</v>
      </c>
    </row>
    <row r="294" spans="1:14" ht="14">
      <c r="A294" s="38" t="s">
        <v>1734</v>
      </c>
      <c r="B294" s="104" t="s">
        <v>1735</v>
      </c>
      <c r="C294" s="40" t="s">
        <v>1720</v>
      </c>
      <c r="D294" s="41" t="s">
        <v>5879</v>
      </c>
      <c r="E294" s="41" t="s">
        <v>16</v>
      </c>
      <c r="H294" s="34">
        <v>41979</v>
      </c>
      <c r="I294" s="34">
        <v>44173</v>
      </c>
      <c r="J294" s="1" t="s">
        <v>1737</v>
      </c>
      <c r="K294" s="1" t="s">
        <v>161</v>
      </c>
      <c r="L294" s="1" t="s">
        <v>28</v>
      </c>
      <c r="M294" s="42" t="s">
        <v>175</v>
      </c>
    </row>
    <row r="295" spans="1:14" ht="14">
      <c r="A295" s="38" t="s">
        <v>1738</v>
      </c>
      <c r="B295" s="104" t="s">
        <v>1739</v>
      </c>
      <c r="C295" s="40" t="s">
        <v>1720</v>
      </c>
      <c r="D295" s="41" t="s">
        <v>5879</v>
      </c>
      <c r="E295" s="41" t="s">
        <v>16</v>
      </c>
      <c r="H295" s="34">
        <v>41979</v>
      </c>
      <c r="I295" s="34">
        <v>44173</v>
      </c>
      <c r="J295" s="1" t="s">
        <v>1614</v>
      </c>
      <c r="K295" s="1" t="s">
        <v>425</v>
      </c>
      <c r="L295" s="1" t="s">
        <v>28</v>
      </c>
      <c r="M295" s="42" t="s">
        <v>213</v>
      </c>
    </row>
    <row r="296" spans="1:14" ht="14">
      <c r="A296" s="38" t="s">
        <v>1740</v>
      </c>
      <c r="B296" s="104" t="s">
        <v>1741</v>
      </c>
      <c r="C296" s="40" t="s">
        <v>1720</v>
      </c>
      <c r="D296" s="41" t="s">
        <v>5879</v>
      </c>
      <c r="E296" s="41" t="s">
        <v>16</v>
      </c>
      <c r="H296" s="34">
        <v>41979</v>
      </c>
      <c r="I296" s="34">
        <v>44173</v>
      </c>
      <c r="J296" s="1" t="s">
        <v>194</v>
      </c>
      <c r="K296" s="1" t="s">
        <v>438</v>
      </c>
      <c r="L296" s="1" t="s">
        <v>28</v>
      </c>
      <c r="M296" s="42" t="s">
        <v>181</v>
      </c>
    </row>
    <row r="297" spans="1:14" ht="14">
      <c r="A297" s="38" t="s">
        <v>1742</v>
      </c>
      <c r="B297" s="104" t="s">
        <v>1743</v>
      </c>
      <c r="C297" s="40" t="s">
        <v>1720</v>
      </c>
      <c r="D297" s="41" t="s">
        <v>5881</v>
      </c>
      <c r="E297" s="41" t="s">
        <v>1745</v>
      </c>
      <c r="F297" s="104" t="s">
        <v>1746</v>
      </c>
      <c r="G297" s="1" t="s">
        <v>18</v>
      </c>
      <c r="H297" s="34">
        <v>43009</v>
      </c>
      <c r="I297" s="34">
        <v>43064</v>
      </c>
      <c r="J297" s="1" t="s">
        <v>2007</v>
      </c>
      <c r="K297" s="1" t="s">
        <v>1748</v>
      </c>
      <c r="L297" s="1" t="s">
        <v>28</v>
      </c>
      <c r="M297" s="42" t="s">
        <v>862</v>
      </c>
      <c r="N297" s="1" t="s">
        <v>5880</v>
      </c>
    </row>
    <row r="298" spans="1:14" ht="14">
      <c r="A298" s="38" t="s">
        <v>1829</v>
      </c>
      <c r="B298" s="104" t="s">
        <v>1830</v>
      </c>
      <c r="C298" s="40" t="s">
        <v>1831</v>
      </c>
      <c r="D298" s="41" t="s">
        <v>5882</v>
      </c>
      <c r="E298" s="41" t="s">
        <v>204</v>
      </c>
      <c r="F298" s="104" t="s">
        <v>1833</v>
      </c>
      <c r="G298" s="1" t="s">
        <v>18</v>
      </c>
      <c r="H298" s="34">
        <v>40069</v>
      </c>
      <c r="I298" s="34">
        <v>40400</v>
      </c>
      <c r="J298" s="1" t="s">
        <v>844</v>
      </c>
      <c r="K298" s="1" t="s">
        <v>1834</v>
      </c>
      <c r="L298" s="1" t="s">
        <v>28</v>
      </c>
      <c r="M298" s="42" t="s">
        <v>1835</v>
      </c>
    </row>
    <row r="299" spans="1:14" ht="14">
      <c r="A299" s="38" t="s">
        <v>1836</v>
      </c>
      <c r="B299" s="104" t="s">
        <v>1837</v>
      </c>
      <c r="C299" s="40" t="s">
        <v>1831</v>
      </c>
      <c r="D299" s="41" t="s">
        <v>5883</v>
      </c>
      <c r="E299" s="41" t="s">
        <v>204</v>
      </c>
      <c r="H299" s="1">
        <v>2009</v>
      </c>
      <c r="I299" s="34">
        <v>40015</v>
      </c>
      <c r="J299" s="1" t="s">
        <v>92</v>
      </c>
      <c r="K299" s="1" t="s">
        <v>5774</v>
      </c>
      <c r="L299" s="1" t="s">
        <v>28</v>
      </c>
      <c r="M299" s="42"/>
      <c r="N299" s="1" t="s">
        <v>917</v>
      </c>
    </row>
    <row r="300" spans="1:14" ht="14">
      <c r="A300" s="38" t="s">
        <v>1839</v>
      </c>
      <c r="B300" s="104" t="s">
        <v>1840</v>
      </c>
      <c r="C300" s="40" t="s">
        <v>1831</v>
      </c>
      <c r="D300" s="41" t="s">
        <v>5883</v>
      </c>
      <c r="E300" s="41" t="s">
        <v>204</v>
      </c>
      <c r="F300" s="1" t="s">
        <v>18</v>
      </c>
      <c r="G300" s="1" t="s">
        <v>18</v>
      </c>
      <c r="H300" s="1">
        <v>2007</v>
      </c>
      <c r="I300" s="34">
        <v>40015</v>
      </c>
      <c r="J300" s="1" t="s">
        <v>92</v>
      </c>
      <c r="K300" s="1" t="s">
        <v>5774</v>
      </c>
      <c r="L300" s="1" t="s">
        <v>28</v>
      </c>
      <c r="M300" s="42"/>
      <c r="N300" s="1" t="s">
        <v>915</v>
      </c>
    </row>
    <row r="301" spans="1:14" ht="14">
      <c r="A301" s="38" t="s">
        <v>1841</v>
      </c>
      <c r="B301" s="103" t="s">
        <v>1842</v>
      </c>
      <c r="C301" s="40" t="s">
        <v>1831</v>
      </c>
      <c r="D301" s="41" t="s">
        <v>5883</v>
      </c>
      <c r="E301" s="41" t="s">
        <v>204</v>
      </c>
      <c r="F301" s="1" t="s">
        <v>18</v>
      </c>
      <c r="G301" s="1" t="s">
        <v>18</v>
      </c>
      <c r="H301" s="1">
        <v>2007</v>
      </c>
      <c r="I301" s="34">
        <v>40015</v>
      </c>
      <c r="J301" s="1" t="s">
        <v>92</v>
      </c>
      <c r="K301" s="1" t="s">
        <v>5774</v>
      </c>
      <c r="L301" s="1" t="s">
        <v>28</v>
      </c>
      <c r="M301" s="42"/>
      <c r="N301" s="1" t="s">
        <v>1843</v>
      </c>
    </row>
    <row r="302" spans="1:14" ht="14">
      <c r="A302" s="38" t="s">
        <v>1844</v>
      </c>
      <c r="B302" s="103" t="s">
        <v>1845</v>
      </c>
      <c r="C302" s="40" t="s">
        <v>1831</v>
      </c>
      <c r="D302" s="41" t="s">
        <v>1846</v>
      </c>
      <c r="E302" s="41" t="s">
        <v>204</v>
      </c>
      <c r="F302" s="1" t="s">
        <v>18</v>
      </c>
      <c r="G302" s="1" t="s">
        <v>18</v>
      </c>
      <c r="H302" s="1">
        <v>2009</v>
      </c>
      <c r="I302" s="34">
        <v>40054</v>
      </c>
      <c r="J302" s="1" t="s">
        <v>92</v>
      </c>
      <c r="K302" s="1" t="s">
        <v>79</v>
      </c>
      <c r="L302" s="1" t="s">
        <v>28</v>
      </c>
      <c r="M302" s="42" t="s">
        <v>1847</v>
      </c>
    </row>
    <row r="303" spans="1:14" ht="14">
      <c r="A303" s="38" t="s">
        <v>1848</v>
      </c>
      <c r="B303" s="104" t="s">
        <v>1849</v>
      </c>
      <c r="C303" s="40" t="s">
        <v>1831</v>
      </c>
      <c r="D303" s="41" t="s">
        <v>5882</v>
      </c>
      <c r="E303" s="41" t="s">
        <v>204</v>
      </c>
      <c r="F303" s="104" t="s">
        <v>1833</v>
      </c>
      <c r="G303" s="1" t="s">
        <v>18</v>
      </c>
      <c r="H303" s="1" t="s">
        <v>6251</v>
      </c>
      <c r="I303" s="34">
        <v>40078</v>
      </c>
      <c r="J303" s="1" t="s">
        <v>844</v>
      </c>
      <c r="K303" s="1" t="s">
        <v>1850</v>
      </c>
      <c r="L303" s="1" t="s">
        <v>28</v>
      </c>
      <c r="M303" s="42" t="s">
        <v>1851</v>
      </c>
    </row>
    <row r="304" spans="1:14" ht="14">
      <c r="A304" s="38" t="s">
        <v>1852</v>
      </c>
      <c r="B304" s="104" t="s">
        <v>1853</v>
      </c>
      <c r="C304" s="40" t="s">
        <v>1831</v>
      </c>
      <c r="D304" s="41" t="s">
        <v>5882</v>
      </c>
      <c r="E304" s="41" t="s">
        <v>204</v>
      </c>
      <c r="F304" s="104" t="s">
        <v>1833</v>
      </c>
      <c r="G304" s="1" t="s">
        <v>18</v>
      </c>
      <c r="H304" s="1" t="s">
        <v>6251</v>
      </c>
      <c r="I304" s="34">
        <v>40079</v>
      </c>
      <c r="J304" s="1" t="s">
        <v>1854</v>
      </c>
      <c r="K304" s="1" t="s">
        <v>105</v>
      </c>
      <c r="L304" s="1" t="s">
        <v>28</v>
      </c>
      <c r="M304" s="42" t="s">
        <v>630</v>
      </c>
    </row>
    <row r="305" spans="1:14" ht="14">
      <c r="A305" s="38" t="s">
        <v>1855</v>
      </c>
      <c r="B305" s="104" t="s">
        <v>1856</v>
      </c>
      <c r="C305" s="40" t="s">
        <v>1831</v>
      </c>
      <c r="D305" s="41" t="s">
        <v>5882</v>
      </c>
      <c r="E305" s="41" t="s">
        <v>204</v>
      </c>
      <c r="F305" s="104" t="s">
        <v>1833</v>
      </c>
      <c r="G305" s="1" t="s">
        <v>18</v>
      </c>
      <c r="H305" s="1" t="s">
        <v>6251</v>
      </c>
      <c r="I305" s="34">
        <v>40080</v>
      </c>
      <c r="J305" s="1" t="s">
        <v>1640</v>
      </c>
      <c r="K305" s="1" t="s">
        <v>5884</v>
      </c>
      <c r="L305" s="1" t="s">
        <v>28</v>
      </c>
      <c r="M305" s="42" t="s">
        <v>246</v>
      </c>
    </row>
    <row r="306" spans="1:14" ht="14">
      <c r="A306" s="38" t="s">
        <v>1857</v>
      </c>
      <c r="B306" s="104" t="s">
        <v>1858</v>
      </c>
      <c r="C306" s="40" t="s">
        <v>1831</v>
      </c>
      <c r="D306" s="41" t="s">
        <v>5882</v>
      </c>
      <c r="E306" s="41" t="s">
        <v>204</v>
      </c>
      <c r="F306" s="104" t="s">
        <v>1833</v>
      </c>
      <c r="G306" s="1" t="s">
        <v>18</v>
      </c>
      <c r="H306" s="1" t="s">
        <v>6251</v>
      </c>
      <c r="I306" s="34">
        <v>40082</v>
      </c>
      <c r="J306" s="1" t="s">
        <v>1859</v>
      </c>
      <c r="K306" s="1" t="s">
        <v>418</v>
      </c>
      <c r="L306" s="1" t="s">
        <v>28</v>
      </c>
      <c r="M306" s="42" t="s">
        <v>1860</v>
      </c>
    </row>
    <row r="307" spans="1:14" ht="14">
      <c r="A307" s="38" t="s">
        <v>1861</v>
      </c>
      <c r="B307" s="104" t="s">
        <v>1862</v>
      </c>
      <c r="C307" s="40" t="s">
        <v>1831</v>
      </c>
      <c r="D307" s="41" t="s">
        <v>5882</v>
      </c>
      <c r="E307" s="41" t="s">
        <v>204</v>
      </c>
      <c r="F307" s="104" t="s">
        <v>1833</v>
      </c>
      <c r="G307" s="1" t="s">
        <v>18</v>
      </c>
      <c r="H307" s="1" t="s">
        <v>6251</v>
      </c>
      <c r="I307" s="34">
        <v>40082</v>
      </c>
      <c r="J307" s="1" t="s">
        <v>1863</v>
      </c>
      <c r="K307" s="1" t="s">
        <v>1850</v>
      </c>
      <c r="L307" s="1" t="s">
        <v>28</v>
      </c>
      <c r="M307" s="42" t="s">
        <v>1864</v>
      </c>
    </row>
    <row r="308" spans="1:14" ht="14">
      <c r="A308" s="38" t="s">
        <v>1865</v>
      </c>
      <c r="B308" s="104" t="s">
        <v>1866</v>
      </c>
      <c r="C308" s="40" t="s">
        <v>1831</v>
      </c>
      <c r="D308" s="41" t="s">
        <v>5882</v>
      </c>
      <c r="E308" s="41" t="s">
        <v>204</v>
      </c>
      <c r="F308" s="104" t="s">
        <v>1833</v>
      </c>
      <c r="G308" s="1" t="s">
        <v>18</v>
      </c>
      <c r="H308" s="1" t="s">
        <v>6251</v>
      </c>
      <c r="I308" s="34">
        <v>40086</v>
      </c>
      <c r="J308" s="1" t="s">
        <v>1867</v>
      </c>
      <c r="K308" s="1" t="s">
        <v>678</v>
      </c>
      <c r="L308" s="1" t="s">
        <v>28</v>
      </c>
      <c r="M308" s="42" t="s">
        <v>1868</v>
      </c>
    </row>
    <row r="309" spans="1:14" ht="14">
      <c r="A309" s="38" t="s">
        <v>1869</v>
      </c>
      <c r="B309" s="104" t="s">
        <v>1870</v>
      </c>
      <c r="C309" s="40" t="s">
        <v>1831</v>
      </c>
      <c r="D309" s="41" t="s">
        <v>5882</v>
      </c>
      <c r="E309" s="41" t="s">
        <v>204</v>
      </c>
      <c r="F309" s="104" t="s">
        <v>1833</v>
      </c>
      <c r="G309" s="1" t="s">
        <v>18</v>
      </c>
      <c r="H309" s="1" t="s">
        <v>6251</v>
      </c>
      <c r="I309" s="34">
        <v>40087</v>
      </c>
      <c r="J309" s="1" t="s">
        <v>79</v>
      </c>
      <c r="K309" s="1" t="s">
        <v>85</v>
      </c>
      <c r="L309" s="1" t="s">
        <v>28</v>
      </c>
      <c r="M309" s="42" t="s">
        <v>1871</v>
      </c>
    </row>
    <row r="310" spans="1:14" ht="14">
      <c r="A310" s="38" t="s">
        <v>1872</v>
      </c>
      <c r="B310" s="104" t="s">
        <v>1873</v>
      </c>
      <c r="C310" s="40" t="s">
        <v>1831</v>
      </c>
      <c r="D310" s="41" t="s">
        <v>5882</v>
      </c>
      <c r="E310" s="41" t="s">
        <v>204</v>
      </c>
      <c r="F310" s="104" t="s">
        <v>1833</v>
      </c>
      <c r="G310" s="1" t="s">
        <v>18</v>
      </c>
      <c r="H310" s="1" t="s">
        <v>6251</v>
      </c>
      <c r="I310" s="34">
        <v>40090</v>
      </c>
      <c r="J310" s="1" t="s">
        <v>1874</v>
      </c>
      <c r="K310" s="1" t="s">
        <v>1505</v>
      </c>
      <c r="L310" s="1" t="s">
        <v>28</v>
      </c>
      <c r="M310" s="42" t="s">
        <v>1875</v>
      </c>
    </row>
    <row r="311" spans="1:14" ht="14">
      <c r="A311" s="38" t="s">
        <v>1876</v>
      </c>
      <c r="B311" s="104" t="s">
        <v>1877</v>
      </c>
      <c r="C311" s="40" t="s">
        <v>1831</v>
      </c>
      <c r="D311" s="41" t="s">
        <v>5882</v>
      </c>
      <c r="E311" s="41" t="s">
        <v>204</v>
      </c>
      <c r="F311" s="104" t="s">
        <v>1833</v>
      </c>
      <c r="G311" s="1" t="s">
        <v>18</v>
      </c>
      <c r="H311" s="1" t="s">
        <v>6251</v>
      </c>
      <c r="I311" s="34">
        <v>40090</v>
      </c>
      <c r="J311" s="1" t="s">
        <v>425</v>
      </c>
      <c r="K311" s="1" t="s">
        <v>1834</v>
      </c>
      <c r="L311" s="1" t="s">
        <v>28</v>
      </c>
      <c r="M311" s="42" t="s">
        <v>1868</v>
      </c>
    </row>
    <row r="312" spans="1:14" ht="14">
      <c r="A312" s="38" t="s">
        <v>1878</v>
      </c>
      <c r="B312" s="104" t="s">
        <v>1879</v>
      </c>
      <c r="C312" s="40" t="s">
        <v>1831</v>
      </c>
      <c r="D312" s="41" t="s">
        <v>5882</v>
      </c>
      <c r="E312" s="41" t="s">
        <v>204</v>
      </c>
      <c r="F312" s="104" t="s">
        <v>1833</v>
      </c>
      <c r="G312" s="1" t="s">
        <v>18</v>
      </c>
      <c r="H312" s="1" t="s">
        <v>6251</v>
      </c>
      <c r="I312" s="34">
        <v>40395</v>
      </c>
      <c r="J312" s="1" t="s">
        <v>1834</v>
      </c>
      <c r="K312" s="1" t="s">
        <v>92</v>
      </c>
      <c r="L312" s="1" t="s">
        <v>28</v>
      </c>
      <c r="M312" s="42" t="s">
        <v>1880</v>
      </c>
    </row>
    <row r="313" spans="1:14" ht="14">
      <c r="A313" s="38" t="s">
        <v>1881</v>
      </c>
      <c r="B313" s="104" t="s">
        <v>1882</v>
      </c>
      <c r="C313" s="40" t="s">
        <v>1831</v>
      </c>
      <c r="D313" s="41" t="s">
        <v>5882</v>
      </c>
      <c r="E313" s="41" t="s">
        <v>204</v>
      </c>
      <c r="F313" s="104" t="s">
        <v>1833</v>
      </c>
      <c r="G313" s="1" t="s">
        <v>18</v>
      </c>
      <c r="H313" s="1" t="s">
        <v>6251</v>
      </c>
      <c r="I313" s="34">
        <v>40396</v>
      </c>
      <c r="J313" s="1" t="s">
        <v>1883</v>
      </c>
      <c r="K313" s="1" t="s">
        <v>418</v>
      </c>
      <c r="L313" s="1" t="s">
        <v>28</v>
      </c>
      <c r="M313" s="42" t="s">
        <v>1884</v>
      </c>
    </row>
    <row r="314" spans="1:14" ht="14">
      <c r="A314" s="38" t="s">
        <v>1885</v>
      </c>
      <c r="B314" s="104" t="s">
        <v>1886</v>
      </c>
      <c r="C314" s="40" t="s">
        <v>1831</v>
      </c>
      <c r="D314" s="41" t="s">
        <v>5882</v>
      </c>
      <c r="E314" s="41" t="s">
        <v>204</v>
      </c>
      <c r="F314" s="104" t="s">
        <v>1833</v>
      </c>
      <c r="G314" s="1" t="s">
        <v>18</v>
      </c>
      <c r="H314" s="1" t="s">
        <v>6251</v>
      </c>
      <c r="I314" s="34">
        <v>40398</v>
      </c>
      <c r="J314" s="1" t="s">
        <v>656</v>
      </c>
      <c r="K314" s="1" t="s">
        <v>85</v>
      </c>
      <c r="L314" s="1" t="s">
        <v>28</v>
      </c>
      <c r="M314" s="42" t="s">
        <v>130</v>
      </c>
    </row>
    <row r="315" spans="1:14" ht="14">
      <c r="A315" s="38" t="s">
        <v>1829</v>
      </c>
      <c r="B315" s="104" t="s">
        <v>1887</v>
      </c>
      <c r="C315" s="40" t="s">
        <v>1831</v>
      </c>
      <c r="D315" s="41" t="s">
        <v>5882</v>
      </c>
      <c r="E315" s="41" t="s">
        <v>204</v>
      </c>
      <c r="F315" s="104" t="s">
        <v>1833</v>
      </c>
      <c r="G315" s="1" t="s">
        <v>18</v>
      </c>
      <c r="H315" s="1" t="s">
        <v>6251</v>
      </c>
      <c r="I315" s="34">
        <v>40400</v>
      </c>
      <c r="J315" s="1" t="s">
        <v>844</v>
      </c>
      <c r="K315" s="1" t="s">
        <v>1834</v>
      </c>
      <c r="L315" s="1" t="s">
        <v>28</v>
      </c>
      <c r="M315" s="42" t="s">
        <v>1835</v>
      </c>
    </row>
    <row r="316" spans="1:14" ht="14">
      <c r="A316" s="38" t="s">
        <v>1888</v>
      </c>
      <c r="B316" s="104" t="s">
        <v>1889</v>
      </c>
      <c r="C316" s="40" t="s">
        <v>1831</v>
      </c>
      <c r="D316" s="41" t="s">
        <v>5882</v>
      </c>
      <c r="E316" s="41" t="s">
        <v>204</v>
      </c>
      <c r="F316" s="104" t="s">
        <v>1833</v>
      </c>
      <c r="G316" s="1" t="s">
        <v>18</v>
      </c>
      <c r="H316" s="1" t="s">
        <v>6251</v>
      </c>
      <c r="I316" s="34">
        <v>40684</v>
      </c>
      <c r="J316" s="1" t="s">
        <v>418</v>
      </c>
      <c r="K316" s="1" t="s">
        <v>92</v>
      </c>
      <c r="L316" s="1" t="s">
        <v>28</v>
      </c>
      <c r="M316" s="42" t="s">
        <v>1890</v>
      </c>
    </row>
    <row r="317" spans="1:14" ht="14">
      <c r="A317" s="49" t="s">
        <v>3622</v>
      </c>
      <c r="B317" s="103" t="s">
        <v>5885</v>
      </c>
      <c r="C317" s="40" t="s">
        <v>1962</v>
      </c>
      <c r="D317" s="41" t="s">
        <v>5886</v>
      </c>
      <c r="E317" s="41"/>
      <c r="G317" s="1" t="s">
        <v>18</v>
      </c>
      <c r="H317" s="34" t="s">
        <v>6252</v>
      </c>
      <c r="I317" s="34">
        <v>41499</v>
      </c>
      <c r="J317" s="1" t="s">
        <v>27</v>
      </c>
      <c r="K317" s="1" t="s">
        <v>424</v>
      </c>
      <c r="L317" s="1" t="s">
        <v>28</v>
      </c>
      <c r="M317" s="42"/>
      <c r="N317" s="1" t="s">
        <v>1202</v>
      </c>
    </row>
    <row r="318" spans="1:14" ht="14">
      <c r="A318" s="49" t="s">
        <v>5887</v>
      </c>
      <c r="B318" s="104" t="s">
        <v>5888</v>
      </c>
      <c r="C318" s="40" t="s">
        <v>1962</v>
      </c>
      <c r="D318" s="41" t="s">
        <v>5889</v>
      </c>
      <c r="E318" s="41" t="s">
        <v>623</v>
      </c>
      <c r="G318" s="1" t="s">
        <v>18</v>
      </c>
      <c r="H318" s="34">
        <v>41413</v>
      </c>
      <c r="I318" s="34">
        <v>41359</v>
      </c>
      <c r="J318" s="1" t="s">
        <v>27</v>
      </c>
      <c r="K318" s="1" t="s">
        <v>1859</v>
      </c>
      <c r="L318" s="1" t="s">
        <v>28</v>
      </c>
      <c r="M318" s="42" t="s">
        <v>1062</v>
      </c>
      <c r="N318" s="1" t="s">
        <v>1202</v>
      </c>
    </row>
    <row r="319" spans="1:14" ht="14">
      <c r="A319" s="49" t="s">
        <v>5890</v>
      </c>
      <c r="B319" s="104" t="s">
        <v>5891</v>
      </c>
      <c r="C319" s="40" t="s">
        <v>1962</v>
      </c>
      <c r="D319" s="41" t="s">
        <v>5889</v>
      </c>
      <c r="E319" s="41" t="s">
        <v>623</v>
      </c>
      <c r="G319" s="1" t="s">
        <v>18</v>
      </c>
      <c r="H319" s="34">
        <v>41413</v>
      </c>
      <c r="I319" s="34">
        <v>41422</v>
      </c>
      <c r="J319" s="1" t="s">
        <v>27</v>
      </c>
      <c r="K319" s="1" t="s">
        <v>5892</v>
      </c>
      <c r="L319" s="1" t="s">
        <v>28</v>
      </c>
      <c r="M319" s="42" t="s">
        <v>1062</v>
      </c>
      <c r="N319" s="1" t="s">
        <v>1202</v>
      </c>
    </row>
    <row r="320" spans="1:14" ht="14">
      <c r="A320" s="49" t="s">
        <v>3577</v>
      </c>
      <c r="B320" s="104" t="s">
        <v>5893</v>
      </c>
      <c r="C320" s="40" t="s">
        <v>1962</v>
      </c>
      <c r="D320" s="41" t="s">
        <v>5889</v>
      </c>
      <c r="E320" s="41" t="s">
        <v>623</v>
      </c>
      <c r="G320" s="1" t="s">
        <v>18</v>
      </c>
      <c r="H320" s="34">
        <v>41413</v>
      </c>
      <c r="I320" s="34">
        <v>41429</v>
      </c>
      <c r="J320" s="1" t="s">
        <v>1859</v>
      </c>
      <c r="K320" s="1" t="s">
        <v>27</v>
      </c>
      <c r="L320" s="1" t="s">
        <v>28</v>
      </c>
      <c r="M320" s="42" t="s">
        <v>4471</v>
      </c>
      <c r="N320" s="1" t="s">
        <v>1202</v>
      </c>
    </row>
    <row r="321" spans="1:14" ht="14">
      <c r="A321" s="38" t="s">
        <v>1975</v>
      </c>
      <c r="B321" s="104" t="s">
        <v>1976</v>
      </c>
      <c r="C321" s="40" t="s">
        <v>1973</v>
      </c>
      <c r="D321" s="41" t="s">
        <v>1977</v>
      </c>
      <c r="E321" s="41" t="s">
        <v>1978</v>
      </c>
      <c r="F321" s="104" t="s">
        <v>1979</v>
      </c>
      <c r="G321" s="1" t="s">
        <v>18</v>
      </c>
      <c r="H321" s="34">
        <v>43673</v>
      </c>
      <c r="I321" s="34">
        <v>43692</v>
      </c>
      <c r="J321" s="1" t="s">
        <v>36</v>
      </c>
      <c r="K321" s="1" t="s">
        <v>20</v>
      </c>
      <c r="L321" s="1" t="s">
        <v>45</v>
      </c>
      <c r="M321" s="42" t="s">
        <v>1980</v>
      </c>
    </row>
    <row r="322" spans="1:14" ht="14">
      <c r="A322" s="38" t="s">
        <v>1981</v>
      </c>
      <c r="B322" s="104" t="s">
        <v>1982</v>
      </c>
      <c r="C322" s="40" t="s">
        <v>1973</v>
      </c>
      <c r="D322" s="41" t="s">
        <v>1977</v>
      </c>
      <c r="E322" s="41" t="s">
        <v>1978</v>
      </c>
      <c r="F322" s="104" t="s">
        <v>1979</v>
      </c>
      <c r="G322" s="1" t="s">
        <v>18</v>
      </c>
      <c r="H322" s="34">
        <v>43673</v>
      </c>
      <c r="I322" s="34">
        <v>43693</v>
      </c>
      <c r="J322" s="1" t="s">
        <v>33</v>
      </c>
      <c r="K322" s="1" t="s">
        <v>151</v>
      </c>
      <c r="L322" s="1" t="s">
        <v>45</v>
      </c>
      <c r="M322" s="42" t="s">
        <v>1983</v>
      </c>
    </row>
    <row r="323" spans="1:14" ht="14">
      <c r="A323" s="38" t="s">
        <v>1984</v>
      </c>
      <c r="B323" s="104" t="s">
        <v>1985</v>
      </c>
      <c r="C323" s="40" t="s">
        <v>1973</v>
      </c>
      <c r="D323" s="41" t="s">
        <v>1977</v>
      </c>
      <c r="E323" s="41" t="s">
        <v>1978</v>
      </c>
      <c r="F323" s="104" t="s">
        <v>1979</v>
      </c>
      <c r="G323" s="1" t="s">
        <v>18</v>
      </c>
      <c r="H323" s="34">
        <v>43673</v>
      </c>
      <c r="I323" s="34">
        <v>43697</v>
      </c>
      <c r="J323" s="1" t="s">
        <v>36</v>
      </c>
      <c r="K323" s="1" t="s">
        <v>151</v>
      </c>
      <c r="L323" s="1" t="s">
        <v>45</v>
      </c>
      <c r="M323" s="42" t="s">
        <v>1986</v>
      </c>
    </row>
    <row r="324" spans="1:14" ht="14">
      <c r="A324" s="38" t="s">
        <v>1987</v>
      </c>
      <c r="B324" s="104" t="s">
        <v>1988</v>
      </c>
      <c r="C324" s="40" t="s">
        <v>1973</v>
      </c>
      <c r="D324" s="41" t="s">
        <v>1977</v>
      </c>
      <c r="E324" s="41" t="s">
        <v>1978</v>
      </c>
      <c r="F324" s="104" t="s">
        <v>1979</v>
      </c>
      <c r="G324" s="1" t="s">
        <v>18</v>
      </c>
      <c r="H324" s="34">
        <v>43673</v>
      </c>
      <c r="I324" s="34">
        <v>43710</v>
      </c>
      <c r="J324" s="1" t="s">
        <v>33</v>
      </c>
      <c r="K324" s="1" t="s">
        <v>48</v>
      </c>
      <c r="L324" s="1" t="s">
        <v>45</v>
      </c>
      <c r="M324" s="42" t="s">
        <v>1989</v>
      </c>
    </row>
    <row r="325" spans="1:14" ht="14">
      <c r="A325" s="38" t="s">
        <v>1990</v>
      </c>
      <c r="B325" s="121" t="s">
        <v>1991</v>
      </c>
      <c r="C325" s="40" t="s">
        <v>1973</v>
      </c>
      <c r="D325" s="41" t="s">
        <v>1977</v>
      </c>
      <c r="E325" s="41" t="s">
        <v>1978</v>
      </c>
      <c r="F325" s="104" t="s">
        <v>1979</v>
      </c>
      <c r="G325" s="1" t="s">
        <v>18</v>
      </c>
      <c r="H325" s="34">
        <v>43673</v>
      </c>
      <c r="I325" s="34">
        <v>43882</v>
      </c>
      <c r="J325" s="1" t="s">
        <v>58</v>
      </c>
      <c r="K325" s="1" t="s">
        <v>33</v>
      </c>
      <c r="L325" s="1" t="s">
        <v>45</v>
      </c>
      <c r="M325" s="42" t="s">
        <v>1992</v>
      </c>
    </row>
    <row r="326" spans="1:14" ht="14">
      <c r="A326" s="38" t="s">
        <v>1993</v>
      </c>
      <c r="B326" s="104" t="s">
        <v>1994</v>
      </c>
      <c r="C326" s="40" t="s">
        <v>1973</v>
      </c>
      <c r="D326" s="41" t="s">
        <v>1977</v>
      </c>
      <c r="E326" s="41" t="s">
        <v>1978</v>
      </c>
      <c r="F326" s="104" t="s">
        <v>1979</v>
      </c>
      <c r="G326" s="1" t="s">
        <v>18</v>
      </c>
      <c r="H326" s="34">
        <v>43673</v>
      </c>
      <c r="I326" s="34">
        <v>43885</v>
      </c>
      <c r="J326" s="1" t="s">
        <v>44</v>
      </c>
      <c r="K326" s="1" t="s">
        <v>118</v>
      </c>
      <c r="L326" s="1" t="s">
        <v>45</v>
      </c>
      <c r="M326" s="42" t="s">
        <v>1244</v>
      </c>
    </row>
    <row r="327" spans="1:14" ht="14">
      <c r="A327" s="38" t="s">
        <v>1995</v>
      </c>
      <c r="B327" s="104" t="s">
        <v>1996</v>
      </c>
      <c r="C327" s="40" t="s">
        <v>1973</v>
      </c>
      <c r="D327" s="41" t="s">
        <v>1977</v>
      </c>
      <c r="E327" s="41" t="s">
        <v>1978</v>
      </c>
      <c r="F327" s="104" t="s">
        <v>1979</v>
      </c>
      <c r="G327" s="1" t="s">
        <v>18</v>
      </c>
      <c r="H327" s="34">
        <v>43673</v>
      </c>
      <c r="I327" s="34">
        <v>43889</v>
      </c>
      <c r="J327" s="1" t="s">
        <v>58</v>
      </c>
      <c r="K327" s="1" t="s">
        <v>48</v>
      </c>
      <c r="L327" s="1" t="s">
        <v>45</v>
      </c>
      <c r="M327" s="42" t="s">
        <v>509</v>
      </c>
    </row>
    <row r="328" spans="1:14" ht="14">
      <c r="A328" s="38" t="s">
        <v>1997</v>
      </c>
      <c r="B328" s="104" t="s">
        <v>1998</v>
      </c>
      <c r="C328" s="40" t="s">
        <v>1973</v>
      </c>
      <c r="D328" s="41" t="s">
        <v>1977</v>
      </c>
      <c r="E328" s="41" t="s">
        <v>1978</v>
      </c>
      <c r="F328" s="104" t="s">
        <v>1979</v>
      </c>
      <c r="G328" s="1" t="s">
        <v>18</v>
      </c>
      <c r="H328" s="34">
        <v>43673</v>
      </c>
      <c r="I328" s="34">
        <v>43892</v>
      </c>
      <c r="J328" s="1" t="s">
        <v>58</v>
      </c>
      <c r="K328" s="1" t="s">
        <v>20</v>
      </c>
      <c r="L328" s="1" t="s">
        <v>45</v>
      </c>
      <c r="M328" s="42" t="s">
        <v>1999</v>
      </c>
    </row>
    <row r="329" spans="1:14" ht="14">
      <c r="A329" s="38" t="s">
        <v>2000</v>
      </c>
      <c r="B329" s="121" t="s">
        <v>2001</v>
      </c>
      <c r="C329" s="40" t="s">
        <v>1973</v>
      </c>
      <c r="D329" s="41" t="s">
        <v>1977</v>
      </c>
      <c r="E329" s="41" t="s">
        <v>1978</v>
      </c>
      <c r="F329" s="104" t="s">
        <v>1979</v>
      </c>
      <c r="G329" s="1" t="s">
        <v>18</v>
      </c>
      <c r="H329" s="34">
        <v>43673</v>
      </c>
      <c r="I329" s="34">
        <v>43896</v>
      </c>
      <c r="J329" s="1" t="s">
        <v>73</v>
      </c>
      <c r="K329" s="1" t="s">
        <v>48</v>
      </c>
      <c r="L329" s="1" t="s">
        <v>45</v>
      </c>
      <c r="M329" s="42" t="s">
        <v>1479</v>
      </c>
    </row>
    <row r="330" spans="1:14" ht="14">
      <c r="A330" s="38" t="s">
        <v>2002</v>
      </c>
      <c r="B330" s="104" t="s">
        <v>2003</v>
      </c>
      <c r="C330" s="40" t="s">
        <v>1973</v>
      </c>
      <c r="D330" s="41" t="s">
        <v>1977</v>
      </c>
      <c r="E330" s="41" t="s">
        <v>1978</v>
      </c>
      <c r="F330" s="104" t="s">
        <v>1979</v>
      </c>
      <c r="G330" s="1" t="s">
        <v>18</v>
      </c>
      <c r="H330" s="34">
        <v>43673</v>
      </c>
      <c r="I330" s="34">
        <v>43900</v>
      </c>
      <c r="J330" s="1" t="s">
        <v>945</v>
      </c>
      <c r="K330" s="1" t="s">
        <v>48</v>
      </c>
      <c r="L330" s="1" t="s">
        <v>45</v>
      </c>
      <c r="M330" s="42" t="s">
        <v>2004</v>
      </c>
    </row>
    <row r="331" spans="1:14" ht="14">
      <c r="A331" s="38" t="s">
        <v>2005</v>
      </c>
      <c r="B331" s="104" t="s">
        <v>2006</v>
      </c>
      <c r="C331" s="40" t="s">
        <v>1973</v>
      </c>
      <c r="D331" s="41" t="s">
        <v>1977</v>
      </c>
      <c r="E331" s="41" t="s">
        <v>1978</v>
      </c>
      <c r="F331" s="104" t="s">
        <v>1979</v>
      </c>
      <c r="G331" s="1" t="s">
        <v>18</v>
      </c>
      <c r="H331" s="34">
        <v>43673</v>
      </c>
      <c r="I331" s="34">
        <v>43906</v>
      </c>
      <c r="J331" s="1" t="s">
        <v>48</v>
      </c>
      <c r="K331" s="1" t="s">
        <v>2007</v>
      </c>
      <c r="L331" s="1" t="s">
        <v>45</v>
      </c>
      <c r="M331" s="42" t="s">
        <v>46</v>
      </c>
    </row>
    <row r="332" spans="1:14" ht="14">
      <c r="A332" s="38" t="s">
        <v>2008</v>
      </c>
      <c r="B332" s="104" t="s">
        <v>2009</v>
      </c>
      <c r="C332" s="40" t="s">
        <v>1973</v>
      </c>
      <c r="D332" s="41" t="s">
        <v>1977</v>
      </c>
      <c r="E332" s="41" t="s">
        <v>1978</v>
      </c>
      <c r="F332" s="104" t="s">
        <v>1979</v>
      </c>
      <c r="G332" s="1" t="s">
        <v>18</v>
      </c>
      <c r="H332" s="34">
        <v>43673</v>
      </c>
      <c r="I332" s="34">
        <v>43913</v>
      </c>
      <c r="J332" s="1" t="s">
        <v>33</v>
      </c>
      <c r="K332" s="1" t="s">
        <v>2007</v>
      </c>
      <c r="L332" s="1" t="s">
        <v>45</v>
      </c>
      <c r="M332" s="42" t="s">
        <v>2010</v>
      </c>
      <c r="N332" s="1" t="s">
        <v>809</v>
      </c>
    </row>
    <row r="333" spans="1:14" ht="14">
      <c r="A333" s="38" t="s">
        <v>2011</v>
      </c>
      <c r="B333" s="104" t="s">
        <v>2012</v>
      </c>
      <c r="C333" s="40" t="s">
        <v>1973</v>
      </c>
      <c r="D333" s="41" t="s">
        <v>2013</v>
      </c>
      <c r="E333" s="41" t="s">
        <v>1978</v>
      </c>
      <c r="F333" s="104" t="s">
        <v>926</v>
      </c>
      <c r="G333" s="1" t="s">
        <v>18</v>
      </c>
      <c r="H333" s="34">
        <v>44038</v>
      </c>
      <c r="I333" s="34">
        <v>44043</v>
      </c>
      <c r="J333" s="1" t="s">
        <v>36</v>
      </c>
      <c r="K333" s="1" t="s">
        <v>945</v>
      </c>
      <c r="L333" s="1" t="s">
        <v>45</v>
      </c>
      <c r="M333" s="42" t="s">
        <v>2014</v>
      </c>
    </row>
    <row r="334" spans="1:14" ht="14">
      <c r="A334" s="38" t="s">
        <v>2015</v>
      </c>
      <c r="B334" s="104" t="s">
        <v>2016</v>
      </c>
      <c r="C334" s="40" t="s">
        <v>1973</v>
      </c>
      <c r="D334" s="41" t="s">
        <v>2013</v>
      </c>
      <c r="E334" s="41" t="s">
        <v>1978</v>
      </c>
      <c r="F334" s="104" t="s">
        <v>926</v>
      </c>
      <c r="G334" s="1" t="s">
        <v>18</v>
      </c>
      <c r="H334" s="34">
        <v>44038</v>
      </c>
      <c r="I334" s="34">
        <v>44046</v>
      </c>
      <c r="J334" s="1" t="s">
        <v>945</v>
      </c>
      <c r="K334" s="1" t="s">
        <v>60</v>
      </c>
      <c r="L334" s="1" t="s">
        <v>45</v>
      </c>
      <c r="M334" s="42" t="s">
        <v>2017</v>
      </c>
    </row>
    <row r="335" spans="1:14" ht="14">
      <c r="A335" s="38" t="s">
        <v>2018</v>
      </c>
      <c r="B335" s="104" t="s">
        <v>2019</v>
      </c>
      <c r="C335" s="40" t="s">
        <v>1973</v>
      </c>
      <c r="D335" s="41" t="s">
        <v>2013</v>
      </c>
      <c r="E335" s="41" t="s">
        <v>1978</v>
      </c>
      <c r="F335" s="104" t="s">
        <v>926</v>
      </c>
      <c r="G335" s="1" t="s">
        <v>18</v>
      </c>
      <c r="H335" s="34">
        <v>44038</v>
      </c>
      <c r="I335" s="34">
        <v>44050</v>
      </c>
      <c r="J335" s="1" t="s">
        <v>945</v>
      </c>
      <c r="K335" s="1" t="s">
        <v>58</v>
      </c>
      <c r="L335" s="1" t="s">
        <v>45</v>
      </c>
      <c r="M335" s="42" t="s">
        <v>2020</v>
      </c>
    </row>
    <row r="336" spans="1:14" ht="14">
      <c r="A336" s="38" t="s">
        <v>2021</v>
      </c>
      <c r="B336" s="104" t="s">
        <v>2022</v>
      </c>
      <c r="C336" s="40" t="s">
        <v>1973</v>
      </c>
      <c r="D336" s="41" t="s">
        <v>2013</v>
      </c>
      <c r="E336" s="41" t="s">
        <v>1978</v>
      </c>
      <c r="F336" s="104" t="s">
        <v>926</v>
      </c>
      <c r="G336" s="1" t="s">
        <v>18</v>
      </c>
      <c r="H336" s="34">
        <v>44038</v>
      </c>
      <c r="I336" s="34">
        <v>44053</v>
      </c>
      <c r="J336" s="1" t="s">
        <v>945</v>
      </c>
      <c r="K336" s="1" t="s">
        <v>2023</v>
      </c>
      <c r="L336" s="1" t="s">
        <v>45</v>
      </c>
      <c r="M336" s="42" t="s">
        <v>2024</v>
      </c>
    </row>
    <row r="337" spans="1:14" ht="14">
      <c r="A337" s="38" t="s">
        <v>2025</v>
      </c>
      <c r="B337" s="104" t="s">
        <v>2026</v>
      </c>
      <c r="C337" s="40" t="s">
        <v>1973</v>
      </c>
      <c r="D337" s="41" t="s">
        <v>2013</v>
      </c>
      <c r="E337" s="41" t="s">
        <v>1978</v>
      </c>
      <c r="F337" s="104" t="s">
        <v>926</v>
      </c>
      <c r="G337" s="1" t="s">
        <v>18</v>
      </c>
      <c r="H337" s="34">
        <v>44038</v>
      </c>
      <c r="I337" s="34">
        <v>44057</v>
      </c>
      <c r="J337" s="1" t="s">
        <v>60</v>
      </c>
      <c r="K337" s="1" t="s">
        <v>2023</v>
      </c>
      <c r="L337" s="1" t="s">
        <v>45</v>
      </c>
      <c r="M337" s="42" t="s">
        <v>2027</v>
      </c>
    </row>
    <row r="338" spans="1:14" ht="14">
      <c r="A338" s="38" t="s">
        <v>2028</v>
      </c>
      <c r="B338" s="104" t="s">
        <v>2029</v>
      </c>
      <c r="C338" s="40" t="s">
        <v>1973</v>
      </c>
      <c r="D338" s="41" t="s">
        <v>2013</v>
      </c>
      <c r="E338" s="41" t="s">
        <v>1978</v>
      </c>
      <c r="F338" s="104" t="s">
        <v>926</v>
      </c>
      <c r="G338" s="1" t="s">
        <v>18</v>
      </c>
      <c r="H338" s="34">
        <v>44038</v>
      </c>
      <c r="I338" s="34">
        <v>44060</v>
      </c>
      <c r="J338" s="1" t="s">
        <v>36</v>
      </c>
      <c r="K338" s="1" t="s">
        <v>58</v>
      </c>
      <c r="L338" s="1" t="s">
        <v>45</v>
      </c>
      <c r="M338" s="42" t="s">
        <v>2030</v>
      </c>
    </row>
    <row r="339" spans="1:14" ht="14">
      <c r="A339" s="38" t="s">
        <v>2031</v>
      </c>
      <c r="B339" s="104" t="s">
        <v>2032</v>
      </c>
      <c r="C339" s="40" t="s">
        <v>1973</v>
      </c>
      <c r="D339" s="41" t="s">
        <v>2013</v>
      </c>
      <c r="E339" s="41" t="s">
        <v>1978</v>
      </c>
      <c r="F339" s="104" t="s">
        <v>926</v>
      </c>
      <c r="G339" s="1" t="s">
        <v>18</v>
      </c>
      <c r="H339" s="34">
        <v>44038</v>
      </c>
      <c r="I339" s="34">
        <v>44064</v>
      </c>
      <c r="J339" s="1" t="s">
        <v>36</v>
      </c>
      <c r="K339" s="1" t="s">
        <v>60</v>
      </c>
      <c r="L339" s="1" t="s">
        <v>45</v>
      </c>
      <c r="M339" s="42" t="s">
        <v>2033</v>
      </c>
    </row>
    <row r="340" spans="1:14" ht="14">
      <c r="A340" s="38" t="s">
        <v>2034</v>
      </c>
      <c r="B340" s="104" t="s">
        <v>2035</v>
      </c>
      <c r="C340" s="40" t="s">
        <v>1973</v>
      </c>
      <c r="D340" s="41" t="s">
        <v>2013</v>
      </c>
      <c r="E340" s="41" t="s">
        <v>1978</v>
      </c>
      <c r="F340" s="104" t="s">
        <v>926</v>
      </c>
      <c r="G340" s="1" t="s">
        <v>18</v>
      </c>
      <c r="H340" s="34">
        <v>44038</v>
      </c>
      <c r="I340" s="34">
        <v>44080</v>
      </c>
      <c r="J340" s="1" t="s">
        <v>58</v>
      </c>
      <c r="K340" s="1" t="s">
        <v>60</v>
      </c>
      <c r="L340" s="1" t="s">
        <v>45</v>
      </c>
      <c r="M340" s="42" t="s">
        <v>2036</v>
      </c>
    </row>
    <row r="341" spans="1:14" ht="14">
      <c r="A341" s="38" t="s">
        <v>2037</v>
      </c>
      <c r="B341" s="104" t="s">
        <v>2038</v>
      </c>
      <c r="C341" s="40" t="s">
        <v>1973</v>
      </c>
      <c r="D341" s="41" t="s">
        <v>2039</v>
      </c>
      <c r="E341" s="41" t="s">
        <v>83</v>
      </c>
      <c r="F341" s="104" t="s">
        <v>2040</v>
      </c>
      <c r="G341" s="1" t="s">
        <v>18</v>
      </c>
      <c r="H341" s="34">
        <v>43715</v>
      </c>
      <c r="I341" s="34">
        <v>43854</v>
      </c>
      <c r="J341" s="1" t="s">
        <v>36</v>
      </c>
      <c r="K341" s="1" t="s">
        <v>20</v>
      </c>
      <c r="L341" s="1" t="s">
        <v>28</v>
      </c>
      <c r="M341" s="42" t="s">
        <v>2041</v>
      </c>
    </row>
    <row r="342" spans="1:14" ht="14">
      <c r="A342" s="38" t="s">
        <v>2042</v>
      </c>
      <c r="B342" s="121" t="s">
        <v>2043</v>
      </c>
      <c r="C342" s="40" t="s">
        <v>1973</v>
      </c>
      <c r="D342" s="41" t="s">
        <v>2039</v>
      </c>
      <c r="E342" s="41" t="s">
        <v>83</v>
      </c>
      <c r="F342" s="104" t="s">
        <v>2040</v>
      </c>
      <c r="G342" s="1" t="s">
        <v>18</v>
      </c>
      <c r="H342" s="34">
        <v>43715</v>
      </c>
      <c r="I342" s="34">
        <v>43857</v>
      </c>
      <c r="J342" s="1" t="s">
        <v>36</v>
      </c>
      <c r="K342" s="1" t="s">
        <v>70</v>
      </c>
      <c r="L342" s="1" t="s">
        <v>28</v>
      </c>
      <c r="M342" s="42" t="s">
        <v>862</v>
      </c>
    </row>
    <row r="343" spans="1:14" ht="14">
      <c r="A343" s="38" t="s">
        <v>2044</v>
      </c>
      <c r="B343" s="104" t="s">
        <v>2045</v>
      </c>
      <c r="C343" s="40" t="s">
        <v>1973</v>
      </c>
      <c r="D343" s="41" t="s">
        <v>2039</v>
      </c>
      <c r="E343" s="41" t="s">
        <v>83</v>
      </c>
      <c r="F343" s="104" t="s">
        <v>2040</v>
      </c>
      <c r="G343" s="1" t="s">
        <v>18</v>
      </c>
      <c r="H343" s="34">
        <v>43716</v>
      </c>
      <c r="I343" s="34">
        <v>43861</v>
      </c>
      <c r="J343" s="1" t="s">
        <v>36</v>
      </c>
      <c r="K343" s="1" t="s">
        <v>33</v>
      </c>
      <c r="L343" s="1" t="s">
        <v>28</v>
      </c>
      <c r="M343" s="42" t="s">
        <v>108</v>
      </c>
    </row>
    <row r="344" spans="1:14" ht="14">
      <c r="A344" s="38" t="s">
        <v>2046</v>
      </c>
      <c r="B344" s="104" t="s">
        <v>2047</v>
      </c>
      <c r="C344" s="40" t="s">
        <v>1973</v>
      </c>
      <c r="D344" s="41" t="s">
        <v>2039</v>
      </c>
      <c r="E344" s="41" t="s">
        <v>83</v>
      </c>
      <c r="F344" s="104" t="s">
        <v>2040</v>
      </c>
      <c r="G344" s="1" t="s">
        <v>18</v>
      </c>
      <c r="H344" s="34">
        <v>43716</v>
      </c>
      <c r="I344" s="34">
        <v>43864</v>
      </c>
      <c r="J344" s="1" t="s">
        <v>36</v>
      </c>
      <c r="K344" s="1" t="s">
        <v>112</v>
      </c>
      <c r="L344" s="1" t="s">
        <v>28</v>
      </c>
      <c r="M344" s="42" t="s">
        <v>22</v>
      </c>
    </row>
    <row r="345" spans="1:14" ht="14">
      <c r="A345" s="38" t="s">
        <v>2048</v>
      </c>
      <c r="B345" s="104" t="s">
        <v>2049</v>
      </c>
      <c r="C345" s="40" t="s">
        <v>1973</v>
      </c>
      <c r="D345" s="41" t="s">
        <v>2039</v>
      </c>
      <c r="E345" s="41" t="s">
        <v>83</v>
      </c>
      <c r="F345" s="104" t="s">
        <v>2040</v>
      </c>
      <c r="G345" s="1" t="s">
        <v>18</v>
      </c>
      <c r="H345" s="34">
        <v>43716</v>
      </c>
      <c r="I345" s="34">
        <v>43868</v>
      </c>
      <c r="J345" s="1" t="s">
        <v>36</v>
      </c>
      <c r="K345" s="1" t="s">
        <v>2050</v>
      </c>
      <c r="L345" s="1" t="s">
        <v>28</v>
      </c>
      <c r="M345" s="42" t="s">
        <v>246</v>
      </c>
    </row>
    <row r="346" spans="1:14" ht="14">
      <c r="A346" s="38" t="s">
        <v>2051</v>
      </c>
      <c r="B346" s="104" t="s">
        <v>2052</v>
      </c>
      <c r="C346" s="40" t="s">
        <v>1973</v>
      </c>
      <c r="D346" s="41" t="s">
        <v>2039</v>
      </c>
      <c r="E346" s="41" t="s">
        <v>83</v>
      </c>
      <c r="F346" s="104" t="s">
        <v>2040</v>
      </c>
      <c r="G346" s="1" t="s">
        <v>18</v>
      </c>
      <c r="H346" s="34">
        <v>43716</v>
      </c>
      <c r="I346" s="34">
        <v>43871</v>
      </c>
      <c r="J346" s="1" t="s">
        <v>36</v>
      </c>
      <c r="K346" s="1" t="s">
        <v>58</v>
      </c>
      <c r="L346" s="1" t="s">
        <v>28</v>
      </c>
      <c r="M346" s="42" t="s">
        <v>381</v>
      </c>
    </row>
    <row r="347" spans="1:14" ht="14">
      <c r="A347" s="38" t="s">
        <v>2053</v>
      </c>
      <c r="B347" s="104" t="s">
        <v>2054</v>
      </c>
      <c r="C347" s="40" t="s">
        <v>1973</v>
      </c>
      <c r="D347" s="41" t="s">
        <v>2039</v>
      </c>
      <c r="E347" s="41" t="s">
        <v>83</v>
      </c>
      <c r="F347" s="104" t="s">
        <v>2040</v>
      </c>
      <c r="G347" s="1" t="s">
        <v>18</v>
      </c>
      <c r="H347" s="34">
        <v>43716</v>
      </c>
      <c r="I347" s="34">
        <v>43875</v>
      </c>
      <c r="J347" s="1" t="s">
        <v>36</v>
      </c>
      <c r="K347" s="1" t="s">
        <v>60</v>
      </c>
      <c r="L347" s="1" t="s">
        <v>28</v>
      </c>
      <c r="M347" s="42" t="s">
        <v>365</v>
      </c>
    </row>
    <row r="348" spans="1:14" ht="14">
      <c r="A348" s="38" t="s">
        <v>2055</v>
      </c>
      <c r="B348" s="104" t="s">
        <v>2056</v>
      </c>
      <c r="C348" s="40" t="s">
        <v>1973</v>
      </c>
      <c r="D348" s="41" t="s">
        <v>2057</v>
      </c>
      <c r="E348" s="41" t="s">
        <v>148</v>
      </c>
      <c r="F348" s="104" t="s">
        <v>2058</v>
      </c>
      <c r="G348" s="1" t="s">
        <v>18</v>
      </c>
      <c r="H348" s="34">
        <v>43645</v>
      </c>
      <c r="I348" s="34">
        <v>43850</v>
      </c>
      <c r="J348" s="1" t="s">
        <v>70</v>
      </c>
      <c r="K348" s="1" t="s">
        <v>73</v>
      </c>
      <c r="L348" s="1" t="s">
        <v>28</v>
      </c>
      <c r="M348" s="42" t="s">
        <v>29</v>
      </c>
    </row>
    <row r="349" spans="1:14" ht="14">
      <c r="A349" s="38" t="s">
        <v>2059</v>
      </c>
      <c r="B349" s="104" t="s">
        <v>2060</v>
      </c>
      <c r="C349" s="40" t="s">
        <v>1973</v>
      </c>
      <c r="D349" s="41" t="s">
        <v>2062</v>
      </c>
      <c r="E349" s="41" t="s">
        <v>138</v>
      </c>
      <c r="F349" s="104" t="s">
        <v>2063</v>
      </c>
      <c r="G349" s="1" t="s">
        <v>18</v>
      </c>
      <c r="H349" s="34">
        <v>43876</v>
      </c>
      <c r="I349" s="34">
        <v>43880</v>
      </c>
      <c r="J349" s="1" t="s">
        <v>151</v>
      </c>
      <c r="K349" s="1" t="s">
        <v>224</v>
      </c>
      <c r="L349" s="1" t="s">
        <v>28</v>
      </c>
      <c r="M349" s="42" t="s">
        <v>34</v>
      </c>
      <c r="N349" s="1" t="s">
        <v>2061</v>
      </c>
    </row>
    <row r="350" spans="1:14" ht="14">
      <c r="A350" s="38" t="s">
        <v>2064</v>
      </c>
      <c r="B350" s="104" t="s">
        <v>2065</v>
      </c>
      <c r="C350" s="40" t="s">
        <v>1973</v>
      </c>
      <c r="D350" s="41" t="s">
        <v>2062</v>
      </c>
      <c r="E350" s="41" t="s">
        <v>138</v>
      </c>
      <c r="F350" s="104" t="s">
        <v>2063</v>
      </c>
      <c r="G350" s="1" t="s">
        <v>18</v>
      </c>
      <c r="H350" s="34">
        <v>43876</v>
      </c>
      <c r="I350" s="34">
        <v>43887</v>
      </c>
      <c r="J350" s="1" t="s">
        <v>151</v>
      </c>
      <c r="K350" s="1" t="s">
        <v>2066</v>
      </c>
      <c r="L350" s="1" t="s">
        <v>28</v>
      </c>
      <c r="M350" s="42" t="s">
        <v>862</v>
      </c>
      <c r="N350" s="1" t="s">
        <v>2061</v>
      </c>
    </row>
    <row r="351" spans="1:14" ht="14">
      <c r="A351" s="38" t="s">
        <v>2067</v>
      </c>
      <c r="B351" s="104" t="s">
        <v>2068</v>
      </c>
      <c r="C351" s="40" t="s">
        <v>1973</v>
      </c>
      <c r="D351" s="41" t="s">
        <v>2062</v>
      </c>
      <c r="E351" s="41" t="s">
        <v>138</v>
      </c>
      <c r="F351" s="104" t="s">
        <v>2063</v>
      </c>
      <c r="G351" s="1" t="s">
        <v>18</v>
      </c>
      <c r="H351" s="34">
        <v>43876</v>
      </c>
      <c r="I351" s="34">
        <v>43894</v>
      </c>
      <c r="J351" s="1" t="s">
        <v>151</v>
      </c>
      <c r="K351" s="1" t="s">
        <v>118</v>
      </c>
      <c r="L351" s="1" t="s">
        <v>28</v>
      </c>
      <c r="M351" s="42" t="s">
        <v>218</v>
      </c>
      <c r="N351" s="1" t="s">
        <v>2061</v>
      </c>
    </row>
    <row r="352" spans="1:14" ht="14">
      <c r="A352" s="38" t="s">
        <v>2069</v>
      </c>
      <c r="B352" s="104" t="s">
        <v>2070</v>
      </c>
      <c r="C352" s="40" t="s">
        <v>1973</v>
      </c>
      <c r="D352" s="41" t="s">
        <v>2062</v>
      </c>
      <c r="E352" s="41" t="s">
        <v>138</v>
      </c>
      <c r="F352" s="104" t="s">
        <v>2063</v>
      </c>
      <c r="G352" s="1" t="s">
        <v>18</v>
      </c>
      <c r="H352" s="34">
        <v>43876</v>
      </c>
      <c r="I352" s="34">
        <v>43911</v>
      </c>
      <c r="J352" s="1" t="s">
        <v>151</v>
      </c>
      <c r="K352" s="1" t="s">
        <v>60</v>
      </c>
      <c r="L352" s="1" t="s">
        <v>28</v>
      </c>
      <c r="M352" s="42" t="s">
        <v>34</v>
      </c>
      <c r="N352" s="1" t="s">
        <v>2061</v>
      </c>
    </row>
    <row r="353" spans="1:14" ht="14">
      <c r="A353" s="38" t="s">
        <v>2071</v>
      </c>
      <c r="B353" s="104" t="s">
        <v>2072</v>
      </c>
      <c r="C353" s="40" t="s">
        <v>1973</v>
      </c>
      <c r="D353" s="41" t="s">
        <v>2062</v>
      </c>
      <c r="E353" s="41" t="s">
        <v>138</v>
      </c>
      <c r="F353" s="104" t="s">
        <v>2063</v>
      </c>
      <c r="G353" s="1" t="s">
        <v>18</v>
      </c>
      <c r="H353" s="34">
        <v>43876</v>
      </c>
      <c r="I353" s="34">
        <v>43912</v>
      </c>
      <c r="J353" s="1" t="s">
        <v>151</v>
      </c>
      <c r="K353" s="1" t="s">
        <v>1031</v>
      </c>
      <c r="L353" s="1" t="s">
        <v>28</v>
      </c>
      <c r="M353" s="42" t="s">
        <v>2073</v>
      </c>
      <c r="N353" s="1" t="s">
        <v>2061</v>
      </c>
    </row>
    <row r="354" spans="1:14" ht="14">
      <c r="A354" s="38" t="s">
        <v>2074</v>
      </c>
      <c r="B354" s="104" t="s">
        <v>2075</v>
      </c>
      <c r="C354" s="40" t="s">
        <v>1973</v>
      </c>
      <c r="D354" s="41" t="s">
        <v>2062</v>
      </c>
      <c r="E354" s="41" t="s">
        <v>138</v>
      </c>
      <c r="F354" s="104" t="s">
        <v>2063</v>
      </c>
      <c r="G354" s="1" t="s">
        <v>18</v>
      </c>
      <c r="H354" s="34">
        <v>43876</v>
      </c>
      <c r="I354" s="34">
        <v>43917</v>
      </c>
      <c r="J354" s="1" t="s">
        <v>1031</v>
      </c>
      <c r="K354" s="1" t="s">
        <v>60</v>
      </c>
      <c r="L354" s="1" t="s">
        <v>28</v>
      </c>
      <c r="M354" s="42" t="s">
        <v>239</v>
      </c>
      <c r="N354" s="1" t="s">
        <v>2061</v>
      </c>
    </row>
    <row r="355" spans="1:14" ht="14">
      <c r="A355" s="38" t="s">
        <v>2076</v>
      </c>
      <c r="B355" s="104" t="s">
        <v>2077</v>
      </c>
      <c r="C355" s="40" t="s">
        <v>1973</v>
      </c>
      <c r="D355" s="41" t="s">
        <v>2062</v>
      </c>
      <c r="E355" s="41" t="s">
        <v>138</v>
      </c>
      <c r="F355" s="104" t="s">
        <v>2063</v>
      </c>
      <c r="G355" s="1" t="s">
        <v>18</v>
      </c>
      <c r="H355" s="34">
        <v>43876</v>
      </c>
      <c r="I355" s="34">
        <v>43924</v>
      </c>
      <c r="J355" s="1" t="s">
        <v>60</v>
      </c>
      <c r="K355" s="1" t="s">
        <v>118</v>
      </c>
      <c r="L355" s="1" t="s">
        <v>28</v>
      </c>
      <c r="M355" s="42" t="s">
        <v>29</v>
      </c>
      <c r="N355" s="1" t="s">
        <v>2061</v>
      </c>
    </row>
    <row r="356" spans="1:14" ht="14">
      <c r="A356" s="38" t="s">
        <v>2078</v>
      </c>
      <c r="B356" s="104" t="s">
        <v>2079</v>
      </c>
      <c r="C356" s="40" t="s">
        <v>1973</v>
      </c>
      <c r="D356" s="41" t="s">
        <v>2062</v>
      </c>
      <c r="E356" s="41" t="s">
        <v>138</v>
      </c>
      <c r="F356" s="104" t="s">
        <v>2063</v>
      </c>
      <c r="G356" s="1" t="s">
        <v>18</v>
      </c>
      <c r="H356" s="34">
        <v>43876</v>
      </c>
      <c r="I356" s="34">
        <v>43959</v>
      </c>
      <c r="J356" s="1" t="s">
        <v>60</v>
      </c>
      <c r="K356" s="1" t="s">
        <v>2066</v>
      </c>
      <c r="L356" s="1" t="s">
        <v>28</v>
      </c>
      <c r="M356" s="42" t="s">
        <v>2080</v>
      </c>
      <c r="N356" s="1" t="s">
        <v>2061</v>
      </c>
    </row>
    <row r="357" spans="1:14" ht="14">
      <c r="A357" s="38" t="s">
        <v>2081</v>
      </c>
      <c r="B357" s="104" t="s">
        <v>2082</v>
      </c>
      <c r="C357" s="40" t="s">
        <v>1973</v>
      </c>
      <c r="D357" s="41" t="s">
        <v>2062</v>
      </c>
      <c r="E357" s="41" t="s">
        <v>138</v>
      </c>
      <c r="F357" s="104" t="s">
        <v>2063</v>
      </c>
      <c r="G357" s="1" t="s">
        <v>18</v>
      </c>
      <c r="H357" s="34">
        <v>43876</v>
      </c>
      <c r="I357" s="34">
        <v>43966</v>
      </c>
      <c r="J357" s="1" t="s">
        <v>2066</v>
      </c>
      <c r="K357" s="1" t="s">
        <v>1031</v>
      </c>
      <c r="L357" s="1" t="s">
        <v>28</v>
      </c>
      <c r="M357" s="42" t="s">
        <v>2083</v>
      </c>
      <c r="N357" s="1" t="s">
        <v>2061</v>
      </c>
    </row>
    <row r="358" spans="1:14" ht="14">
      <c r="A358" s="38" t="s">
        <v>2084</v>
      </c>
      <c r="B358" s="104" t="s">
        <v>2085</v>
      </c>
      <c r="C358" s="40" t="s">
        <v>1973</v>
      </c>
      <c r="D358" s="41" t="s">
        <v>2086</v>
      </c>
      <c r="E358" s="41" t="s">
        <v>2087</v>
      </c>
      <c r="F358" s="104" t="s">
        <v>2088</v>
      </c>
      <c r="G358" s="1" t="s">
        <v>18</v>
      </c>
      <c r="H358" s="34">
        <v>43743</v>
      </c>
      <c r="I358" s="34">
        <v>43822</v>
      </c>
      <c r="J358" s="1" t="s">
        <v>36</v>
      </c>
      <c r="K358" s="1" t="s">
        <v>2089</v>
      </c>
      <c r="L358" s="1" t="s">
        <v>45</v>
      </c>
      <c r="M358" s="42" t="s">
        <v>2090</v>
      </c>
    </row>
    <row r="359" spans="1:14" ht="14">
      <c r="A359" s="38" t="s">
        <v>2091</v>
      </c>
      <c r="B359" s="104" t="s">
        <v>2092</v>
      </c>
      <c r="C359" s="40" t="s">
        <v>1973</v>
      </c>
      <c r="D359" s="41" t="s">
        <v>2086</v>
      </c>
      <c r="E359" s="41" t="s">
        <v>2087</v>
      </c>
      <c r="F359" s="104" t="s">
        <v>2088</v>
      </c>
      <c r="G359" s="1" t="s">
        <v>18</v>
      </c>
      <c r="H359" s="34">
        <v>43743</v>
      </c>
      <c r="I359" s="34">
        <v>43826</v>
      </c>
      <c r="J359" s="1" t="s">
        <v>2066</v>
      </c>
      <c r="K359" s="1" t="s">
        <v>33</v>
      </c>
      <c r="L359" s="1" t="s">
        <v>45</v>
      </c>
      <c r="M359" s="42" t="s">
        <v>2093</v>
      </c>
    </row>
    <row r="360" spans="1:14" ht="14">
      <c r="A360" s="38" t="s">
        <v>2094</v>
      </c>
      <c r="B360" s="104" t="s">
        <v>2095</v>
      </c>
      <c r="C360" s="40" t="s">
        <v>1973</v>
      </c>
      <c r="D360" s="41" t="s">
        <v>2086</v>
      </c>
      <c r="E360" s="41" t="s">
        <v>2087</v>
      </c>
      <c r="F360" s="104" t="s">
        <v>2088</v>
      </c>
      <c r="G360" s="1" t="s">
        <v>18</v>
      </c>
      <c r="H360" s="34">
        <v>43743</v>
      </c>
      <c r="I360" s="34">
        <v>43829</v>
      </c>
      <c r="J360" s="1" t="s">
        <v>36</v>
      </c>
      <c r="K360" s="1" t="s">
        <v>675</v>
      </c>
      <c r="L360" s="1" t="s">
        <v>45</v>
      </c>
      <c r="M360" s="42" t="s">
        <v>56</v>
      </c>
    </row>
    <row r="361" spans="1:14" ht="14">
      <c r="A361" s="38" t="s">
        <v>2096</v>
      </c>
      <c r="B361" s="104" t="s">
        <v>2097</v>
      </c>
      <c r="C361" s="40" t="s">
        <v>1973</v>
      </c>
      <c r="D361" s="41" t="s">
        <v>2086</v>
      </c>
      <c r="E361" s="41" t="s">
        <v>2087</v>
      </c>
      <c r="F361" s="104" t="s">
        <v>2088</v>
      </c>
      <c r="G361" s="1" t="s">
        <v>18</v>
      </c>
      <c r="H361" s="34">
        <v>43743</v>
      </c>
      <c r="I361" s="34">
        <v>43833</v>
      </c>
      <c r="J361" s="1" t="s">
        <v>36</v>
      </c>
      <c r="K361" s="1" t="s">
        <v>58</v>
      </c>
      <c r="L361" s="1" t="s">
        <v>45</v>
      </c>
      <c r="M361" s="42" t="s">
        <v>511</v>
      </c>
    </row>
    <row r="362" spans="1:14" ht="14">
      <c r="A362" s="38" t="s">
        <v>2098</v>
      </c>
      <c r="B362" s="104" t="s">
        <v>2099</v>
      </c>
      <c r="C362" s="40" t="s">
        <v>1973</v>
      </c>
      <c r="D362" s="41" t="s">
        <v>2086</v>
      </c>
      <c r="E362" s="41" t="s">
        <v>2087</v>
      </c>
      <c r="F362" s="104" t="s">
        <v>2088</v>
      </c>
      <c r="G362" s="1" t="s">
        <v>18</v>
      </c>
      <c r="H362" s="34">
        <v>43743</v>
      </c>
      <c r="I362" s="34">
        <v>43836</v>
      </c>
      <c r="J362" s="1" t="s">
        <v>58</v>
      </c>
      <c r="K362" s="1" t="s">
        <v>33</v>
      </c>
      <c r="L362" s="1" t="s">
        <v>45</v>
      </c>
      <c r="M362" s="42" t="s">
        <v>2100</v>
      </c>
    </row>
    <row r="363" spans="1:14" ht="14">
      <c r="A363" s="38" t="s">
        <v>2101</v>
      </c>
      <c r="B363" s="104" t="s">
        <v>2102</v>
      </c>
      <c r="C363" s="40" t="s">
        <v>1973</v>
      </c>
      <c r="D363" s="41" t="s">
        <v>2086</v>
      </c>
      <c r="E363" s="41" t="s">
        <v>2087</v>
      </c>
      <c r="F363" s="104" t="s">
        <v>2088</v>
      </c>
      <c r="G363" s="1" t="s">
        <v>18</v>
      </c>
      <c r="H363" s="34">
        <v>43743</v>
      </c>
      <c r="I363" s="34">
        <v>43840</v>
      </c>
      <c r="J363" s="1" t="s">
        <v>36</v>
      </c>
      <c r="K363" s="1" t="s">
        <v>1031</v>
      </c>
      <c r="L363" s="1" t="s">
        <v>45</v>
      </c>
      <c r="M363" s="42" t="s">
        <v>1676</v>
      </c>
    </row>
    <row r="364" spans="1:14" ht="14">
      <c r="A364" s="38" t="s">
        <v>2103</v>
      </c>
      <c r="B364" s="104" t="s">
        <v>2104</v>
      </c>
      <c r="C364" s="40" t="s">
        <v>1973</v>
      </c>
      <c r="D364" s="41" t="s">
        <v>921</v>
      </c>
      <c r="E364" s="41" t="s">
        <v>922</v>
      </c>
      <c r="F364" s="104" t="s">
        <v>923</v>
      </c>
      <c r="G364" s="1" t="s">
        <v>18</v>
      </c>
      <c r="H364" s="34">
        <v>44066</v>
      </c>
      <c r="I364" s="34">
        <v>44071</v>
      </c>
      <c r="J364" s="1" t="s">
        <v>92</v>
      </c>
      <c r="K364" s="1" t="s">
        <v>60</v>
      </c>
      <c r="L364" s="1" t="s">
        <v>45</v>
      </c>
      <c r="M364" s="42" t="s">
        <v>511</v>
      </c>
    </row>
    <row r="365" spans="1:14" ht="14">
      <c r="A365" s="38" t="s">
        <v>2105</v>
      </c>
      <c r="B365" s="104" t="s">
        <v>2106</v>
      </c>
      <c r="C365" s="40" t="s">
        <v>1973</v>
      </c>
      <c r="D365" s="41" t="s">
        <v>921</v>
      </c>
      <c r="E365" s="41" t="s">
        <v>922</v>
      </c>
      <c r="F365" s="104" t="s">
        <v>923</v>
      </c>
      <c r="G365" s="1" t="s">
        <v>18</v>
      </c>
      <c r="H365" s="34">
        <v>44067</v>
      </c>
      <c r="I365" s="34">
        <v>44074</v>
      </c>
      <c r="J365" s="1" t="s">
        <v>36</v>
      </c>
      <c r="K365" s="1" t="s">
        <v>92</v>
      </c>
      <c r="L365" s="1" t="s">
        <v>45</v>
      </c>
      <c r="M365" s="42" t="s">
        <v>2107</v>
      </c>
    </row>
    <row r="366" spans="1:14" ht="14">
      <c r="A366" s="38" t="s">
        <v>2108</v>
      </c>
      <c r="B366" s="104" t="s">
        <v>2109</v>
      </c>
      <c r="C366" s="40" t="s">
        <v>1973</v>
      </c>
      <c r="D366" s="41" t="s">
        <v>921</v>
      </c>
      <c r="E366" s="41" t="s">
        <v>922</v>
      </c>
      <c r="F366" s="104" t="s">
        <v>923</v>
      </c>
      <c r="G366" s="1" t="s">
        <v>18</v>
      </c>
      <c r="H366" s="34">
        <v>44066</v>
      </c>
      <c r="I366" s="34">
        <v>44078</v>
      </c>
      <c r="J366" s="1" t="s">
        <v>36</v>
      </c>
      <c r="K366" s="1" t="s">
        <v>424</v>
      </c>
      <c r="L366" s="1" t="s">
        <v>45</v>
      </c>
      <c r="M366" s="42" t="s">
        <v>1673</v>
      </c>
    </row>
    <row r="367" spans="1:14" ht="14">
      <c r="A367" s="38" t="s">
        <v>2110</v>
      </c>
      <c r="B367" s="104" t="s">
        <v>2111</v>
      </c>
      <c r="C367" s="40" t="s">
        <v>1973</v>
      </c>
      <c r="D367" s="41" t="s">
        <v>921</v>
      </c>
      <c r="E367" s="41" t="s">
        <v>922</v>
      </c>
      <c r="F367" s="104" t="s">
        <v>923</v>
      </c>
      <c r="G367" s="1" t="s">
        <v>18</v>
      </c>
      <c r="H367" s="34">
        <v>44066</v>
      </c>
      <c r="I367" s="34">
        <v>44081</v>
      </c>
      <c r="J367" s="1" t="s">
        <v>36</v>
      </c>
      <c r="K367" s="1" t="s">
        <v>88</v>
      </c>
      <c r="L367" s="1" t="s">
        <v>45</v>
      </c>
      <c r="M367" s="42" t="s">
        <v>2107</v>
      </c>
    </row>
    <row r="368" spans="1:14" ht="14">
      <c r="A368" s="38" t="s">
        <v>2112</v>
      </c>
      <c r="B368" s="104" t="s">
        <v>2113</v>
      </c>
      <c r="C368" s="40" t="s">
        <v>1973</v>
      </c>
      <c r="D368" s="41" t="s">
        <v>921</v>
      </c>
      <c r="E368" s="41" t="s">
        <v>922</v>
      </c>
      <c r="F368" s="104" t="s">
        <v>923</v>
      </c>
      <c r="G368" s="1" t="s">
        <v>18</v>
      </c>
      <c r="H368" s="34">
        <v>44067</v>
      </c>
      <c r="I368" s="34">
        <v>44085</v>
      </c>
      <c r="J368" s="1" t="s">
        <v>224</v>
      </c>
      <c r="K368" s="1" t="s">
        <v>48</v>
      </c>
      <c r="L368" s="1" t="s">
        <v>45</v>
      </c>
      <c r="M368" s="42" t="s">
        <v>46</v>
      </c>
    </row>
    <row r="369" spans="1:13" ht="14">
      <c r="A369" s="38" t="s">
        <v>2114</v>
      </c>
      <c r="B369" s="104" t="s">
        <v>2115</v>
      </c>
      <c r="C369" s="40" t="s">
        <v>1973</v>
      </c>
      <c r="D369" s="41" t="s">
        <v>921</v>
      </c>
      <c r="E369" s="41" t="s">
        <v>922</v>
      </c>
      <c r="F369" s="104" t="s">
        <v>923</v>
      </c>
      <c r="G369" s="1" t="s">
        <v>18</v>
      </c>
      <c r="H369" s="34">
        <v>44066</v>
      </c>
      <c r="I369" s="34">
        <v>44088</v>
      </c>
      <c r="J369" s="1" t="s">
        <v>88</v>
      </c>
      <c r="K369" s="1" t="s">
        <v>33</v>
      </c>
      <c r="L369" s="1" t="s">
        <v>45</v>
      </c>
      <c r="M369" s="42" t="s">
        <v>56</v>
      </c>
    </row>
    <row r="370" spans="1:13" ht="14">
      <c r="A370" s="38" t="s">
        <v>2116</v>
      </c>
      <c r="B370" s="104" t="s">
        <v>2117</v>
      </c>
      <c r="C370" s="40" t="s">
        <v>1973</v>
      </c>
      <c r="D370" s="41" t="s">
        <v>921</v>
      </c>
      <c r="E370" s="41" t="s">
        <v>922</v>
      </c>
      <c r="F370" s="104" t="s">
        <v>923</v>
      </c>
      <c r="G370" s="1" t="s">
        <v>18</v>
      </c>
      <c r="H370" s="34">
        <v>44067</v>
      </c>
      <c r="I370" s="34">
        <v>44092</v>
      </c>
      <c r="J370" s="1" t="s">
        <v>36</v>
      </c>
      <c r="K370" s="1" t="s">
        <v>5871</v>
      </c>
      <c r="L370" s="1" t="s">
        <v>45</v>
      </c>
      <c r="M370" s="42" t="s">
        <v>2118</v>
      </c>
    </row>
    <row r="371" spans="1:13" ht="14">
      <c r="A371" s="38" t="s">
        <v>2119</v>
      </c>
      <c r="B371" s="104" t="s">
        <v>2120</v>
      </c>
      <c r="C371" s="40" t="s">
        <v>1973</v>
      </c>
      <c r="D371" s="41" t="s">
        <v>921</v>
      </c>
      <c r="E371" s="41" t="s">
        <v>922</v>
      </c>
      <c r="F371" s="104" t="s">
        <v>923</v>
      </c>
      <c r="G371" s="1" t="s">
        <v>18</v>
      </c>
      <c r="H371" s="34">
        <v>44066</v>
      </c>
      <c r="I371" s="34">
        <v>44088</v>
      </c>
      <c r="J371" s="1" t="s">
        <v>88</v>
      </c>
      <c r="K371" s="1" t="s">
        <v>2121</v>
      </c>
      <c r="L371" s="1" t="s">
        <v>45</v>
      </c>
      <c r="M371" s="42" t="s">
        <v>2122</v>
      </c>
    </row>
    <row r="372" spans="1:13" ht="14">
      <c r="A372" s="38" t="s">
        <v>2123</v>
      </c>
      <c r="B372" s="104" t="s">
        <v>2124</v>
      </c>
      <c r="C372" s="40" t="s">
        <v>1973</v>
      </c>
      <c r="D372" s="41" t="s">
        <v>921</v>
      </c>
      <c r="E372" s="41" t="s">
        <v>922</v>
      </c>
      <c r="F372" s="104" t="s">
        <v>923</v>
      </c>
      <c r="G372" s="1" t="s">
        <v>18</v>
      </c>
      <c r="H372" s="34">
        <v>44066</v>
      </c>
      <c r="I372" s="34">
        <v>44099</v>
      </c>
      <c r="J372" s="1" t="s">
        <v>36</v>
      </c>
      <c r="K372" s="1" t="s">
        <v>33</v>
      </c>
      <c r="L372" s="1" t="s">
        <v>45</v>
      </c>
      <c r="M372" s="42" t="s">
        <v>195</v>
      </c>
    </row>
    <row r="373" spans="1:13" ht="14">
      <c r="A373" s="38" t="s">
        <v>2125</v>
      </c>
      <c r="B373" s="104" t="s">
        <v>2126</v>
      </c>
      <c r="C373" s="40" t="s">
        <v>1973</v>
      </c>
      <c r="D373" s="41" t="s">
        <v>921</v>
      </c>
      <c r="E373" s="41" t="s">
        <v>922</v>
      </c>
      <c r="F373" s="104" t="s">
        <v>923</v>
      </c>
      <c r="G373" s="1" t="s">
        <v>18</v>
      </c>
      <c r="H373" s="34">
        <v>44067</v>
      </c>
      <c r="I373" s="34">
        <v>44102</v>
      </c>
      <c r="J373" s="1" t="s">
        <v>1031</v>
      </c>
      <c r="K373" s="1" t="s">
        <v>424</v>
      </c>
      <c r="L373" s="1" t="s">
        <v>45</v>
      </c>
      <c r="M373" s="42" t="s">
        <v>949</v>
      </c>
    </row>
    <row r="374" spans="1:13" ht="14">
      <c r="A374" s="1" t="s">
        <v>2127</v>
      </c>
      <c r="B374" s="122" t="s">
        <v>2128</v>
      </c>
      <c r="C374" s="40" t="s">
        <v>1973</v>
      </c>
      <c r="D374" s="41" t="s">
        <v>921</v>
      </c>
      <c r="E374" s="41" t="s">
        <v>922</v>
      </c>
      <c r="F374" s="104" t="s">
        <v>923</v>
      </c>
      <c r="G374" s="1" t="s">
        <v>18</v>
      </c>
      <c r="H374" s="34">
        <v>44067</v>
      </c>
      <c r="I374" s="34">
        <v>44104</v>
      </c>
      <c r="J374" s="1" t="s">
        <v>224</v>
      </c>
      <c r="K374" s="1" t="s">
        <v>2129</v>
      </c>
      <c r="L374" s="1" t="s">
        <v>45</v>
      </c>
      <c r="M374" s="42" t="s">
        <v>56</v>
      </c>
    </row>
    <row r="375" spans="1:13" ht="14">
      <c r="A375" s="38" t="s">
        <v>2130</v>
      </c>
      <c r="B375" s="104" t="s">
        <v>2131</v>
      </c>
      <c r="C375" s="40" t="s">
        <v>1973</v>
      </c>
      <c r="D375" s="41" t="s">
        <v>921</v>
      </c>
      <c r="E375" s="41" t="s">
        <v>922</v>
      </c>
      <c r="F375" s="104" t="s">
        <v>923</v>
      </c>
      <c r="G375" s="1" t="s">
        <v>18</v>
      </c>
      <c r="H375" s="34">
        <v>44067</v>
      </c>
      <c r="I375" s="34">
        <v>44106</v>
      </c>
      <c r="J375" s="1" t="s">
        <v>88</v>
      </c>
      <c r="K375" s="1" t="s">
        <v>1031</v>
      </c>
      <c r="L375" s="1" t="s">
        <v>45</v>
      </c>
      <c r="M375" s="42" t="s">
        <v>53</v>
      </c>
    </row>
    <row r="376" spans="1:13" ht="14">
      <c r="A376" s="38" t="s">
        <v>2132</v>
      </c>
      <c r="B376" s="104" t="s">
        <v>2133</v>
      </c>
      <c r="C376" s="40" t="s">
        <v>1973</v>
      </c>
      <c r="D376" s="41" t="s">
        <v>921</v>
      </c>
      <c r="E376" s="41" t="s">
        <v>922</v>
      </c>
      <c r="F376" s="104" t="s">
        <v>923</v>
      </c>
      <c r="G376" s="1" t="s">
        <v>18</v>
      </c>
      <c r="H376" s="34">
        <v>44066</v>
      </c>
      <c r="I376" s="34">
        <v>44109</v>
      </c>
      <c r="J376" s="1" t="s">
        <v>88</v>
      </c>
      <c r="K376" s="1" t="s">
        <v>5871</v>
      </c>
      <c r="L376" s="1" t="s">
        <v>45</v>
      </c>
      <c r="M376" s="42" t="s">
        <v>932</v>
      </c>
    </row>
    <row r="377" spans="1:13" ht="14">
      <c r="A377" s="38" t="s">
        <v>2134</v>
      </c>
      <c r="B377" s="104" t="s">
        <v>2135</v>
      </c>
      <c r="C377" s="40" t="s">
        <v>1973</v>
      </c>
      <c r="D377" s="41" t="s">
        <v>921</v>
      </c>
      <c r="E377" s="41" t="s">
        <v>922</v>
      </c>
      <c r="F377" s="104" t="s">
        <v>923</v>
      </c>
      <c r="G377" s="1" t="s">
        <v>18</v>
      </c>
      <c r="H377" s="34">
        <v>44066</v>
      </c>
      <c r="I377" s="34">
        <v>44113</v>
      </c>
      <c r="J377" s="1" t="s">
        <v>5871</v>
      </c>
      <c r="K377" s="1" t="s">
        <v>60</v>
      </c>
      <c r="L377" s="1" t="s">
        <v>45</v>
      </c>
      <c r="M377" s="42" t="s">
        <v>195</v>
      </c>
    </row>
    <row r="378" spans="1:13" ht="14">
      <c r="A378" s="38" t="s">
        <v>2136</v>
      </c>
      <c r="B378" s="104" t="s">
        <v>2137</v>
      </c>
      <c r="C378" s="40" t="s">
        <v>1973</v>
      </c>
      <c r="D378" s="41" t="s">
        <v>921</v>
      </c>
      <c r="E378" s="41" t="s">
        <v>922</v>
      </c>
      <c r="F378" s="104" t="s">
        <v>923</v>
      </c>
      <c r="G378" s="1" t="s">
        <v>18</v>
      </c>
      <c r="H378" s="34">
        <v>44066</v>
      </c>
      <c r="I378" s="34">
        <v>44116</v>
      </c>
      <c r="J378" s="1" t="s">
        <v>36</v>
      </c>
      <c r="K378" s="1" t="s">
        <v>1031</v>
      </c>
      <c r="L378" s="1" t="s">
        <v>45</v>
      </c>
      <c r="M378" s="42" t="s">
        <v>2010</v>
      </c>
    </row>
    <row r="379" spans="1:13" ht="14">
      <c r="A379" s="38" t="s">
        <v>2138</v>
      </c>
      <c r="B379" s="104" t="s">
        <v>2139</v>
      </c>
      <c r="C379" s="40" t="s">
        <v>1973</v>
      </c>
      <c r="D379" s="41" t="s">
        <v>935</v>
      </c>
      <c r="E379" s="41" t="s">
        <v>1978</v>
      </c>
      <c r="F379" s="104" t="s">
        <v>948</v>
      </c>
      <c r="G379" s="1" t="s">
        <v>18</v>
      </c>
      <c r="H379" s="34">
        <v>43897</v>
      </c>
      <c r="I379" s="34">
        <v>43903</v>
      </c>
      <c r="J379" s="1" t="s">
        <v>945</v>
      </c>
      <c r="K379" s="1" t="s">
        <v>151</v>
      </c>
      <c r="L379" s="1" t="s">
        <v>45</v>
      </c>
      <c r="M379" s="42" t="s">
        <v>1986</v>
      </c>
    </row>
    <row r="380" spans="1:13" ht="14">
      <c r="A380" s="38" t="s">
        <v>2140</v>
      </c>
      <c r="B380" s="104" t="s">
        <v>2141</v>
      </c>
      <c r="C380" s="40" t="s">
        <v>1973</v>
      </c>
      <c r="D380" s="41" t="s">
        <v>935</v>
      </c>
      <c r="E380" s="41" t="s">
        <v>1978</v>
      </c>
      <c r="F380" s="104" t="s">
        <v>948</v>
      </c>
      <c r="G380" s="1" t="s">
        <v>18</v>
      </c>
      <c r="H380" s="34">
        <v>43897</v>
      </c>
      <c r="I380" s="34">
        <v>43910</v>
      </c>
      <c r="J380" s="1" t="s">
        <v>945</v>
      </c>
      <c r="K380" s="1" t="s">
        <v>33</v>
      </c>
      <c r="L380" s="1" t="s">
        <v>45</v>
      </c>
      <c r="M380" s="42" t="s">
        <v>1986</v>
      </c>
    </row>
    <row r="381" spans="1:13" ht="14">
      <c r="A381" s="38" t="s">
        <v>2142</v>
      </c>
      <c r="B381" s="104" t="s">
        <v>2143</v>
      </c>
      <c r="C381" s="40" t="s">
        <v>1973</v>
      </c>
      <c r="D381" s="41" t="s">
        <v>935</v>
      </c>
      <c r="E381" s="41" t="s">
        <v>1978</v>
      </c>
      <c r="F381" s="104" t="s">
        <v>948</v>
      </c>
      <c r="G381" s="1" t="s">
        <v>18</v>
      </c>
      <c r="H381" s="34">
        <v>43897</v>
      </c>
      <c r="I381" s="34">
        <v>43920</v>
      </c>
      <c r="J381" s="1" t="s">
        <v>945</v>
      </c>
      <c r="K381" s="1" t="s">
        <v>675</v>
      </c>
      <c r="L381" s="1" t="s">
        <v>45</v>
      </c>
      <c r="M381" s="42" t="s">
        <v>2144</v>
      </c>
    </row>
    <row r="382" spans="1:13" ht="16.5" customHeight="1">
      <c r="A382" s="38" t="s">
        <v>2145</v>
      </c>
      <c r="B382" s="121" t="s">
        <v>2146</v>
      </c>
      <c r="C382" s="40" t="s">
        <v>1973</v>
      </c>
      <c r="D382" s="41" t="s">
        <v>5894</v>
      </c>
      <c r="E382" s="41" t="s">
        <v>32</v>
      </c>
      <c r="G382" s="1" t="s">
        <v>18</v>
      </c>
      <c r="H382" s="34">
        <v>43688</v>
      </c>
      <c r="I382" s="34">
        <v>43847</v>
      </c>
      <c r="J382" s="1" t="s">
        <v>2147</v>
      </c>
      <c r="K382" s="1" t="s">
        <v>20</v>
      </c>
      <c r="L382" s="1" t="s">
        <v>28</v>
      </c>
      <c r="M382" s="42" t="s">
        <v>213</v>
      </c>
    </row>
    <row r="383" spans="1:13" ht="16.5" customHeight="1">
      <c r="A383" s="38" t="s">
        <v>2148</v>
      </c>
      <c r="B383" s="104" t="s">
        <v>2149</v>
      </c>
      <c r="C383" s="40" t="s">
        <v>1973</v>
      </c>
      <c r="D383" s="41" t="s">
        <v>5894</v>
      </c>
      <c r="E383" s="41" t="s">
        <v>32</v>
      </c>
      <c r="G383" s="1" t="s">
        <v>18</v>
      </c>
      <c r="H383" s="34">
        <v>43687</v>
      </c>
      <c r="I383" s="34">
        <v>43878</v>
      </c>
      <c r="J383" s="1" t="s">
        <v>36</v>
      </c>
      <c r="K383" s="1" t="s">
        <v>1276</v>
      </c>
      <c r="L383" s="1" t="s">
        <v>28</v>
      </c>
      <c r="M383" s="42" t="s">
        <v>2150</v>
      </c>
    </row>
    <row r="384" spans="1:13" ht="16.5" customHeight="1">
      <c r="A384" s="38" t="s">
        <v>2151</v>
      </c>
      <c r="B384" s="104" t="s">
        <v>2152</v>
      </c>
      <c r="C384" s="40" t="s">
        <v>1973</v>
      </c>
      <c r="D384" s="41" t="s">
        <v>5894</v>
      </c>
      <c r="E384" s="41" t="s">
        <v>32</v>
      </c>
      <c r="G384" s="1" t="s">
        <v>18</v>
      </c>
      <c r="H384" s="34">
        <v>43688</v>
      </c>
      <c r="I384" s="34">
        <v>43900</v>
      </c>
      <c r="J384" s="1" t="s">
        <v>36</v>
      </c>
      <c r="K384" s="1" t="s">
        <v>675</v>
      </c>
      <c r="L384" s="1" t="s">
        <v>28</v>
      </c>
      <c r="M384" s="42" t="s">
        <v>124</v>
      </c>
    </row>
    <row r="385" spans="1:14" ht="16.5" customHeight="1">
      <c r="A385" s="38" t="s">
        <v>2153</v>
      </c>
      <c r="B385" s="104" t="s">
        <v>2154</v>
      </c>
      <c r="C385" s="40" t="s">
        <v>1973</v>
      </c>
      <c r="D385" s="41" t="s">
        <v>5895</v>
      </c>
      <c r="E385" s="41" t="s">
        <v>204</v>
      </c>
      <c r="F385" s="104" t="s">
        <v>1436</v>
      </c>
      <c r="G385" s="1" t="s">
        <v>18</v>
      </c>
      <c r="H385" s="34">
        <v>44086</v>
      </c>
      <c r="I385" s="34">
        <v>44090</v>
      </c>
      <c r="J385" s="1" t="s">
        <v>92</v>
      </c>
      <c r="K385" s="1" t="s">
        <v>85</v>
      </c>
      <c r="L385" s="1" t="s">
        <v>45</v>
      </c>
      <c r="M385" s="42" t="s">
        <v>1260</v>
      </c>
    </row>
    <row r="386" spans="1:14" ht="16.5" customHeight="1">
      <c r="A386" s="38" t="s">
        <v>2155</v>
      </c>
      <c r="B386" s="104" t="s">
        <v>2156</v>
      </c>
      <c r="C386" s="40" t="s">
        <v>1973</v>
      </c>
      <c r="D386" s="41" t="s">
        <v>5895</v>
      </c>
      <c r="E386" s="41" t="s">
        <v>204</v>
      </c>
      <c r="F386" s="104" t="s">
        <v>1436</v>
      </c>
      <c r="G386" s="1" t="s">
        <v>18</v>
      </c>
      <c r="H386" s="34">
        <v>44086</v>
      </c>
      <c r="I386" s="34">
        <v>44097</v>
      </c>
      <c r="J386" s="1" t="s">
        <v>1031</v>
      </c>
      <c r="K386" s="1" t="s">
        <v>85</v>
      </c>
      <c r="L386" s="1" t="s">
        <v>45</v>
      </c>
      <c r="M386" s="42" t="s">
        <v>2157</v>
      </c>
    </row>
    <row r="387" spans="1:14" ht="16.5" customHeight="1">
      <c r="A387" s="38" t="s">
        <v>2158</v>
      </c>
      <c r="B387" s="104" t="s">
        <v>2159</v>
      </c>
      <c r="C387" s="40" t="s">
        <v>1973</v>
      </c>
      <c r="D387" s="41" t="s">
        <v>5896</v>
      </c>
      <c r="E387" s="41" t="s">
        <v>204</v>
      </c>
      <c r="F387" s="104" t="s">
        <v>2161</v>
      </c>
      <c r="G387" s="1" t="s">
        <v>18</v>
      </c>
      <c r="H387" s="34">
        <v>43624</v>
      </c>
      <c r="I387" s="34">
        <v>44052</v>
      </c>
      <c r="J387" s="1" t="s">
        <v>36</v>
      </c>
      <c r="K387" s="1" t="s">
        <v>1225</v>
      </c>
      <c r="L387" s="1" t="s">
        <v>28</v>
      </c>
      <c r="M387" s="42" t="s">
        <v>1600</v>
      </c>
      <c r="N387" s="1" t="s">
        <v>858</v>
      </c>
    </row>
    <row r="388" spans="1:14" ht="16.5" customHeight="1">
      <c r="A388" s="38" t="s">
        <v>2162</v>
      </c>
      <c r="B388" s="104" t="s">
        <v>2163</v>
      </c>
      <c r="C388" s="40" t="s">
        <v>1973</v>
      </c>
      <c r="D388" s="41" t="s">
        <v>5896</v>
      </c>
      <c r="E388" s="41" t="s">
        <v>204</v>
      </c>
      <c r="F388" s="104" t="s">
        <v>2161</v>
      </c>
      <c r="G388" s="1" t="s">
        <v>18</v>
      </c>
      <c r="H388" s="34">
        <v>43624</v>
      </c>
      <c r="I388" s="34">
        <v>44059</v>
      </c>
      <c r="J388" s="1" t="s">
        <v>36</v>
      </c>
      <c r="K388" s="1" t="s">
        <v>2164</v>
      </c>
      <c r="L388" s="1" t="s">
        <v>28</v>
      </c>
      <c r="M388" s="42" t="s">
        <v>2165</v>
      </c>
      <c r="N388" s="1" t="s">
        <v>858</v>
      </c>
    </row>
    <row r="389" spans="1:14" ht="16.5" customHeight="1">
      <c r="A389" s="38" t="s">
        <v>2166</v>
      </c>
      <c r="B389" s="104" t="s">
        <v>2167</v>
      </c>
      <c r="C389" s="40" t="s">
        <v>1973</v>
      </c>
      <c r="D389" s="41" t="s">
        <v>5897</v>
      </c>
      <c r="E389" s="41" t="s">
        <v>190</v>
      </c>
      <c r="G389" s="1" t="s">
        <v>18</v>
      </c>
      <c r="H389" s="34">
        <v>43834</v>
      </c>
      <c r="I389" s="34">
        <v>43843</v>
      </c>
      <c r="J389" s="1" t="s">
        <v>85</v>
      </c>
      <c r="K389" s="1" t="s">
        <v>1031</v>
      </c>
      <c r="L389" s="1" t="s">
        <v>45</v>
      </c>
      <c r="M389" s="42" t="s">
        <v>2168</v>
      </c>
    </row>
    <row r="390" spans="1:14" ht="16.5" customHeight="1">
      <c r="A390" s="38" t="s">
        <v>5898</v>
      </c>
      <c r="B390" s="104" t="s">
        <v>2169</v>
      </c>
      <c r="C390" s="40" t="s">
        <v>1973</v>
      </c>
      <c r="D390" s="41" t="s">
        <v>921</v>
      </c>
      <c r="E390" s="41" t="s">
        <v>922</v>
      </c>
      <c r="F390" s="104" t="s">
        <v>923</v>
      </c>
      <c r="G390" s="1" t="s">
        <v>18</v>
      </c>
      <c r="H390" s="34">
        <v>44066</v>
      </c>
      <c r="I390" s="123" t="s">
        <v>5899</v>
      </c>
      <c r="J390" s="1" t="s">
        <v>224</v>
      </c>
      <c r="K390" s="1" t="s">
        <v>927</v>
      </c>
      <c r="L390" s="1" t="s">
        <v>45</v>
      </c>
      <c r="M390" s="42" t="s">
        <v>1240</v>
      </c>
    </row>
    <row r="391" spans="1:14" ht="16.5" customHeight="1">
      <c r="A391" s="38" t="s">
        <v>2170</v>
      </c>
      <c r="B391" s="104" t="s">
        <v>2171</v>
      </c>
      <c r="C391" s="40" t="s">
        <v>1973</v>
      </c>
      <c r="D391" s="41" t="s">
        <v>921</v>
      </c>
      <c r="E391" s="41" t="s">
        <v>922</v>
      </c>
      <c r="F391" s="104" t="s">
        <v>923</v>
      </c>
      <c r="G391" s="1" t="s">
        <v>18</v>
      </c>
      <c r="H391" s="34">
        <v>44066</v>
      </c>
      <c r="I391" s="123" t="s">
        <v>5899</v>
      </c>
      <c r="J391" s="1" t="s">
        <v>36</v>
      </c>
      <c r="K391" s="1" t="s">
        <v>58</v>
      </c>
      <c r="L391" s="1" t="s">
        <v>45</v>
      </c>
      <c r="M391" s="42" t="s">
        <v>2172</v>
      </c>
    </row>
    <row r="392" spans="1:14" ht="16.5" customHeight="1">
      <c r="A392" s="38" t="s">
        <v>2520</v>
      </c>
      <c r="B392" s="104" t="s">
        <v>2521</v>
      </c>
      <c r="C392" s="40" t="s">
        <v>1259</v>
      </c>
      <c r="D392" s="69" t="s">
        <v>2508</v>
      </c>
      <c r="E392" s="69" t="s">
        <v>2509</v>
      </c>
      <c r="F392" s="103" t="s">
        <v>2522</v>
      </c>
      <c r="G392" s="1" t="s">
        <v>18</v>
      </c>
      <c r="H392" s="34">
        <v>43443</v>
      </c>
      <c r="I392" s="34">
        <v>43444</v>
      </c>
      <c r="J392" s="1" t="s">
        <v>1259</v>
      </c>
      <c r="K392" s="1" t="s">
        <v>431</v>
      </c>
      <c r="L392" s="1" t="s">
        <v>28</v>
      </c>
      <c r="M392" s="42" t="s">
        <v>365</v>
      </c>
    </row>
    <row r="393" spans="1:14" ht="16.5" customHeight="1">
      <c r="A393" s="38" t="s">
        <v>2517</v>
      </c>
      <c r="B393" s="103" t="s">
        <v>2518</v>
      </c>
      <c r="C393" s="40" t="s">
        <v>1259</v>
      </c>
      <c r="D393" s="69" t="s">
        <v>2508</v>
      </c>
      <c r="E393" s="69" t="s">
        <v>2509</v>
      </c>
      <c r="F393" s="106" t="s">
        <v>2519</v>
      </c>
      <c r="G393" s="1" t="s">
        <v>18</v>
      </c>
      <c r="H393" s="34">
        <v>43443</v>
      </c>
      <c r="I393" s="34">
        <v>43447</v>
      </c>
      <c r="J393" s="1" t="s">
        <v>1259</v>
      </c>
      <c r="K393" s="1" t="s">
        <v>5871</v>
      </c>
      <c r="L393" s="1" t="s">
        <v>28</v>
      </c>
      <c r="M393" s="42" t="s">
        <v>365</v>
      </c>
    </row>
    <row r="394" spans="1:14" ht="16.5" customHeight="1">
      <c r="A394" s="38" t="s">
        <v>2513</v>
      </c>
      <c r="B394" s="104" t="s">
        <v>2514</v>
      </c>
      <c r="C394" s="40" t="s">
        <v>1259</v>
      </c>
      <c r="D394" s="69" t="s">
        <v>2508</v>
      </c>
      <c r="E394" s="69" t="s">
        <v>2509</v>
      </c>
      <c r="F394" s="106" t="s">
        <v>2515</v>
      </c>
      <c r="G394" s="1" t="s">
        <v>18</v>
      </c>
      <c r="H394" s="34">
        <v>43443</v>
      </c>
      <c r="I394" s="34">
        <v>43448</v>
      </c>
      <c r="J394" s="1" t="s">
        <v>1259</v>
      </c>
      <c r="K394" s="1" t="s">
        <v>2516</v>
      </c>
      <c r="L394" s="1" t="s">
        <v>28</v>
      </c>
      <c r="M394" s="42" t="s">
        <v>1281</v>
      </c>
    </row>
    <row r="395" spans="1:14" ht="16.5" customHeight="1">
      <c r="A395" s="38" t="s">
        <v>2506</v>
      </c>
      <c r="B395" s="104" t="s">
        <v>2507</v>
      </c>
      <c r="C395" s="40" t="s">
        <v>1259</v>
      </c>
      <c r="D395" s="69" t="s">
        <v>2508</v>
      </c>
      <c r="E395" s="69" t="s">
        <v>2509</v>
      </c>
      <c r="F395" s="106" t="s">
        <v>2510</v>
      </c>
      <c r="G395" s="1" t="s">
        <v>18</v>
      </c>
      <c r="H395" s="34">
        <v>43443</v>
      </c>
      <c r="I395" s="34">
        <v>43451</v>
      </c>
      <c r="J395" s="1" t="s">
        <v>1259</v>
      </c>
      <c r="K395" s="1" t="s">
        <v>1925</v>
      </c>
      <c r="L395" s="1" t="s">
        <v>28</v>
      </c>
      <c r="M395" s="42" t="s">
        <v>239</v>
      </c>
    </row>
    <row r="396" spans="1:14" ht="16.5" customHeight="1">
      <c r="A396" s="70" t="s">
        <v>2511</v>
      </c>
      <c r="B396" s="104" t="s">
        <v>2512</v>
      </c>
      <c r="C396" s="40" t="s">
        <v>1259</v>
      </c>
      <c r="D396" s="71" t="s">
        <v>5900</v>
      </c>
      <c r="E396" s="71" t="s">
        <v>2469</v>
      </c>
      <c r="F396" s="104" t="s">
        <v>2497</v>
      </c>
      <c r="G396" s="1" t="s">
        <v>18</v>
      </c>
      <c r="H396" s="34">
        <v>43450</v>
      </c>
      <c r="I396" s="34">
        <v>43451</v>
      </c>
      <c r="J396" s="1" t="s">
        <v>1259</v>
      </c>
      <c r="K396" s="1" t="s">
        <v>2007</v>
      </c>
      <c r="L396" s="1" t="s">
        <v>21</v>
      </c>
      <c r="M396" s="42" t="s">
        <v>2298</v>
      </c>
    </row>
    <row r="397" spans="1:14" ht="16.5" customHeight="1">
      <c r="A397" s="38" t="s">
        <v>2502</v>
      </c>
      <c r="B397" s="104" t="s">
        <v>2503</v>
      </c>
      <c r="C397" s="40" t="s">
        <v>1259</v>
      </c>
      <c r="D397" s="71" t="s">
        <v>5900</v>
      </c>
      <c r="E397" s="71" t="s">
        <v>2469</v>
      </c>
      <c r="F397" s="104" t="s">
        <v>2497</v>
      </c>
      <c r="G397" s="1" t="s">
        <v>18</v>
      </c>
      <c r="H397" s="34">
        <v>43450</v>
      </c>
      <c r="I397" s="34">
        <v>43453</v>
      </c>
      <c r="J397" s="1" t="s">
        <v>2283</v>
      </c>
      <c r="K397" s="1" t="s">
        <v>2501</v>
      </c>
      <c r="L397" s="1" t="s">
        <v>21</v>
      </c>
      <c r="M397" s="42" t="s">
        <v>355</v>
      </c>
    </row>
    <row r="398" spans="1:14" ht="16.5" customHeight="1">
      <c r="A398" s="38" t="s">
        <v>2504</v>
      </c>
      <c r="B398" s="104" t="s">
        <v>2505</v>
      </c>
      <c r="C398" s="40" t="s">
        <v>1259</v>
      </c>
      <c r="D398" s="71" t="s">
        <v>5900</v>
      </c>
      <c r="E398" s="71" t="s">
        <v>2469</v>
      </c>
      <c r="F398" s="104" t="s">
        <v>2497</v>
      </c>
      <c r="G398" s="1" t="s">
        <v>18</v>
      </c>
      <c r="H398" s="34">
        <v>43450</v>
      </c>
      <c r="I398" s="34">
        <v>43453</v>
      </c>
      <c r="J398" s="1" t="s">
        <v>1259</v>
      </c>
      <c r="K398" s="1" t="s">
        <v>1031</v>
      </c>
      <c r="L398" s="1" t="s">
        <v>21</v>
      </c>
      <c r="M398" s="42" t="s">
        <v>264</v>
      </c>
    </row>
    <row r="399" spans="1:14" ht="16.5" customHeight="1">
      <c r="A399" s="38" t="s">
        <v>2495</v>
      </c>
      <c r="B399" s="104" t="s">
        <v>2496</v>
      </c>
      <c r="C399" s="40" t="s">
        <v>1259</v>
      </c>
      <c r="D399" s="71" t="s">
        <v>5900</v>
      </c>
      <c r="E399" s="71" t="s">
        <v>2469</v>
      </c>
      <c r="F399" s="104" t="s">
        <v>2497</v>
      </c>
      <c r="G399" s="1" t="s">
        <v>18</v>
      </c>
      <c r="H399" s="34">
        <v>43450</v>
      </c>
      <c r="I399" s="34">
        <v>43455</v>
      </c>
      <c r="J399" s="1" t="s">
        <v>1259</v>
      </c>
      <c r="K399" s="1" t="s">
        <v>2283</v>
      </c>
      <c r="L399" s="1" t="s">
        <v>21</v>
      </c>
      <c r="M399" s="42" t="s">
        <v>1281</v>
      </c>
    </row>
    <row r="400" spans="1:14" ht="16.5" customHeight="1">
      <c r="A400" s="38" t="s">
        <v>2498</v>
      </c>
      <c r="B400" s="103" t="s">
        <v>2499</v>
      </c>
      <c r="C400" s="40" t="s">
        <v>1259</v>
      </c>
      <c r="D400" s="71" t="s">
        <v>5900</v>
      </c>
      <c r="E400" s="71" t="s">
        <v>2469</v>
      </c>
      <c r="F400" s="104" t="s">
        <v>2497</v>
      </c>
      <c r="G400" s="1" t="s">
        <v>18</v>
      </c>
      <c r="H400" s="34">
        <v>43450</v>
      </c>
      <c r="I400" s="34">
        <v>43455</v>
      </c>
      <c r="J400" s="1" t="s">
        <v>1259</v>
      </c>
      <c r="K400" s="1" t="s">
        <v>2501</v>
      </c>
      <c r="L400" s="1" t="s">
        <v>21</v>
      </c>
      <c r="M400" s="42"/>
      <c r="N400" s="1" t="s">
        <v>2500</v>
      </c>
    </row>
    <row r="401" spans="1:14" ht="16.5" customHeight="1">
      <c r="A401" s="38" t="s">
        <v>2421</v>
      </c>
      <c r="B401" s="104" t="s">
        <v>2422</v>
      </c>
      <c r="C401" s="40" t="s">
        <v>1259</v>
      </c>
      <c r="D401" s="41" t="s">
        <v>5868</v>
      </c>
      <c r="E401" s="41" t="s">
        <v>190</v>
      </c>
      <c r="F401" s="104" t="s">
        <v>1517</v>
      </c>
      <c r="G401" s="1" t="s">
        <v>18</v>
      </c>
      <c r="H401" s="34">
        <v>43653</v>
      </c>
      <c r="I401" s="34">
        <v>43654</v>
      </c>
      <c r="J401" s="1" t="s">
        <v>1259</v>
      </c>
      <c r="K401" s="1" t="s">
        <v>1031</v>
      </c>
      <c r="L401" s="1" t="s">
        <v>45</v>
      </c>
      <c r="M401" s="42"/>
      <c r="N401" s="1" t="s">
        <v>2423</v>
      </c>
    </row>
    <row r="402" spans="1:14" ht="16.5" customHeight="1">
      <c r="A402" s="38" t="s">
        <v>2424</v>
      </c>
      <c r="B402" s="104" t="s">
        <v>2425</v>
      </c>
      <c r="C402" s="40" t="s">
        <v>1259</v>
      </c>
      <c r="D402" s="41" t="s">
        <v>5868</v>
      </c>
      <c r="E402" s="41" t="s">
        <v>190</v>
      </c>
      <c r="F402" s="104" t="s">
        <v>1517</v>
      </c>
      <c r="G402" s="1" t="s">
        <v>18</v>
      </c>
      <c r="H402" s="34">
        <v>43653</v>
      </c>
      <c r="I402" s="34">
        <v>43654</v>
      </c>
      <c r="J402" s="1" t="s">
        <v>1259</v>
      </c>
      <c r="K402" s="1" t="s">
        <v>33</v>
      </c>
      <c r="L402" s="1" t="s">
        <v>45</v>
      </c>
      <c r="M402" s="42" t="s">
        <v>2426</v>
      </c>
    </row>
    <row r="403" spans="1:14" ht="16.5" customHeight="1">
      <c r="A403" s="38" t="s">
        <v>2450</v>
      </c>
      <c r="B403" s="104" t="s">
        <v>2451</v>
      </c>
      <c r="C403" s="40" t="s">
        <v>1259</v>
      </c>
      <c r="D403" s="41" t="s">
        <v>2438</v>
      </c>
      <c r="E403" s="41" t="s">
        <v>138</v>
      </c>
      <c r="F403" s="104" t="s">
        <v>2439</v>
      </c>
      <c r="G403" s="1" t="s">
        <v>18</v>
      </c>
      <c r="H403" s="34">
        <v>43610</v>
      </c>
      <c r="I403" s="34">
        <v>43612</v>
      </c>
      <c r="J403" s="1" t="s">
        <v>1405</v>
      </c>
      <c r="K403" s="1" t="s">
        <v>73</v>
      </c>
      <c r="L403" s="1" t="s">
        <v>28</v>
      </c>
      <c r="M403" s="42" t="s">
        <v>110</v>
      </c>
    </row>
    <row r="404" spans="1:14" ht="16.5" customHeight="1">
      <c r="A404" s="38" t="s">
        <v>2440</v>
      </c>
      <c r="B404" s="103" t="s">
        <v>2441</v>
      </c>
      <c r="C404" s="40" t="s">
        <v>1259</v>
      </c>
      <c r="D404" s="41" t="s">
        <v>2438</v>
      </c>
      <c r="E404" s="41" t="s">
        <v>138</v>
      </c>
      <c r="F404" s="103" t="s">
        <v>2439</v>
      </c>
      <c r="G404" s="1" t="s">
        <v>18</v>
      </c>
      <c r="H404" s="34">
        <v>43610</v>
      </c>
      <c r="I404" s="34">
        <v>43613</v>
      </c>
      <c r="J404" s="1" t="s">
        <v>1259</v>
      </c>
      <c r="K404" s="1" t="s">
        <v>33</v>
      </c>
      <c r="L404" s="1" t="s">
        <v>28</v>
      </c>
      <c r="M404" s="42" t="s">
        <v>124</v>
      </c>
    </row>
    <row r="405" spans="1:14" ht="16.5" customHeight="1">
      <c r="A405" s="38" t="s">
        <v>2442</v>
      </c>
      <c r="B405" s="104" t="s">
        <v>2443</v>
      </c>
      <c r="C405" s="40" t="s">
        <v>1259</v>
      </c>
      <c r="D405" s="41" t="s">
        <v>2438</v>
      </c>
      <c r="E405" s="41" t="s">
        <v>138</v>
      </c>
      <c r="F405" s="103" t="s">
        <v>2439</v>
      </c>
      <c r="G405" s="1" t="s">
        <v>18</v>
      </c>
      <c r="H405" s="34">
        <v>43610</v>
      </c>
      <c r="I405" s="34">
        <v>43613</v>
      </c>
      <c r="J405" s="1" t="s">
        <v>1259</v>
      </c>
      <c r="K405" s="1" t="s">
        <v>293</v>
      </c>
      <c r="L405" s="1" t="s">
        <v>28</v>
      </c>
      <c r="M405" s="42" t="s">
        <v>213</v>
      </c>
    </row>
    <row r="406" spans="1:14" ht="16.5" customHeight="1">
      <c r="A406" s="38" t="s">
        <v>2444</v>
      </c>
      <c r="B406" s="104" t="s">
        <v>2445</v>
      </c>
      <c r="C406" s="40" t="s">
        <v>1259</v>
      </c>
      <c r="D406" s="41" t="s">
        <v>2438</v>
      </c>
      <c r="E406" s="41" t="s">
        <v>138</v>
      </c>
      <c r="F406" s="104" t="s">
        <v>2439</v>
      </c>
      <c r="G406" s="1" t="s">
        <v>18</v>
      </c>
      <c r="H406" s="34">
        <v>43610</v>
      </c>
      <c r="I406" s="34">
        <v>43613</v>
      </c>
      <c r="J406" s="1" t="s">
        <v>20</v>
      </c>
      <c r="K406" s="1" t="s">
        <v>1166</v>
      </c>
      <c r="L406" s="1" t="s">
        <v>28</v>
      </c>
      <c r="M406" s="42" t="s">
        <v>2446</v>
      </c>
    </row>
    <row r="407" spans="1:14" ht="16.5" customHeight="1">
      <c r="A407" s="38" t="s">
        <v>2447</v>
      </c>
      <c r="B407" s="104" t="s">
        <v>2448</v>
      </c>
      <c r="C407" s="40" t="s">
        <v>1259</v>
      </c>
      <c r="D407" s="41" t="s">
        <v>2438</v>
      </c>
      <c r="E407" s="41" t="s">
        <v>138</v>
      </c>
      <c r="F407" s="104" t="s">
        <v>2439</v>
      </c>
      <c r="G407" s="1" t="s">
        <v>18</v>
      </c>
      <c r="H407" s="34">
        <v>43610</v>
      </c>
      <c r="I407" s="34">
        <v>43613</v>
      </c>
      <c r="J407" s="1" t="s">
        <v>1259</v>
      </c>
      <c r="K407" s="1" t="s">
        <v>1405</v>
      </c>
      <c r="L407" s="1" t="s">
        <v>28</v>
      </c>
      <c r="M407" s="42" t="s">
        <v>2449</v>
      </c>
    </row>
    <row r="408" spans="1:14" ht="16.5" customHeight="1">
      <c r="A408" s="38" t="s">
        <v>2435</v>
      </c>
      <c r="B408" s="104" t="s">
        <v>2436</v>
      </c>
      <c r="C408" s="40" t="s">
        <v>1259</v>
      </c>
      <c r="D408" s="41" t="s">
        <v>2438</v>
      </c>
      <c r="E408" s="41" t="s">
        <v>138</v>
      </c>
      <c r="F408" s="104" t="s">
        <v>2439</v>
      </c>
      <c r="G408" s="1" t="s">
        <v>18</v>
      </c>
      <c r="H408" s="34">
        <v>43610</v>
      </c>
      <c r="I408" s="34">
        <v>43619</v>
      </c>
      <c r="J408" s="1" t="s">
        <v>1259</v>
      </c>
      <c r="K408" s="1" t="s">
        <v>424</v>
      </c>
      <c r="L408" s="1" t="s">
        <v>28</v>
      </c>
      <c r="M408" s="42"/>
      <c r="N408" s="1" t="s">
        <v>2437</v>
      </c>
    </row>
    <row r="409" spans="1:14" ht="16.5" customHeight="1">
      <c r="A409" s="38" t="s">
        <v>2523</v>
      </c>
      <c r="B409" s="104" t="s">
        <v>2524</v>
      </c>
      <c r="C409" s="40" t="s">
        <v>1259</v>
      </c>
      <c r="D409" s="41" t="s">
        <v>2525</v>
      </c>
      <c r="E409" s="41" t="s">
        <v>65</v>
      </c>
      <c r="G409" s="1" t="s">
        <v>18</v>
      </c>
      <c r="H409" s="34">
        <v>43338</v>
      </c>
      <c r="I409" s="34">
        <v>43340</v>
      </c>
      <c r="J409" s="1" t="s">
        <v>2007</v>
      </c>
      <c r="K409" s="1" t="s">
        <v>1259</v>
      </c>
      <c r="L409" s="1" t="s">
        <v>45</v>
      </c>
      <c r="M409" s="42" t="s">
        <v>2526</v>
      </c>
    </row>
    <row r="410" spans="1:14" ht="16.5" customHeight="1">
      <c r="A410" s="70" t="s">
        <v>2477</v>
      </c>
      <c r="B410" s="104" t="s">
        <v>2478</v>
      </c>
      <c r="C410" s="40" t="s">
        <v>1259</v>
      </c>
      <c r="D410" s="41" t="s">
        <v>5901</v>
      </c>
      <c r="E410" s="41" t="s">
        <v>2469</v>
      </c>
      <c r="F410" s="104" t="s">
        <v>2470</v>
      </c>
      <c r="G410" s="1" t="s">
        <v>18</v>
      </c>
      <c r="H410" s="34">
        <v>43548</v>
      </c>
      <c r="I410" s="34">
        <v>43549</v>
      </c>
      <c r="J410" s="1" t="s">
        <v>1259</v>
      </c>
      <c r="K410" s="1" t="s">
        <v>2283</v>
      </c>
      <c r="L410" s="1" t="s">
        <v>21</v>
      </c>
      <c r="M410" s="42" t="s">
        <v>239</v>
      </c>
    </row>
    <row r="411" spans="1:14" ht="16.5" customHeight="1">
      <c r="A411" s="38" t="s">
        <v>2479</v>
      </c>
      <c r="B411" s="103" t="s">
        <v>2480</v>
      </c>
      <c r="C411" s="40" t="s">
        <v>1259</v>
      </c>
      <c r="D411" s="41" t="s">
        <v>5902</v>
      </c>
      <c r="E411" s="41" t="s">
        <v>2469</v>
      </c>
      <c r="F411" s="104" t="s">
        <v>2470</v>
      </c>
      <c r="G411" s="1" t="s">
        <v>18</v>
      </c>
      <c r="H411" s="34">
        <v>43548</v>
      </c>
      <c r="I411" s="34">
        <v>43549</v>
      </c>
      <c r="J411" s="1" t="s">
        <v>424</v>
      </c>
      <c r="K411" s="1" t="s">
        <v>2283</v>
      </c>
      <c r="L411" s="1" t="s">
        <v>21</v>
      </c>
      <c r="M411" s="42" t="s">
        <v>185</v>
      </c>
    </row>
    <row r="412" spans="1:14" ht="16.5" customHeight="1">
      <c r="A412" s="38" t="s">
        <v>2481</v>
      </c>
      <c r="B412" s="103" t="s">
        <v>2482</v>
      </c>
      <c r="C412" s="40" t="s">
        <v>1259</v>
      </c>
      <c r="D412" s="41" t="s">
        <v>5903</v>
      </c>
      <c r="E412" s="41" t="s">
        <v>2469</v>
      </c>
      <c r="F412" s="104" t="s">
        <v>2470</v>
      </c>
      <c r="G412" s="1" t="s">
        <v>18</v>
      </c>
      <c r="H412" s="34">
        <v>43548</v>
      </c>
      <c r="I412" s="34">
        <v>43549</v>
      </c>
      <c r="J412" s="1" t="s">
        <v>1259</v>
      </c>
      <c r="K412" s="1" t="s">
        <v>438</v>
      </c>
      <c r="L412" s="1" t="s">
        <v>21</v>
      </c>
      <c r="M412" s="42" t="s">
        <v>239</v>
      </c>
    </row>
    <row r="413" spans="1:14" ht="14">
      <c r="A413" s="70" t="s">
        <v>2473</v>
      </c>
      <c r="B413" s="104" t="s">
        <v>2474</v>
      </c>
      <c r="C413" s="40" t="s">
        <v>1259</v>
      </c>
      <c r="D413" s="41" t="s">
        <v>5904</v>
      </c>
      <c r="E413" s="41" t="s">
        <v>2469</v>
      </c>
      <c r="F413" s="104" t="s">
        <v>2470</v>
      </c>
      <c r="G413" s="1" t="s">
        <v>18</v>
      </c>
      <c r="H413" s="34">
        <v>43548</v>
      </c>
      <c r="I413" s="34">
        <v>43550</v>
      </c>
      <c r="J413" s="1" t="s">
        <v>1259</v>
      </c>
      <c r="K413" s="1" t="s">
        <v>1031</v>
      </c>
      <c r="L413" s="1" t="s">
        <v>21</v>
      </c>
      <c r="M413" s="42" t="s">
        <v>769</v>
      </c>
    </row>
    <row r="414" spans="1:14" ht="14">
      <c r="A414" s="38" t="s">
        <v>2475</v>
      </c>
      <c r="B414" s="104" t="s">
        <v>2476</v>
      </c>
      <c r="C414" s="40" t="s">
        <v>1259</v>
      </c>
      <c r="D414" s="41" t="s">
        <v>5905</v>
      </c>
      <c r="E414" s="41" t="s">
        <v>2469</v>
      </c>
      <c r="F414" s="104" t="s">
        <v>2470</v>
      </c>
      <c r="G414" s="1" t="s">
        <v>18</v>
      </c>
      <c r="H414" s="34">
        <v>43548</v>
      </c>
      <c r="I414" s="34">
        <v>43550</v>
      </c>
      <c r="J414" s="1" t="s">
        <v>1031</v>
      </c>
      <c r="K414" s="1" t="s">
        <v>2283</v>
      </c>
      <c r="L414" s="1" t="s">
        <v>21</v>
      </c>
      <c r="M414" s="42" t="s">
        <v>207</v>
      </c>
    </row>
    <row r="415" spans="1:14" ht="14">
      <c r="A415" s="38" t="s">
        <v>2471</v>
      </c>
      <c r="B415" s="103" t="s">
        <v>2472</v>
      </c>
      <c r="C415" s="40" t="s">
        <v>1259</v>
      </c>
      <c r="D415" s="41" t="s">
        <v>5906</v>
      </c>
      <c r="E415" s="41" t="s">
        <v>2469</v>
      </c>
      <c r="F415" s="104" t="s">
        <v>2470</v>
      </c>
      <c r="G415" s="1" t="s">
        <v>18</v>
      </c>
      <c r="H415" s="34">
        <v>43548</v>
      </c>
      <c r="I415" s="34">
        <v>43551</v>
      </c>
      <c r="J415" s="1" t="s">
        <v>438</v>
      </c>
      <c r="K415" s="1" t="s">
        <v>2283</v>
      </c>
      <c r="L415" s="1" t="s">
        <v>21</v>
      </c>
      <c r="M415" s="42" t="s">
        <v>769</v>
      </c>
    </row>
    <row r="416" spans="1:14" ht="14">
      <c r="A416" s="38" t="s">
        <v>2466</v>
      </c>
      <c r="B416" s="104" t="s">
        <v>2467</v>
      </c>
      <c r="C416" s="40" t="s">
        <v>1259</v>
      </c>
      <c r="D416" s="41" t="s">
        <v>5907</v>
      </c>
      <c r="E416" s="41" t="s">
        <v>2469</v>
      </c>
      <c r="F416" s="104" t="s">
        <v>2470</v>
      </c>
      <c r="G416" s="1" t="s">
        <v>18</v>
      </c>
      <c r="H416" s="34">
        <v>43548</v>
      </c>
      <c r="I416" s="34">
        <v>43552</v>
      </c>
      <c r="J416" s="1" t="s">
        <v>424</v>
      </c>
      <c r="K416" s="1" t="s">
        <v>2283</v>
      </c>
      <c r="L416" s="1" t="s">
        <v>21</v>
      </c>
      <c r="M416" s="42" t="s">
        <v>239</v>
      </c>
    </row>
    <row r="417" spans="1:14" ht="14">
      <c r="A417" s="38" t="s">
        <v>2319</v>
      </c>
      <c r="B417" s="104" t="s">
        <v>2320</v>
      </c>
      <c r="C417" s="40" t="s">
        <v>1259</v>
      </c>
      <c r="D417" s="41" t="s">
        <v>5908</v>
      </c>
      <c r="E417" s="41" t="s">
        <v>16</v>
      </c>
      <c r="F417" s="104" t="s">
        <v>17</v>
      </c>
      <c r="G417" s="72" t="s">
        <v>18</v>
      </c>
      <c r="H417" s="34">
        <v>43870</v>
      </c>
      <c r="I417" s="34">
        <v>43874</v>
      </c>
      <c r="J417" s="1" t="s">
        <v>20</v>
      </c>
      <c r="K417" s="1" t="s">
        <v>2283</v>
      </c>
      <c r="L417" s="1" t="s">
        <v>21</v>
      </c>
      <c r="M417" s="42" t="s">
        <v>362</v>
      </c>
    </row>
    <row r="418" spans="1:14" ht="14">
      <c r="A418" s="38" t="s">
        <v>2317</v>
      </c>
      <c r="B418" s="104" t="s">
        <v>2318</v>
      </c>
      <c r="C418" s="40" t="s">
        <v>1259</v>
      </c>
      <c r="D418" s="41" t="s">
        <v>5908</v>
      </c>
      <c r="E418" s="41" t="s">
        <v>16</v>
      </c>
      <c r="F418" s="104" t="s">
        <v>17</v>
      </c>
      <c r="G418" s="72" t="s">
        <v>18</v>
      </c>
      <c r="H418" s="34">
        <v>43870</v>
      </c>
      <c r="I418" s="34">
        <v>43875</v>
      </c>
      <c r="J418" s="1" t="s">
        <v>19</v>
      </c>
      <c r="K418" s="1" t="s">
        <v>2283</v>
      </c>
      <c r="L418" s="1" t="s">
        <v>21</v>
      </c>
      <c r="M418" s="42" t="s">
        <v>693</v>
      </c>
    </row>
    <row r="419" spans="1:14" ht="14">
      <c r="A419" s="38" t="s">
        <v>2313</v>
      </c>
      <c r="B419" s="104" t="s">
        <v>2314</v>
      </c>
      <c r="C419" s="40" t="s">
        <v>1259</v>
      </c>
      <c r="D419" s="41" t="s">
        <v>5908</v>
      </c>
      <c r="E419" s="41" t="s">
        <v>16</v>
      </c>
      <c r="F419" s="104" t="s">
        <v>17</v>
      </c>
      <c r="G419" s="72" t="s">
        <v>18</v>
      </c>
      <c r="H419" s="34">
        <v>43870</v>
      </c>
      <c r="I419" s="34">
        <v>43876</v>
      </c>
      <c r="J419" s="1" t="s">
        <v>2283</v>
      </c>
      <c r="K419" s="1" t="s">
        <v>2316</v>
      </c>
      <c r="L419" s="1" t="s">
        <v>21</v>
      </c>
      <c r="M419" s="42" t="s">
        <v>693</v>
      </c>
    </row>
    <row r="420" spans="1:14" ht="14">
      <c r="A420" s="38" t="s">
        <v>2388</v>
      </c>
      <c r="B420" s="104" t="s">
        <v>2389</v>
      </c>
      <c r="C420" s="40" t="s">
        <v>1259</v>
      </c>
      <c r="D420" s="41" t="s">
        <v>5909</v>
      </c>
      <c r="E420" s="41" t="s">
        <v>190</v>
      </c>
      <c r="F420" s="104" t="s">
        <v>1525</v>
      </c>
      <c r="G420" s="1" t="s">
        <v>18</v>
      </c>
      <c r="H420" s="34">
        <v>43702</v>
      </c>
      <c r="I420" s="34">
        <v>43707</v>
      </c>
      <c r="J420" s="1" t="s">
        <v>1259</v>
      </c>
      <c r="K420" s="1" t="s">
        <v>424</v>
      </c>
      <c r="L420" s="1" t="s">
        <v>45</v>
      </c>
      <c r="M420" s="42" t="s">
        <v>1479</v>
      </c>
    </row>
    <row r="421" spans="1:14" ht="14">
      <c r="A421" s="38" t="s">
        <v>2370</v>
      </c>
      <c r="B421" s="104" t="s">
        <v>2371</v>
      </c>
      <c r="C421" s="40" t="s">
        <v>1259</v>
      </c>
      <c r="D421" s="41" t="s">
        <v>5909</v>
      </c>
      <c r="E421" s="41" t="s">
        <v>190</v>
      </c>
      <c r="F421" s="104" t="s">
        <v>1525</v>
      </c>
      <c r="G421" s="1" t="s">
        <v>18</v>
      </c>
      <c r="H421" s="34">
        <v>43702</v>
      </c>
      <c r="I421" s="34">
        <v>43774</v>
      </c>
      <c r="J421" s="1" t="s">
        <v>1259</v>
      </c>
      <c r="K421" s="1" t="s">
        <v>210</v>
      </c>
      <c r="L421" s="1" t="s">
        <v>45</v>
      </c>
      <c r="M421" s="42" t="s">
        <v>618</v>
      </c>
    </row>
    <row r="422" spans="1:14" ht="14">
      <c r="A422" s="38" t="s">
        <v>2321</v>
      </c>
      <c r="B422" s="104" t="s">
        <v>2325</v>
      </c>
      <c r="C422" s="40" t="s">
        <v>1259</v>
      </c>
      <c r="D422" s="41" t="s">
        <v>5909</v>
      </c>
      <c r="E422" s="41" t="s">
        <v>190</v>
      </c>
      <c r="F422" s="104" t="s">
        <v>5910</v>
      </c>
      <c r="G422" s="72" t="s">
        <v>18</v>
      </c>
      <c r="H422" s="34">
        <v>43702</v>
      </c>
      <c r="I422" s="34">
        <v>43863</v>
      </c>
      <c r="J422" s="1" t="s">
        <v>92</v>
      </c>
      <c r="K422" s="1" t="s">
        <v>88</v>
      </c>
      <c r="L422" s="1" t="s">
        <v>45</v>
      </c>
      <c r="M422" s="42" t="s">
        <v>2323</v>
      </c>
    </row>
    <row r="423" spans="1:14" ht="14">
      <c r="A423" s="38" t="s">
        <v>2537</v>
      </c>
      <c r="B423" s="103" t="s">
        <v>2538</v>
      </c>
      <c r="C423" s="40" t="s">
        <v>1259</v>
      </c>
      <c r="D423" s="41" t="s">
        <v>5911</v>
      </c>
      <c r="E423" s="41"/>
      <c r="G423" s="1" t="s">
        <v>18</v>
      </c>
      <c r="H423" s="34">
        <v>43156</v>
      </c>
      <c r="I423" s="34">
        <v>43158</v>
      </c>
      <c r="J423" s="1" t="s">
        <v>27</v>
      </c>
      <c r="K423" s="1" t="s">
        <v>1259</v>
      </c>
      <c r="L423" s="1" t="s">
        <v>21</v>
      </c>
      <c r="M423" s="42" t="s">
        <v>362</v>
      </c>
    </row>
    <row r="424" spans="1:14" ht="14">
      <c r="A424" s="38" t="s">
        <v>2531</v>
      </c>
      <c r="B424" s="103" t="s">
        <v>2528</v>
      </c>
      <c r="C424" s="40" t="s">
        <v>1259</v>
      </c>
      <c r="D424" s="41" t="s">
        <v>5911</v>
      </c>
      <c r="E424" s="41"/>
      <c r="G424" s="1" t="s">
        <v>18</v>
      </c>
      <c r="H424" s="34">
        <v>43156</v>
      </c>
      <c r="I424" s="34">
        <v>43159</v>
      </c>
      <c r="J424" s="1" t="s">
        <v>1259</v>
      </c>
      <c r="K424" s="1" t="s">
        <v>1152</v>
      </c>
      <c r="L424" s="1" t="s">
        <v>21</v>
      </c>
      <c r="M424" s="42" t="s">
        <v>693</v>
      </c>
    </row>
    <row r="425" spans="1:14" ht="14">
      <c r="A425" s="38" t="s">
        <v>2532</v>
      </c>
      <c r="B425" s="104" t="s">
        <v>2533</v>
      </c>
      <c r="C425" s="40" t="s">
        <v>1259</v>
      </c>
      <c r="D425" s="41" t="s">
        <v>5911</v>
      </c>
      <c r="E425" s="41"/>
      <c r="G425" s="1" t="s">
        <v>18</v>
      </c>
      <c r="H425" s="34">
        <v>43156</v>
      </c>
      <c r="I425" s="34">
        <v>43159</v>
      </c>
      <c r="J425" s="1" t="s">
        <v>1259</v>
      </c>
      <c r="K425" s="1" t="s">
        <v>2534</v>
      </c>
      <c r="L425" s="1" t="s">
        <v>21</v>
      </c>
      <c r="M425" s="42" t="s">
        <v>239</v>
      </c>
    </row>
    <row r="426" spans="1:14" ht="14">
      <c r="A426" s="70" t="s">
        <v>2527</v>
      </c>
      <c r="B426" s="104" t="s">
        <v>2528</v>
      </c>
      <c r="C426" s="40" t="s">
        <v>1259</v>
      </c>
      <c r="D426" s="41" t="s">
        <v>5911</v>
      </c>
      <c r="E426" s="41"/>
      <c r="G426" s="1" t="s">
        <v>18</v>
      </c>
      <c r="H426" s="34">
        <v>43156</v>
      </c>
      <c r="I426" s="34">
        <v>43161</v>
      </c>
      <c r="J426" s="1" t="s">
        <v>1259</v>
      </c>
      <c r="K426" s="1" t="s">
        <v>2007</v>
      </c>
      <c r="L426" s="1" t="s">
        <v>21</v>
      </c>
      <c r="M426" s="42" t="s">
        <v>29</v>
      </c>
    </row>
    <row r="427" spans="1:14" ht="14">
      <c r="A427" s="38" t="s">
        <v>2260</v>
      </c>
      <c r="B427" s="104" t="s">
        <v>2261</v>
      </c>
      <c r="C427" s="40" t="s">
        <v>1259</v>
      </c>
      <c r="D427" s="41" t="s">
        <v>921</v>
      </c>
      <c r="E427" s="41" t="s">
        <v>922</v>
      </c>
      <c r="F427" s="104" t="s">
        <v>923</v>
      </c>
      <c r="G427" s="1" t="s">
        <v>18</v>
      </c>
      <c r="H427" s="34">
        <v>44066</v>
      </c>
      <c r="I427" s="34">
        <v>44070</v>
      </c>
      <c r="J427" s="1" t="s">
        <v>92</v>
      </c>
      <c r="K427" s="1" t="s">
        <v>88</v>
      </c>
      <c r="L427" s="1" t="s">
        <v>45</v>
      </c>
      <c r="M427" s="42" t="s">
        <v>2263</v>
      </c>
      <c r="N427" s="1" t="s">
        <v>2262</v>
      </c>
    </row>
    <row r="428" spans="1:14" ht="14">
      <c r="A428" s="38" t="s">
        <v>2264</v>
      </c>
      <c r="B428" s="104" t="s">
        <v>2265</v>
      </c>
      <c r="C428" s="40" t="s">
        <v>1259</v>
      </c>
      <c r="D428" s="41" t="s">
        <v>921</v>
      </c>
      <c r="E428" s="41" t="s">
        <v>922</v>
      </c>
      <c r="F428" s="104" t="s">
        <v>923</v>
      </c>
      <c r="G428" s="1" t="s">
        <v>18</v>
      </c>
      <c r="H428" s="34">
        <v>44104</v>
      </c>
      <c r="I428" s="34">
        <v>44070</v>
      </c>
      <c r="J428" s="1" t="s">
        <v>92</v>
      </c>
      <c r="K428" s="1" t="s">
        <v>88</v>
      </c>
      <c r="L428" s="1" t="s">
        <v>45</v>
      </c>
      <c r="M428" s="42" t="s">
        <v>2263</v>
      </c>
      <c r="N428" s="1" t="s">
        <v>2266</v>
      </c>
    </row>
    <row r="429" spans="1:14" ht="14">
      <c r="A429" s="38" t="s">
        <v>2256</v>
      </c>
      <c r="B429" s="104" t="s">
        <v>2257</v>
      </c>
      <c r="C429" s="40" t="s">
        <v>1259</v>
      </c>
      <c r="D429" s="41" t="s">
        <v>921</v>
      </c>
      <c r="E429" s="41" t="s">
        <v>922</v>
      </c>
      <c r="F429" s="104" t="s">
        <v>923</v>
      </c>
      <c r="G429" s="1" t="s">
        <v>18</v>
      </c>
      <c r="H429" s="34">
        <v>44066</v>
      </c>
      <c r="I429" s="34">
        <v>44072</v>
      </c>
      <c r="J429" s="1" t="s">
        <v>88</v>
      </c>
      <c r="K429" s="1" t="s">
        <v>5871</v>
      </c>
      <c r="L429" s="1" t="s">
        <v>45</v>
      </c>
      <c r="M429" s="42" t="s">
        <v>2010</v>
      </c>
    </row>
    <row r="430" spans="1:14" ht="14">
      <c r="A430" s="38" t="s">
        <v>2258</v>
      </c>
      <c r="B430" s="104" t="s">
        <v>2259</v>
      </c>
      <c r="C430" s="40" t="s">
        <v>1259</v>
      </c>
      <c r="D430" s="41" t="s">
        <v>921</v>
      </c>
      <c r="E430" s="41" t="s">
        <v>922</v>
      </c>
      <c r="F430" s="104" t="s">
        <v>923</v>
      </c>
      <c r="G430" s="1" t="s">
        <v>18</v>
      </c>
      <c r="H430" s="34">
        <v>44065</v>
      </c>
      <c r="I430" s="34">
        <v>44072</v>
      </c>
      <c r="J430" s="1" t="s">
        <v>92</v>
      </c>
      <c r="K430" s="1" t="s">
        <v>36</v>
      </c>
      <c r="L430" s="1" t="s">
        <v>45</v>
      </c>
      <c r="M430" s="42" t="s">
        <v>56</v>
      </c>
    </row>
    <row r="431" spans="1:14" ht="14">
      <c r="A431" s="38" t="s">
        <v>2246</v>
      </c>
      <c r="B431" s="104" t="s">
        <v>2255</v>
      </c>
      <c r="C431" s="40" t="s">
        <v>1259</v>
      </c>
      <c r="D431" s="41" t="s">
        <v>921</v>
      </c>
      <c r="E431" s="41" t="s">
        <v>922</v>
      </c>
      <c r="F431" s="104" t="s">
        <v>923</v>
      </c>
      <c r="G431" s="1" t="s">
        <v>18</v>
      </c>
      <c r="H431" s="34">
        <v>44066</v>
      </c>
      <c r="I431" s="34">
        <v>44073</v>
      </c>
      <c r="J431" s="1" t="s">
        <v>1259</v>
      </c>
      <c r="K431" s="1" t="s">
        <v>2121</v>
      </c>
      <c r="L431" s="1" t="s">
        <v>45</v>
      </c>
      <c r="M431" s="42" t="s">
        <v>1989</v>
      </c>
    </row>
    <row r="432" spans="1:14" ht="14">
      <c r="A432" s="38" t="s">
        <v>2253</v>
      </c>
      <c r="B432" s="104" t="s">
        <v>2254</v>
      </c>
      <c r="C432" s="40" t="s">
        <v>1259</v>
      </c>
      <c r="D432" s="41" t="s">
        <v>921</v>
      </c>
      <c r="E432" s="41" t="s">
        <v>922</v>
      </c>
      <c r="F432" s="104" t="s">
        <v>923</v>
      </c>
      <c r="G432" s="1" t="s">
        <v>18</v>
      </c>
      <c r="H432" s="34">
        <v>44065</v>
      </c>
      <c r="I432" s="34">
        <v>44082</v>
      </c>
      <c r="J432" s="1" t="s">
        <v>1259</v>
      </c>
      <c r="K432" s="1" t="s">
        <v>5871</v>
      </c>
      <c r="L432" s="1" t="s">
        <v>45</v>
      </c>
      <c r="M432" s="42" t="s">
        <v>1989</v>
      </c>
    </row>
    <row r="433" spans="1:14" ht="14">
      <c r="A433" s="38" t="s">
        <v>2251</v>
      </c>
      <c r="B433" s="104" t="s">
        <v>2252</v>
      </c>
      <c r="C433" s="40" t="s">
        <v>1259</v>
      </c>
      <c r="D433" s="41" t="s">
        <v>921</v>
      </c>
      <c r="E433" s="41" t="s">
        <v>922</v>
      </c>
      <c r="F433" s="104" t="s">
        <v>923</v>
      </c>
      <c r="G433" s="1" t="s">
        <v>18</v>
      </c>
      <c r="H433" s="34">
        <v>44066</v>
      </c>
      <c r="I433" s="34">
        <v>44084</v>
      </c>
      <c r="J433" s="1" t="s">
        <v>88</v>
      </c>
      <c r="K433" s="1" t="s">
        <v>1259</v>
      </c>
      <c r="L433" s="1" t="s">
        <v>45</v>
      </c>
      <c r="M433" s="42" t="s">
        <v>1989</v>
      </c>
    </row>
    <row r="434" spans="1:14" ht="14">
      <c r="A434" s="38" t="s">
        <v>2246</v>
      </c>
      <c r="B434" s="104" t="s">
        <v>2247</v>
      </c>
      <c r="C434" s="40" t="s">
        <v>1259</v>
      </c>
      <c r="D434" s="41" t="s">
        <v>921</v>
      </c>
      <c r="E434" s="41" t="s">
        <v>922</v>
      </c>
      <c r="F434" s="104" t="s">
        <v>923</v>
      </c>
      <c r="G434" s="1" t="s">
        <v>18</v>
      </c>
      <c r="H434" s="34">
        <v>44065</v>
      </c>
      <c r="I434" s="34">
        <v>44089</v>
      </c>
      <c r="J434" s="1" t="s">
        <v>1259</v>
      </c>
      <c r="K434" s="1" t="s">
        <v>2121</v>
      </c>
      <c r="L434" s="1" t="s">
        <v>45</v>
      </c>
      <c r="M434" s="42" t="s">
        <v>2248</v>
      </c>
    </row>
    <row r="435" spans="1:14" ht="14">
      <c r="A435" s="38" t="s">
        <v>2242</v>
      </c>
      <c r="B435" s="104" t="s">
        <v>2243</v>
      </c>
      <c r="C435" s="40" t="s">
        <v>1259</v>
      </c>
      <c r="D435" s="41" t="s">
        <v>921</v>
      </c>
      <c r="E435" s="41" t="s">
        <v>922</v>
      </c>
      <c r="F435" s="104" t="s">
        <v>923</v>
      </c>
      <c r="G435" s="1" t="s">
        <v>18</v>
      </c>
      <c r="H435" s="34">
        <v>44065</v>
      </c>
      <c r="I435" s="34">
        <v>44092</v>
      </c>
      <c r="J435" s="1" t="s">
        <v>92</v>
      </c>
      <c r="K435" s="1" t="s">
        <v>424</v>
      </c>
      <c r="L435" s="1" t="s">
        <v>45</v>
      </c>
      <c r="M435" s="42" t="s">
        <v>1207</v>
      </c>
    </row>
    <row r="436" spans="1:14" ht="14">
      <c r="A436" s="38" t="s">
        <v>2240</v>
      </c>
      <c r="B436" s="104" t="s">
        <v>2241</v>
      </c>
      <c r="C436" s="40" t="s">
        <v>1259</v>
      </c>
      <c r="D436" s="41" t="s">
        <v>921</v>
      </c>
      <c r="E436" s="41" t="s">
        <v>922</v>
      </c>
      <c r="F436" s="104" t="s">
        <v>923</v>
      </c>
      <c r="G436" s="1" t="s">
        <v>18</v>
      </c>
      <c r="H436" s="34">
        <v>44066</v>
      </c>
      <c r="I436" s="34">
        <v>44093</v>
      </c>
      <c r="J436" s="1" t="s">
        <v>92</v>
      </c>
      <c r="K436" s="1" t="s">
        <v>1031</v>
      </c>
      <c r="L436" s="1" t="s">
        <v>45</v>
      </c>
      <c r="M436" s="42" t="s">
        <v>56</v>
      </c>
    </row>
    <row r="437" spans="1:14" ht="14">
      <c r="A437" s="38" t="s">
        <v>2458</v>
      </c>
      <c r="B437" s="104" t="s">
        <v>2459</v>
      </c>
      <c r="C437" s="40" t="s">
        <v>1259</v>
      </c>
      <c r="D437" s="41" t="s">
        <v>2460</v>
      </c>
      <c r="E437" s="41" t="s">
        <v>452</v>
      </c>
      <c r="F437" s="104" t="s">
        <v>2461</v>
      </c>
      <c r="G437" s="1" t="s">
        <v>18</v>
      </c>
      <c r="H437" s="34">
        <v>43328</v>
      </c>
      <c r="I437" s="34">
        <v>43592</v>
      </c>
      <c r="J437" s="1" t="s">
        <v>92</v>
      </c>
      <c r="K437" s="1" t="s">
        <v>424</v>
      </c>
      <c r="L437" s="1" t="s">
        <v>45</v>
      </c>
      <c r="M437" s="42" t="s">
        <v>201</v>
      </c>
    </row>
    <row r="438" spans="1:14" ht="14">
      <c r="A438" s="38" t="s">
        <v>2418</v>
      </c>
      <c r="B438" s="104" t="s">
        <v>2419</v>
      </c>
      <c r="C438" s="40" t="s">
        <v>1259</v>
      </c>
      <c r="D438" s="41" t="s">
        <v>2376</v>
      </c>
      <c r="E438" s="41" t="s">
        <v>310</v>
      </c>
      <c r="F438" s="104" t="s">
        <v>2377</v>
      </c>
      <c r="G438" s="1" t="s">
        <v>18</v>
      </c>
      <c r="H438" s="34">
        <v>43659</v>
      </c>
      <c r="I438" s="34">
        <v>43663</v>
      </c>
      <c r="J438" s="1" t="s">
        <v>1031</v>
      </c>
      <c r="K438" s="1" t="s">
        <v>1259</v>
      </c>
      <c r="L438" s="1" t="s">
        <v>45</v>
      </c>
      <c r="M438" s="42" t="s">
        <v>1240</v>
      </c>
    </row>
    <row r="439" spans="1:14" ht="14">
      <c r="A439" s="38" t="s">
        <v>2420</v>
      </c>
      <c r="B439" s="103" t="s">
        <v>2414</v>
      </c>
      <c r="C439" s="40" t="s">
        <v>1259</v>
      </c>
      <c r="D439" s="41" t="s">
        <v>2376</v>
      </c>
      <c r="E439" s="41" t="s">
        <v>310</v>
      </c>
      <c r="F439" s="104" t="s">
        <v>2377</v>
      </c>
      <c r="G439" s="1" t="s">
        <v>18</v>
      </c>
      <c r="H439" s="34">
        <v>43659</v>
      </c>
      <c r="I439" s="34">
        <v>43663</v>
      </c>
      <c r="J439" s="1" t="s">
        <v>5912</v>
      </c>
      <c r="K439" s="1" t="s">
        <v>1031</v>
      </c>
      <c r="L439" s="1" t="s">
        <v>45</v>
      </c>
      <c r="M439" s="42" t="s">
        <v>68</v>
      </c>
    </row>
    <row r="440" spans="1:14" ht="14">
      <c r="A440" s="38" t="s">
        <v>2415</v>
      </c>
      <c r="B440" s="104" t="s">
        <v>2416</v>
      </c>
      <c r="C440" s="40" t="s">
        <v>1259</v>
      </c>
      <c r="D440" s="41" t="s">
        <v>2376</v>
      </c>
      <c r="E440" s="41" t="s">
        <v>310</v>
      </c>
      <c r="F440" s="104" t="s">
        <v>2377</v>
      </c>
      <c r="G440" s="1" t="s">
        <v>18</v>
      </c>
      <c r="H440" s="34">
        <v>43660</v>
      </c>
      <c r="I440" s="34">
        <v>43664</v>
      </c>
      <c r="J440" s="1" t="s">
        <v>1259</v>
      </c>
      <c r="K440" s="1" t="s">
        <v>1405</v>
      </c>
      <c r="L440" s="1" t="s">
        <v>45</v>
      </c>
      <c r="M440" s="42" t="s">
        <v>2417</v>
      </c>
      <c r="N440" s="1" t="s">
        <v>809</v>
      </c>
    </row>
    <row r="441" spans="1:14" ht="14">
      <c r="A441" s="38" t="s">
        <v>2413</v>
      </c>
      <c r="B441" s="104" t="s">
        <v>2414</v>
      </c>
      <c r="C441" s="40" t="s">
        <v>1259</v>
      </c>
      <c r="D441" s="41" t="s">
        <v>2376</v>
      </c>
      <c r="E441" s="41" t="s">
        <v>310</v>
      </c>
      <c r="F441" s="104" t="s">
        <v>2377</v>
      </c>
      <c r="G441" s="1" t="s">
        <v>18</v>
      </c>
      <c r="H441" s="34">
        <v>43659</v>
      </c>
      <c r="I441" s="34">
        <v>43667</v>
      </c>
      <c r="J441" s="1" t="s">
        <v>1259</v>
      </c>
      <c r="K441" s="1" t="s">
        <v>79</v>
      </c>
      <c r="L441" s="1" t="s">
        <v>45</v>
      </c>
      <c r="M441" s="42" t="s">
        <v>2410</v>
      </c>
      <c r="N441" s="1" t="s">
        <v>809</v>
      </c>
    </row>
    <row r="442" spans="1:14" ht="14">
      <c r="A442" s="38" t="s">
        <v>2397</v>
      </c>
      <c r="B442" s="104" t="s">
        <v>2398</v>
      </c>
      <c r="C442" s="40" t="s">
        <v>1259</v>
      </c>
      <c r="D442" s="41" t="s">
        <v>2376</v>
      </c>
      <c r="E442" s="41" t="s">
        <v>310</v>
      </c>
      <c r="F442" s="104" t="s">
        <v>2377</v>
      </c>
      <c r="G442" s="1" t="s">
        <v>18</v>
      </c>
      <c r="H442" s="34">
        <v>43659</v>
      </c>
      <c r="I442" s="34">
        <v>43678</v>
      </c>
      <c r="J442" s="1" t="s">
        <v>1259</v>
      </c>
      <c r="K442" s="1" t="s">
        <v>105</v>
      </c>
      <c r="L442" s="1" t="s">
        <v>45</v>
      </c>
      <c r="M442" s="42" t="s">
        <v>50</v>
      </c>
    </row>
    <row r="443" spans="1:14" ht="14">
      <c r="A443" s="38" t="s">
        <v>2374</v>
      </c>
      <c r="B443" s="104" t="s">
        <v>2375</v>
      </c>
      <c r="C443" s="40" t="s">
        <v>1259</v>
      </c>
      <c r="D443" s="41" t="s">
        <v>2376</v>
      </c>
      <c r="E443" s="41" t="s">
        <v>310</v>
      </c>
      <c r="F443" s="104" t="s">
        <v>2377</v>
      </c>
      <c r="G443" s="1" t="s">
        <v>18</v>
      </c>
      <c r="H443" s="34">
        <v>43660</v>
      </c>
      <c r="I443" s="34">
        <v>43734</v>
      </c>
      <c r="J443" s="1" t="s">
        <v>1259</v>
      </c>
      <c r="K443" s="1" t="s">
        <v>79</v>
      </c>
      <c r="L443" s="1" t="s">
        <v>45</v>
      </c>
      <c r="M443" s="42" t="s">
        <v>419</v>
      </c>
    </row>
    <row r="444" spans="1:14" ht="14">
      <c r="A444" s="38" t="s">
        <v>2399</v>
      </c>
      <c r="B444" s="104" t="s">
        <v>2400</v>
      </c>
      <c r="C444" s="40" t="s">
        <v>1259</v>
      </c>
      <c r="D444" s="41" t="s">
        <v>2380</v>
      </c>
      <c r="E444" s="41" t="s">
        <v>1941</v>
      </c>
      <c r="F444" s="104" t="s">
        <v>2381</v>
      </c>
      <c r="G444" s="1" t="s">
        <v>18</v>
      </c>
      <c r="H444" s="34">
        <v>43705</v>
      </c>
      <c r="I444" s="34">
        <v>43676</v>
      </c>
      <c r="J444" s="1" t="s">
        <v>1259</v>
      </c>
      <c r="K444" s="1" t="s">
        <v>27</v>
      </c>
      <c r="L444" s="1" t="s">
        <v>45</v>
      </c>
      <c r="M444" s="42" t="s">
        <v>2323</v>
      </c>
    </row>
    <row r="445" spans="1:14" ht="14">
      <c r="A445" s="38" t="s">
        <v>2401</v>
      </c>
      <c r="B445" s="104" t="s">
        <v>2402</v>
      </c>
      <c r="C445" s="40" t="s">
        <v>1259</v>
      </c>
      <c r="D445" s="41" t="s">
        <v>2380</v>
      </c>
      <c r="E445" s="41" t="s">
        <v>1941</v>
      </c>
      <c r="F445" s="104" t="s">
        <v>2381</v>
      </c>
      <c r="G445" s="1" t="s">
        <v>18</v>
      </c>
      <c r="H445" s="34">
        <v>43674</v>
      </c>
      <c r="I445" s="34">
        <v>43676</v>
      </c>
      <c r="J445" s="1" t="s">
        <v>92</v>
      </c>
      <c r="K445" s="1" t="s">
        <v>1031</v>
      </c>
      <c r="L445" s="1" t="s">
        <v>45</v>
      </c>
      <c r="M445" s="42" t="s">
        <v>2403</v>
      </c>
      <c r="N445" s="1" t="s">
        <v>838</v>
      </c>
    </row>
    <row r="446" spans="1:14" ht="14">
      <c r="A446" s="38" t="s">
        <v>2378</v>
      </c>
      <c r="B446" s="104" t="s">
        <v>2379</v>
      </c>
      <c r="C446" s="40" t="s">
        <v>1259</v>
      </c>
      <c r="D446" s="41" t="s">
        <v>2380</v>
      </c>
      <c r="E446" s="41" t="s">
        <v>1941</v>
      </c>
      <c r="F446" s="104" t="s">
        <v>2381</v>
      </c>
      <c r="G446" s="1" t="s">
        <v>18</v>
      </c>
      <c r="H446" s="34">
        <v>43705</v>
      </c>
      <c r="I446" s="34">
        <v>43733</v>
      </c>
      <c r="J446" s="1" t="s">
        <v>1163</v>
      </c>
      <c r="K446" s="1" t="s">
        <v>2283</v>
      </c>
      <c r="L446" s="1" t="s">
        <v>45</v>
      </c>
      <c r="M446" s="42" t="s">
        <v>2382</v>
      </c>
    </row>
    <row r="447" spans="1:14" ht="14">
      <c r="A447" s="38" t="s">
        <v>2404</v>
      </c>
      <c r="B447" s="104" t="s">
        <v>2405</v>
      </c>
      <c r="C447" s="40" t="s">
        <v>1259</v>
      </c>
      <c r="D447" s="41" t="s">
        <v>2406</v>
      </c>
      <c r="E447" s="41" t="s">
        <v>452</v>
      </c>
      <c r="F447" s="104" t="s">
        <v>2407</v>
      </c>
      <c r="G447" s="1" t="s">
        <v>18</v>
      </c>
      <c r="H447" s="34">
        <v>43667</v>
      </c>
      <c r="I447" s="34">
        <v>43670</v>
      </c>
      <c r="J447" s="1" t="s">
        <v>1259</v>
      </c>
      <c r="K447" s="1" t="s">
        <v>27</v>
      </c>
      <c r="L447" s="1" t="s">
        <v>45</v>
      </c>
      <c r="M447" s="42" t="s">
        <v>201</v>
      </c>
    </row>
    <row r="448" spans="1:14" ht="14">
      <c r="A448" s="38" t="s">
        <v>2408</v>
      </c>
      <c r="B448" s="104" t="s">
        <v>2409</v>
      </c>
      <c r="C448" s="40" t="s">
        <v>1259</v>
      </c>
      <c r="D448" s="41" t="s">
        <v>2406</v>
      </c>
      <c r="E448" s="41" t="s">
        <v>452</v>
      </c>
      <c r="F448" s="104" t="s">
        <v>2407</v>
      </c>
      <c r="G448" s="1" t="s">
        <v>18</v>
      </c>
      <c r="H448" s="34">
        <v>43667</v>
      </c>
      <c r="I448" s="34">
        <v>43670</v>
      </c>
      <c r="J448" s="1" t="s">
        <v>1259</v>
      </c>
      <c r="K448" s="1" t="s">
        <v>161</v>
      </c>
      <c r="L448" s="1" t="s">
        <v>45</v>
      </c>
      <c r="M448" s="42" t="s">
        <v>2410</v>
      </c>
    </row>
    <row r="449" spans="1:14" ht="14">
      <c r="A449" s="38" t="s">
        <v>2452</v>
      </c>
      <c r="B449" s="104" t="s">
        <v>2453</v>
      </c>
      <c r="C449" s="40" t="s">
        <v>1259</v>
      </c>
      <c r="D449" s="41" t="s">
        <v>5913</v>
      </c>
      <c r="E449" s="41" t="s">
        <v>204</v>
      </c>
      <c r="F449" s="104" t="s">
        <v>1422</v>
      </c>
      <c r="G449" s="1" t="s">
        <v>18</v>
      </c>
      <c r="H449" s="34">
        <v>43604</v>
      </c>
      <c r="I449" s="34">
        <v>43605</v>
      </c>
      <c r="J449" s="1" t="s">
        <v>1259</v>
      </c>
      <c r="K449" s="1" t="s">
        <v>88</v>
      </c>
      <c r="L449" s="1" t="s">
        <v>45</v>
      </c>
      <c r="M449" s="42" t="s">
        <v>419</v>
      </c>
    </row>
    <row r="450" spans="1:14" ht="14">
      <c r="A450" s="38" t="s">
        <v>2454</v>
      </c>
      <c r="B450" s="103" t="s">
        <v>2455</v>
      </c>
      <c r="C450" s="40" t="s">
        <v>1259</v>
      </c>
      <c r="D450" s="41" t="s">
        <v>5913</v>
      </c>
      <c r="E450" s="41" t="s">
        <v>204</v>
      </c>
      <c r="F450" s="103" t="s">
        <v>1422</v>
      </c>
      <c r="G450" s="1" t="s">
        <v>18</v>
      </c>
      <c r="H450" s="34">
        <v>43603</v>
      </c>
      <c r="I450" s="34">
        <v>43605</v>
      </c>
      <c r="J450" s="1" t="s">
        <v>1259</v>
      </c>
      <c r="K450" s="1" t="s">
        <v>73</v>
      </c>
      <c r="L450" s="1" t="s">
        <v>45</v>
      </c>
      <c r="M450" s="42" t="s">
        <v>2323</v>
      </c>
    </row>
    <row r="451" spans="1:14" ht="14">
      <c r="A451" s="38" t="s">
        <v>2456</v>
      </c>
      <c r="B451" s="104" t="s">
        <v>2457</v>
      </c>
      <c r="C451" s="40" t="s">
        <v>1259</v>
      </c>
      <c r="D451" s="41" t="s">
        <v>5913</v>
      </c>
      <c r="E451" s="41" t="s">
        <v>204</v>
      </c>
      <c r="F451" s="104" t="s">
        <v>1422</v>
      </c>
      <c r="G451" s="1" t="s">
        <v>18</v>
      </c>
      <c r="H451" s="34">
        <v>43603</v>
      </c>
      <c r="I451" s="34">
        <v>43605</v>
      </c>
      <c r="J451" s="1" t="s">
        <v>1259</v>
      </c>
      <c r="K451" s="1" t="s">
        <v>212</v>
      </c>
      <c r="L451" s="1" t="s">
        <v>45</v>
      </c>
      <c r="M451" s="42" t="s">
        <v>2010</v>
      </c>
    </row>
    <row r="452" spans="1:14" ht="14">
      <c r="A452" s="49" t="s">
        <v>2218</v>
      </c>
      <c r="B452" s="104" t="s">
        <v>2219</v>
      </c>
      <c r="C452" s="40" t="s">
        <v>1259</v>
      </c>
      <c r="D452" s="41" t="s">
        <v>5914</v>
      </c>
      <c r="E452" s="41" t="s">
        <v>204</v>
      </c>
      <c r="F452" s="104" t="s">
        <v>1436</v>
      </c>
      <c r="G452" s="104" t="s">
        <v>1436</v>
      </c>
      <c r="H452" s="34">
        <v>44086</v>
      </c>
      <c r="I452" s="34">
        <v>44111</v>
      </c>
      <c r="J452" s="1" t="s">
        <v>5915</v>
      </c>
      <c r="K452" s="1" t="s">
        <v>434</v>
      </c>
      <c r="L452" s="1" t="s">
        <v>45</v>
      </c>
      <c r="M452" s="42" t="s">
        <v>2220</v>
      </c>
    </row>
    <row r="453" spans="1:14" ht="14">
      <c r="A453" s="38" t="s">
        <v>2216</v>
      </c>
      <c r="B453" s="104" t="s">
        <v>2217</v>
      </c>
      <c r="C453" s="40" t="s">
        <v>1259</v>
      </c>
      <c r="D453" s="41" t="s">
        <v>5914</v>
      </c>
      <c r="E453" s="41" t="s">
        <v>204</v>
      </c>
      <c r="F453" s="104" t="s">
        <v>1436</v>
      </c>
      <c r="G453" s="104" t="s">
        <v>1436</v>
      </c>
      <c r="H453" s="34">
        <v>44086</v>
      </c>
      <c r="I453" s="34">
        <v>44112</v>
      </c>
      <c r="J453" s="1" t="s">
        <v>85</v>
      </c>
      <c r="K453" s="1" t="s">
        <v>1259</v>
      </c>
      <c r="L453" s="1" t="s">
        <v>45</v>
      </c>
      <c r="M453" s="42" t="s">
        <v>239</v>
      </c>
    </row>
    <row r="454" spans="1:14" ht="14">
      <c r="A454" s="38" t="s">
        <v>2244</v>
      </c>
      <c r="B454" s="104" t="s">
        <v>2245</v>
      </c>
      <c r="C454" s="40" t="s">
        <v>1259</v>
      </c>
      <c r="D454" s="41" t="s">
        <v>5895</v>
      </c>
      <c r="E454" s="41" t="s">
        <v>204</v>
      </c>
      <c r="F454" s="104" t="s">
        <v>1436</v>
      </c>
      <c r="G454" s="103" t="s">
        <v>2208</v>
      </c>
      <c r="H454" s="34">
        <v>44086</v>
      </c>
      <c r="I454" s="34">
        <v>44091</v>
      </c>
      <c r="J454" s="1" t="s">
        <v>1259</v>
      </c>
      <c r="K454" s="1" t="s">
        <v>210</v>
      </c>
      <c r="L454" s="1" t="s">
        <v>45</v>
      </c>
      <c r="M454" s="42" t="s">
        <v>1266</v>
      </c>
    </row>
    <row r="455" spans="1:14" ht="14">
      <c r="A455" s="38" t="s">
        <v>2238</v>
      </c>
      <c r="B455" s="104" t="s">
        <v>2239</v>
      </c>
      <c r="C455" s="40" t="s">
        <v>1259</v>
      </c>
      <c r="D455" s="41" t="s">
        <v>5895</v>
      </c>
      <c r="E455" s="41" t="s">
        <v>204</v>
      </c>
      <c r="F455" s="104" t="s">
        <v>1436</v>
      </c>
      <c r="G455" s="103" t="s">
        <v>2208</v>
      </c>
      <c r="H455" s="34">
        <v>44086</v>
      </c>
      <c r="I455" s="34">
        <v>44095</v>
      </c>
      <c r="J455" s="1" t="s">
        <v>79</v>
      </c>
      <c r="K455" s="1" t="s">
        <v>1444</v>
      </c>
      <c r="L455" s="1" t="s">
        <v>45</v>
      </c>
      <c r="M455" s="42" t="s">
        <v>365</v>
      </c>
    </row>
    <row r="456" spans="1:14" ht="14">
      <c r="A456" s="38" t="s">
        <v>2236</v>
      </c>
      <c r="B456" s="104" t="s">
        <v>2237</v>
      </c>
      <c r="C456" s="40" t="s">
        <v>1259</v>
      </c>
      <c r="D456" s="41" t="s">
        <v>5895</v>
      </c>
      <c r="E456" s="41" t="s">
        <v>204</v>
      </c>
      <c r="F456" s="104" t="s">
        <v>1436</v>
      </c>
      <c r="G456" s="103" t="s">
        <v>2208</v>
      </c>
      <c r="H456" s="34">
        <v>44086</v>
      </c>
      <c r="I456" s="34">
        <v>44096</v>
      </c>
      <c r="J456" s="1" t="s">
        <v>434</v>
      </c>
      <c r="K456" s="1" t="s">
        <v>577</v>
      </c>
      <c r="L456" s="1" t="s">
        <v>45</v>
      </c>
      <c r="M456" s="42" t="s">
        <v>264</v>
      </c>
      <c r="N456" s="1" t="s">
        <v>809</v>
      </c>
    </row>
    <row r="457" spans="1:14" ht="14">
      <c r="A457" s="38" t="s">
        <v>2233</v>
      </c>
      <c r="B457" s="104" t="s">
        <v>2234</v>
      </c>
      <c r="C457" s="40" t="s">
        <v>1259</v>
      </c>
      <c r="D457" s="41" t="s">
        <v>5895</v>
      </c>
      <c r="E457" s="41" t="s">
        <v>204</v>
      </c>
      <c r="F457" s="104" t="s">
        <v>1436</v>
      </c>
      <c r="G457" s="103" t="s">
        <v>2208</v>
      </c>
      <c r="H457" s="34">
        <v>44087</v>
      </c>
      <c r="I457" s="34">
        <v>44099</v>
      </c>
      <c r="J457" s="1" t="s">
        <v>1259</v>
      </c>
      <c r="K457" s="1" t="s">
        <v>1031</v>
      </c>
      <c r="L457" s="1" t="s">
        <v>45</v>
      </c>
      <c r="M457" s="42" t="s">
        <v>2227</v>
      </c>
      <c r="N457" s="1" t="s">
        <v>2235</v>
      </c>
    </row>
    <row r="458" spans="1:14" ht="14">
      <c r="A458" s="38" t="s">
        <v>2231</v>
      </c>
      <c r="B458" s="104" t="s">
        <v>2232</v>
      </c>
      <c r="C458" s="40" t="s">
        <v>1259</v>
      </c>
      <c r="D458" s="41" t="s">
        <v>5895</v>
      </c>
      <c r="E458" s="41" t="s">
        <v>204</v>
      </c>
      <c r="F458" s="104" t="s">
        <v>1436</v>
      </c>
      <c r="G458" s="103" t="s">
        <v>2208</v>
      </c>
      <c r="H458" s="34">
        <v>44087</v>
      </c>
      <c r="I458" s="34">
        <v>44100</v>
      </c>
      <c r="J458" s="1" t="s">
        <v>85</v>
      </c>
      <c r="K458" s="1" t="s">
        <v>1031</v>
      </c>
      <c r="L458" s="1" t="s">
        <v>45</v>
      </c>
      <c r="M458" s="42" t="s">
        <v>509</v>
      </c>
    </row>
    <row r="459" spans="1:14" ht="14">
      <c r="A459" s="38" t="s">
        <v>2228</v>
      </c>
      <c r="B459" s="104" t="s">
        <v>2229</v>
      </c>
      <c r="C459" s="40" t="s">
        <v>1259</v>
      </c>
      <c r="D459" s="41" t="s">
        <v>5895</v>
      </c>
      <c r="E459" s="41" t="s">
        <v>204</v>
      </c>
      <c r="F459" s="104" t="s">
        <v>1436</v>
      </c>
      <c r="G459" s="103" t="s">
        <v>2208</v>
      </c>
      <c r="H459" s="34">
        <v>44086</v>
      </c>
      <c r="I459" s="34">
        <v>44103</v>
      </c>
      <c r="J459" s="1" t="s">
        <v>2007</v>
      </c>
      <c r="K459" s="1" t="s">
        <v>2230</v>
      </c>
      <c r="L459" s="1" t="s">
        <v>45</v>
      </c>
      <c r="M459" s="42" t="s">
        <v>29</v>
      </c>
    </row>
    <row r="460" spans="1:14" ht="14">
      <c r="A460" s="38" t="s">
        <v>2224</v>
      </c>
      <c r="B460" s="104" t="s">
        <v>2225</v>
      </c>
      <c r="C460" s="40" t="s">
        <v>1259</v>
      </c>
      <c r="D460" s="41" t="s">
        <v>5895</v>
      </c>
      <c r="E460" s="41" t="s">
        <v>204</v>
      </c>
      <c r="F460" s="104" t="s">
        <v>1436</v>
      </c>
      <c r="G460" s="103" t="s">
        <v>2208</v>
      </c>
      <c r="H460" s="34">
        <v>44087</v>
      </c>
      <c r="I460" s="34">
        <v>44106</v>
      </c>
      <c r="J460" s="1" t="s">
        <v>1259</v>
      </c>
      <c r="K460" s="1" t="s">
        <v>1031</v>
      </c>
      <c r="L460" s="1" t="s">
        <v>45</v>
      </c>
      <c r="M460" s="42" t="s">
        <v>2227</v>
      </c>
      <c r="N460" s="1" t="s">
        <v>2226</v>
      </c>
    </row>
    <row r="461" spans="1:14" ht="14">
      <c r="A461" s="38" t="s">
        <v>2221</v>
      </c>
      <c r="B461" s="104" t="s">
        <v>2222</v>
      </c>
      <c r="C461" s="40" t="s">
        <v>1259</v>
      </c>
      <c r="D461" s="41" t="s">
        <v>5895</v>
      </c>
      <c r="E461" s="41" t="s">
        <v>204</v>
      </c>
      <c r="F461" s="104" t="s">
        <v>1436</v>
      </c>
      <c r="G461" s="103" t="s">
        <v>2208</v>
      </c>
      <c r="H461" s="34">
        <v>44086</v>
      </c>
      <c r="I461" s="34">
        <v>44107</v>
      </c>
      <c r="J461" s="1" t="s">
        <v>92</v>
      </c>
      <c r="K461" s="1" t="s">
        <v>1259</v>
      </c>
      <c r="L461" s="1" t="s">
        <v>45</v>
      </c>
      <c r="M461" s="42" t="s">
        <v>2223</v>
      </c>
    </row>
    <row r="462" spans="1:14" ht="14">
      <c r="A462" s="73" t="s">
        <v>2211</v>
      </c>
      <c r="B462" s="104" t="s">
        <v>2212</v>
      </c>
      <c r="C462" s="40" t="s">
        <v>1259</v>
      </c>
      <c r="D462" s="41" t="s">
        <v>5916</v>
      </c>
      <c r="E462" s="41" t="s">
        <v>204</v>
      </c>
      <c r="F462" s="104" t="s">
        <v>1436</v>
      </c>
      <c r="G462" s="103" t="s">
        <v>2208</v>
      </c>
      <c r="H462" s="34">
        <v>44086</v>
      </c>
      <c r="I462" s="34">
        <v>44120</v>
      </c>
      <c r="J462" s="1" t="s">
        <v>1259</v>
      </c>
      <c r="K462" s="1" t="s">
        <v>1444</v>
      </c>
      <c r="L462" s="1" t="s">
        <v>45</v>
      </c>
      <c r="M462" s="42" t="s">
        <v>2213</v>
      </c>
    </row>
    <row r="463" spans="1:14" ht="14">
      <c r="A463" s="38" t="s">
        <v>2364</v>
      </c>
      <c r="B463" s="104" t="s">
        <v>2365</v>
      </c>
      <c r="C463" s="40" t="s">
        <v>1259</v>
      </c>
      <c r="D463" s="41" t="s">
        <v>2353</v>
      </c>
      <c r="E463" s="41" t="s">
        <v>2181</v>
      </c>
      <c r="F463" s="104" t="s">
        <v>2354</v>
      </c>
      <c r="G463" s="1" t="s">
        <v>18</v>
      </c>
      <c r="H463" s="34">
        <v>43793</v>
      </c>
      <c r="I463" s="34">
        <v>43794</v>
      </c>
      <c r="J463" s="1" t="s">
        <v>1259</v>
      </c>
      <c r="K463" s="1" t="s">
        <v>424</v>
      </c>
      <c r="L463" s="1" t="s">
        <v>21</v>
      </c>
      <c r="M463" s="42" t="s">
        <v>106</v>
      </c>
    </row>
    <row r="464" spans="1:14" ht="14">
      <c r="A464" s="38" t="s">
        <v>2362</v>
      </c>
      <c r="B464" s="104" t="s">
        <v>2363</v>
      </c>
      <c r="C464" s="40" t="s">
        <v>1259</v>
      </c>
      <c r="D464" s="41" t="s">
        <v>2353</v>
      </c>
      <c r="E464" s="41" t="s">
        <v>2181</v>
      </c>
      <c r="F464" s="104" t="s">
        <v>2354</v>
      </c>
      <c r="G464" s="1" t="s">
        <v>18</v>
      </c>
      <c r="H464" s="34">
        <v>43793</v>
      </c>
      <c r="I464" s="34">
        <v>43795</v>
      </c>
      <c r="J464" s="1" t="s">
        <v>1259</v>
      </c>
      <c r="K464" s="1" t="s">
        <v>27</v>
      </c>
      <c r="L464" s="1" t="s">
        <v>21</v>
      </c>
      <c r="M464" s="42" t="s">
        <v>355</v>
      </c>
    </row>
    <row r="465" spans="1:14" ht="14">
      <c r="A465" s="38" t="s">
        <v>2359</v>
      </c>
      <c r="B465" s="104" t="s">
        <v>2360</v>
      </c>
      <c r="C465" s="40" t="s">
        <v>1259</v>
      </c>
      <c r="D465" s="41" t="s">
        <v>2353</v>
      </c>
      <c r="E465" s="41" t="s">
        <v>2181</v>
      </c>
      <c r="F465" s="104" t="s">
        <v>2354</v>
      </c>
      <c r="G465" s="1" t="s">
        <v>18</v>
      </c>
      <c r="H465" s="34">
        <v>43793</v>
      </c>
      <c r="I465" s="34">
        <v>43796</v>
      </c>
      <c r="J465" s="1" t="s">
        <v>1259</v>
      </c>
      <c r="K465" s="1" t="s">
        <v>88</v>
      </c>
      <c r="L465" s="1" t="s">
        <v>21</v>
      </c>
      <c r="M465" s="42" t="s">
        <v>207</v>
      </c>
      <c r="N465" s="1" t="s">
        <v>2361</v>
      </c>
    </row>
    <row r="466" spans="1:14" ht="14">
      <c r="A466" s="38" t="s">
        <v>2357</v>
      </c>
      <c r="B466" s="104" t="s">
        <v>2358</v>
      </c>
      <c r="C466" s="40" t="s">
        <v>1259</v>
      </c>
      <c r="D466" s="41" t="s">
        <v>2353</v>
      </c>
      <c r="E466" s="41" t="s">
        <v>2181</v>
      </c>
      <c r="F466" s="104" t="s">
        <v>2354</v>
      </c>
      <c r="G466" s="1" t="s">
        <v>18</v>
      </c>
      <c r="H466" s="34">
        <v>43793</v>
      </c>
      <c r="I466" s="34">
        <v>43797</v>
      </c>
      <c r="J466" s="1" t="s">
        <v>88</v>
      </c>
      <c r="K466" s="1" t="s">
        <v>424</v>
      </c>
      <c r="L466" s="1" t="s">
        <v>21</v>
      </c>
      <c r="M466" s="42" t="s">
        <v>106</v>
      </c>
    </row>
    <row r="467" spans="1:14" ht="14">
      <c r="A467" s="38" t="s">
        <v>2355</v>
      </c>
      <c r="B467" s="104" t="s">
        <v>2356</v>
      </c>
      <c r="C467" s="40" t="s">
        <v>1259</v>
      </c>
      <c r="D467" s="41" t="s">
        <v>2353</v>
      </c>
      <c r="E467" s="41" t="s">
        <v>2181</v>
      </c>
      <c r="F467" s="104" t="s">
        <v>2354</v>
      </c>
      <c r="G467" s="1" t="s">
        <v>18</v>
      </c>
      <c r="H467" s="34">
        <v>43793</v>
      </c>
      <c r="I467" s="34">
        <v>43798</v>
      </c>
      <c r="J467" s="1" t="s">
        <v>1259</v>
      </c>
      <c r="K467" s="1" t="s">
        <v>180</v>
      </c>
      <c r="L467" s="1" t="s">
        <v>21</v>
      </c>
      <c r="M467" s="42" t="s">
        <v>1281</v>
      </c>
    </row>
    <row r="468" spans="1:14" ht="14">
      <c r="A468" s="38" t="s">
        <v>2351</v>
      </c>
      <c r="B468" s="104" t="s">
        <v>2352</v>
      </c>
      <c r="C468" s="40" t="s">
        <v>1259</v>
      </c>
      <c r="D468" s="41" t="s">
        <v>2353</v>
      </c>
      <c r="E468" s="41" t="s">
        <v>2181</v>
      </c>
      <c r="F468" s="104" t="s">
        <v>2354</v>
      </c>
      <c r="G468" s="1" t="s">
        <v>18</v>
      </c>
      <c r="H468" s="34">
        <v>43793</v>
      </c>
      <c r="I468" s="34">
        <v>43799</v>
      </c>
      <c r="J468" s="1" t="s">
        <v>1259</v>
      </c>
      <c r="K468" s="1" t="s">
        <v>161</v>
      </c>
      <c r="L468" s="1" t="s">
        <v>21</v>
      </c>
      <c r="M468" s="42" t="s">
        <v>693</v>
      </c>
    </row>
    <row r="469" spans="1:14" ht="14">
      <c r="A469" s="38" t="s">
        <v>2427</v>
      </c>
      <c r="B469" s="104" t="s">
        <v>2428</v>
      </c>
      <c r="C469" s="40" t="s">
        <v>1259</v>
      </c>
      <c r="D469" s="41" t="s">
        <v>5917</v>
      </c>
      <c r="E469" s="41" t="s">
        <v>1500</v>
      </c>
      <c r="F469" s="1" t="s">
        <v>18</v>
      </c>
      <c r="G469" s="1" t="s">
        <v>18</v>
      </c>
      <c r="H469" s="34"/>
      <c r="I469" s="34">
        <v>43640</v>
      </c>
      <c r="J469" s="1" t="s">
        <v>2283</v>
      </c>
      <c r="K469" s="1" t="s">
        <v>2007</v>
      </c>
      <c r="L469" s="1" t="s">
        <v>28</v>
      </c>
      <c r="M469" s="42" t="s">
        <v>693</v>
      </c>
    </row>
    <row r="470" spans="1:14" ht="14">
      <c r="A470" s="38" t="s">
        <v>2430</v>
      </c>
      <c r="B470" s="104" t="s">
        <v>2431</v>
      </c>
      <c r="C470" s="40" t="s">
        <v>1259</v>
      </c>
      <c r="D470" s="41" t="s">
        <v>5917</v>
      </c>
      <c r="E470" s="41" t="s">
        <v>1500</v>
      </c>
      <c r="F470" s="1" t="s">
        <v>18</v>
      </c>
      <c r="G470" s="1" t="s">
        <v>18</v>
      </c>
      <c r="H470" s="34"/>
      <c r="I470" s="34">
        <v>43640</v>
      </c>
      <c r="J470" s="1" t="s">
        <v>2283</v>
      </c>
      <c r="K470" s="1" t="s">
        <v>27</v>
      </c>
      <c r="L470" s="1" t="s">
        <v>28</v>
      </c>
      <c r="M470" s="42" t="s">
        <v>2432</v>
      </c>
    </row>
    <row r="471" spans="1:14" ht="14">
      <c r="A471" s="38" t="s">
        <v>2433</v>
      </c>
      <c r="B471" s="103" t="s">
        <v>2434</v>
      </c>
      <c r="C471" s="40" t="s">
        <v>1259</v>
      </c>
      <c r="D471" s="41" t="s">
        <v>5917</v>
      </c>
      <c r="E471" s="41" t="s">
        <v>1500</v>
      </c>
      <c r="F471" s="1" t="s">
        <v>18</v>
      </c>
      <c r="G471" s="1" t="s">
        <v>18</v>
      </c>
      <c r="H471" s="34"/>
      <c r="I471" s="34">
        <v>43640</v>
      </c>
      <c r="J471" s="1" t="s">
        <v>2283</v>
      </c>
      <c r="K471" s="1" t="s">
        <v>424</v>
      </c>
      <c r="L471" s="1" t="s">
        <v>28</v>
      </c>
      <c r="M471" s="42" t="s">
        <v>5918</v>
      </c>
      <c r="N471" s="1" t="s">
        <v>858</v>
      </c>
    </row>
    <row r="472" spans="1:14" ht="14">
      <c r="A472" s="38" t="s">
        <v>2296</v>
      </c>
      <c r="B472" s="104" t="s">
        <v>2297</v>
      </c>
      <c r="C472" s="40" t="s">
        <v>1259</v>
      </c>
      <c r="D472" s="41" t="s">
        <v>5919</v>
      </c>
      <c r="E472" s="41" t="s">
        <v>2181</v>
      </c>
      <c r="F472" s="104" t="s">
        <v>944</v>
      </c>
      <c r="G472" s="1" t="s">
        <v>18</v>
      </c>
      <c r="H472" s="34">
        <v>43891</v>
      </c>
      <c r="I472" s="34">
        <v>43893</v>
      </c>
      <c r="J472" s="1" t="s">
        <v>1259</v>
      </c>
      <c r="K472" s="1" t="s">
        <v>1031</v>
      </c>
      <c r="L472" s="1" t="s">
        <v>21</v>
      </c>
      <c r="M472" s="42" t="s">
        <v>2298</v>
      </c>
    </row>
    <row r="473" spans="1:14" ht="14">
      <c r="A473" s="38" t="s">
        <v>2292</v>
      </c>
      <c r="B473" s="104" t="s">
        <v>2293</v>
      </c>
      <c r="C473" s="40" t="s">
        <v>1259</v>
      </c>
      <c r="D473" s="41" t="s">
        <v>5919</v>
      </c>
      <c r="E473" s="41" t="s">
        <v>2181</v>
      </c>
      <c r="F473" s="104" t="s">
        <v>944</v>
      </c>
      <c r="G473" s="1" t="s">
        <v>18</v>
      </c>
      <c r="H473" s="34">
        <v>43891</v>
      </c>
      <c r="I473" s="34">
        <v>43894</v>
      </c>
      <c r="J473" s="1" t="s">
        <v>1259</v>
      </c>
      <c r="K473" s="1" t="s">
        <v>20</v>
      </c>
      <c r="L473" s="1" t="s">
        <v>21</v>
      </c>
      <c r="M473" s="42" t="s">
        <v>1281</v>
      </c>
    </row>
    <row r="474" spans="1:14" ht="19.5" customHeight="1">
      <c r="A474" s="38" t="s">
        <v>2294</v>
      </c>
      <c r="B474" s="104" t="s">
        <v>2295</v>
      </c>
      <c r="C474" s="40" t="s">
        <v>1259</v>
      </c>
      <c r="D474" s="41" t="s">
        <v>5919</v>
      </c>
      <c r="E474" s="41" t="s">
        <v>2181</v>
      </c>
      <c r="F474" s="104" t="s">
        <v>944</v>
      </c>
      <c r="G474" s="1" t="s">
        <v>18</v>
      </c>
      <c r="H474" s="34">
        <v>43891</v>
      </c>
      <c r="I474" s="34">
        <v>43894</v>
      </c>
      <c r="J474" s="1" t="s">
        <v>2283</v>
      </c>
      <c r="K474" s="1" t="s">
        <v>20</v>
      </c>
      <c r="L474" s="1" t="s">
        <v>21</v>
      </c>
      <c r="M474" s="42" t="s">
        <v>178</v>
      </c>
    </row>
    <row r="475" spans="1:14" ht="19.5" customHeight="1">
      <c r="A475" s="38" t="s">
        <v>2290</v>
      </c>
      <c r="B475" s="104" t="s">
        <v>2291</v>
      </c>
      <c r="C475" s="40" t="s">
        <v>1259</v>
      </c>
      <c r="D475" s="41" t="s">
        <v>5919</v>
      </c>
      <c r="E475" s="41" t="s">
        <v>2181</v>
      </c>
      <c r="F475" s="104" t="s">
        <v>944</v>
      </c>
      <c r="G475" s="1" t="s">
        <v>18</v>
      </c>
      <c r="H475" s="34">
        <v>43891</v>
      </c>
      <c r="I475" s="34">
        <v>43895</v>
      </c>
      <c r="J475" s="1" t="s">
        <v>1031</v>
      </c>
      <c r="K475" s="1" t="s">
        <v>2283</v>
      </c>
      <c r="L475" s="1" t="s">
        <v>21</v>
      </c>
      <c r="M475" s="42" t="s">
        <v>355</v>
      </c>
    </row>
    <row r="476" spans="1:14" ht="19.5" customHeight="1">
      <c r="A476" s="38" t="s">
        <v>2288</v>
      </c>
      <c r="B476" s="104" t="s">
        <v>2289</v>
      </c>
      <c r="C476" s="40" t="s">
        <v>1259</v>
      </c>
      <c r="D476" s="41" t="s">
        <v>5919</v>
      </c>
      <c r="E476" s="41" t="s">
        <v>2181</v>
      </c>
      <c r="F476" s="104" t="s">
        <v>944</v>
      </c>
      <c r="G476" s="1" t="s">
        <v>18</v>
      </c>
      <c r="H476" s="34">
        <v>43891</v>
      </c>
      <c r="I476" s="34">
        <v>43896</v>
      </c>
      <c r="J476" s="1" t="s">
        <v>1372</v>
      </c>
      <c r="K476" s="1" t="s">
        <v>2283</v>
      </c>
      <c r="L476" s="1" t="s">
        <v>21</v>
      </c>
      <c r="M476" s="42" t="s">
        <v>185</v>
      </c>
    </row>
    <row r="477" spans="1:14" ht="19.5" customHeight="1">
      <c r="A477" s="38" t="s">
        <v>2286</v>
      </c>
      <c r="B477" s="104" t="s">
        <v>2287</v>
      </c>
      <c r="C477" s="40" t="s">
        <v>1259</v>
      </c>
      <c r="D477" s="41" t="s">
        <v>5919</v>
      </c>
      <c r="E477" s="41" t="s">
        <v>2181</v>
      </c>
      <c r="F477" s="104" t="s">
        <v>944</v>
      </c>
      <c r="G477" s="1" t="s">
        <v>18</v>
      </c>
      <c r="H477" s="34">
        <v>43891</v>
      </c>
      <c r="I477" s="34">
        <v>43897</v>
      </c>
      <c r="J477" s="1" t="s">
        <v>1259</v>
      </c>
      <c r="K477" s="1" t="s">
        <v>1372</v>
      </c>
      <c r="L477" s="1" t="s">
        <v>21</v>
      </c>
      <c r="M477" s="42" t="s">
        <v>693</v>
      </c>
    </row>
    <row r="478" spans="1:14" ht="19.5" customHeight="1">
      <c r="A478" s="38" t="s">
        <v>2280</v>
      </c>
      <c r="B478" s="104" t="s">
        <v>2281</v>
      </c>
      <c r="C478" s="40" t="s">
        <v>1259</v>
      </c>
      <c r="D478" s="41" t="s">
        <v>5919</v>
      </c>
      <c r="E478" s="41" t="s">
        <v>2181</v>
      </c>
      <c r="F478" s="104" t="s">
        <v>944</v>
      </c>
      <c r="G478" s="1" t="s">
        <v>18</v>
      </c>
      <c r="H478" s="34">
        <v>43891</v>
      </c>
      <c r="I478" s="34">
        <v>43898</v>
      </c>
      <c r="J478" s="1" t="s">
        <v>1259</v>
      </c>
      <c r="K478" s="1" t="s">
        <v>2283</v>
      </c>
      <c r="L478" s="1" t="s">
        <v>21</v>
      </c>
      <c r="M478" s="42" t="s">
        <v>693</v>
      </c>
    </row>
    <row r="479" spans="1:14" ht="19.5" customHeight="1">
      <c r="A479" s="38" t="s">
        <v>2334</v>
      </c>
      <c r="B479" s="104" t="s">
        <v>2335</v>
      </c>
      <c r="C479" s="40" t="s">
        <v>1259</v>
      </c>
      <c r="D479" s="41" t="s">
        <v>5920</v>
      </c>
      <c r="E479" s="41" t="s">
        <v>1941</v>
      </c>
      <c r="F479" s="104" t="s">
        <v>2327</v>
      </c>
      <c r="G479" s="72" t="s">
        <v>18</v>
      </c>
      <c r="H479" s="34">
        <v>43491</v>
      </c>
      <c r="I479" s="34">
        <v>43857</v>
      </c>
      <c r="J479" s="1" t="s">
        <v>19</v>
      </c>
      <c r="K479" s="1" t="s">
        <v>1031</v>
      </c>
      <c r="L479" s="1" t="s">
        <v>21</v>
      </c>
      <c r="M479" s="42" t="s">
        <v>324</v>
      </c>
    </row>
    <row r="480" spans="1:14" ht="19.5" customHeight="1">
      <c r="A480" s="38" t="s">
        <v>2332</v>
      </c>
      <c r="B480" s="104" t="s">
        <v>2333</v>
      </c>
      <c r="C480" s="40" t="s">
        <v>1259</v>
      </c>
      <c r="D480" s="41" t="s">
        <v>5920</v>
      </c>
      <c r="E480" s="41" t="s">
        <v>1941</v>
      </c>
      <c r="F480" s="104" t="s">
        <v>2327</v>
      </c>
      <c r="G480" s="72" t="s">
        <v>18</v>
      </c>
      <c r="H480" s="34">
        <v>43856</v>
      </c>
      <c r="I480" s="34">
        <v>43859</v>
      </c>
      <c r="J480" s="1" t="s">
        <v>424</v>
      </c>
      <c r="K480" s="1" t="s">
        <v>27</v>
      </c>
      <c r="L480" s="1" t="s">
        <v>21</v>
      </c>
      <c r="M480" s="42" t="s">
        <v>207</v>
      </c>
    </row>
    <row r="481" spans="1:14" ht="19.5" customHeight="1">
      <c r="A481" s="38" t="s">
        <v>2330</v>
      </c>
      <c r="B481" s="104" t="s">
        <v>2331</v>
      </c>
      <c r="C481" s="40" t="s">
        <v>1259</v>
      </c>
      <c r="D481" s="41" t="s">
        <v>5920</v>
      </c>
      <c r="E481" s="41" t="s">
        <v>1941</v>
      </c>
      <c r="F481" s="104" t="s">
        <v>2327</v>
      </c>
      <c r="G481" s="72" t="s">
        <v>18</v>
      </c>
      <c r="H481" s="34">
        <v>43856</v>
      </c>
      <c r="I481" s="34">
        <v>43860</v>
      </c>
      <c r="J481" s="1" t="s">
        <v>1031</v>
      </c>
      <c r="K481" s="1" t="s">
        <v>27</v>
      </c>
      <c r="L481" s="1" t="s">
        <v>21</v>
      </c>
      <c r="M481" s="42" t="s">
        <v>239</v>
      </c>
    </row>
    <row r="482" spans="1:14" ht="19.5" customHeight="1">
      <c r="A482" s="38" t="s">
        <v>2328</v>
      </c>
      <c r="B482" s="104" t="s">
        <v>2329</v>
      </c>
      <c r="C482" s="40" t="s">
        <v>1259</v>
      </c>
      <c r="D482" s="41" t="s">
        <v>5920</v>
      </c>
      <c r="E482" s="41" t="s">
        <v>1941</v>
      </c>
      <c r="F482" s="104" t="s">
        <v>2327</v>
      </c>
      <c r="G482" s="72" t="s">
        <v>18</v>
      </c>
      <c r="H482" s="34">
        <v>43856</v>
      </c>
      <c r="I482" s="34">
        <v>43861</v>
      </c>
      <c r="J482" s="1" t="s">
        <v>1031</v>
      </c>
      <c r="K482" s="1" t="s">
        <v>424</v>
      </c>
      <c r="L482" s="1" t="s">
        <v>21</v>
      </c>
      <c r="M482" s="42" t="s">
        <v>693</v>
      </c>
    </row>
    <row r="483" spans="1:14" ht="19.5" customHeight="1">
      <c r="A483" s="38" t="s">
        <v>2324</v>
      </c>
      <c r="B483" s="104" t="s">
        <v>2325</v>
      </c>
      <c r="C483" s="40" t="s">
        <v>1259</v>
      </c>
      <c r="D483" s="41" t="s">
        <v>5920</v>
      </c>
      <c r="E483" s="41" t="s">
        <v>1941</v>
      </c>
      <c r="F483" s="104" t="s">
        <v>2327</v>
      </c>
      <c r="G483" s="72" t="s">
        <v>18</v>
      </c>
      <c r="H483" s="34">
        <v>43856</v>
      </c>
      <c r="I483" s="34">
        <v>43862</v>
      </c>
      <c r="J483" s="1" t="s">
        <v>1031</v>
      </c>
      <c r="K483" s="1" t="s">
        <v>438</v>
      </c>
      <c r="L483" s="1" t="s">
        <v>21</v>
      </c>
      <c r="M483" s="42" t="s">
        <v>1281</v>
      </c>
    </row>
    <row r="484" spans="1:14" ht="19.5" customHeight="1">
      <c r="A484" s="49" t="s">
        <v>2547</v>
      </c>
      <c r="B484" s="104" t="s">
        <v>2548</v>
      </c>
      <c r="C484" s="40" t="s">
        <v>1259</v>
      </c>
      <c r="D484" s="41" t="s">
        <v>5921</v>
      </c>
      <c r="E484" s="41" t="s">
        <v>16</v>
      </c>
      <c r="G484" s="1" t="s">
        <v>18</v>
      </c>
      <c r="H484" s="34" t="s">
        <v>5922</v>
      </c>
      <c r="I484" s="34">
        <v>43123</v>
      </c>
      <c r="J484" s="1" t="s">
        <v>1259</v>
      </c>
      <c r="K484" s="1" t="s">
        <v>424</v>
      </c>
      <c r="L484" s="1" t="s">
        <v>21</v>
      </c>
      <c r="M484" s="42" t="s">
        <v>1067</v>
      </c>
    </row>
    <row r="485" spans="1:14" ht="19.5" customHeight="1">
      <c r="A485" s="38" t="s">
        <v>2549</v>
      </c>
      <c r="B485" s="104" t="s">
        <v>2550</v>
      </c>
      <c r="C485" s="40" t="s">
        <v>1259</v>
      </c>
      <c r="D485" s="41" t="s">
        <v>5921</v>
      </c>
      <c r="E485" s="41" t="s">
        <v>16</v>
      </c>
      <c r="G485" s="1" t="s">
        <v>18</v>
      </c>
      <c r="H485" s="34">
        <v>43121</v>
      </c>
      <c r="I485" s="34">
        <v>43123</v>
      </c>
      <c r="J485" s="1" t="s">
        <v>1259</v>
      </c>
      <c r="K485" s="25" t="s">
        <v>27</v>
      </c>
      <c r="L485" s="1" t="s">
        <v>21</v>
      </c>
      <c r="M485" s="42" t="s">
        <v>2551</v>
      </c>
    </row>
    <row r="486" spans="1:14" ht="19.5" customHeight="1">
      <c r="A486" s="38" t="s">
        <v>2544</v>
      </c>
      <c r="B486" s="103" t="s">
        <v>2545</v>
      </c>
      <c r="C486" s="40" t="s">
        <v>1259</v>
      </c>
      <c r="D486" s="41" t="s">
        <v>5921</v>
      </c>
      <c r="E486" s="41" t="s">
        <v>16</v>
      </c>
      <c r="G486" s="1" t="s">
        <v>18</v>
      </c>
      <c r="H486" s="34">
        <v>43121</v>
      </c>
      <c r="I486" s="34">
        <v>43125</v>
      </c>
      <c r="J486" s="1" t="s">
        <v>88</v>
      </c>
      <c r="K486" s="1" t="s">
        <v>1259</v>
      </c>
      <c r="L486" s="1" t="s">
        <v>21</v>
      </c>
      <c r="M486" s="42" t="s">
        <v>2546</v>
      </c>
    </row>
    <row r="487" spans="1:14" ht="19.5" customHeight="1">
      <c r="A487" s="38" t="s">
        <v>2542</v>
      </c>
      <c r="B487" s="103" t="s">
        <v>2543</v>
      </c>
      <c r="C487" s="40" t="s">
        <v>1259</v>
      </c>
      <c r="D487" s="41" t="s">
        <v>5921</v>
      </c>
      <c r="E487" s="41" t="s">
        <v>16</v>
      </c>
      <c r="G487" s="1" t="s">
        <v>18</v>
      </c>
      <c r="H487" s="34">
        <v>43121</v>
      </c>
      <c r="I487" s="34">
        <v>43129</v>
      </c>
      <c r="J487" s="1" t="s">
        <v>1259</v>
      </c>
      <c r="K487" s="1" t="s">
        <v>1727</v>
      </c>
      <c r="L487" s="1" t="s">
        <v>21</v>
      </c>
      <c r="M487" s="42" t="s">
        <v>1281</v>
      </c>
    </row>
    <row r="488" spans="1:14" ht="19.5" customHeight="1">
      <c r="A488" s="70" t="s">
        <v>2539</v>
      </c>
      <c r="B488" s="103" t="s">
        <v>2540</v>
      </c>
      <c r="C488" s="40" t="s">
        <v>1259</v>
      </c>
      <c r="D488" s="41" t="s">
        <v>5921</v>
      </c>
      <c r="E488" s="41" t="s">
        <v>16</v>
      </c>
      <c r="G488" s="1" t="s">
        <v>18</v>
      </c>
      <c r="H488" s="34">
        <v>43121</v>
      </c>
      <c r="I488" s="34">
        <v>43131</v>
      </c>
      <c r="J488" s="1" t="s">
        <v>1259</v>
      </c>
      <c r="K488" s="1" t="s">
        <v>438</v>
      </c>
      <c r="L488" s="1" t="s">
        <v>21</v>
      </c>
      <c r="M488" s="42" t="s">
        <v>2541</v>
      </c>
    </row>
    <row r="489" spans="1:14" ht="19.5" customHeight="1">
      <c r="A489" s="38" t="s">
        <v>2535</v>
      </c>
      <c r="B489" s="104" t="s">
        <v>2536</v>
      </c>
      <c r="C489" s="40" t="s">
        <v>1259</v>
      </c>
      <c r="D489" s="41" t="s">
        <v>5923</v>
      </c>
      <c r="E489" s="41" t="s">
        <v>452</v>
      </c>
      <c r="G489" s="1" t="s">
        <v>18</v>
      </c>
      <c r="H489" s="34">
        <v>43520</v>
      </c>
      <c r="I489" s="34">
        <v>43159</v>
      </c>
      <c r="J489" s="1" t="s">
        <v>1259</v>
      </c>
      <c r="K489" s="1" t="s">
        <v>161</v>
      </c>
      <c r="L489" s="1" t="s">
        <v>21</v>
      </c>
      <c r="M489" s="42" t="s">
        <v>207</v>
      </c>
    </row>
    <row r="490" spans="1:14" ht="19.5" customHeight="1">
      <c r="A490" s="38" t="s">
        <v>2487</v>
      </c>
      <c r="B490" s="104" t="s">
        <v>2488</v>
      </c>
      <c r="C490" s="40" t="s">
        <v>1259</v>
      </c>
      <c r="D490" s="41" t="s">
        <v>5923</v>
      </c>
      <c r="E490" s="41" t="s">
        <v>452</v>
      </c>
      <c r="G490" s="1" t="s">
        <v>18</v>
      </c>
      <c r="H490" s="34">
        <v>43520</v>
      </c>
      <c r="I490" s="34">
        <v>43524</v>
      </c>
      <c r="J490" s="1" t="s">
        <v>1259</v>
      </c>
      <c r="K490" s="1" t="s">
        <v>2007</v>
      </c>
      <c r="L490" s="1" t="s">
        <v>21</v>
      </c>
      <c r="M490" s="42" t="s">
        <v>693</v>
      </c>
      <c r="N490" s="1" t="s">
        <v>2489</v>
      </c>
    </row>
    <row r="491" spans="1:14" ht="19.5" customHeight="1">
      <c r="A491" s="38" t="s">
        <v>2485</v>
      </c>
      <c r="B491" s="104" t="s">
        <v>2486</v>
      </c>
      <c r="C491" s="40" t="s">
        <v>1259</v>
      </c>
      <c r="D491" s="41" t="s">
        <v>5923</v>
      </c>
      <c r="E491" s="41" t="s">
        <v>452</v>
      </c>
      <c r="G491" s="1" t="s">
        <v>18</v>
      </c>
      <c r="H491" s="34">
        <v>43520</v>
      </c>
      <c r="I491" s="34">
        <v>43529</v>
      </c>
      <c r="J491" s="1" t="s">
        <v>1259</v>
      </c>
      <c r="K491" s="1" t="s">
        <v>1031</v>
      </c>
      <c r="L491" s="1" t="s">
        <v>21</v>
      </c>
      <c r="M491" s="42" t="s">
        <v>29</v>
      </c>
    </row>
    <row r="492" spans="1:14" ht="19.5" customHeight="1">
      <c r="A492" s="38" t="s">
        <v>2483</v>
      </c>
      <c r="B492" s="103" t="s">
        <v>2484</v>
      </c>
      <c r="C492" s="40" t="s">
        <v>1259</v>
      </c>
      <c r="D492" s="41" t="s">
        <v>5923</v>
      </c>
      <c r="E492" s="41" t="s">
        <v>452</v>
      </c>
      <c r="G492" s="1" t="s">
        <v>18</v>
      </c>
      <c r="H492" s="34">
        <v>43520</v>
      </c>
      <c r="I492" s="34">
        <v>43530</v>
      </c>
      <c r="J492" s="1" t="s">
        <v>88</v>
      </c>
      <c r="K492" s="1" t="s">
        <v>1259</v>
      </c>
      <c r="L492" s="1" t="s">
        <v>21</v>
      </c>
      <c r="M492" s="42" t="s">
        <v>1260</v>
      </c>
    </row>
    <row r="493" spans="1:14" ht="19.5" customHeight="1">
      <c r="A493" s="38" t="s">
        <v>2311</v>
      </c>
      <c r="B493" s="104" t="s">
        <v>2312</v>
      </c>
      <c r="C493" s="40" t="s">
        <v>1259</v>
      </c>
      <c r="D493" s="41" t="s">
        <v>2301</v>
      </c>
      <c r="E493" s="41" t="s">
        <v>452</v>
      </c>
      <c r="F493" s="104" t="s">
        <v>2302</v>
      </c>
      <c r="G493" s="72" t="s">
        <v>18</v>
      </c>
      <c r="H493" s="34">
        <v>43877</v>
      </c>
      <c r="I493" s="34">
        <v>43879</v>
      </c>
      <c r="J493" s="1" t="s">
        <v>1259</v>
      </c>
      <c r="K493" s="1" t="s">
        <v>424</v>
      </c>
      <c r="L493" s="1" t="s">
        <v>45</v>
      </c>
      <c r="M493" s="42" t="s">
        <v>2213</v>
      </c>
    </row>
    <row r="494" spans="1:14" ht="19.5" customHeight="1">
      <c r="A494" s="38" t="s">
        <v>2308</v>
      </c>
      <c r="B494" s="104" t="s">
        <v>2309</v>
      </c>
      <c r="C494" s="40" t="s">
        <v>1259</v>
      </c>
      <c r="D494" s="41" t="s">
        <v>2301</v>
      </c>
      <c r="E494" s="41" t="s">
        <v>452</v>
      </c>
      <c r="F494" s="104" t="s">
        <v>2302</v>
      </c>
      <c r="G494" s="72" t="s">
        <v>18</v>
      </c>
      <c r="H494" s="34">
        <v>43877</v>
      </c>
      <c r="I494" s="34">
        <v>43880</v>
      </c>
      <c r="J494" s="1" t="s">
        <v>19</v>
      </c>
      <c r="K494" s="1" t="s">
        <v>1259</v>
      </c>
      <c r="L494" s="1" t="s">
        <v>45</v>
      </c>
      <c r="M494" s="42" t="s">
        <v>2310</v>
      </c>
    </row>
    <row r="495" spans="1:14" ht="19.5" customHeight="1">
      <c r="A495" s="38" t="s">
        <v>2305</v>
      </c>
      <c r="B495" s="104" t="s">
        <v>2306</v>
      </c>
      <c r="C495" s="40" t="s">
        <v>1259</v>
      </c>
      <c r="D495" s="41" t="s">
        <v>2301</v>
      </c>
      <c r="E495" s="41" t="s">
        <v>452</v>
      </c>
      <c r="F495" s="104" t="s">
        <v>2302</v>
      </c>
      <c r="G495" s="72" t="s">
        <v>18</v>
      </c>
      <c r="H495" s="34">
        <v>43877</v>
      </c>
      <c r="I495" s="34">
        <v>43881</v>
      </c>
      <c r="J495" s="1" t="s">
        <v>1259</v>
      </c>
      <c r="K495" s="1" t="s">
        <v>1737</v>
      </c>
      <c r="L495" s="1" t="s">
        <v>45</v>
      </c>
      <c r="M495" s="42" t="s">
        <v>2307</v>
      </c>
    </row>
    <row r="496" spans="1:14" ht="19.5" customHeight="1">
      <c r="A496" s="38" t="s">
        <v>2303</v>
      </c>
      <c r="B496" s="104" t="s">
        <v>2304</v>
      </c>
      <c r="C496" s="40" t="s">
        <v>1259</v>
      </c>
      <c r="D496" s="41" t="s">
        <v>2301</v>
      </c>
      <c r="E496" s="41" t="s">
        <v>452</v>
      </c>
      <c r="F496" s="104" t="s">
        <v>2302</v>
      </c>
      <c r="G496" s="72" t="s">
        <v>18</v>
      </c>
      <c r="H496" s="34">
        <v>43877</v>
      </c>
      <c r="I496" s="34">
        <v>43882</v>
      </c>
      <c r="J496" s="1" t="s">
        <v>1259</v>
      </c>
      <c r="K496" s="1" t="s">
        <v>1080</v>
      </c>
      <c r="L496" s="1" t="s">
        <v>45</v>
      </c>
      <c r="M496" s="42" t="s">
        <v>56</v>
      </c>
    </row>
    <row r="497" spans="1:14" ht="19.5" customHeight="1">
      <c r="A497" s="38" t="s">
        <v>2299</v>
      </c>
      <c r="B497" s="104" t="s">
        <v>2300</v>
      </c>
      <c r="C497" s="40" t="s">
        <v>1259</v>
      </c>
      <c r="D497" s="41" t="s">
        <v>2301</v>
      </c>
      <c r="E497" s="41" t="s">
        <v>452</v>
      </c>
      <c r="F497" s="104" t="s">
        <v>2302</v>
      </c>
      <c r="G497" s="72" t="s">
        <v>18</v>
      </c>
      <c r="H497" s="34">
        <v>43877</v>
      </c>
      <c r="I497" s="34">
        <v>43883</v>
      </c>
      <c r="J497" s="1" t="s">
        <v>1259</v>
      </c>
      <c r="K497" s="1" t="s">
        <v>438</v>
      </c>
      <c r="L497" s="1" t="s">
        <v>45</v>
      </c>
      <c r="M497" s="42" t="s">
        <v>56</v>
      </c>
    </row>
    <row r="498" spans="1:14" ht="19.5" customHeight="1">
      <c r="A498" s="38" t="s">
        <v>2395</v>
      </c>
      <c r="B498" s="104" t="s">
        <v>2396</v>
      </c>
      <c r="C498" s="40" t="s">
        <v>1259</v>
      </c>
      <c r="D498" s="41" t="s">
        <v>2392</v>
      </c>
      <c r="E498" s="41" t="s">
        <v>597</v>
      </c>
      <c r="F498" s="104" t="s">
        <v>2393</v>
      </c>
      <c r="G498" s="1" t="s">
        <v>18</v>
      </c>
      <c r="H498" s="34">
        <v>43680</v>
      </c>
      <c r="I498" s="34">
        <v>43682</v>
      </c>
      <c r="J498" s="1" t="s">
        <v>88</v>
      </c>
      <c r="K498" s="1" t="s">
        <v>1259</v>
      </c>
      <c r="L498" s="1" t="s">
        <v>45</v>
      </c>
      <c r="M498" s="42" t="s">
        <v>435</v>
      </c>
    </row>
    <row r="499" spans="1:14" ht="19.5" customHeight="1">
      <c r="A499" s="38" t="s">
        <v>2390</v>
      </c>
      <c r="B499" s="104" t="s">
        <v>2391</v>
      </c>
      <c r="C499" s="40" t="s">
        <v>1259</v>
      </c>
      <c r="D499" s="41" t="s">
        <v>2392</v>
      </c>
      <c r="E499" s="41" t="s">
        <v>597</v>
      </c>
      <c r="F499" s="104" t="s">
        <v>2393</v>
      </c>
      <c r="G499" s="1" t="s">
        <v>18</v>
      </c>
      <c r="H499" s="34">
        <v>43680</v>
      </c>
      <c r="I499" s="34">
        <v>43688</v>
      </c>
      <c r="J499" s="1" t="s">
        <v>1259</v>
      </c>
      <c r="K499" s="1" t="s">
        <v>20</v>
      </c>
      <c r="L499" s="1" t="s">
        <v>45</v>
      </c>
      <c r="M499" s="42" t="s">
        <v>2394</v>
      </c>
    </row>
    <row r="500" spans="1:14" ht="19.5" customHeight="1">
      <c r="A500" s="38" t="s">
        <v>2346</v>
      </c>
      <c r="B500" s="104" t="s">
        <v>2347</v>
      </c>
      <c r="C500" s="40" t="s">
        <v>1259</v>
      </c>
      <c r="D500" s="41" t="s">
        <v>2339</v>
      </c>
      <c r="E500" s="41" t="s">
        <v>597</v>
      </c>
      <c r="F500" s="104" t="s">
        <v>2340</v>
      </c>
      <c r="G500" s="1" t="s">
        <v>18</v>
      </c>
      <c r="H500" s="34">
        <v>43807</v>
      </c>
      <c r="I500" s="34">
        <v>43809</v>
      </c>
      <c r="J500" s="1" t="s">
        <v>2283</v>
      </c>
      <c r="K500" s="1" t="s">
        <v>1372</v>
      </c>
      <c r="L500" s="1" t="s">
        <v>45</v>
      </c>
      <c r="M500" s="42" t="s">
        <v>2348</v>
      </c>
    </row>
    <row r="501" spans="1:14" ht="19.5" customHeight="1">
      <c r="A501" s="38" t="s">
        <v>2344</v>
      </c>
      <c r="B501" s="104" t="s">
        <v>2345</v>
      </c>
      <c r="C501" s="40" t="s">
        <v>1259</v>
      </c>
      <c r="D501" s="75" t="s">
        <v>2339</v>
      </c>
      <c r="E501" s="75" t="s">
        <v>597</v>
      </c>
      <c r="F501" s="124" t="s">
        <v>2340</v>
      </c>
      <c r="G501" s="72" t="s">
        <v>18</v>
      </c>
      <c r="H501" s="125">
        <v>43807</v>
      </c>
      <c r="I501" s="126">
        <v>43810</v>
      </c>
      <c r="J501" s="1" t="s">
        <v>2283</v>
      </c>
      <c r="K501" s="1" t="s">
        <v>431</v>
      </c>
      <c r="L501" s="1" t="s">
        <v>45</v>
      </c>
      <c r="M501" s="42" t="s">
        <v>419</v>
      </c>
      <c r="N501" s="1" t="s">
        <v>2338</v>
      </c>
    </row>
    <row r="502" spans="1:14" ht="19.5" customHeight="1">
      <c r="A502" s="38" t="s">
        <v>2342</v>
      </c>
      <c r="B502" s="104" t="s">
        <v>2343</v>
      </c>
      <c r="C502" s="40" t="s">
        <v>1259</v>
      </c>
      <c r="D502" s="75" t="s">
        <v>2339</v>
      </c>
      <c r="E502" s="75" t="s">
        <v>597</v>
      </c>
      <c r="F502" s="124" t="s">
        <v>2340</v>
      </c>
      <c r="G502" s="72" t="s">
        <v>18</v>
      </c>
      <c r="H502" s="125">
        <v>43807</v>
      </c>
      <c r="I502" s="126">
        <v>43811</v>
      </c>
      <c r="J502" s="1" t="s">
        <v>1031</v>
      </c>
      <c r="K502" s="1" t="s">
        <v>2283</v>
      </c>
      <c r="L502" s="1" t="s">
        <v>45</v>
      </c>
      <c r="M502" s="42" t="s">
        <v>509</v>
      </c>
      <c r="N502" s="1" t="s">
        <v>2338</v>
      </c>
    </row>
    <row r="503" spans="1:14" ht="19.5" customHeight="1">
      <c r="A503" s="38" t="s">
        <v>2336</v>
      </c>
      <c r="B503" s="104" t="s">
        <v>2337</v>
      </c>
      <c r="C503" s="40" t="s">
        <v>1259</v>
      </c>
      <c r="D503" s="75" t="s">
        <v>2339</v>
      </c>
      <c r="E503" s="75" t="s">
        <v>597</v>
      </c>
      <c r="F503" s="124" t="s">
        <v>2340</v>
      </c>
      <c r="G503" s="72" t="s">
        <v>18</v>
      </c>
      <c r="H503" s="125">
        <v>43807</v>
      </c>
      <c r="I503" s="34">
        <v>43813</v>
      </c>
      <c r="J503" s="1" t="s">
        <v>1031</v>
      </c>
      <c r="K503" s="1" t="s">
        <v>19</v>
      </c>
      <c r="L503" s="1" t="s">
        <v>45</v>
      </c>
      <c r="M503" s="42" t="s">
        <v>2341</v>
      </c>
      <c r="N503" s="1" t="s">
        <v>2338</v>
      </c>
    </row>
    <row r="504" spans="1:14" ht="14">
      <c r="A504" s="38" t="s">
        <v>2555</v>
      </c>
      <c r="B504" s="103" t="s">
        <v>2556</v>
      </c>
      <c r="C504" s="40" t="s">
        <v>1737</v>
      </c>
      <c r="D504" s="41" t="s">
        <v>2460</v>
      </c>
      <c r="E504" s="41" t="s">
        <v>452</v>
      </c>
      <c r="F504" s="106"/>
      <c r="G504" s="1" t="s">
        <v>18</v>
      </c>
      <c r="H504" s="1" t="s">
        <v>5924</v>
      </c>
      <c r="I504" s="1" t="s">
        <v>5924</v>
      </c>
      <c r="J504" s="1"/>
      <c r="K504" s="1"/>
      <c r="L504" s="1" t="s">
        <v>45</v>
      </c>
      <c r="M504" s="42"/>
      <c r="N504" s="1"/>
    </row>
    <row r="505" spans="1:14" ht="14">
      <c r="A505" s="38" t="s">
        <v>2557</v>
      </c>
      <c r="B505" s="103" t="s">
        <v>2558</v>
      </c>
      <c r="C505" s="40" t="s">
        <v>1737</v>
      </c>
      <c r="D505" s="41" t="s">
        <v>5926</v>
      </c>
      <c r="E505" s="41" t="s">
        <v>83</v>
      </c>
      <c r="F505" s="106"/>
      <c r="G505" s="1" t="s">
        <v>18</v>
      </c>
      <c r="H505" s="1" t="s">
        <v>5927</v>
      </c>
      <c r="I505" s="1" t="s">
        <v>5925</v>
      </c>
      <c r="J505" s="1" t="s">
        <v>92</v>
      </c>
      <c r="K505" s="1" t="s">
        <v>85</v>
      </c>
      <c r="L505" s="1" t="s">
        <v>45</v>
      </c>
      <c r="M505" s="42" t="s">
        <v>2559</v>
      </c>
      <c r="N505" s="1"/>
    </row>
    <row r="506" spans="1:14" ht="14">
      <c r="A506" s="38" t="s">
        <v>2560</v>
      </c>
      <c r="B506" s="103" t="s">
        <v>2561</v>
      </c>
      <c r="C506" s="40" t="s">
        <v>1737</v>
      </c>
      <c r="D506" s="41" t="s">
        <v>5928</v>
      </c>
      <c r="E506" s="41" t="s">
        <v>83</v>
      </c>
      <c r="F506" s="106"/>
      <c r="G506" s="1" t="s">
        <v>18</v>
      </c>
      <c r="H506" s="1" t="s">
        <v>5927</v>
      </c>
      <c r="I506" s="1" t="s">
        <v>5927</v>
      </c>
      <c r="J506" s="1"/>
      <c r="K506" s="1"/>
      <c r="L506" s="1" t="s">
        <v>28</v>
      </c>
      <c r="M506" s="42"/>
      <c r="N506" s="1" t="s">
        <v>2566</v>
      </c>
    </row>
    <row r="507" spans="1:14" ht="14">
      <c r="A507" s="38" t="s">
        <v>2560</v>
      </c>
      <c r="B507" s="103" t="s">
        <v>2565</v>
      </c>
      <c r="C507" s="40" t="s">
        <v>1737</v>
      </c>
      <c r="D507" s="41" t="s">
        <v>5929</v>
      </c>
      <c r="E507" s="41" t="s">
        <v>83</v>
      </c>
      <c r="F507" s="106"/>
      <c r="G507" s="1" t="s">
        <v>18</v>
      </c>
      <c r="H507" s="1" t="s">
        <v>5927</v>
      </c>
      <c r="I507" s="1" t="s">
        <v>5927</v>
      </c>
      <c r="J507" s="1"/>
      <c r="K507" s="1"/>
      <c r="L507" s="1" t="s">
        <v>28</v>
      </c>
      <c r="M507" s="42"/>
      <c r="N507" s="1" t="s">
        <v>2566</v>
      </c>
    </row>
    <row r="508" spans="1:14" ht="14">
      <c r="A508" s="38" t="s">
        <v>2573</v>
      </c>
      <c r="B508" s="103" t="s">
        <v>2574</v>
      </c>
      <c r="C508" s="40" t="s">
        <v>1737</v>
      </c>
      <c r="D508" s="41" t="s">
        <v>2575</v>
      </c>
      <c r="E508" s="41" t="s">
        <v>310</v>
      </c>
      <c r="F508" s="106"/>
      <c r="G508" s="1" t="s">
        <v>18</v>
      </c>
      <c r="H508" s="1" t="s">
        <v>5931</v>
      </c>
      <c r="I508" s="1" t="s">
        <v>5930</v>
      </c>
      <c r="J508" s="1" t="s">
        <v>88</v>
      </c>
      <c r="K508" s="1" t="s">
        <v>1259</v>
      </c>
      <c r="L508" s="1" t="s">
        <v>28</v>
      </c>
      <c r="M508" s="42" t="s">
        <v>294</v>
      </c>
      <c r="N508" s="1"/>
    </row>
    <row r="509" spans="1:14" ht="14">
      <c r="A509" s="38" t="s">
        <v>2577</v>
      </c>
      <c r="B509" s="103" t="s">
        <v>2578</v>
      </c>
      <c r="C509" s="40" t="s">
        <v>1737</v>
      </c>
      <c r="D509" s="41" t="s">
        <v>2575</v>
      </c>
      <c r="E509" s="41" t="s">
        <v>310</v>
      </c>
      <c r="F509" s="106"/>
      <c r="G509" s="1" t="s">
        <v>18</v>
      </c>
      <c r="H509" s="1" t="s">
        <v>5931</v>
      </c>
      <c r="I509" s="1" t="s">
        <v>5931</v>
      </c>
      <c r="J509" s="1"/>
      <c r="K509" s="1"/>
      <c r="L509" s="1" t="s">
        <v>28</v>
      </c>
      <c r="M509" s="42"/>
      <c r="N509" s="1" t="s">
        <v>2579</v>
      </c>
    </row>
    <row r="510" spans="1:14" ht="14">
      <c r="A510" s="38" t="s">
        <v>2581</v>
      </c>
      <c r="B510" s="103" t="s">
        <v>2582</v>
      </c>
      <c r="C510" s="40" t="s">
        <v>1737</v>
      </c>
      <c r="D510" s="41" t="s">
        <v>1278</v>
      </c>
      <c r="E510" s="41" t="s">
        <v>5934</v>
      </c>
      <c r="F510" s="106"/>
      <c r="G510" s="1" t="s">
        <v>18</v>
      </c>
      <c r="H510" s="1" t="s">
        <v>5932</v>
      </c>
      <c r="I510" s="1" t="s">
        <v>5932</v>
      </c>
      <c r="J510" s="1"/>
      <c r="K510" s="1"/>
      <c r="L510" s="1" t="s">
        <v>45</v>
      </c>
      <c r="M510" s="42"/>
      <c r="N510" s="1" t="s">
        <v>5933</v>
      </c>
    </row>
    <row r="511" spans="1:14" ht="14">
      <c r="A511" s="38" t="s">
        <v>2581</v>
      </c>
      <c r="B511" s="103" t="s">
        <v>2586</v>
      </c>
      <c r="C511" s="40" t="s">
        <v>1737</v>
      </c>
      <c r="D511" s="41" t="s">
        <v>1278</v>
      </c>
      <c r="E511" s="41" t="s">
        <v>5934</v>
      </c>
      <c r="F511" s="106"/>
      <c r="G511" s="1" t="s">
        <v>18</v>
      </c>
      <c r="H511" s="1" t="s">
        <v>5932</v>
      </c>
      <c r="I511" s="1" t="s">
        <v>5932</v>
      </c>
      <c r="J511" s="1"/>
      <c r="K511" s="1"/>
      <c r="L511" s="1" t="s">
        <v>45</v>
      </c>
      <c r="M511" s="42"/>
      <c r="N511" s="1" t="s">
        <v>2587</v>
      </c>
    </row>
    <row r="512" spans="1:14" ht="14">
      <c r="A512" s="38" t="s">
        <v>2593</v>
      </c>
      <c r="B512" s="103" t="s">
        <v>2594</v>
      </c>
      <c r="C512" s="40" t="s">
        <v>1737</v>
      </c>
      <c r="D512" s="41" t="s">
        <v>1278</v>
      </c>
      <c r="E512" s="41" t="s">
        <v>5934</v>
      </c>
      <c r="F512" s="106"/>
      <c r="G512" s="1" t="s">
        <v>18</v>
      </c>
      <c r="H512" s="1" t="s">
        <v>5935</v>
      </c>
      <c r="I512" s="1" t="s">
        <v>5935</v>
      </c>
      <c r="J512" s="1"/>
      <c r="K512" s="1"/>
      <c r="L512" s="1" t="s">
        <v>45</v>
      </c>
      <c r="M512" s="42"/>
      <c r="N512" s="1" t="s">
        <v>2595</v>
      </c>
    </row>
    <row r="513" spans="1:14" ht="14">
      <c r="A513" s="38" t="s">
        <v>2593</v>
      </c>
      <c r="B513" s="103" t="s">
        <v>2596</v>
      </c>
      <c r="C513" s="40" t="s">
        <v>1737</v>
      </c>
      <c r="D513" s="41" t="s">
        <v>1278</v>
      </c>
      <c r="E513" s="41" t="s">
        <v>5934</v>
      </c>
      <c r="F513" s="106"/>
      <c r="G513" s="1" t="s">
        <v>18</v>
      </c>
      <c r="H513" s="1" t="s">
        <v>5935</v>
      </c>
      <c r="I513" s="1" t="s">
        <v>5935</v>
      </c>
      <c r="J513" s="1"/>
      <c r="K513" s="1"/>
      <c r="L513" s="1" t="s">
        <v>45</v>
      </c>
      <c r="M513" s="42"/>
      <c r="N513" s="1" t="s">
        <v>2597</v>
      </c>
    </row>
    <row r="514" spans="1:14" ht="14">
      <c r="A514" s="38" t="s">
        <v>2604</v>
      </c>
      <c r="B514" s="103" t="s">
        <v>2605</v>
      </c>
      <c r="C514" s="40" t="s">
        <v>1737</v>
      </c>
      <c r="D514" s="41" t="s">
        <v>5937</v>
      </c>
      <c r="E514" s="41" t="s">
        <v>190</v>
      </c>
      <c r="F514" s="106"/>
      <c r="G514" s="1" t="s">
        <v>18</v>
      </c>
      <c r="H514" s="1" t="s">
        <v>5936</v>
      </c>
      <c r="I514" s="1" t="s">
        <v>5936</v>
      </c>
      <c r="J514" s="1"/>
      <c r="K514" s="1"/>
      <c r="L514" s="1" t="s">
        <v>28</v>
      </c>
      <c r="M514" s="42"/>
      <c r="N514" s="1" t="s">
        <v>2606</v>
      </c>
    </row>
    <row r="515" spans="1:14" ht="14">
      <c r="A515" s="38" t="s">
        <v>2616</v>
      </c>
      <c r="B515" s="103" t="s">
        <v>2617</v>
      </c>
      <c r="C515" s="40" t="s">
        <v>1737</v>
      </c>
      <c r="D515" s="41" t="s">
        <v>5937</v>
      </c>
      <c r="E515" s="41" t="s">
        <v>190</v>
      </c>
      <c r="F515" s="106"/>
      <c r="G515" s="1" t="s">
        <v>18</v>
      </c>
      <c r="H515" s="1" t="s">
        <v>5936</v>
      </c>
      <c r="I515" s="1" t="s">
        <v>5936</v>
      </c>
      <c r="J515" s="1"/>
      <c r="K515" s="1"/>
      <c r="L515" s="1" t="s">
        <v>28</v>
      </c>
      <c r="M515" s="42"/>
      <c r="N515" s="1" t="s">
        <v>2618</v>
      </c>
    </row>
    <row r="516" spans="1:14" ht="14">
      <c r="A516" s="38" t="s">
        <v>2623</v>
      </c>
      <c r="B516" s="103" t="s">
        <v>2624</v>
      </c>
      <c r="C516" s="40" t="s">
        <v>1737</v>
      </c>
      <c r="D516" s="41" t="s">
        <v>5937</v>
      </c>
      <c r="E516" s="41" t="s">
        <v>190</v>
      </c>
      <c r="F516" s="106"/>
      <c r="G516" s="1" t="s">
        <v>18</v>
      </c>
      <c r="H516" s="1" t="s">
        <v>5938</v>
      </c>
      <c r="I516" s="1" t="s">
        <v>5938</v>
      </c>
      <c r="J516" s="1"/>
      <c r="K516" s="1"/>
      <c r="L516" s="1" t="s">
        <v>28</v>
      </c>
      <c r="M516" s="42"/>
      <c r="N516" s="1" t="s">
        <v>2597</v>
      </c>
    </row>
    <row r="517" spans="1:14" ht="14">
      <c r="A517" s="38" t="s">
        <v>2633</v>
      </c>
      <c r="B517" s="103" t="s">
        <v>2634</v>
      </c>
      <c r="C517" s="40" t="s">
        <v>1737</v>
      </c>
      <c r="D517" s="41" t="s">
        <v>5940</v>
      </c>
      <c r="E517" s="41" t="s">
        <v>204</v>
      </c>
      <c r="F517" s="106"/>
      <c r="G517" s="1" t="s">
        <v>18</v>
      </c>
      <c r="H517" s="1" t="s">
        <v>5939</v>
      </c>
      <c r="I517" s="1" t="s">
        <v>5939</v>
      </c>
      <c r="J517" s="1"/>
      <c r="K517" s="1"/>
      <c r="L517" s="1" t="s">
        <v>45</v>
      </c>
      <c r="M517" s="42"/>
      <c r="N517" s="1" t="s">
        <v>2566</v>
      </c>
    </row>
    <row r="518" spans="1:14" ht="14">
      <c r="A518" s="38" t="s">
        <v>2643</v>
      </c>
      <c r="B518" s="103" t="s">
        <v>2644</v>
      </c>
      <c r="C518" s="40" t="s">
        <v>1737</v>
      </c>
      <c r="D518" s="41" t="s">
        <v>2645</v>
      </c>
      <c r="E518" s="41" t="s">
        <v>77</v>
      </c>
      <c r="F518" s="106"/>
      <c r="G518" s="1" t="s">
        <v>18</v>
      </c>
      <c r="H518" s="1" t="s">
        <v>5941</v>
      </c>
      <c r="I518" s="1" t="s">
        <v>5941</v>
      </c>
      <c r="J518" s="1"/>
      <c r="K518" s="1"/>
      <c r="L518" s="1" t="s">
        <v>45</v>
      </c>
      <c r="M518" s="42"/>
      <c r="N518" s="1" t="s">
        <v>2595</v>
      </c>
    </row>
    <row r="519" spans="1:14" ht="14">
      <c r="A519" s="38" t="s">
        <v>2661</v>
      </c>
      <c r="B519" s="103" t="s">
        <v>2662</v>
      </c>
      <c r="C519" s="40" t="s">
        <v>1737</v>
      </c>
      <c r="D519" s="41" t="s">
        <v>2645</v>
      </c>
      <c r="E519" s="41" t="s">
        <v>77</v>
      </c>
      <c r="F519" s="106"/>
      <c r="G519" s="1" t="s">
        <v>18</v>
      </c>
      <c r="H519" s="1" t="s">
        <v>5942</v>
      </c>
      <c r="I519" s="1" t="s">
        <v>5942</v>
      </c>
      <c r="J519" s="1"/>
      <c r="K519" s="1"/>
      <c r="L519" s="1" t="s">
        <v>45</v>
      </c>
      <c r="M519" s="42"/>
      <c r="N519" s="1" t="s">
        <v>2597</v>
      </c>
    </row>
    <row r="520" spans="1:14" ht="14">
      <c r="A520" s="38" t="s">
        <v>2671</v>
      </c>
      <c r="B520" s="103" t="s">
        <v>2672</v>
      </c>
      <c r="C520" s="40" t="s">
        <v>1737</v>
      </c>
      <c r="D520" s="41" t="s">
        <v>2673</v>
      </c>
      <c r="E520" s="41" t="s">
        <v>623</v>
      </c>
      <c r="F520" s="106"/>
      <c r="G520" s="1" t="s">
        <v>18</v>
      </c>
      <c r="H520" s="1" t="s">
        <v>5943</v>
      </c>
      <c r="I520" s="1" t="s">
        <v>5943</v>
      </c>
      <c r="J520" s="1"/>
      <c r="K520" s="1"/>
      <c r="L520" s="1" t="s">
        <v>28</v>
      </c>
      <c r="M520" s="42"/>
      <c r="N520" s="1" t="s">
        <v>2587</v>
      </c>
    </row>
    <row r="521" spans="1:14" ht="14">
      <c r="A521" s="38" t="s">
        <v>2691</v>
      </c>
      <c r="B521" s="103" t="s">
        <v>2692</v>
      </c>
      <c r="C521" s="40" t="s">
        <v>1737</v>
      </c>
      <c r="D521" s="41" t="s">
        <v>2673</v>
      </c>
      <c r="E521" s="41" t="s">
        <v>623</v>
      </c>
      <c r="F521" s="106"/>
      <c r="G521" s="1" t="s">
        <v>18</v>
      </c>
      <c r="H521" s="1" t="s">
        <v>5944</v>
      </c>
      <c r="I521" s="1" t="s">
        <v>5944</v>
      </c>
      <c r="J521" s="1"/>
      <c r="K521" s="1"/>
      <c r="L521" s="1" t="s">
        <v>28</v>
      </c>
      <c r="M521" s="42"/>
      <c r="N521" s="1" t="s">
        <v>2595</v>
      </c>
    </row>
    <row r="522" spans="1:14" ht="14">
      <c r="A522" s="38" t="s">
        <v>2704</v>
      </c>
      <c r="B522" s="103" t="s">
        <v>2705</v>
      </c>
      <c r="C522" s="40" t="s">
        <v>1737</v>
      </c>
      <c r="D522" s="41" t="s">
        <v>2673</v>
      </c>
      <c r="E522" s="41" t="s">
        <v>623</v>
      </c>
      <c r="F522" s="106"/>
      <c r="G522" s="1" t="s">
        <v>18</v>
      </c>
      <c r="H522" s="1" t="s">
        <v>5944</v>
      </c>
      <c r="I522" s="1" t="s">
        <v>5944</v>
      </c>
      <c r="J522" s="1"/>
      <c r="K522" s="1"/>
      <c r="L522" s="1" t="s">
        <v>28</v>
      </c>
      <c r="M522" s="42"/>
      <c r="N522" s="1" t="s">
        <v>2597</v>
      </c>
    </row>
    <row r="523" spans="1:14" ht="14">
      <c r="A523" s="38" t="s">
        <v>2717</v>
      </c>
      <c r="B523" s="103" t="s">
        <v>2718</v>
      </c>
      <c r="C523" s="40" t="s">
        <v>1737</v>
      </c>
      <c r="D523" s="41" t="s">
        <v>5947</v>
      </c>
      <c r="E523" s="41" t="s">
        <v>2181</v>
      </c>
      <c r="F523" s="106"/>
      <c r="G523" s="1" t="s">
        <v>18</v>
      </c>
      <c r="H523" s="1" t="s">
        <v>5945</v>
      </c>
      <c r="I523" s="1" t="s">
        <v>5945</v>
      </c>
      <c r="J523" s="1"/>
      <c r="K523" s="1"/>
      <c r="L523" s="1" t="s">
        <v>21</v>
      </c>
      <c r="M523" s="42"/>
      <c r="N523" s="1" t="s">
        <v>5946</v>
      </c>
    </row>
    <row r="524" spans="1:14" ht="14">
      <c r="A524" s="38" t="s">
        <v>2734</v>
      </c>
      <c r="B524" s="103" t="s">
        <v>2735</v>
      </c>
      <c r="C524" s="40" t="s">
        <v>1737</v>
      </c>
      <c r="D524" s="41" t="s">
        <v>2736</v>
      </c>
      <c r="E524" s="41" t="s">
        <v>16</v>
      </c>
      <c r="F524" s="106"/>
      <c r="G524" s="1" t="s">
        <v>18</v>
      </c>
      <c r="H524" s="1"/>
      <c r="I524" s="1" t="s">
        <v>5948</v>
      </c>
      <c r="J524" s="1" t="s">
        <v>88</v>
      </c>
      <c r="K524" s="1" t="s">
        <v>1259</v>
      </c>
      <c r="L524" s="1" t="s">
        <v>21</v>
      </c>
      <c r="M524" s="42" t="s">
        <v>324</v>
      </c>
      <c r="N524" s="1"/>
    </row>
    <row r="525" spans="1:14" ht="14">
      <c r="A525" s="38" t="s">
        <v>2737</v>
      </c>
      <c r="B525" s="103" t="s">
        <v>2738</v>
      </c>
      <c r="C525" s="40" t="s">
        <v>1737</v>
      </c>
      <c r="D525" s="41" t="s">
        <v>76</v>
      </c>
      <c r="E525" s="41" t="s">
        <v>77</v>
      </c>
      <c r="F525" s="106"/>
      <c r="G525" s="1" t="s">
        <v>18</v>
      </c>
      <c r="H525" s="1" t="s">
        <v>6253</v>
      </c>
      <c r="I525" s="1" t="s">
        <v>5949</v>
      </c>
      <c r="J525" s="1" t="s">
        <v>1397</v>
      </c>
      <c r="K525" s="1" t="s">
        <v>1340</v>
      </c>
      <c r="L525" s="1" t="s">
        <v>45</v>
      </c>
      <c r="M525" s="42" t="s">
        <v>46</v>
      </c>
      <c r="N525" s="1"/>
    </row>
    <row r="526" spans="1:14" ht="14">
      <c r="A526" s="38" t="s">
        <v>2739</v>
      </c>
      <c r="B526" s="103" t="s">
        <v>2740</v>
      </c>
      <c r="C526" s="40" t="s">
        <v>1737</v>
      </c>
      <c r="D526" s="41" t="s">
        <v>76</v>
      </c>
      <c r="E526" s="41" t="s">
        <v>77</v>
      </c>
      <c r="F526" s="106"/>
      <c r="G526" s="1" t="s">
        <v>18</v>
      </c>
      <c r="H526" s="1" t="s">
        <v>6253</v>
      </c>
      <c r="I526" s="1" t="s">
        <v>5950</v>
      </c>
      <c r="J526" s="1" t="s">
        <v>85</v>
      </c>
      <c r="K526" s="1" t="s">
        <v>88</v>
      </c>
      <c r="L526" s="1" t="s">
        <v>45</v>
      </c>
      <c r="M526" s="42" t="s">
        <v>2741</v>
      </c>
      <c r="N526" s="1"/>
    </row>
    <row r="527" spans="1:14" ht="14">
      <c r="A527" s="38" t="s">
        <v>2742</v>
      </c>
      <c r="B527" s="103" t="s">
        <v>2743</v>
      </c>
      <c r="C527" s="40" t="s">
        <v>1737</v>
      </c>
      <c r="D527" s="41" t="s">
        <v>76</v>
      </c>
      <c r="E527" s="41" t="s">
        <v>77</v>
      </c>
      <c r="F527" s="106"/>
      <c r="G527" s="1" t="s">
        <v>18</v>
      </c>
      <c r="H527" s="1" t="s">
        <v>6253</v>
      </c>
      <c r="I527" s="1" t="s">
        <v>5951</v>
      </c>
      <c r="J527" s="1" t="s">
        <v>88</v>
      </c>
      <c r="K527" s="1" t="s">
        <v>79</v>
      </c>
      <c r="L527" s="1" t="s">
        <v>45</v>
      </c>
      <c r="M527" s="42" t="s">
        <v>435</v>
      </c>
      <c r="N527" s="1"/>
    </row>
    <row r="528" spans="1:14" ht="14">
      <c r="A528" s="38" t="s">
        <v>2744</v>
      </c>
      <c r="B528" s="103" t="s">
        <v>2745</v>
      </c>
      <c r="C528" s="40" t="s">
        <v>1737</v>
      </c>
      <c r="D528" s="41" t="s">
        <v>76</v>
      </c>
      <c r="E528" s="41" t="s">
        <v>77</v>
      </c>
      <c r="F528" s="106"/>
      <c r="G528" s="1" t="s">
        <v>18</v>
      </c>
      <c r="H528" s="1" t="s">
        <v>6253</v>
      </c>
      <c r="I528" s="1" t="s">
        <v>5952</v>
      </c>
      <c r="J528" s="1" t="s">
        <v>20</v>
      </c>
      <c r="K528" s="1" t="s">
        <v>27</v>
      </c>
      <c r="L528" s="1" t="s">
        <v>45</v>
      </c>
      <c r="M528" s="42" t="s">
        <v>68</v>
      </c>
      <c r="N528" s="1"/>
    </row>
    <row r="529" spans="1:14" ht="14">
      <c r="A529" s="38" t="s">
        <v>2746</v>
      </c>
      <c r="B529" s="103" t="s">
        <v>2747</v>
      </c>
      <c r="C529" s="40" t="s">
        <v>1737</v>
      </c>
      <c r="D529" s="41" t="s">
        <v>76</v>
      </c>
      <c r="E529" s="41" t="s">
        <v>77</v>
      </c>
      <c r="F529" s="106"/>
      <c r="G529" s="1" t="s">
        <v>18</v>
      </c>
      <c r="H529" s="1" t="s">
        <v>6253</v>
      </c>
      <c r="I529" s="1" t="s">
        <v>5953</v>
      </c>
      <c r="J529" s="1" t="s">
        <v>2748</v>
      </c>
      <c r="K529" s="1" t="s">
        <v>2749</v>
      </c>
      <c r="L529" s="1" t="s">
        <v>45</v>
      </c>
      <c r="M529" s="42" t="s">
        <v>2750</v>
      </c>
      <c r="N529" s="1"/>
    </row>
    <row r="530" spans="1:14" ht="14">
      <c r="A530" s="38" t="s">
        <v>2751</v>
      </c>
      <c r="B530" s="103" t="s">
        <v>2752</v>
      </c>
      <c r="C530" s="40" t="s">
        <v>1737</v>
      </c>
      <c r="D530" s="41" t="s">
        <v>76</v>
      </c>
      <c r="E530" s="41" t="s">
        <v>77</v>
      </c>
      <c r="F530" s="106"/>
      <c r="G530" s="1" t="s">
        <v>18</v>
      </c>
      <c r="H530" s="1" t="s">
        <v>6253</v>
      </c>
      <c r="I530" s="1" t="s">
        <v>5954</v>
      </c>
      <c r="J530" s="1" t="s">
        <v>92</v>
      </c>
      <c r="K530" s="1" t="s">
        <v>85</v>
      </c>
      <c r="L530" s="1" t="s">
        <v>45</v>
      </c>
      <c r="M530" s="42" t="s">
        <v>2753</v>
      </c>
      <c r="N530" s="1"/>
    </row>
    <row r="531" spans="1:14" ht="14">
      <c r="A531" s="38" t="s">
        <v>2754</v>
      </c>
      <c r="B531" s="103" t="s">
        <v>2755</v>
      </c>
      <c r="C531" s="40" t="s">
        <v>1737</v>
      </c>
      <c r="D531" s="41" t="s">
        <v>76</v>
      </c>
      <c r="E531" s="41" t="s">
        <v>77</v>
      </c>
      <c r="F531" s="106"/>
      <c r="G531" s="1" t="s">
        <v>18</v>
      </c>
      <c r="H531" s="1" t="s">
        <v>6253</v>
      </c>
      <c r="I531" s="1" t="s">
        <v>5955</v>
      </c>
      <c r="J531" s="1" t="s">
        <v>88</v>
      </c>
      <c r="K531" s="1" t="s">
        <v>2749</v>
      </c>
      <c r="L531" s="1" t="s">
        <v>45</v>
      </c>
      <c r="M531" s="42" t="s">
        <v>80</v>
      </c>
      <c r="N531" s="1"/>
    </row>
    <row r="532" spans="1:14" ht="14">
      <c r="A532" s="38" t="s">
        <v>2756</v>
      </c>
      <c r="B532" s="103" t="s">
        <v>2757</v>
      </c>
      <c r="C532" s="40" t="s">
        <v>1737</v>
      </c>
      <c r="D532" s="41" t="s">
        <v>76</v>
      </c>
      <c r="E532" s="41" t="s">
        <v>77</v>
      </c>
      <c r="F532" s="106"/>
      <c r="G532" s="1" t="s">
        <v>18</v>
      </c>
      <c r="H532" s="1" t="s">
        <v>6253</v>
      </c>
      <c r="I532" s="1" t="s">
        <v>5956</v>
      </c>
      <c r="J532" s="1" t="s">
        <v>2758</v>
      </c>
      <c r="K532" s="1" t="s">
        <v>85</v>
      </c>
      <c r="L532" s="1" t="s">
        <v>45</v>
      </c>
      <c r="M532" s="42" t="s">
        <v>2759</v>
      </c>
      <c r="N532" s="1"/>
    </row>
    <row r="533" spans="1:14" ht="14">
      <c r="A533" s="38" t="s">
        <v>2760</v>
      </c>
      <c r="B533" s="103" t="s">
        <v>2761</v>
      </c>
      <c r="C533" s="40" t="s">
        <v>1737</v>
      </c>
      <c r="D533" s="41" t="s">
        <v>76</v>
      </c>
      <c r="E533" s="41" t="s">
        <v>77</v>
      </c>
      <c r="F533" s="106"/>
      <c r="G533" s="1" t="s">
        <v>18</v>
      </c>
      <c r="H533" s="1" t="s">
        <v>6253</v>
      </c>
      <c r="I533" s="1" t="s">
        <v>5957</v>
      </c>
      <c r="J533" s="1" t="s">
        <v>2607</v>
      </c>
      <c r="K533" s="1" t="s">
        <v>92</v>
      </c>
      <c r="L533" s="1" t="s">
        <v>45</v>
      </c>
      <c r="M533" s="42" t="s">
        <v>2410</v>
      </c>
      <c r="N533" s="1"/>
    </row>
    <row r="534" spans="1:14" ht="14">
      <c r="A534" s="38" t="s">
        <v>2762</v>
      </c>
      <c r="B534" s="103" t="s">
        <v>2763</v>
      </c>
      <c r="C534" s="40" t="s">
        <v>1737</v>
      </c>
      <c r="D534" s="41" t="s">
        <v>76</v>
      </c>
      <c r="E534" s="41" t="s">
        <v>77</v>
      </c>
      <c r="F534" s="106"/>
      <c r="G534" s="1" t="s">
        <v>18</v>
      </c>
      <c r="H534" s="1" t="s">
        <v>6253</v>
      </c>
      <c r="I534" s="1" t="s">
        <v>5958</v>
      </c>
      <c r="J534" s="1" t="s">
        <v>2607</v>
      </c>
      <c r="K534" s="1" t="s">
        <v>2758</v>
      </c>
      <c r="L534" s="1" t="s">
        <v>45</v>
      </c>
      <c r="M534" s="42" t="s">
        <v>2764</v>
      </c>
      <c r="N534" s="1"/>
    </row>
    <row r="535" spans="1:14" ht="14">
      <c r="A535" s="38" t="s">
        <v>2765</v>
      </c>
      <c r="B535" s="103" t="s">
        <v>2766</v>
      </c>
      <c r="C535" s="40" t="s">
        <v>1737</v>
      </c>
      <c r="D535" s="41" t="s">
        <v>97</v>
      </c>
      <c r="E535" s="41" t="s">
        <v>98</v>
      </c>
      <c r="F535" s="106"/>
      <c r="G535" s="1" t="s">
        <v>18</v>
      </c>
      <c r="H535" s="1" t="s">
        <v>6254</v>
      </c>
      <c r="I535" s="1" t="s">
        <v>5959</v>
      </c>
      <c r="J535" s="1" t="s">
        <v>27</v>
      </c>
      <c r="K535" s="1" t="s">
        <v>105</v>
      </c>
      <c r="L535" s="1" t="s">
        <v>28</v>
      </c>
      <c r="M535" s="42" t="s">
        <v>86</v>
      </c>
      <c r="N535" s="1"/>
    </row>
    <row r="536" spans="1:14" ht="14">
      <c r="A536" s="38" t="s">
        <v>2767</v>
      </c>
      <c r="B536" s="103" t="s">
        <v>2768</v>
      </c>
      <c r="C536" s="40" t="s">
        <v>1737</v>
      </c>
      <c r="D536" s="41" t="s">
        <v>97</v>
      </c>
      <c r="E536" s="41" t="s">
        <v>98</v>
      </c>
      <c r="F536" s="106"/>
      <c r="G536" s="1" t="s">
        <v>18</v>
      </c>
      <c r="H536" s="1" t="s">
        <v>6254</v>
      </c>
      <c r="I536" s="1" t="s">
        <v>5960</v>
      </c>
      <c r="J536" s="1" t="s">
        <v>27</v>
      </c>
      <c r="K536" s="1" t="s">
        <v>1737</v>
      </c>
      <c r="L536" s="1" t="s">
        <v>28</v>
      </c>
      <c r="M536" s="42" t="s">
        <v>264</v>
      </c>
      <c r="N536" s="1"/>
    </row>
    <row r="537" spans="1:14" ht="14">
      <c r="A537" s="38" t="s">
        <v>2769</v>
      </c>
      <c r="B537" s="103" t="s">
        <v>2770</v>
      </c>
      <c r="C537" s="40" t="s">
        <v>1737</v>
      </c>
      <c r="D537" s="41" t="s">
        <v>97</v>
      </c>
      <c r="E537" s="41" t="s">
        <v>98</v>
      </c>
      <c r="F537" s="106"/>
      <c r="G537" s="1" t="s">
        <v>18</v>
      </c>
      <c r="H537" s="1" t="s">
        <v>6254</v>
      </c>
      <c r="I537" s="1" t="s">
        <v>5961</v>
      </c>
      <c r="J537" s="1" t="s">
        <v>1737</v>
      </c>
      <c r="K537" s="1" t="s">
        <v>161</v>
      </c>
      <c r="L537" s="1" t="s">
        <v>28</v>
      </c>
      <c r="M537" s="42" t="s">
        <v>2771</v>
      </c>
      <c r="N537" s="1"/>
    </row>
    <row r="538" spans="1:14" ht="14">
      <c r="A538" s="38" t="s">
        <v>2772</v>
      </c>
      <c r="B538" s="103" t="s">
        <v>2773</v>
      </c>
      <c r="C538" s="40" t="s">
        <v>1737</v>
      </c>
      <c r="D538" s="41" t="s">
        <v>97</v>
      </c>
      <c r="E538" s="41" t="s">
        <v>98</v>
      </c>
      <c r="F538" s="106"/>
      <c r="G538" s="1" t="s">
        <v>18</v>
      </c>
      <c r="H538" s="1" t="s">
        <v>6254</v>
      </c>
      <c r="I538" s="1" t="s">
        <v>5962</v>
      </c>
      <c r="J538" s="1" t="s">
        <v>88</v>
      </c>
      <c r="K538" s="1" t="s">
        <v>49</v>
      </c>
      <c r="L538" s="1" t="s">
        <v>28</v>
      </c>
      <c r="M538" s="42" t="s">
        <v>851</v>
      </c>
      <c r="N538" s="1"/>
    </row>
    <row r="539" spans="1:14" ht="14">
      <c r="A539" s="38" t="s">
        <v>2774</v>
      </c>
      <c r="B539" s="103" t="s">
        <v>2775</v>
      </c>
      <c r="C539" s="40" t="s">
        <v>1737</v>
      </c>
      <c r="D539" s="41" t="s">
        <v>5964</v>
      </c>
      <c r="E539" s="41" t="s">
        <v>83</v>
      </c>
      <c r="F539" s="106"/>
      <c r="G539" s="1" t="s">
        <v>18</v>
      </c>
      <c r="H539" s="1" t="s">
        <v>6255</v>
      </c>
      <c r="I539" s="1" t="s">
        <v>5963</v>
      </c>
      <c r="J539" s="1" t="s">
        <v>88</v>
      </c>
      <c r="K539" s="1" t="s">
        <v>92</v>
      </c>
      <c r="L539" s="1" t="s">
        <v>28</v>
      </c>
      <c r="M539" s="42" t="s">
        <v>294</v>
      </c>
      <c r="N539" s="1"/>
    </row>
    <row r="540" spans="1:14" ht="14">
      <c r="A540" s="38" t="s">
        <v>2776</v>
      </c>
      <c r="B540" s="103" t="s">
        <v>2777</v>
      </c>
      <c r="C540" s="40" t="s">
        <v>1737</v>
      </c>
      <c r="D540" s="41" t="s">
        <v>5964</v>
      </c>
      <c r="E540" s="41" t="s">
        <v>83</v>
      </c>
      <c r="F540" s="106"/>
      <c r="G540" s="1" t="s">
        <v>18</v>
      </c>
      <c r="H540" s="1" t="s">
        <v>6255</v>
      </c>
      <c r="I540" s="1" t="s">
        <v>5965</v>
      </c>
      <c r="J540" s="1" t="s">
        <v>85</v>
      </c>
      <c r="K540" s="1" t="s">
        <v>88</v>
      </c>
      <c r="L540" s="1" t="s">
        <v>28</v>
      </c>
      <c r="M540" s="42" t="s">
        <v>1602</v>
      </c>
      <c r="N540" s="1"/>
    </row>
    <row r="541" spans="1:14" ht="14">
      <c r="A541" s="38" t="s">
        <v>2778</v>
      </c>
      <c r="B541" s="103" t="s">
        <v>2779</v>
      </c>
      <c r="C541" s="40" t="s">
        <v>1737</v>
      </c>
      <c r="D541" s="41" t="s">
        <v>2780</v>
      </c>
      <c r="E541" s="41" t="s">
        <v>452</v>
      </c>
      <c r="F541" s="106"/>
      <c r="G541" s="1" t="s">
        <v>18</v>
      </c>
      <c r="H541" s="1" t="s">
        <v>6256</v>
      </c>
      <c r="I541" s="1" t="s">
        <v>5966</v>
      </c>
      <c r="J541" s="1" t="s">
        <v>161</v>
      </c>
      <c r="K541" s="1" t="s">
        <v>1737</v>
      </c>
      <c r="L541" s="1" t="s">
        <v>28</v>
      </c>
      <c r="M541" s="42" t="s">
        <v>355</v>
      </c>
      <c r="N541" s="1"/>
    </row>
    <row r="542" spans="1:14" ht="14">
      <c r="A542" s="38" t="s">
        <v>2782</v>
      </c>
      <c r="B542" s="103" t="s">
        <v>2783</v>
      </c>
      <c r="C542" s="40" t="s">
        <v>1737</v>
      </c>
      <c r="D542" s="41" t="s">
        <v>2780</v>
      </c>
      <c r="E542" s="41" t="s">
        <v>452</v>
      </c>
      <c r="F542" s="106"/>
      <c r="G542" s="1" t="s">
        <v>18</v>
      </c>
      <c r="H542" s="1" t="s">
        <v>6256</v>
      </c>
      <c r="I542" s="1" t="s">
        <v>5967</v>
      </c>
      <c r="J542" s="1" t="s">
        <v>88</v>
      </c>
      <c r="K542" s="1" t="s">
        <v>1405</v>
      </c>
      <c r="L542" s="1" t="s">
        <v>28</v>
      </c>
      <c r="M542" s="42" t="s">
        <v>232</v>
      </c>
      <c r="N542" s="1"/>
    </row>
    <row r="543" spans="1:14" ht="14">
      <c r="A543" s="38" t="s">
        <v>2784</v>
      </c>
      <c r="B543" s="103" t="s">
        <v>2785</v>
      </c>
      <c r="C543" s="40" t="s">
        <v>1737</v>
      </c>
      <c r="D543" s="41" t="s">
        <v>2780</v>
      </c>
      <c r="E543" s="41" t="s">
        <v>452</v>
      </c>
      <c r="F543" s="106"/>
      <c r="G543" s="1" t="s">
        <v>18</v>
      </c>
      <c r="H543" s="1" t="s">
        <v>6256</v>
      </c>
      <c r="I543" s="1" t="s">
        <v>5968</v>
      </c>
      <c r="J543" s="1" t="s">
        <v>1737</v>
      </c>
      <c r="K543" s="1" t="s">
        <v>2786</v>
      </c>
      <c r="L543" s="1" t="s">
        <v>28</v>
      </c>
      <c r="M543" s="42" t="s">
        <v>2787</v>
      </c>
      <c r="N543" s="1"/>
    </row>
    <row r="544" spans="1:14" ht="14">
      <c r="A544" s="38" t="s">
        <v>2788</v>
      </c>
      <c r="B544" s="103" t="s">
        <v>2789</v>
      </c>
      <c r="C544" s="40" t="s">
        <v>1737</v>
      </c>
      <c r="D544" s="41" t="s">
        <v>2780</v>
      </c>
      <c r="E544" s="41" t="s">
        <v>452</v>
      </c>
      <c r="F544" s="106"/>
      <c r="G544" s="1" t="s">
        <v>18</v>
      </c>
      <c r="H544" s="1" t="s">
        <v>6256</v>
      </c>
      <c r="I544" s="1" t="s">
        <v>5968</v>
      </c>
      <c r="J544" s="1" t="s">
        <v>85</v>
      </c>
      <c r="K544" s="1" t="s">
        <v>424</v>
      </c>
      <c r="L544" s="1" t="s">
        <v>28</v>
      </c>
      <c r="M544" s="42" t="s">
        <v>124</v>
      </c>
      <c r="N544" s="1"/>
    </row>
    <row r="545" spans="1:14" ht="14">
      <c r="A545" s="38" t="s">
        <v>2790</v>
      </c>
      <c r="B545" s="103" t="s">
        <v>2791</v>
      </c>
      <c r="C545" s="40" t="s">
        <v>1737</v>
      </c>
      <c r="D545" s="41" t="s">
        <v>2780</v>
      </c>
      <c r="E545" s="41" t="s">
        <v>452</v>
      </c>
      <c r="F545" s="106"/>
      <c r="G545" s="1" t="s">
        <v>18</v>
      </c>
      <c r="H545" s="1" t="s">
        <v>6256</v>
      </c>
      <c r="I545" s="1" t="s">
        <v>5969</v>
      </c>
      <c r="J545" s="1" t="s">
        <v>88</v>
      </c>
      <c r="K545" s="1" t="s">
        <v>1259</v>
      </c>
      <c r="L545" s="1" t="s">
        <v>28</v>
      </c>
      <c r="M545" s="42" t="s">
        <v>213</v>
      </c>
      <c r="N545" s="1"/>
    </row>
    <row r="546" spans="1:14" ht="14">
      <c r="A546" s="38" t="s">
        <v>2792</v>
      </c>
      <c r="B546" s="103" t="s">
        <v>2793</v>
      </c>
      <c r="C546" s="40" t="s">
        <v>1737</v>
      </c>
      <c r="D546" s="41" t="s">
        <v>2780</v>
      </c>
      <c r="E546" s="41" t="s">
        <v>452</v>
      </c>
      <c r="F546" s="106"/>
      <c r="G546" s="1" t="s">
        <v>18</v>
      </c>
      <c r="H546" s="1" t="s">
        <v>6256</v>
      </c>
      <c r="I546" s="1" t="s">
        <v>5970</v>
      </c>
      <c r="J546" s="1" t="s">
        <v>88</v>
      </c>
      <c r="K546" s="1" t="s">
        <v>85</v>
      </c>
      <c r="L546" s="1" t="s">
        <v>28</v>
      </c>
      <c r="M546" s="42" t="s">
        <v>294</v>
      </c>
      <c r="N546" s="1"/>
    </row>
    <row r="547" spans="1:14" ht="14">
      <c r="A547" s="38" t="s">
        <v>2794</v>
      </c>
      <c r="B547" s="103" t="s">
        <v>2795</v>
      </c>
      <c r="C547" s="40" t="s">
        <v>1737</v>
      </c>
      <c r="D547" s="41" t="s">
        <v>2796</v>
      </c>
      <c r="E547" s="41" t="s">
        <v>2190</v>
      </c>
      <c r="F547" s="106"/>
      <c r="G547" s="1" t="s">
        <v>18</v>
      </c>
      <c r="H547" s="1" t="s">
        <v>6257</v>
      </c>
      <c r="I547" s="1" t="s">
        <v>5971</v>
      </c>
      <c r="J547" s="1" t="s">
        <v>88</v>
      </c>
      <c r="K547" s="1" t="s">
        <v>5871</v>
      </c>
      <c r="L547" s="1" t="s">
        <v>28</v>
      </c>
      <c r="M547" s="42" t="s">
        <v>492</v>
      </c>
      <c r="N547" s="1"/>
    </row>
    <row r="548" spans="1:14" ht="14">
      <c r="A548" s="38" t="s">
        <v>2798</v>
      </c>
      <c r="B548" s="103" t="s">
        <v>2799</v>
      </c>
      <c r="C548" s="40" t="s">
        <v>1737</v>
      </c>
      <c r="D548" s="41" t="s">
        <v>2800</v>
      </c>
      <c r="E548" s="41" t="s">
        <v>954</v>
      </c>
      <c r="F548" s="106"/>
      <c r="G548" s="1" t="s">
        <v>18</v>
      </c>
      <c r="H548" s="1" t="s">
        <v>6258</v>
      </c>
      <c r="I548" s="1" t="s">
        <v>5972</v>
      </c>
      <c r="J548" s="1" t="s">
        <v>88</v>
      </c>
      <c r="K548" s="1" t="s">
        <v>27</v>
      </c>
      <c r="L548" s="1" t="s">
        <v>28</v>
      </c>
      <c r="M548" s="42" t="s">
        <v>122</v>
      </c>
      <c r="N548" s="1"/>
    </row>
    <row r="549" spans="1:14" ht="14">
      <c r="A549" s="38" t="s">
        <v>2802</v>
      </c>
      <c r="B549" s="103" t="s">
        <v>2803</v>
      </c>
      <c r="C549" s="40" t="s">
        <v>1737</v>
      </c>
      <c r="D549" s="41" t="s">
        <v>2800</v>
      </c>
      <c r="E549" s="41" t="s">
        <v>954</v>
      </c>
      <c r="F549" s="106"/>
      <c r="G549" s="1" t="s">
        <v>18</v>
      </c>
      <c r="H549" s="1" t="s">
        <v>6258</v>
      </c>
      <c r="I549" s="1" t="s">
        <v>5973</v>
      </c>
      <c r="J549" s="1" t="s">
        <v>490</v>
      </c>
      <c r="K549" s="1" t="s">
        <v>1737</v>
      </c>
      <c r="L549" s="1" t="s">
        <v>28</v>
      </c>
      <c r="M549" s="42" t="s">
        <v>317</v>
      </c>
      <c r="N549" s="1"/>
    </row>
    <row r="550" spans="1:14" ht="14">
      <c r="A550" s="38" t="s">
        <v>2804</v>
      </c>
      <c r="B550" s="103" t="s">
        <v>2805</v>
      </c>
      <c r="C550" s="40" t="s">
        <v>1737</v>
      </c>
      <c r="D550" s="41" t="s">
        <v>2800</v>
      </c>
      <c r="E550" s="41" t="s">
        <v>954</v>
      </c>
      <c r="F550" s="106"/>
      <c r="G550" s="1" t="s">
        <v>18</v>
      </c>
      <c r="H550" s="1" t="s">
        <v>6258</v>
      </c>
      <c r="I550" s="1" t="s">
        <v>5974</v>
      </c>
      <c r="J550" s="1" t="s">
        <v>490</v>
      </c>
      <c r="K550" s="1" t="s">
        <v>88</v>
      </c>
      <c r="L550" s="1" t="s">
        <v>28</v>
      </c>
      <c r="M550" s="42" t="s">
        <v>108</v>
      </c>
      <c r="N550" s="1"/>
    </row>
    <row r="551" spans="1:14" ht="14">
      <c r="A551" s="38" t="s">
        <v>2806</v>
      </c>
      <c r="B551" s="103" t="s">
        <v>2807</v>
      </c>
      <c r="C551" s="40" t="s">
        <v>1737</v>
      </c>
      <c r="D551" s="41" t="s">
        <v>2800</v>
      </c>
      <c r="E551" s="41" t="s">
        <v>954</v>
      </c>
      <c r="F551" s="106"/>
      <c r="G551" s="1" t="s">
        <v>18</v>
      </c>
      <c r="H551" s="1" t="s">
        <v>6258</v>
      </c>
      <c r="I551" s="1" t="s">
        <v>5975</v>
      </c>
      <c r="J551" s="1" t="s">
        <v>1737</v>
      </c>
      <c r="K551" s="1" t="s">
        <v>27</v>
      </c>
      <c r="L551" s="1" t="s">
        <v>28</v>
      </c>
      <c r="M551" s="42" t="s">
        <v>362</v>
      </c>
      <c r="N551" s="1"/>
    </row>
    <row r="552" spans="1:14" ht="14">
      <c r="A552" s="38" t="s">
        <v>2808</v>
      </c>
      <c r="B552" s="103" t="s">
        <v>2809</v>
      </c>
      <c r="C552" s="40" t="s">
        <v>1737</v>
      </c>
      <c r="D552" s="41" t="s">
        <v>2800</v>
      </c>
      <c r="E552" s="41" t="s">
        <v>954</v>
      </c>
      <c r="F552" s="106"/>
      <c r="G552" s="1" t="s">
        <v>18</v>
      </c>
      <c r="H552" s="1" t="s">
        <v>6258</v>
      </c>
      <c r="I552" s="1" t="s">
        <v>5976</v>
      </c>
      <c r="J552" s="1" t="s">
        <v>1737</v>
      </c>
      <c r="K552" s="1" t="s">
        <v>88</v>
      </c>
      <c r="L552" s="1" t="s">
        <v>28</v>
      </c>
      <c r="M552" s="42" t="s">
        <v>34</v>
      </c>
      <c r="N552" s="1"/>
    </row>
    <row r="553" spans="1:14" ht="14">
      <c r="A553" s="38" t="s">
        <v>2810</v>
      </c>
      <c r="B553" s="103" t="s">
        <v>2811</v>
      </c>
      <c r="C553" s="40" t="s">
        <v>1737</v>
      </c>
      <c r="D553" s="41" t="s">
        <v>5978</v>
      </c>
      <c r="E553" s="41" t="s">
        <v>148</v>
      </c>
      <c r="F553" s="106"/>
      <c r="G553" s="1" t="s">
        <v>18</v>
      </c>
      <c r="H553" s="1" t="s">
        <v>6259</v>
      </c>
      <c r="I553" s="1" t="s">
        <v>5977</v>
      </c>
      <c r="J553" s="1"/>
      <c r="K553" s="1"/>
      <c r="L553" s="1"/>
      <c r="M553" s="42"/>
      <c r="N553" s="1" t="s">
        <v>1499</v>
      </c>
    </row>
    <row r="554" spans="1:14" ht="14">
      <c r="A554" s="38" t="s">
        <v>2813</v>
      </c>
      <c r="B554" s="103" t="s">
        <v>2814</v>
      </c>
      <c r="C554" s="40" t="s">
        <v>1737</v>
      </c>
      <c r="D554" s="41" t="s">
        <v>5978</v>
      </c>
      <c r="E554" s="41" t="s">
        <v>148</v>
      </c>
      <c r="F554" s="106"/>
      <c r="G554" s="1" t="s">
        <v>18</v>
      </c>
      <c r="H554" s="1" t="s">
        <v>6259</v>
      </c>
      <c r="I554" s="1" t="s">
        <v>5979</v>
      </c>
      <c r="J554" s="1" t="s">
        <v>2758</v>
      </c>
      <c r="K554" s="1" t="s">
        <v>85</v>
      </c>
      <c r="L554" s="1" t="s">
        <v>28</v>
      </c>
      <c r="M554" s="42" t="s">
        <v>175</v>
      </c>
      <c r="N554" s="1"/>
    </row>
    <row r="555" spans="1:14" ht="14">
      <c r="A555" s="38" t="s">
        <v>2815</v>
      </c>
      <c r="B555" s="103" t="s">
        <v>2816</v>
      </c>
      <c r="C555" s="40" t="s">
        <v>1737</v>
      </c>
      <c r="D555" s="41" t="s">
        <v>5978</v>
      </c>
      <c r="E555" s="41" t="s">
        <v>148</v>
      </c>
      <c r="F555" s="106"/>
      <c r="G555" s="1" t="s">
        <v>18</v>
      </c>
      <c r="H555" s="1" t="s">
        <v>6259</v>
      </c>
      <c r="I555" s="1" t="s">
        <v>5980</v>
      </c>
      <c r="J555" s="1" t="s">
        <v>92</v>
      </c>
      <c r="K555" s="1" t="s">
        <v>502</v>
      </c>
      <c r="L555" s="1" t="s">
        <v>28</v>
      </c>
      <c r="M555" s="42" t="s">
        <v>218</v>
      </c>
      <c r="N555" s="1"/>
    </row>
    <row r="556" spans="1:14" ht="14">
      <c r="A556" s="38" t="s">
        <v>2817</v>
      </c>
      <c r="B556" s="103" t="s">
        <v>2818</v>
      </c>
      <c r="C556" s="40" t="s">
        <v>1737</v>
      </c>
      <c r="D556" s="41" t="s">
        <v>5978</v>
      </c>
      <c r="E556" s="41" t="s">
        <v>148</v>
      </c>
      <c r="F556" s="106"/>
      <c r="G556" s="1" t="s">
        <v>18</v>
      </c>
      <c r="H556" s="1" t="s">
        <v>6259</v>
      </c>
      <c r="I556" s="1" t="s">
        <v>5981</v>
      </c>
      <c r="J556" s="1" t="s">
        <v>88</v>
      </c>
      <c r="K556" s="1" t="s">
        <v>418</v>
      </c>
      <c r="L556" s="1" t="s">
        <v>28</v>
      </c>
      <c r="M556" s="42" t="s">
        <v>851</v>
      </c>
      <c r="N556" s="1"/>
    </row>
    <row r="557" spans="1:14" ht="14">
      <c r="A557" s="38" t="s">
        <v>2819</v>
      </c>
      <c r="B557" s="103" t="s">
        <v>2820</v>
      </c>
      <c r="C557" s="40" t="s">
        <v>1737</v>
      </c>
      <c r="D557" s="41" t="s">
        <v>5978</v>
      </c>
      <c r="E557" s="41" t="s">
        <v>148</v>
      </c>
      <c r="F557" s="106"/>
      <c r="G557" s="1" t="s">
        <v>18</v>
      </c>
      <c r="H557" s="1" t="s">
        <v>6259</v>
      </c>
      <c r="I557" s="1" t="s">
        <v>5982</v>
      </c>
      <c r="J557" s="1" t="s">
        <v>88</v>
      </c>
      <c r="K557" s="1" t="s">
        <v>161</v>
      </c>
      <c r="L557" s="1" t="s">
        <v>28</v>
      </c>
      <c r="M557" s="42" t="s">
        <v>106</v>
      </c>
      <c r="N557" s="1"/>
    </row>
    <row r="558" spans="1:14" ht="14">
      <c r="A558" s="38" t="s">
        <v>2821</v>
      </c>
      <c r="B558" s="103" t="s">
        <v>2822</v>
      </c>
      <c r="C558" s="40" t="s">
        <v>1737</v>
      </c>
      <c r="D558" s="41" t="s">
        <v>5978</v>
      </c>
      <c r="E558" s="41" t="s">
        <v>148</v>
      </c>
      <c r="F558" s="106"/>
      <c r="G558" s="1" t="s">
        <v>18</v>
      </c>
      <c r="H558" s="1" t="s">
        <v>6259</v>
      </c>
      <c r="I558" s="1" t="s">
        <v>5983</v>
      </c>
      <c r="J558" s="1" t="s">
        <v>88</v>
      </c>
      <c r="K558" s="1" t="s">
        <v>92</v>
      </c>
      <c r="L558" s="1" t="s">
        <v>28</v>
      </c>
      <c r="M558" s="42" t="s">
        <v>1510</v>
      </c>
      <c r="N558" s="1"/>
    </row>
    <row r="559" spans="1:14" ht="14">
      <c r="A559" s="38" t="s">
        <v>2823</v>
      </c>
      <c r="B559" s="103" t="s">
        <v>2824</v>
      </c>
      <c r="C559" s="40" t="s">
        <v>1737</v>
      </c>
      <c r="D559" s="41" t="s">
        <v>5978</v>
      </c>
      <c r="E559" s="41" t="s">
        <v>148</v>
      </c>
      <c r="F559" s="106"/>
      <c r="G559" s="1" t="s">
        <v>18</v>
      </c>
      <c r="H559" s="1" t="s">
        <v>6259</v>
      </c>
      <c r="I559" s="1" t="s">
        <v>5984</v>
      </c>
      <c r="J559" s="1" t="s">
        <v>2825</v>
      </c>
      <c r="K559" s="1" t="s">
        <v>157</v>
      </c>
      <c r="L559" s="1" t="s">
        <v>28</v>
      </c>
      <c r="M559" s="42" t="s">
        <v>294</v>
      </c>
      <c r="N559" s="1"/>
    </row>
    <row r="560" spans="1:14" ht="14">
      <c r="A560" s="38" t="s">
        <v>2826</v>
      </c>
      <c r="B560" s="103" t="s">
        <v>2827</v>
      </c>
      <c r="C560" s="40" t="s">
        <v>1737</v>
      </c>
      <c r="D560" s="41" t="s">
        <v>5978</v>
      </c>
      <c r="E560" s="41" t="s">
        <v>148</v>
      </c>
      <c r="F560" s="106"/>
      <c r="G560" s="1" t="s">
        <v>18</v>
      </c>
      <c r="H560" s="1" t="s">
        <v>6259</v>
      </c>
      <c r="I560" s="1" t="s">
        <v>5985</v>
      </c>
      <c r="J560" s="1" t="s">
        <v>2758</v>
      </c>
      <c r="K560" s="1" t="s">
        <v>88</v>
      </c>
      <c r="L560" s="1" t="s">
        <v>28</v>
      </c>
      <c r="M560" s="42" t="s">
        <v>110</v>
      </c>
      <c r="N560" s="1"/>
    </row>
    <row r="561" spans="1:14" ht="14">
      <c r="A561" s="38" t="s">
        <v>2828</v>
      </c>
      <c r="B561" s="103" t="s">
        <v>2829</v>
      </c>
      <c r="C561" s="40" t="s">
        <v>1737</v>
      </c>
      <c r="D561" s="41" t="s">
        <v>5978</v>
      </c>
      <c r="E561" s="41" t="s">
        <v>148</v>
      </c>
      <c r="F561" s="106"/>
      <c r="G561" s="1" t="s">
        <v>18</v>
      </c>
      <c r="H561" s="1" t="s">
        <v>6259</v>
      </c>
      <c r="I561" s="1" t="s">
        <v>5986</v>
      </c>
      <c r="J561" s="1" t="s">
        <v>2758</v>
      </c>
      <c r="K561" s="1" t="s">
        <v>1397</v>
      </c>
      <c r="L561" s="1" t="s">
        <v>28</v>
      </c>
      <c r="M561" s="42" t="s">
        <v>95</v>
      </c>
      <c r="N561" s="1"/>
    </row>
    <row r="562" spans="1:14" ht="14">
      <c r="A562" s="38" t="s">
        <v>2830</v>
      </c>
      <c r="B562" s="103" t="s">
        <v>2831</v>
      </c>
      <c r="C562" s="40" t="s">
        <v>1737</v>
      </c>
      <c r="D562" s="41" t="s">
        <v>2832</v>
      </c>
      <c r="E562" s="41" t="s">
        <v>310</v>
      </c>
      <c r="F562" s="106"/>
      <c r="G562" s="1" t="s">
        <v>18</v>
      </c>
      <c r="H562" s="1" t="s">
        <v>6260</v>
      </c>
      <c r="I562" s="1" t="s">
        <v>5987</v>
      </c>
      <c r="J562" s="1" t="s">
        <v>92</v>
      </c>
      <c r="K562" s="1" t="s">
        <v>418</v>
      </c>
      <c r="L562" s="1" t="s">
        <v>28</v>
      </c>
      <c r="M562" s="42" t="s">
        <v>29</v>
      </c>
      <c r="N562" s="1"/>
    </row>
    <row r="563" spans="1:14" ht="14">
      <c r="A563" s="38" t="s">
        <v>2834</v>
      </c>
      <c r="B563" s="103" t="s">
        <v>2835</v>
      </c>
      <c r="C563" s="40" t="s">
        <v>1737</v>
      </c>
      <c r="D563" s="41" t="s">
        <v>2832</v>
      </c>
      <c r="E563" s="41" t="s">
        <v>310</v>
      </c>
      <c r="F563" s="106"/>
      <c r="G563" s="1" t="s">
        <v>18</v>
      </c>
      <c r="H563" s="1" t="s">
        <v>6260</v>
      </c>
      <c r="I563" s="1" t="s">
        <v>5988</v>
      </c>
      <c r="J563" s="1" t="s">
        <v>1332</v>
      </c>
      <c r="K563" s="1" t="s">
        <v>1737</v>
      </c>
      <c r="L563" s="1" t="s">
        <v>28</v>
      </c>
      <c r="M563" s="42" t="s">
        <v>168</v>
      </c>
      <c r="N563" s="1"/>
    </row>
    <row r="564" spans="1:14" ht="14">
      <c r="A564" s="38" t="s">
        <v>2836</v>
      </c>
      <c r="B564" s="103" t="s">
        <v>2837</v>
      </c>
      <c r="C564" s="40" t="s">
        <v>1737</v>
      </c>
      <c r="D564" s="41" t="s">
        <v>2832</v>
      </c>
      <c r="E564" s="41" t="s">
        <v>310</v>
      </c>
      <c r="F564" s="106"/>
      <c r="G564" s="1" t="s">
        <v>18</v>
      </c>
      <c r="H564" s="1" t="s">
        <v>6261</v>
      </c>
      <c r="I564" s="1" t="s">
        <v>5989</v>
      </c>
      <c r="J564" s="1" t="s">
        <v>88</v>
      </c>
      <c r="K564" s="1" t="s">
        <v>92</v>
      </c>
      <c r="L564" s="1" t="s">
        <v>28</v>
      </c>
      <c r="M564" s="42" t="s">
        <v>726</v>
      </c>
      <c r="N564" s="1"/>
    </row>
    <row r="565" spans="1:14" ht="14">
      <c r="A565" s="38" t="s">
        <v>2838</v>
      </c>
      <c r="B565" s="103" t="s">
        <v>2839</v>
      </c>
      <c r="C565" s="40" t="s">
        <v>1737</v>
      </c>
      <c r="D565" s="41" t="s">
        <v>2832</v>
      </c>
      <c r="E565" s="41" t="s">
        <v>310</v>
      </c>
      <c r="F565" s="106"/>
      <c r="G565" s="1" t="s">
        <v>18</v>
      </c>
      <c r="H565" s="1" t="s">
        <v>6261</v>
      </c>
      <c r="I565" s="1" t="s">
        <v>5990</v>
      </c>
      <c r="J565" s="1" t="s">
        <v>85</v>
      </c>
      <c r="K565" s="1" t="s">
        <v>92</v>
      </c>
      <c r="L565" s="1" t="s">
        <v>28</v>
      </c>
      <c r="M565" s="42" t="s">
        <v>128</v>
      </c>
      <c r="N565" s="1"/>
    </row>
    <row r="566" spans="1:14" ht="14">
      <c r="A566" s="38" t="s">
        <v>2840</v>
      </c>
      <c r="B566" s="103" t="s">
        <v>2841</v>
      </c>
      <c r="C566" s="40" t="s">
        <v>1737</v>
      </c>
      <c r="D566" s="41" t="s">
        <v>2842</v>
      </c>
      <c r="E566" s="41" t="s">
        <v>452</v>
      </c>
      <c r="F566" s="106"/>
      <c r="G566" s="1" t="s">
        <v>18</v>
      </c>
      <c r="H566" s="1" t="s">
        <v>6262</v>
      </c>
      <c r="I566" s="1" t="s">
        <v>5991</v>
      </c>
      <c r="J566" s="1" t="s">
        <v>1737</v>
      </c>
      <c r="K566" s="1" t="s">
        <v>5774</v>
      </c>
      <c r="L566" s="1" t="s">
        <v>28</v>
      </c>
      <c r="M566" s="42" t="s">
        <v>213</v>
      </c>
      <c r="N566" s="1"/>
    </row>
    <row r="567" spans="1:14" ht="14">
      <c r="A567" s="38" t="s">
        <v>2844</v>
      </c>
      <c r="B567" s="103" t="s">
        <v>2845</v>
      </c>
      <c r="C567" s="40" t="s">
        <v>1737</v>
      </c>
      <c r="D567" s="41" t="s">
        <v>2842</v>
      </c>
      <c r="E567" s="41" t="s">
        <v>452</v>
      </c>
      <c r="F567" s="106"/>
      <c r="G567" s="1" t="s">
        <v>18</v>
      </c>
      <c r="H567" s="1" t="s">
        <v>6262</v>
      </c>
      <c r="I567" s="1" t="s">
        <v>5992</v>
      </c>
      <c r="J567" s="1" t="s">
        <v>88</v>
      </c>
      <c r="K567" s="1" t="s">
        <v>157</v>
      </c>
      <c r="L567" s="1" t="s">
        <v>28</v>
      </c>
      <c r="M567" s="42" t="s">
        <v>898</v>
      </c>
      <c r="N567" s="1"/>
    </row>
    <row r="568" spans="1:14" ht="14">
      <c r="A568" s="38" t="s">
        <v>2846</v>
      </c>
      <c r="B568" s="103" t="s">
        <v>2847</v>
      </c>
      <c r="C568" s="40" t="s">
        <v>1737</v>
      </c>
      <c r="D568" s="41" t="s">
        <v>2842</v>
      </c>
      <c r="E568" s="41" t="s">
        <v>452</v>
      </c>
      <c r="F568" s="106"/>
      <c r="G568" s="1" t="s">
        <v>18</v>
      </c>
      <c r="H568" s="1" t="s">
        <v>6262</v>
      </c>
      <c r="I568" s="1" t="s">
        <v>5993</v>
      </c>
      <c r="J568" s="1"/>
      <c r="K568" s="1"/>
      <c r="L568" s="1"/>
      <c r="M568" s="42"/>
      <c r="N568" s="1" t="s">
        <v>2848</v>
      </c>
    </row>
    <row r="569" spans="1:14" ht="14">
      <c r="A569" s="38" t="s">
        <v>2849</v>
      </c>
      <c r="B569" s="103" t="s">
        <v>2850</v>
      </c>
      <c r="C569" s="40" t="s">
        <v>1737</v>
      </c>
      <c r="D569" s="41" t="s">
        <v>2842</v>
      </c>
      <c r="E569" s="41" t="s">
        <v>452</v>
      </c>
      <c r="F569" s="106"/>
      <c r="G569" s="1" t="s">
        <v>18</v>
      </c>
      <c r="H569" s="1" t="s">
        <v>6262</v>
      </c>
      <c r="I569" s="1" t="s">
        <v>5994</v>
      </c>
      <c r="J569" s="1" t="s">
        <v>1614</v>
      </c>
      <c r="K569" s="1" t="s">
        <v>88</v>
      </c>
      <c r="L569" s="1" t="s">
        <v>28</v>
      </c>
      <c r="M569" s="42" t="s">
        <v>242</v>
      </c>
      <c r="N569" s="1"/>
    </row>
    <row r="570" spans="1:14" ht="14">
      <c r="A570" s="38" t="s">
        <v>2851</v>
      </c>
      <c r="B570" s="103" t="s">
        <v>2852</v>
      </c>
      <c r="C570" s="40" t="s">
        <v>1737</v>
      </c>
      <c r="D570" s="41" t="s">
        <v>2842</v>
      </c>
      <c r="E570" s="41" t="s">
        <v>452</v>
      </c>
      <c r="F570" s="106"/>
      <c r="G570" s="1" t="s">
        <v>18</v>
      </c>
      <c r="H570" s="1" t="s">
        <v>6262</v>
      </c>
      <c r="I570" s="1" t="s">
        <v>5995</v>
      </c>
      <c r="J570" s="1" t="s">
        <v>1737</v>
      </c>
      <c r="K570" s="1" t="s">
        <v>20</v>
      </c>
      <c r="L570" s="1" t="s">
        <v>28</v>
      </c>
      <c r="M570" s="42" t="s">
        <v>218</v>
      </c>
      <c r="N570" s="1"/>
    </row>
    <row r="571" spans="1:14" ht="14">
      <c r="A571" s="38" t="s">
        <v>2853</v>
      </c>
      <c r="B571" s="103" t="s">
        <v>2854</v>
      </c>
      <c r="C571" s="40" t="s">
        <v>1737</v>
      </c>
      <c r="D571" s="41" t="s">
        <v>2842</v>
      </c>
      <c r="E571" s="41" t="s">
        <v>452</v>
      </c>
      <c r="F571" s="106"/>
      <c r="G571" s="1" t="s">
        <v>18</v>
      </c>
      <c r="H571" s="1" t="s">
        <v>6262</v>
      </c>
      <c r="I571" s="1" t="s">
        <v>5996</v>
      </c>
      <c r="J571" s="1" t="s">
        <v>85</v>
      </c>
      <c r="K571" s="1" t="s">
        <v>88</v>
      </c>
      <c r="L571" s="1" t="s">
        <v>28</v>
      </c>
      <c r="M571" s="42" t="s">
        <v>168</v>
      </c>
      <c r="N571" s="1"/>
    </row>
    <row r="572" spans="1:14" ht="14">
      <c r="A572" s="38" t="s">
        <v>2855</v>
      </c>
      <c r="B572" s="103" t="s">
        <v>2856</v>
      </c>
      <c r="C572" s="40" t="s">
        <v>1737</v>
      </c>
      <c r="D572" s="41" t="s">
        <v>2842</v>
      </c>
      <c r="E572" s="41" t="s">
        <v>452</v>
      </c>
      <c r="F572" s="106"/>
      <c r="G572" s="1" t="s">
        <v>18</v>
      </c>
      <c r="H572" s="1" t="s">
        <v>6262</v>
      </c>
      <c r="I572" s="1" t="s">
        <v>5997</v>
      </c>
      <c r="J572" s="1" t="s">
        <v>85</v>
      </c>
      <c r="K572" s="1" t="s">
        <v>161</v>
      </c>
      <c r="L572" s="1" t="s">
        <v>28</v>
      </c>
      <c r="M572" s="42" t="s">
        <v>2298</v>
      </c>
      <c r="N572" s="1"/>
    </row>
    <row r="573" spans="1:14" ht="14">
      <c r="A573" s="38" t="s">
        <v>2857</v>
      </c>
      <c r="B573" s="103" t="s">
        <v>2858</v>
      </c>
      <c r="C573" s="40" t="s">
        <v>1737</v>
      </c>
      <c r="D573" s="41" t="s">
        <v>2859</v>
      </c>
      <c r="E573" s="41" t="s">
        <v>16</v>
      </c>
      <c r="F573" s="106"/>
      <c r="G573" s="1" t="s">
        <v>18</v>
      </c>
      <c r="H573" s="1" t="s">
        <v>6263</v>
      </c>
      <c r="I573" s="1" t="s">
        <v>5998</v>
      </c>
      <c r="J573" s="1" t="s">
        <v>1737</v>
      </c>
      <c r="K573" s="1" t="s">
        <v>161</v>
      </c>
      <c r="L573" s="1" t="s">
        <v>45</v>
      </c>
      <c r="M573" s="42" t="s">
        <v>2861</v>
      </c>
      <c r="N573" s="1"/>
    </row>
    <row r="574" spans="1:14" ht="14">
      <c r="A574" s="38" t="s">
        <v>2862</v>
      </c>
      <c r="B574" s="103" t="s">
        <v>2863</v>
      </c>
      <c r="C574" s="40" t="s">
        <v>1737</v>
      </c>
      <c r="D574" s="41" t="s">
        <v>2859</v>
      </c>
      <c r="E574" s="41" t="s">
        <v>16</v>
      </c>
      <c r="F574" s="106"/>
      <c r="G574" s="1" t="s">
        <v>18</v>
      </c>
      <c r="H574" s="1" t="s">
        <v>6263</v>
      </c>
      <c r="I574" s="1" t="s">
        <v>5999</v>
      </c>
      <c r="J574" s="1" t="s">
        <v>88</v>
      </c>
      <c r="K574" s="1" t="s">
        <v>424</v>
      </c>
      <c r="L574" s="1" t="s">
        <v>45</v>
      </c>
      <c r="M574" s="42" t="s">
        <v>2864</v>
      </c>
      <c r="N574" s="1"/>
    </row>
    <row r="575" spans="1:14" ht="14">
      <c r="A575" s="38" t="s">
        <v>2865</v>
      </c>
      <c r="B575" s="103" t="s">
        <v>2866</v>
      </c>
      <c r="C575" s="40" t="s">
        <v>1737</v>
      </c>
      <c r="D575" s="41" t="s">
        <v>2859</v>
      </c>
      <c r="E575" s="41" t="s">
        <v>16</v>
      </c>
      <c r="F575" s="106"/>
      <c r="G575" s="1" t="s">
        <v>18</v>
      </c>
      <c r="H575" s="1" t="s">
        <v>6263</v>
      </c>
      <c r="I575" s="1" t="s">
        <v>6000</v>
      </c>
      <c r="J575" s="1" t="s">
        <v>1737</v>
      </c>
      <c r="K575" s="1" t="s">
        <v>180</v>
      </c>
      <c r="L575" s="1" t="s">
        <v>45</v>
      </c>
      <c r="M575" s="42" t="s">
        <v>2213</v>
      </c>
      <c r="N575" s="1"/>
    </row>
    <row r="576" spans="1:14" ht="14">
      <c r="A576" s="38" t="s">
        <v>2867</v>
      </c>
      <c r="B576" s="103" t="s">
        <v>2868</v>
      </c>
      <c r="C576" s="40" t="s">
        <v>1737</v>
      </c>
      <c r="D576" s="41" t="s">
        <v>2859</v>
      </c>
      <c r="E576" s="41" t="s">
        <v>16</v>
      </c>
      <c r="F576" s="106"/>
      <c r="G576" s="1" t="s">
        <v>18</v>
      </c>
      <c r="H576" s="1" t="s">
        <v>6263</v>
      </c>
      <c r="I576" s="1" t="s">
        <v>6001</v>
      </c>
      <c r="J576" s="1" t="s">
        <v>88</v>
      </c>
      <c r="K576" s="1" t="s">
        <v>2748</v>
      </c>
      <c r="L576" s="1" t="s">
        <v>45</v>
      </c>
      <c r="M576" s="42" t="s">
        <v>419</v>
      </c>
      <c r="N576" s="1"/>
    </row>
    <row r="577" spans="1:29" ht="14">
      <c r="A577" s="38" t="s">
        <v>2869</v>
      </c>
      <c r="B577" s="103" t="s">
        <v>2870</v>
      </c>
      <c r="C577" s="40" t="s">
        <v>1737</v>
      </c>
      <c r="D577" s="41" t="s">
        <v>2859</v>
      </c>
      <c r="E577" s="41" t="s">
        <v>16</v>
      </c>
      <c r="F577" s="106"/>
      <c r="G577" s="1" t="s">
        <v>18</v>
      </c>
      <c r="H577" s="1" t="s">
        <v>6263</v>
      </c>
      <c r="I577" s="1" t="s">
        <v>6002</v>
      </c>
      <c r="J577" s="1" t="s">
        <v>2748</v>
      </c>
      <c r="K577" s="1" t="s">
        <v>1737</v>
      </c>
      <c r="L577" s="1" t="s">
        <v>45</v>
      </c>
      <c r="M577" s="42" t="s">
        <v>2871</v>
      </c>
      <c r="N577" s="1"/>
    </row>
    <row r="578" spans="1:29" ht="14">
      <c r="A578" s="38" t="s">
        <v>2872</v>
      </c>
      <c r="B578" s="103" t="s">
        <v>2873</v>
      </c>
      <c r="C578" s="40" t="s">
        <v>1737</v>
      </c>
      <c r="D578" s="41" t="s">
        <v>6004</v>
      </c>
      <c r="E578" s="41" t="s">
        <v>1923</v>
      </c>
      <c r="F578" s="106"/>
      <c r="G578" s="1" t="s">
        <v>18</v>
      </c>
      <c r="H578" s="1" t="s">
        <v>6264</v>
      </c>
      <c r="I578" s="1" t="s">
        <v>6003</v>
      </c>
      <c r="J578" s="1" t="s">
        <v>88</v>
      </c>
      <c r="K578" s="1" t="s">
        <v>1614</v>
      </c>
      <c r="L578" s="1" t="s">
        <v>45</v>
      </c>
      <c r="M578" s="42" t="s">
        <v>435</v>
      </c>
      <c r="N578" s="1"/>
    </row>
    <row r="579" spans="1:29" ht="14">
      <c r="A579" s="38" t="s">
        <v>2874</v>
      </c>
      <c r="B579" s="103" t="s">
        <v>2875</v>
      </c>
      <c r="C579" s="40" t="s">
        <v>1737</v>
      </c>
      <c r="D579" s="41" t="s">
        <v>1922</v>
      </c>
      <c r="E579" s="41" t="s">
        <v>1923</v>
      </c>
      <c r="F579" s="106"/>
      <c r="G579" s="1" t="s">
        <v>18</v>
      </c>
      <c r="H579" s="1" t="s">
        <v>6264</v>
      </c>
      <c r="I579" s="1" t="s">
        <v>6005</v>
      </c>
      <c r="J579" s="1" t="s">
        <v>88</v>
      </c>
      <c r="K579" s="1" t="s">
        <v>418</v>
      </c>
      <c r="L579" s="1" t="s">
        <v>45</v>
      </c>
      <c r="M579" s="42" t="s">
        <v>201</v>
      </c>
      <c r="N579" s="1"/>
    </row>
    <row r="580" spans="1:29" ht="14">
      <c r="A580" s="38" t="s">
        <v>2876</v>
      </c>
      <c r="B580" s="103" t="s">
        <v>2877</v>
      </c>
      <c r="C580" s="40" t="s">
        <v>1737</v>
      </c>
      <c r="D580" s="41" t="s">
        <v>2878</v>
      </c>
      <c r="E580" s="41" t="s">
        <v>98</v>
      </c>
      <c r="F580" s="106"/>
      <c r="G580" s="1" t="s">
        <v>18</v>
      </c>
      <c r="H580" s="1" t="s">
        <v>6265</v>
      </c>
      <c r="I580" s="1" t="s">
        <v>6006</v>
      </c>
      <c r="J580" s="1" t="s">
        <v>161</v>
      </c>
      <c r="K580" s="1" t="s">
        <v>5774</v>
      </c>
      <c r="L580" s="1" t="s">
        <v>28</v>
      </c>
      <c r="M580" s="42" t="s">
        <v>362</v>
      </c>
      <c r="N580" s="1"/>
    </row>
    <row r="581" spans="1:29" ht="14">
      <c r="A581" s="38" t="s">
        <v>2879</v>
      </c>
      <c r="B581" s="103" t="s">
        <v>2880</v>
      </c>
      <c r="C581" s="40" t="s">
        <v>1737</v>
      </c>
      <c r="D581" s="41" t="s">
        <v>2878</v>
      </c>
      <c r="E581" s="41" t="s">
        <v>98</v>
      </c>
      <c r="F581" s="106"/>
      <c r="G581" s="1" t="s">
        <v>18</v>
      </c>
      <c r="H581" s="1" t="s">
        <v>6265</v>
      </c>
      <c r="I581" s="1" t="s">
        <v>6007</v>
      </c>
      <c r="J581" s="1" t="s">
        <v>1737</v>
      </c>
      <c r="K581" s="1" t="s">
        <v>49</v>
      </c>
      <c r="L581" s="1" t="s">
        <v>28</v>
      </c>
      <c r="M581" s="42" t="s">
        <v>185</v>
      </c>
      <c r="N581" s="1"/>
    </row>
    <row r="582" spans="1:29" ht="14">
      <c r="A582" s="38" t="s">
        <v>2881</v>
      </c>
      <c r="B582" s="103" t="s">
        <v>2882</v>
      </c>
      <c r="C582" s="40" t="s">
        <v>1737</v>
      </c>
      <c r="D582" s="41" t="s">
        <v>2878</v>
      </c>
      <c r="E582" s="41" t="s">
        <v>98</v>
      </c>
      <c r="F582" s="106"/>
      <c r="G582" s="1" t="s">
        <v>18</v>
      </c>
      <c r="H582" s="1" t="s">
        <v>6265</v>
      </c>
      <c r="I582" s="1" t="s">
        <v>6008</v>
      </c>
      <c r="J582" s="1" t="s">
        <v>88</v>
      </c>
      <c r="K582" s="1" t="s">
        <v>1737</v>
      </c>
      <c r="L582" s="1" t="s">
        <v>28</v>
      </c>
      <c r="M582" s="42" t="s">
        <v>239</v>
      </c>
      <c r="N582" s="1"/>
    </row>
    <row r="583" spans="1:29" ht="14">
      <c r="A583" s="38" t="s">
        <v>2883</v>
      </c>
      <c r="B583" s="103" t="s">
        <v>2884</v>
      </c>
      <c r="C583" s="40" t="s">
        <v>1737</v>
      </c>
      <c r="D583" s="41" t="s">
        <v>2878</v>
      </c>
      <c r="E583" s="41" t="s">
        <v>98</v>
      </c>
      <c r="F583" s="106"/>
      <c r="G583" s="1" t="s">
        <v>18</v>
      </c>
      <c r="H583" s="1" t="s">
        <v>6265</v>
      </c>
      <c r="I583" s="1" t="s">
        <v>6009</v>
      </c>
      <c r="J583" s="1" t="s">
        <v>88</v>
      </c>
      <c r="K583" s="1" t="s">
        <v>157</v>
      </c>
      <c r="L583" s="1" t="s">
        <v>28</v>
      </c>
      <c r="M583" s="42" t="s">
        <v>2885</v>
      </c>
      <c r="N583" s="1"/>
    </row>
    <row r="584" spans="1:29" ht="14">
      <c r="A584" s="38" t="s">
        <v>2886</v>
      </c>
      <c r="B584" s="103" t="s">
        <v>2887</v>
      </c>
      <c r="C584" s="40" t="s">
        <v>1737</v>
      </c>
      <c r="D584" s="41" t="s">
        <v>309</v>
      </c>
      <c r="E584" s="41" t="s">
        <v>310</v>
      </c>
      <c r="F584" s="106"/>
      <c r="G584" s="1" t="s">
        <v>18</v>
      </c>
      <c r="H584" s="34">
        <v>42210</v>
      </c>
      <c r="I584" s="34">
        <v>42216</v>
      </c>
      <c r="J584" s="1" t="s">
        <v>1737</v>
      </c>
      <c r="K584" s="1" t="s">
        <v>94</v>
      </c>
      <c r="L584" s="1" t="s">
        <v>28</v>
      </c>
      <c r="M584" s="42" t="s">
        <v>106</v>
      </c>
      <c r="N584" s="1"/>
    </row>
    <row r="585" spans="1:29" ht="14">
      <c r="A585" s="38" t="s">
        <v>2888</v>
      </c>
      <c r="B585" s="103" t="s">
        <v>2889</v>
      </c>
      <c r="C585" s="40" t="s">
        <v>1737</v>
      </c>
      <c r="D585" s="41" t="s">
        <v>309</v>
      </c>
      <c r="E585" s="41" t="s">
        <v>310</v>
      </c>
      <c r="F585" s="106"/>
      <c r="G585" s="1" t="s">
        <v>18</v>
      </c>
      <c r="H585" s="34">
        <v>42210</v>
      </c>
      <c r="I585" s="34">
        <v>42215</v>
      </c>
      <c r="J585" s="1" t="s">
        <v>92</v>
      </c>
      <c r="K585" s="1" t="s">
        <v>94</v>
      </c>
      <c r="L585" s="1" t="s">
        <v>28</v>
      </c>
      <c r="M585" s="42" t="s">
        <v>2787</v>
      </c>
      <c r="N585" s="1"/>
    </row>
    <row r="586" spans="1:29" ht="14">
      <c r="A586" s="38" t="s">
        <v>2890</v>
      </c>
      <c r="B586" s="103" t="s">
        <v>2891</v>
      </c>
      <c r="C586" s="40" t="s">
        <v>1737</v>
      </c>
      <c r="D586" s="41" t="s">
        <v>309</v>
      </c>
      <c r="E586" s="41" t="s">
        <v>310</v>
      </c>
      <c r="F586" s="106"/>
      <c r="G586" s="1" t="s">
        <v>18</v>
      </c>
      <c r="H586" s="34">
        <v>42210</v>
      </c>
      <c r="I586" s="34">
        <v>42215</v>
      </c>
      <c r="J586" s="1" t="s">
        <v>1737</v>
      </c>
      <c r="K586" s="1" t="s">
        <v>79</v>
      </c>
      <c r="L586" s="1" t="s">
        <v>28</v>
      </c>
      <c r="M586" s="42" t="s">
        <v>242</v>
      </c>
      <c r="N586" s="1"/>
    </row>
    <row r="587" spans="1:29" ht="14">
      <c r="A587" s="38" t="s">
        <v>2892</v>
      </c>
      <c r="B587" s="103" t="s">
        <v>2893</v>
      </c>
      <c r="C587" s="40" t="s">
        <v>1737</v>
      </c>
      <c r="D587" s="41" t="s">
        <v>309</v>
      </c>
      <c r="E587" s="41" t="s">
        <v>310</v>
      </c>
      <c r="F587" s="106"/>
      <c r="G587" s="1" t="s">
        <v>18</v>
      </c>
      <c r="H587" s="34">
        <v>42210</v>
      </c>
      <c r="I587" s="34">
        <v>42214</v>
      </c>
      <c r="J587" s="1" t="s">
        <v>92</v>
      </c>
      <c r="K587" s="1" t="s">
        <v>105</v>
      </c>
      <c r="L587" s="1" t="s">
        <v>28</v>
      </c>
      <c r="M587" s="42" t="s">
        <v>175</v>
      </c>
      <c r="N587" s="1"/>
    </row>
    <row r="588" spans="1:29" ht="14">
      <c r="A588" s="38" t="s">
        <v>2894</v>
      </c>
      <c r="B588" s="103" t="s">
        <v>2895</v>
      </c>
      <c r="C588" s="40" t="s">
        <v>1737</v>
      </c>
      <c r="D588" s="41" t="s">
        <v>309</v>
      </c>
      <c r="E588" s="41" t="s">
        <v>310</v>
      </c>
      <c r="F588" s="106"/>
      <c r="G588" s="1" t="s">
        <v>18</v>
      </c>
      <c r="H588" s="34">
        <v>42210</v>
      </c>
      <c r="I588" s="34">
        <v>42213</v>
      </c>
      <c r="J588" s="1"/>
      <c r="K588" s="1"/>
      <c r="L588" s="1"/>
      <c r="M588" s="42"/>
      <c r="N588" s="1" t="s">
        <v>2896</v>
      </c>
    </row>
    <row r="589" spans="1:29" ht="14">
      <c r="A589" s="38" t="s">
        <v>2897</v>
      </c>
      <c r="B589" s="103" t="s">
        <v>2898</v>
      </c>
      <c r="C589" s="40" t="s">
        <v>1737</v>
      </c>
      <c r="D589" s="41" t="s">
        <v>6011</v>
      </c>
      <c r="E589" s="41" t="s">
        <v>1156</v>
      </c>
      <c r="F589" s="106"/>
      <c r="G589" s="1" t="s">
        <v>18</v>
      </c>
      <c r="H589" s="1" t="s">
        <v>6266</v>
      </c>
      <c r="I589" s="1" t="s">
        <v>6010</v>
      </c>
      <c r="J589" s="1" t="s">
        <v>956</v>
      </c>
      <c r="K589" s="1" t="s">
        <v>1152</v>
      </c>
      <c r="L589" s="1" t="s">
        <v>28</v>
      </c>
      <c r="M589" s="42" t="s">
        <v>726</v>
      </c>
      <c r="N589" s="1"/>
    </row>
    <row r="590" spans="1:29" ht="14">
      <c r="A590" s="38" t="s">
        <v>2900</v>
      </c>
      <c r="B590" s="103" t="s">
        <v>2901</v>
      </c>
      <c r="C590" s="40" t="s">
        <v>1737</v>
      </c>
      <c r="D590" s="41" t="s">
        <v>6011</v>
      </c>
      <c r="E590" s="41" t="s">
        <v>1156</v>
      </c>
      <c r="F590" s="106"/>
      <c r="G590" s="1" t="s">
        <v>18</v>
      </c>
      <c r="H590" s="1" t="s">
        <v>6266</v>
      </c>
      <c r="I590" s="1" t="s">
        <v>6012</v>
      </c>
      <c r="J590" s="1" t="s">
        <v>438</v>
      </c>
      <c r="K590" s="1" t="s">
        <v>1504</v>
      </c>
      <c r="L590" s="1" t="s">
        <v>28</v>
      </c>
      <c r="M590" s="42" t="s">
        <v>466</v>
      </c>
      <c r="N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4">
      <c r="A591" s="38" t="s">
        <v>2902</v>
      </c>
      <c r="B591" s="103" t="s">
        <v>2903</v>
      </c>
      <c r="C591" s="40" t="s">
        <v>1737</v>
      </c>
      <c r="D591" s="41" t="s">
        <v>6011</v>
      </c>
      <c r="E591" s="41" t="s">
        <v>1156</v>
      </c>
      <c r="F591" s="106"/>
      <c r="G591" s="1" t="s">
        <v>18</v>
      </c>
      <c r="H591" s="1" t="s">
        <v>6266</v>
      </c>
      <c r="I591" s="1" t="s">
        <v>6221</v>
      </c>
      <c r="J591" s="1" t="s">
        <v>1504</v>
      </c>
      <c r="K591" s="1" t="s">
        <v>1614</v>
      </c>
      <c r="L591" s="1" t="s">
        <v>28</v>
      </c>
      <c r="M591" s="42" t="s">
        <v>207</v>
      </c>
      <c r="N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4">
      <c r="A592" s="38" t="s">
        <v>2904</v>
      </c>
      <c r="B592" s="103" t="s">
        <v>2905</v>
      </c>
      <c r="C592" s="40" t="s">
        <v>1737</v>
      </c>
      <c r="D592" s="41" t="s">
        <v>6011</v>
      </c>
      <c r="E592" s="41" t="s">
        <v>1156</v>
      </c>
      <c r="F592" s="106"/>
      <c r="G592" s="1" t="s">
        <v>18</v>
      </c>
      <c r="H592" s="1" t="s">
        <v>6266</v>
      </c>
      <c r="I592" s="1" t="s">
        <v>6013</v>
      </c>
      <c r="J592" s="1" t="s">
        <v>956</v>
      </c>
      <c r="K592" s="1" t="s">
        <v>1614</v>
      </c>
      <c r="L592" s="1" t="s">
        <v>28</v>
      </c>
      <c r="M592" s="42" t="s">
        <v>108</v>
      </c>
      <c r="N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4">
      <c r="A593" s="38" t="s">
        <v>2906</v>
      </c>
      <c r="B593" s="103" t="s">
        <v>2907</v>
      </c>
      <c r="C593" s="40" t="s">
        <v>1737</v>
      </c>
      <c r="D593" s="41" t="s">
        <v>6011</v>
      </c>
      <c r="E593" s="41" t="s">
        <v>1156</v>
      </c>
      <c r="F593" s="106"/>
      <c r="G593" s="1" t="s">
        <v>18</v>
      </c>
      <c r="H593" s="1" t="s">
        <v>6266</v>
      </c>
      <c r="I593" s="1" t="s">
        <v>6014</v>
      </c>
      <c r="J593" s="1" t="s">
        <v>1504</v>
      </c>
      <c r="K593" s="1" t="s">
        <v>2908</v>
      </c>
      <c r="L593" s="1" t="s">
        <v>28</v>
      </c>
      <c r="M593" s="42" t="s">
        <v>2787</v>
      </c>
      <c r="N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4">
      <c r="A594" s="38" t="s">
        <v>2909</v>
      </c>
      <c r="B594" s="103" t="s">
        <v>2910</v>
      </c>
      <c r="C594" s="40" t="s">
        <v>1737</v>
      </c>
      <c r="D594" s="41" t="s">
        <v>6011</v>
      </c>
      <c r="E594" s="41" t="s">
        <v>1156</v>
      </c>
      <c r="F594" s="106"/>
      <c r="G594" s="1" t="s">
        <v>18</v>
      </c>
      <c r="H594" s="1" t="s">
        <v>6266</v>
      </c>
      <c r="I594" s="1" t="s">
        <v>6015</v>
      </c>
      <c r="J594" s="1" t="s">
        <v>956</v>
      </c>
      <c r="K594" s="1" t="s">
        <v>2908</v>
      </c>
      <c r="L594" s="1" t="s">
        <v>28</v>
      </c>
      <c r="M594" s="42" t="s">
        <v>2911</v>
      </c>
      <c r="N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4">
      <c r="A595" s="38" t="s">
        <v>2912</v>
      </c>
      <c r="B595" s="103" t="s">
        <v>2913</v>
      </c>
      <c r="C595" s="40" t="s">
        <v>1737</v>
      </c>
      <c r="D595" s="41" t="s">
        <v>6011</v>
      </c>
      <c r="E595" s="41" t="s">
        <v>1156</v>
      </c>
      <c r="F595" s="106"/>
      <c r="G595" s="1" t="s">
        <v>18</v>
      </c>
      <c r="H595" s="1" t="s">
        <v>6266</v>
      </c>
      <c r="I595" s="1" t="s">
        <v>6016</v>
      </c>
      <c r="J595" s="1" t="s">
        <v>956</v>
      </c>
      <c r="K595" s="1" t="s">
        <v>438</v>
      </c>
      <c r="L595" s="1" t="s">
        <v>28</v>
      </c>
      <c r="M595" s="42" t="s">
        <v>1635</v>
      </c>
      <c r="N595" s="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4">
      <c r="A596" s="38" t="s">
        <v>2914</v>
      </c>
      <c r="B596" s="103" t="s">
        <v>2915</v>
      </c>
      <c r="C596" s="40" t="s">
        <v>1737</v>
      </c>
      <c r="D596" s="41" t="s">
        <v>6011</v>
      </c>
      <c r="E596" s="41" t="s">
        <v>1156</v>
      </c>
      <c r="F596" s="106"/>
      <c r="G596" s="1" t="s">
        <v>18</v>
      </c>
      <c r="H596" s="1" t="s">
        <v>6266</v>
      </c>
      <c r="I596" s="1" t="s">
        <v>6017</v>
      </c>
      <c r="J596" s="1" t="s">
        <v>956</v>
      </c>
      <c r="K596" s="1" t="s">
        <v>1504</v>
      </c>
      <c r="L596" s="1" t="s">
        <v>28</v>
      </c>
      <c r="M596" s="42" t="s">
        <v>218</v>
      </c>
      <c r="N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4">
      <c r="A597" s="38" t="s">
        <v>2916</v>
      </c>
      <c r="B597" s="103" t="s">
        <v>2917</v>
      </c>
      <c r="C597" s="40" t="s">
        <v>1737</v>
      </c>
      <c r="D597" s="41" t="s">
        <v>6018</v>
      </c>
      <c r="E597" s="41" t="s">
        <v>164</v>
      </c>
      <c r="F597" s="106"/>
      <c r="G597" s="1" t="s">
        <v>18</v>
      </c>
      <c r="H597" s="34">
        <v>41895</v>
      </c>
      <c r="I597" s="34">
        <v>41914</v>
      </c>
      <c r="J597" s="1" t="s">
        <v>1737</v>
      </c>
      <c r="K597" s="1" t="s">
        <v>490</v>
      </c>
      <c r="L597" s="1" t="s">
        <v>28</v>
      </c>
      <c r="M597" s="42" t="s">
        <v>213</v>
      </c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4">
      <c r="A598" s="38" t="s">
        <v>2918</v>
      </c>
      <c r="B598" s="103" t="s">
        <v>2919</v>
      </c>
      <c r="C598" s="40" t="s">
        <v>1737</v>
      </c>
      <c r="D598" s="41" t="s">
        <v>6019</v>
      </c>
      <c r="E598" s="41" t="s">
        <v>204</v>
      </c>
      <c r="F598" s="106"/>
      <c r="G598" s="1" t="s">
        <v>18</v>
      </c>
      <c r="H598" s="34">
        <v>42245</v>
      </c>
      <c r="I598" s="34">
        <v>42293</v>
      </c>
      <c r="J598" s="1" t="s">
        <v>1737</v>
      </c>
      <c r="K598" s="1" t="s">
        <v>2920</v>
      </c>
      <c r="L598" s="1" t="s">
        <v>28</v>
      </c>
      <c r="M598" s="42" t="s">
        <v>103</v>
      </c>
      <c r="N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4">
      <c r="A599" s="38" t="s">
        <v>2921</v>
      </c>
      <c r="B599" s="103" t="s">
        <v>2922</v>
      </c>
      <c r="C599" s="40" t="s">
        <v>1737</v>
      </c>
      <c r="D599" s="41" t="s">
        <v>6019</v>
      </c>
      <c r="E599" s="41" t="s">
        <v>204</v>
      </c>
      <c r="F599" s="106"/>
      <c r="G599" s="1" t="s">
        <v>18</v>
      </c>
      <c r="H599" s="34">
        <v>42245</v>
      </c>
      <c r="I599" s="34">
        <v>42265</v>
      </c>
      <c r="J599" s="1" t="s">
        <v>425</v>
      </c>
      <c r="K599" s="1" t="s">
        <v>2786</v>
      </c>
      <c r="L599" s="1" t="s">
        <v>28</v>
      </c>
      <c r="M599" s="42" t="s">
        <v>34</v>
      </c>
      <c r="N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4">
      <c r="A600" s="38" t="s">
        <v>2923</v>
      </c>
      <c r="B600" s="103" t="s">
        <v>2924</v>
      </c>
      <c r="C600" s="40" t="s">
        <v>1737</v>
      </c>
      <c r="D600" s="41" t="s">
        <v>6019</v>
      </c>
      <c r="E600" s="41" t="s">
        <v>204</v>
      </c>
      <c r="F600" s="106"/>
      <c r="G600" s="1" t="s">
        <v>18</v>
      </c>
      <c r="H600" s="34">
        <v>42246</v>
      </c>
      <c r="I600" s="34">
        <v>42265</v>
      </c>
      <c r="J600" s="1" t="s">
        <v>33</v>
      </c>
      <c r="K600" s="1" t="s">
        <v>1737</v>
      </c>
      <c r="L600" s="1" t="s">
        <v>28</v>
      </c>
      <c r="M600" s="42" t="s">
        <v>108</v>
      </c>
      <c r="N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4">
      <c r="A601" s="38" t="s">
        <v>2925</v>
      </c>
      <c r="B601" s="103" t="s">
        <v>2926</v>
      </c>
      <c r="C601" s="40" t="s">
        <v>1737</v>
      </c>
      <c r="D601" s="41" t="s">
        <v>6019</v>
      </c>
      <c r="E601" s="41" t="s">
        <v>204</v>
      </c>
      <c r="F601" s="106"/>
      <c r="G601" s="1" t="s">
        <v>18</v>
      </c>
      <c r="H601" s="34">
        <v>42246</v>
      </c>
      <c r="I601" s="34">
        <v>42258</v>
      </c>
      <c r="J601" s="1" t="s">
        <v>2758</v>
      </c>
      <c r="K601" s="1" t="s">
        <v>1737</v>
      </c>
      <c r="L601" s="1" t="s">
        <v>28</v>
      </c>
      <c r="M601" s="42" t="s">
        <v>128</v>
      </c>
      <c r="N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4">
      <c r="A602" s="38" t="s">
        <v>2927</v>
      </c>
      <c r="B602" s="103" t="s">
        <v>2928</v>
      </c>
      <c r="C602" s="40" t="s">
        <v>1737</v>
      </c>
      <c r="D602" s="41" t="s">
        <v>6019</v>
      </c>
      <c r="E602" s="41" t="s">
        <v>204</v>
      </c>
      <c r="F602" s="106"/>
      <c r="G602" s="1" t="s">
        <v>18</v>
      </c>
      <c r="H602" s="34">
        <v>42245</v>
      </c>
      <c r="I602" s="34">
        <v>42257</v>
      </c>
      <c r="J602" s="1" t="s">
        <v>1737</v>
      </c>
      <c r="K602" s="1" t="s">
        <v>73</v>
      </c>
      <c r="L602" s="1" t="s">
        <v>28</v>
      </c>
      <c r="M602" s="42" t="s">
        <v>362</v>
      </c>
      <c r="N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4">
      <c r="A603" s="38" t="s">
        <v>2929</v>
      </c>
      <c r="B603" s="103" t="s">
        <v>2930</v>
      </c>
      <c r="C603" s="40" t="s">
        <v>1737</v>
      </c>
      <c r="D603" s="41" t="s">
        <v>6019</v>
      </c>
      <c r="E603" s="41" t="s">
        <v>204</v>
      </c>
      <c r="F603" s="106"/>
      <c r="G603" s="1" t="s">
        <v>18</v>
      </c>
      <c r="H603" s="34">
        <v>42246</v>
      </c>
      <c r="I603" s="34">
        <v>42252</v>
      </c>
      <c r="J603" s="1" t="s">
        <v>434</v>
      </c>
      <c r="K603" s="1" t="s">
        <v>2786</v>
      </c>
      <c r="L603" s="1" t="s">
        <v>28</v>
      </c>
      <c r="M603" s="42" t="s">
        <v>218</v>
      </c>
      <c r="N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4">
      <c r="A604" s="38" t="s">
        <v>2931</v>
      </c>
      <c r="B604" s="103" t="s">
        <v>2932</v>
      </c>
      <c r="C604" s="40" t="s">
        <v>1737</v>
      </c>
      <c r="D604" s="41" t="s">
        <v>6019</v>
      </c>
      <c r="E604" s="41" t="s">
        <v>204</v>
      </c>
      <c r="F604" s="106"/>
      <c r="G604" s="1" t="s">
        <v>18</v>
      </c>
      <c r="H604" s="34">
        <v>42246</v>
      </c>
      <c r="I604" s="34">
        <v>42250</v>
      </c>
      <c r="J604" s="1" t="s">
        <v>678</v>
      </c>
      <c r="K604" s="1" t="s">
        <v>1737</v>
      </c>
      <c r="L604" s="1" t="s">
        <v>28</v>
      </c>
      <c r="M604" s="42" t="s">
        <v>34</v>
      </c>
      <c r="N604" s="1"/>
    </row>
    <row r="605" spans="1:29" ht="14">
      <c r="A605" s="38" t="s">
        <v>2933</v>
      </c>
      <c r="B605" s="103" t="s">
        <v>2934</v>
      </c>
      <c r="C605" s="40" t="s">
        <v>1737</v>
      </c>
      <c r="D605" s="41" t="s">
        <v>6019</v>
      </c>
      <c r="E605" s="41" t="s">
        <v>204</v>
      </c>
      <c r="F605" s="106"/>
      <c r="G605" s="1" t="s">
        <v>18</v>
      </c>
      <c r="H605" s="34">
        <v>42245</v>
      </c>
      <c r="I605" s="34">
        <v>42249</v>
      </c>
      <c r="J605" s="1" t="s">
        <v>2786</v>
      </c>
      <c r="K605" s="1" t="s">
        <v>2935</v>
      </c>
      <c r="L605" s="1" t="s">
        <v>28</v>
      </c>
      <c r="M605" s="42" t="s">
        <v>365</v>
      </c>
      <c r="N605" s="1"/>
    </row>
    <row r="606" spans="1:29" ht="14">
      <c r="A606" s="38" t="s">
        <v>2936</v>
      </c>
      <c r="B606" s="103" t="s">
        <v>2937</v>
      </c>
      <c r="C606" s="40" t="s">
        <v>1737</v>
      </c>
      <c r="D606" s="41" t="s">
        <v>6019</v>
      </c>
      <c r="E606" s="41" t="s">
        <v>204</v>
      </c>
      <c r="F606" s="106"/>
      <c r="G606" s="1" t="s">
        <v>18</v>
      </c>
      <c r="H606" s="34">
        <v>42246</v>
      </c>
      <c r="I606" s="34">
        <v>42249</v>
      </c>
      <c r="J606" s="1" t="s">
        <v>1737</v>
      </c>
      <c r="K606" s="1" t="s">
        <v>490</v>
      </c>
      <c r="L606" s="1" t="s">
        <v>28</v>
      </c>
      <c r="M606" s="42" t="s">
        <v>466</v>
      </c>
      <c r="N606" s="1"/>
    </row>
    <row r="607" spans="1:29" ht="14">
      <c r="A607" s="38" t="s">
        <v>2938</v>
      </c>
      <c r="B607" s="103" t="s">
        <v>2939</v>
      </c>
      <c r="C607" s="40" t="s">
        <v>1737</v>
      </c>
      <c r="D607" s="41" t="s">
        <v>6019</v>
      </c>
      <c r="E607" s="41" t="s">
        <v>204</v>
      </c>
      <c r="F607" s="106"/>
      <c r="G607" s="1" t="s">
        <v>18</v>
      </c>
      <c r="H607" s="34">
        <v>42246</v>
      </c>
      <c r="I607" s="34">
        <v>42248</v>
      </c>
      <c r="J607" s="1" t="s">
        <v>2758</v>
      </c>
      <c r="K607" s="1" t="s">
        <v>2825</v>
      </c>
      <c r="L607" s="1" t="s">
        <v>28</v>
      </c>
      <c r="M607" s="42" t="s">
        <v>618</v>
      </c>
      <c r="N607" s="1"/>
    </row>
    <row r="608" spans="1:29" ht="14">
      <c r="A608" s="38" t="s">
        <v>2940</v>
      </c>
      <c r="B608" s="103" t="s">
        <v>2941</v>
      </c>
      <c r="C608" s="40" t="s">
        <v>1737</v>
      </c>
      <c r="D608" s="41" t="s">
        <v>2942</v>
      </c>
      <c r="E608" s="41" t="s">
        <v>452</v>
      </c>
      <c r="F608" s="106"/>
      <c r="G608" s="1" t="s">
        <v>18</v>
      </c>
      <c r="H608" s="34">
        <v>42217</v>
      </c>
      <c r="I608" s="34">
        <v>42221</v>
      </c>
      <c r="J608" s="1" t="s">
        <v>85</v>
      </c>
      <c r="K608" s="1" t="s">
        <v>2786</v>
      </c>
      <c r="L608" s="1" t="s">
        <v>28</v>
      </c>
      <c r="M608" s="42" t="s">
        <v>1851</v>
      </c>
      <c r="N608" s="1"/>
    </row>
    <row r="609" spans="1:14" ht="14">
      <c r="A609" s="38" t="s">
        <v>2944</v>
      </c>
      <c r="B609" s="103" t="s">
        <v>2945</v>
      </c>
      <c r="C609" s="40" t="s">
        <v>1737</v>
      </c>
      <c r="D609" s="41" t="s">
        <v>2942</v>
      </c>
      <c r="E609" s="41" t="s">
        <v>452</v>
      </c>
      <c r="F609" s="106"/>
      <c r="G609" s="1" t="s">
        <v>18</v>
      </c>
      <c r="H609" s="34">
        <v>42218</v>
      </c>
      <c r="I609" s="34">
        <v>42221</v>
      </c>
      <c r="J609" s="1" t="s">
        <v>1737</v>
      </c>
      <c r="K609" s="1" t="s">
        <v>194</v>
      </c>
      <c r="L609" s="1" t="s">
        <v>28</v>
      </c>
      <c r="M609" s="42" t="s">
        <v>381</v>
      </c>
      <c r="N609" s="1"/>
    </row>
    <row r="610" spans="1:14" ht="14">
      <c r="A610" s="38" t="s">
        <v>2946</v>
      </c>
      <c r="B610" s="103" t="s">
        <v>2947</v>
      </c>
      <c r="C610" s="40" t="s">
        <v>1737</v>
      </c>
      <c r="D610" s="41" t="s">
        <v>2942</v>
      </c>
      <c r="E610" s="41" t="s">
        <v>452</v>
      </c>
      <c r="F610" s="106"/>
      <c r="G610" s="1" t="s">
        <v>18</v>
      </c>
      <c r="H610" s="34">
        <v>42217</v>
      </c>
      <c r="I610" s="34">
        <v>42221</v>
      </c>
      <c r="J610" s="1" t="s">
        <v>1737</v>
      </c>
      <c r="K610" s="1" t="s">
        <v>194</v>
      </c>
      <c r="L610" s="1" t="s">
        <v>28</v>
      </c>
      <c r="M610" s="42" t="s">
        <v>168</v>
      </c>
      <c r="N610" s="1"/>
    </row>
    <row r="611" spans="1:14" ht="14">
      <c r="A611" s="38" t="s">
        <v>2948</v>
      </c>
      <c r="B611" s="103" t="s">
        <v>2949</v>
      </c>
      <c r="C611" s="40" t="s">
        <v>1737</v>
      </c>
      <c r="D611" s="41" t="s">
        <v>2942</v>
      </c>
      <c r="E611" s="41" t="s">
        <v>452</v>
      </c>
      <c r="F611" s="106"/>
      <c r="G611" s="1" t="s">
        <v>18</v>
      </c>
      <c r="H611" s="34">
        <v>42218</v>
      </c>
      <c r="I611" s="34">
        <v>42220</v>
      </c>
      <c r="J611" s="1" t="s">
        <v>194</v>
      </c>
      <c r="K611" s="1" t="s">
        <v>161</v>
      </c>
      <c r="L611" s="1" t="s">
        <v>28</v>
      </c>
      <c r="M611" s="42" t="s">
        <v>2298</v>
      </c>
      <c r="N611" s="1"/>
    </row>
    <row r="612" spans="1:14" ht="14">
      <c r="A612" s="38" t="s">
        <v>2950</v>
      </c>
      <c r="B612" s="103" t="s">
        <v>2951</v>
      </c>
      <c r="C612" s="40" t="s">
        <v>1737</v>
      </c>
      <c r="D612" s="41" t="s">
        <v>2942</v>
      </c>
      <c r="E612" s="41" t="s">
        <v>452</v>
      </c>
      <c r="F612" s="106"/>
      <c r="G612" s="1" t="s">
        <v>18</v>
      </c>
      <c r="H612" s="34">
        <v>42217</v>
      </c>
      <c r="I612" s="34">
        <v>42220</v>
      </c>
      <c r="J612" s="1" t="s">
        <v>1737</v>
      </c>
      <c r="K612" s="1" t="s">
        <v>200</v>
      </c>
      <c r="L612" s="1" t="s">
        <v>28</v>
      </c>
      <c r="M612" s="42" t="s">
        <v>34</v>
      </c>
      <c r="N612" s="1"/>
    </row>
    <row r="613" spans="1:14" ht="14">
      <c r="A613" s="38" t="s">
        <v>2952</v>
      </c>
      <c r="B613" s="103" t="s">
        <v>2953</v>
      </c>
      <c r="C613" s="40" t="s">
        <v>1737</v>
      </c>
      <c r="D613" s="41" t="s">
        <v>2942</v>
      </c>
      <c r="E613" s="41" t="s">
        <v>452</v>
      </c>
      <c r="F613" s="106"/>
      <c r="G613" s="1" t="s">
        <v>18</v>
      </c>
      <c r="H613" s="34">
        <v>42218</v>
      </c>
      <c r="I613" s="34">
        <v>42220</v>
      </c>
      <c r="J613" s="1" t="s">
        <v>85</v>
      </c>
      <c r="K613" s="1" t="s">
        <v>1737</v>
      </c>
      <c r="L613" s="1" t="s">
        <v>28</v>
      </c>
      <c r="M613" s="42" t="s">
        <v>250</v>
      </c>
      <c r="N613" s="1"/>
    </row>
    <row r="614" spans="1:14" ht="14">
      <c r="A614" s="38" t="s">
        <v>2954</v>
      </c>
      <c r="B614" s="103" t="s">
        <v>2955</v>
      </c>
      <c r="C614" s="40" t="s">
        <v>1737</v>
      </c>
      <c r="D614" s="41" t="s">
        <v>2956</v>
      </c>
      <c r="E614" s="41" t="s">
        <v>16</v>
      </c>
      <c r="F614" s="106"/>
      <c r="G614" s="1" t="s">
        <v>18</v>
      </c>
      <c r="H614" s="34">
        <v>42168</v>
      </c>
      <c r="I614" s="34">
        <v>42181</v>
      </c>
      <c r="J614" s="1" t="s">
        <v>194</v>
      </c>
      <c r="K614" s="1" t="s">
        <v>1737</v>
      </c>
      <c r="L614" s="1" t="s">
        <v>28</v>
      </c>
      <c r="M614" s="42" t="s">
        <v>466</v>
      </c>
    </row>
    <row r="615" spans="1:14" ht="14">
      <c r="A615" s="38" t="s">
        <v>2958</v>
      </c>
      <c r="B615" s="103" t="s">
        <v>2959</v>
      </c>
      <c r="C615" s="40" t="s">
        <v>1737</v>
      </c>
      <c r="D615" s="41" t="s">
        <v>2956</v>
      </c>
      <c r="E615" s="41" t="s">
        <v>16</v>
      </c>
      <c r="F615" s="106"/>
      <c r="G615" s="1" t="s">
        <v>18</v>
      </c>
      <c r="H615" s="34">
        <v>42168</v>
      </c>
      <c r="I615" s="34">
        <v>42176</v>
      </c>
      <c r="J615" s="1"/>
      <c r="K615" s="1"/>
      <c r="L615" s="1"/>
      <c r="M615" s="42"/>
      <c r="N615" s="1" t="s">
        <v>2896</v>
      </c>
    </row>
    <row r="616" spans="1:14" ht="14">
      <c r="A616" s="38" t="s">
        <v>2960</v>
      </c>
      <c r="B616" s="103" t="s">
        <v>2961</v>
      </c>
      <c r="C616" s="40" t="s">
        <v>1737</v>
      </c>
      <c r="D616" s="41" t="s">
        <v>6020</v>
      </c>
      <c r="E616" s="41" t="s">
        <v>190</v>
      </c>
      <c r="F616" s="106"/>
      <c r="G616" s="1" t="s">
        <v>18</v>
      </c>
      <c r="H616" s="34">
        <v>42175</v>
      </c>
      <c r="I616" s="34">
        <v>42197</v>
      </c>
      <c r="J616" s="1" t="s">
        <v>1737</v>
      </c>
      <c r="K616" s="1" t="s">
        <v>678</v>
      </c>
      <c r="L616" s="1" t="s">
        <v>45</v>
      </c>
      <c r="M616" s="42" t="s">
        <v>2964</v>
      </c>
    </row>
    <row r="617" spans="1:14" ht="14">
      <c r="A617" s="38" t="s">
        <v>2965</v>
      </c>
      <c r="B617" s="103" t="s">
        <v>2966</v>
      </c>
      <c r="C617" s="40" t="s">
        <v>1737</v>
      </c>
      <c r="D617" s="41" t="s">
        <v>6020</v>
      </c>
      <c r="E617" s="41" t="s">
        <v>190</v>
      </c>
      <c r="F617" s="106"/>
      <c r="G617" s="1" t="s">
        <v>18</v>
      </c>
      <c r="H617" s="34">
        <v>42175</v>
      </c>
      <c r="I617" s="34">
        <v>42191</v>
      </c>
      <c r="J617" s="1" t="s">
        <v>1737</v>
      </c>
      <c r="K617" s="1" t="s">
        <v>79</v>
      </c>
      <c r="L617" s="1" t="s">
        <v>45</v>
      </c>
      <c r="M617" s="42" t="s">
        <v>2967</v>
      </c>
    </row>
    <row r="618" spans="1:14" ht="14">
      <c r="A618" s="38" t="s">
        <v>2968</v>
      </c>
      <c r="B618" s="103" t="s">
        <v>2969</v>
      </c>
      <c r="C618" s="40" t="s">
        <v>1737</v>
      </c>
      <c r="D618" s="41" t="s">
        <v>6020</v>
      </c>
      <c r="E618" s="41" t="s">
        <v>190</v>
      </c>
      <c r="F618" s="106"/>
      <c r="G618" s="1" t="s">
        <v>18</v>
      </c>
      <c r="H618" s="34">
        <v>42175</v>
      </c>
      <c r="I618" s="34">
        <v>42185</v>
      </c>
      <c r="J618" s="1" t="s">
        <v>1737</v>
      </c>
      <c r="K618" s="1" t="s">
        <v>5774</v>
      </c>
      <c r="L618" s="1" t="s">
        <v>28</v>
      </c>
      <c r="M618" s="42" t="s">
        <v>466</v>
      </c>
    </row>
    <row r="619" spans="1:14" ht="14">
      <c r="A619" s="38" t="s">
        <v>2970</v>
      </c>
      <c r="B619" s="103" t="s">
        <v>2971</v>
      </c>
      <c r="C619" s="40" t="s">
        <v>1737</v>
      </c>
      <c r="D619" s="41" t="s">
        <v>6020</v>
      </c>
      <c r="E619" s="41" t="s">
        <v>190</v>
      </c>
      <c r="F619" s="106"/>
      <c r="G619" s="1" t="s">
        <v>18</v>
      </c>
      <c r="H619" s="34">
        <v>42175</v>
      </c>
      <c r="I619" s="34">
        <v>42184</v>
      </c>
      <c r="J619" s="1" t="s">
        <v>1737</v>
      </c>
      <c r="K619" s="1" t="s">
        <v>2935</v>
      </c>
      <c r="L619" s="1" t="s">
        <v>28</v>
      </c>
      <c r="M619" s="42" t="s">
        <v>693</v>
      </c>
      <c r="N619" s="1" t="s">
        <v>2972</v>
      </c>
    </row>
    <row r="620" spans="1:14" ht="14">
      <c r="A620" s="38" t="s">
        <v>2973</v>
      </c>
      <c r="B620" s="103" t="s">
        <v>2974</v>
      </c>
      <c r="C620" s="40" t="s">
        <v>1737</v>
      </c>
      <c r="D620" s="41" t="s">
        <v>6022</v>
      </c>
      <c r="E620" s="41" t="s">
        <v>1156</v>
      </c>
      <c r="F620" s="106"/>
      <c r="G620" s="1" t="s">
        <v>18</v>
      </c>
      <c r="H620" s="1" t="s">
        <v>6267</v>
      </c>
      <c r="I620" s="1" t="s">
        <v>6021</v>
      </c>
      <c r="J620" s="1" t="s">
        <v>956</v>
      </c>
      <c r="K620" s="1" t="s">
        <v>1504</v>
      </c>
      <c r="L620" s="1" t="s">
        <v>28</v>
      </c>
      <c r="M620" s="42" t="s">
        <v>362</v>
      </c>
      <c r="N620" s="1"/>
    </row>
    <row r="621" spans="1:14" ht="14">
      <c r="A621" s="38" t="s">
        <v>2976</v>
      </c>
      <c r="B621" s="103" t="s">
        <v>2977</v>
      </c>
      <c r="C621" s="40" t="s">
        <v>1737</v>
      </c>
      <c r="D621" s="41" t="s">
        <v>6022</v>
      </c>
      <c r="E621" s="41" t="s">
        <v>1156</v>
      </c>
      <c r="F621" s="106"/>
      <c r="G621" s="1" t="s">
        <v>18</v>
      </c>
      <c r="H621" s="1" t="s">
        <v>6267</v>
      </c>
      <c r="I621" s="1" t="s">
        <v>6021</v>
      </c>
      <c r="J621" s="1" t="s">
        <v>956</v>
      </c>
      <c r="K621" s="1" t="s">
        <v>1737</v>
      </c>
      <c r="L621" s="1" t="s">
        <v>28</v>
      </c>
      <c r="M621" s="42" t="s">
        <v>2978</v>
      </c>
      <c r="N621" s="1"/>
    </row>
    <row r="622" spans="1:14" ht="14">
      <c r="A622" s="38" t="s">
        <v>2979</v>
      </c>
      <c r="B622" s="103" t="s">
        <v>2980</v>
      </c>
      <c r="C622" s="40" t="s">
        <v>1737</v>
      </c>
      <c r="D622" s="41" t="s">
        <v>6022</v>
      </c>
      <c r="E622" s="41" t="s">
        <v>1156</v>
      </c>
      <c r="F622" s="106"/>
      <c r="G622" s="1" t="s">
        <v>18</v>
      </c>
      <c r="H622" s="1" t="s">
        <v>6267</v>
      </c>
      <c r="I622" s="1" t="s">
        <v>6021</v>
      </c>
      <c r="J622" s="1" t="s">
        <v>5799</v>
      </c>
      <c r="K622" s="1" t="s">
        <v>1737</v>
      </c>
      <c r="L622" s="1" t="s">
        <v>28</v>
      </c>
      <c r="M622" s="42" t="s">
        <v>168</v>
      </c>
      <c r="N622" s="1"/>
    </row>
    <row r="623" spans="1:14" ht="14">
      <c r="A623" s="38" t="s">
        <v>2981</v>
      </c>
      <c r="B623" s="103" t="s">
        <v>2982</v>
      </c>
      <c r="C623" s="40" t="s">
        <v>1737</v>
      </c>
      <c r="D623" s="41" t="s">
        <v>6022</v>
      </c>
      <c r="E623" s="41" t="s">
        <v>1156</v>
      </c>
      <c r="F623" s="106"/>
      <c r="G623" s="1" t="s">
        <v>18</v>
      </c>
      <c r="H623" s="1" t="s">
        <v>6267</v>
      </c>
      <c r="I623" s="1" t="s">
        <v>6023</v>
      </c>
      <c r="J623" s="1" t="s">
        <v>956</v>
      </c>
      <c r="K623" s="1" t="s">
        <v>1502</v>
      </c>
      <c r="L623" s="1" t="s">
        <v>28</v>
      </c>
      <c r="M623" s="42" t="s">
        <v>232</v>
      </c>
      <c r="N623" s="1"/>
    </row>
    <row r="624" spans="1:14" ht="14">
      <c r="A624" s="38" t="s">
        <v>2983</v>
      </c>
      <c r="B624" s="103" t="s">
        <v>2984</v>
      </c>
      <c r="C624" s="40" t="s">
        <v>1737</v>
      </c>
      <c r="D624" s="41" t="s">
        <v>6022</v>
      </c>
      <c r="E624" s="41" t="s">
        <v>1156</v>
      </c>
      <c r="F624" s="106"/>
      <c r="G624" s="1" t="s">
        <v>18</v>
      </c>
      <c r="H624" s="1" t="s">
        <v>6267</v>
      </c>
      <c r="I624" s="1" t="s">
        <v>6023</v>
      </c>
      <c r="J624" s="1" t="s">
        <v>956</v>
      </c>
      <c r="K624" s="1" t="s">
        <v>1504</v>
      </c>
      <c r="L624" s="1" t="s">
        <v>28</v>
      </c>
      <c r="M624" s="42" t="s">
        <v>218</v>
      </c>
      <c r="N624" s="1"/>
    </row>
    <row r="625" spans="1:14" ht="14">
      <c r="A625" s="38" t="s">
        <v>2985</v>
      </c>
      <c r="B625" s="103" t="s">
        <v>2986</v>
      </c>
      <c r="C625" s="40" t="s">
        <v>1737</v>
      </c>
      <c r="D625" s="41" t="s">
        <v>6024</v>
      </c>
      <c r="E625" s="41" t="s">
        <v>16</v>
      </c>
      <c r="F625" s="106"/>
      <c r="G625" s="1" t="s">
        <v>18</v>
      </c>
      <c r="H625" s="34"/>
      <c r="I625" s="34">
        <v>42030</v>
      </c>
      <c r="J625" s="1" t="s">
        <v>2007</v>
      </c>
      <c r="K625" s="1" t="s">
        <v>2786</v>
      </c>
      <c r="L625" s="1" t="s">
        <v>28</v>
      </c>
      <c r="M625" s="42" t="s">
        <v>175</v>
      </c>
    </row>
    <row r="626" spans="1:14" ht="14">
      <c r="A626" s="38" t="s">
        <v>2987</v>
      </c>
      <c r="B626" s="103" t="s">
        <v>2988</v>
      </c>
      <c r="C626" s="40" t="s">
        <v>1737</v>
      </c>
      <c r="D626" s="41" t="s">
        <v>6024</v>
      </c>
      <c r="E626" s="41" t="s">
        <v>16</v>
      </c>
      <c r="F626" s="106"/>
      <c r="G626" s="1" t="s">
        <v>18</v>
      </c>
      <c r="H626" s="34"/>
      <c r="I626" s="34">
        <v>41997</v>
      </c>
      <c r="J626" s="1" t="s">
        <v>1737</v>
      </c>
      <c r="K626" s="1" t="s">
        <v>438</v>
      </c>
      <c r="L626" s="1" t="s">
        <v>28</v>
      </c>
      <c r="M626" s="42" t="s">
        <v>122</v>
      </c>
    </row>
    <row r="627" spans="1:14" ht="14">
      <c r="A627" s="38" t="s">
        <v>2989</v>
      </c>
      <c r="B627" s="103" t="s">
        <v>2990</v>
      </c>
      <c r="C627" s="40" t="s">
        <v>1737</v>
      </c>
      <c r="D627" s="41" t="s">
        <v>6024</v>
      </c>
      <c r="E627" s="41" t="s">
        <v>16</v>
      </c>
      <c r="F627" s="106"/>
      <c r="G627" s="1" t="s">
        <v>18</v>
      </c>
      <c r="H627" s="34"/>
      <c r="I627" s="34">
        <v>41989</v>
      </c>
      <c r="J627" s="1" t="s">
        <v>1737</v>
      </c>
      <c r="K627" s="1" t="s">
        <v>425</v>
      </c>
      <c r="L627" s="1" t="s">
        <v>28</v>
      </c>
      <c r="M627" s="42" t="s">
        <v>2771</v>
      </c>
    </row>
    <row r="628" spans="1:14" ht="14">
      <c r="A628" s="38" t="s">
        <v>2991</v>
      </c>
      <c r="B628" s="103" t="s">
        <v>2992</v>
      </c>
      <c r="C628" s="40" t="s">
        <v>1737</v>
      </c>
      <c r="D628" s="41" t="s">
        <v>6024</v>
      </c>
      <c r="E628" s="41" t="s">
        <v>16</v>
      </c>
      <c r="F628" s="106"/>
      <c r="G628" s="1" t="s">
        <v>18</v>
      </c>
      <c r="H628" s="34"/>
      <c r="I628" s="34">
        <v>41985</v>
      </c>
      <c r="J628" s="1" t="s">
        <v>1737</v>
      </c>
      <c r="K628" s="1" t="s">
        <v>194</v>
      </c>
      <c r="L628" s="1" t="s">
        <v>28</v>
      </c>
      <c r="M628" s="42" t="s">
        <v>1510</v>
      </c>
    </row>
    <row r="629" spans="1:14" ht="14">
      <c r="A629" s="38" t="s">
        <v>2993</v>
      </c>
      <c r="B629" s="103" t="s">
        <v>2994</v>
      </c>
      <c r="C629" s="40" t="s">
        <v>1737</v>
      </c>
      <c r="D629" s="41" t="s">
        <v>6025</v>
      </c>
      <c r="E629" s="41" t="s">
        <v>1923</v>
      </c>
      <c r="F629" s="106"/>
      <c r="G629" s="1" t="s">
        <v>18</v>
      </c>
      <c r="H629" s="34"/>
      <c r="I629" s="34">
        <v>42089</v>
      </c>
      <c r="J629" s="1" t="s">
        <v>1737</v>
      </c>
      <c r="K629" s="1" t="s">
        <v>2995</v>
      </c>
      <c r="L629" s="1" t="s">
        <v>28</v>
      </c>
      <c r="M629" s="42" t="s">
        <v>122</v>
      </c>
    </row>
    <row r="630" spans="1:14" ht="14">
      <c r="A630" s="38" t="s">
        <v>2996</v>
      </c>
      <c r="B630" s="103" t="s">
        <v>2997</v>
      </c>
      <c r="C630" s="40" t="s">
        <v>1737</v>
      </c>
      <c r="D630" s="41" t="s">
        <v>6025</v>
      </c>
      <c r="E630" s="41" t="s">
        <v>1923</v>
      </c>
      <c r="F630" s="106"/>
      <c r="G630" s="1" t="s">
        <v>18</v>
      </c>
      <c r="H630" s="34"/>
      <c r="I630" s="34">
        <v>42075</v>
      </c>
      <c r="J630" s="1" t="s">
        <v>194</v>
      </c>
      <c r="K630" s="1" t="s">
        <v>2995</v>
      </c>
      <c r="L630" s="1" t="s">
        <v>28</v>
      </c>
      <c r="M630" s="42" t="s">
        <v>122</v>
      </c>
    </row>
    <row r="631" spans="1:14" ht="14">
      <c r="A631" s="38" t="s">
        <v>2998</v>
      </c>
      <c r="B631" s="103" t="s">
        <v>2999</v>
      </c>
      <c r="C631" s="40" t="s">
        <v>1737</v>
      </c>
      <c r="D631" s="41" t="s">
        <v>6025</v>
      </c>
      <c r="E631" s="41" t="s">
        <v>1923</v>
      </c>
      <c r="F631" s="106"/>
      <c r="G631" s="1" t="s">
        <v>18</v>
      </c>
      <c r="H631" s="34"/>
      <c r="I631" s="34">
        <v>42075</v>
      </c>
      <c r="J631" s="1" t="s">
        <v>1737</v>
      </c>
      <c r="K631" s="1" t="s">
        <v>1505</v>
      </c>
      <c r="L631" s="1" t="s">
        <v>28</v>
      </c>
      <c r="M631" s="42" t="s">
        <v>119</v>
      </c>
    </row>
    <row r="632" spans="1:14" ht="14">
      <c r="A632" s="38" t="s">
        <v>3000</v>
      </c>
      <c r="B632" s="103" t="s">
        <v>3001</v>
      </c>
      <c r="C632" s="40" t="s">
        <v>1737</v>
      </c>
      <c r="D632" s="41" t="s">
        <v>6025</v>
      </c>
      <c r="E632" s="41" t="s">
        <v>1923</v>
      </c>
      <c r="F632" s="106"/>
      <c r="G632" s="1" t="s">
        <v>18</v>
      </c>
      <c r="H632" s="34"/>
      <c r="I632" s="34">
        <v>42073</v>
      </c>
      <c r="J632" s="1" t="s">
        <v>1737</v>
      </c>
      <c r="K632" s="1" t="s">
        <v>161</v>
      </c>
      <c r="L632" s="1" t="s">
        <v>28</v>
      </c>
      <c r="M632" s="42" t="s">
        <v>181</v>
      </c>
    </row>
    <row r="633" spans="1:14" ht="14">
      <c r="A633" s="38" t="s">
        <v>3002</v>
      </c>
      <c r="B633" s="103" t="s">
        <v>3003</v>
      </c>
      <c r="C633" s="40" t="s">
        <v>1737</v>
      </c>
      <c r="D633" s="41" t="s">
        <v>6026</v>
      </c>
      <c r="E633" s="41" t="s">
        <v>452</v>
      </c>
      <c r="F633" s="106"/>
      <c r="G633" s="1" t="s">
        <v>18</v>
      </c>
      <c r="H633" s="34"/>
      <c r="I633" s="34">
        <v>42029</v>
      </c>
      <c r="J633" s="1" t="s">
        <v>1737</v>
      </c>
      <c r="K633" s="1" t="s">
        <v>194</v>
      </c>
      <c r="L633" s="1" t="s">
        <v>28</v>
      </c>
      <c r="M633" s="42" t="s">
        <v>110</v>
      </c>
    </row>
    <row r="634" spans="1:14" ht="14">
      <c r="A634" s="38" t="s">
        <v>3004</v>
      </c>
      <c r="B634" s="104" t="s">
        <v>3005</v>
      </c>
      <c r="C634" s="40" t="s">
        <v>3006</v>
      </c>
      <c r="D634" s="30" t="s">
        <v>5807</v>
      </c>
      <c r="E634" s="41" t="s">
        <v>593</v>
      </c>
      <c r="G634" s="1" t="s">
        <v>18</v>
      </c>
      <c r="H634" s="34">
        <v>41659</v>
      </c>
      <c r="I634" s="34">
        <v>41002</v>
      </c>
      <c r="J634" s="1" t="s">
        <v>85</v>
      </c>
      <c r="K634" s="1" t="s">
        <v>79</v>
      </c>
      <c r="L634" s="1"/>
      <c r="M634" s="42"/>
      <c r="N634" s="1" t="s">
        <v>858</v>
      </c>
    </row>
    <row r="635" spans="1:14" ht="14">
      <c r="A635" s="49" t="s">
        <v>3012</v>
      </c>
      <c r="B635" s="104" t="s">
        <v>3013</v>
      </c>
      <c r="C635" s="40" t="s">
        <v>3014</v>
      </c>
      <c r="D635" s="41" t="s">
        <v>6027</v>
      </c>
      <c r="E635" s="41" t="s">
        <v>204</v>
      </c>
      <c r="F635" s="104" t="s">
        <v>1204</v>
      </c>
      <c r="G635" s="1" t="s">
        <v>18</v>
      </c>
      <c r="H635" s="34">
        <v>43225</v>
      </c>
      <c r="I635" s="34">
        <v>43233</v>
      </c>
      <c r="J635" s="1" t="s">
        <v>210</v>
      </c>
      <c r="K635" s="1" t="s">
        <v>85</v>
      </c>
      <c r="L635" s="1" t="s">
        <v>45</v>
      </c>
      <c r="M635" s="42" t="s">
        <v>3015</v>
      </c>
    </row>
    <row r="636" spans="1:14" ht="14">
      <c r="A636" s="38" t="s">
        <v>3016</v>
      </c>
      <c r="B636" s="104" t="s">
        <v>3017</v>
      </c>
      <c r="C636" s="40" t="s">
        <v>3014</v>
      </c>
      <c r="D636" s="41" t="s">
        <v>5909</v>
      </c>
      <c r="E636" s="41" t="s">
        <v>190</v>
      </c>
      <c r="F636" s="104" t="s">
        <v>1525</v>
      </c>
      <c r="G636" s="1" t="s">
        <v>18</v>
      </c>
      <c r="H636" s="34">
        <v>43701</v>
      </c>
      <c r="I636" s="34">
        <v>43950</v>
      </c>
      <c r="J636" s="1" t="s">
        <v>210</v>
      </c>
      <c r="K636" s="1" t="s">
        <v>85</v>
      </c>
      <c r="L636" s="1" t="s">
        <v>45</v>
      </c>
      <c r="M636" s="42" t="s">
        <v>3019</v>
      </c>
      <c r="N636" s="1" t="s">
        <v>3018</v>
      </c>
    </row>
    <row r="637" spans="1:14" ht="14">
      <c r="A637" s="38" t="s">
        <v>3020</v>
      </c>
      <c r="B637" s="104" t="s">
        <v>3021</v>
      </c>
      <c r="C637" s="40" t="s">
        <v>3014</v>
      </c>
      <c r="D637" s="41" t="s">
        <v>5909</v>
      </c>
      <c r="E637" s="41" t="s">
        <v>190</v>
      </c>
      <c r="F637" s="104" t="s">
        <v>1525</v>
      </c>
      <c r="G637" s="1" t="s">
        <v>18</v>
      </c>
      <c r="H637" s="34">
        <v>43701</v>
      </c>
      <c r="I637" s="34">
        <v>43950</v>
      </c>
      <c r="J637" s="1" t="s">
        <v>210</v>
      </c>
      <c r="K637" s="1" t="s">
        <v>88</v>
      </c>
      <c r="L637" s="1" t="s">
        <v>45</v>
      </c>
      <c r="M637" s="42" t="s">
        <v>3022</v>
      </c>
    </row>
    <row r="638" spans="1:14" ht="28">
      <c r="A638" s="113" t="s">
        <v>6268</v>
      </c>
      <c r="C638" s="40"/>
      <c r="D638" s="41"/>
      <c r="E638" s="41"/>
      <c r="H638" s="109"/>
      <c r="I638" s="34"/>
      <c r="J638" s="1"/>
      <c r="K638" s="1"/>
      <c r="L638" s="1"/>
      <c r="M638" s="42"/>
    </row>
    <row r="639" spans="1:14" ht="14">
      <c r="A639" s="38"/>
      <c r="C639" s="40"/>
      <c r="D639" s="41"/>
      <c r="E639" s="41"/>
      <c r="H639" s="109"/>
      <c r="I639" s="34"/>
      <c r="J639" s="1"/>
      <c r="K639" s="1"/>
      <c r="L639" s="1"/>
      <c r="M639" s="42"/>
    </row>
    <row r="640" spans="1:14" ht="14">
      <c r="A640" s="38"/>
      <c r="C640" s="40"/>
      <c r="D640" s="41"/>
      <c r="E640" s="41"/>
      <c r="H640" s="109"/>
      <c r="I640" s="34"/>
      <c r="J640" s="1"/>
      <c r="K640" s="1"/>
      <c r="L640" s="1"/>
      <c r="M640" s="42"/>
    </row>
    <row r="641" spans="1:13" ht="14">
      <c r="A641" s="38"/>
      <c r="C641" s="40"/>
      <c r="D641" s="41"/>
      <c r="E641" s="41"/>
      <c r="H641" s="109"/>
      <c r="I641" s="34"/>
      <c r="J641" s="1"/>
      <c r="K641" s="1"/>
      <c r="L641" s="1"/>
      <c r="M641" s="42"/>
    </row>
    <row r="642" spans="1:13" ht="14">
      <c r="A642" s="38"/>
      <c r="C642" s="40"/>
      <c r="D642" s="41"/>
      <c r="E642" s="41"/>
      <c r="H642" s="109"/>
      <c r="I642" s="34"/>
      <c r="J642" s="1"/>
      <c r="K642" s="1"/>
      <c r="L642" s="1"/>
      <c r="M642" s="42"/>
    </row>
    <row r="643" spans="1:13" ht="14">
      <c r="A643" s="38"/>
      <c r="C643" s="40"/>
      <c r="D643" s="41"/>
      <c r="E643" s="41"/>
      <c r="H643" s="109"/>
      <c r="I643" s="34"/>
      <c r="J643" s="1"/>
      <c r="K643" s="1"/>
      <c r="L643" s="1"/>
      <c r="M643" s="42"/>
    </row>
    <row r="644" spans="1:13" ht="14">
      <c r="A644" s="38"/>
      <c r="C644" s="40"/>
      <c r="D644" s="41"/>
      <c r="E644" s="41"/>
      <c r="H644" s="109"/>
      <c r="I644" s="34"/>
      <c r="J644" s="1"/>
      <c r="K644" s="1"/>
      <c r="L644" s="1"/>
      <c r="M644" s="42"/>
    </row>
    <row r="645" spans="1:13" ht="14">
      <c r="A645" s="38"/>
      <c r="C645" s="40"/>
      <c r="D645" s="41"/>
      <c r="E645" s="41"/>
      <c r="H645" s="109"/>
      <c r="I645" s="34"/>
      <c r="J645" s="1"/>
      <c r="K645" s="1"/>
      <c r="L645" s="1"/>
      <c r="M645" s="42"/>
    </row>
    <row r="646" spans="1:13" ht="14">
      <c r="A646" s="38"/>
      <c r="C646" s="40"/>
      <c r="D646" s="41"/>
      <c r="E646" s="41"/>
      <c r="H646" s="109"/>
      <c r="I646" s="34"/>
      <c r="J646" s="1"/>
      <c r="K646" s="1"/>
      <c r="L646" s="1"/>
      <c r="M646" s="42"/>
    </row>
    <row r="647" spans="1:13" ht="14">
      <c r="A647" s="38"/>
      <c r="C647" s="40"/>
      <c r="D647" s="41"/>
      <c r="E647" s="41"/>
      <c r="H647" s="109"/>
      <c r="I647" s="34"/>
      <c r="J647" s="1"/>
      <c r="K647" s="1"/>
      <c r="L647" s="1"/>
      <c r="M647" s="42"/>
    </row>
    <row r="648" spans="1:13" ht="14">
      <c r="A648" s="38"/>
      <c r="C648" s="40"/>
      <c r="D648" s="41"/>
      <c r="E648" s="41"/>
      <c r="H648" s="109"/>
      <c r="I648" s="34"/>
      <c r="J648" s="1"/>
      <c r="K648" s="1"/>
      <c r="L648" s="1"/>
      <c r="M648" s="42"/>
    </row>
    <row r="649" spans="1:13" ht="14">
      <c r="A649" s="38"/>
      <c r="C649" s="40"/>
      <c r="D649" s="41"/>
      <c r="E649" s="41"/>
      <c r="H649" s="109"/>
      <c r="I649" s="34"/>
      <c r="J649" s="1"/>
      <c r="K649" s="1"/>
      <c r="L649" s="1"/>
      <c r="M649" s="42"/>
    </row>
    <row r="650" spans="1:13" ht="14">
      <c r="A650" s="38"/>
      <c r="C650" s="40"/>
      <c r="D650" s="41"/>
      <c r="E650" s="41"/>
      <c r="H650" s="109"/>
      <c r="I650" s="34"/>
      <c r="J650" s="1"/>
      <c r="K650" s="1"/>
      <c r="L650" s="1"/>
      <c r="M650" s="42"/>
    </row>
    <row r="651" spans="1:13" ht="14">
      <c r="A651" s="38"/>
      <c r="C651" s="40"/>
      <c r="D651" s="41"/>
      <c r="E651" s="41"/>
      <c r="H651" s="109"/>
      <c r="I651" s="34"/>
      <c r="J651" s="1"/>
      <c r="K651" s="1"/>
      <c r="L651" s="1"/>
      <c r="M651" s="42"/>
    </row>
    <row r="652" spans="1:13" ht="14">
      <c r="A652" s="38"/>
      <c r="C652" s="40"/>
      <c r="D652" s="41"/>
      <c r="E652" s="41"/>
      <c r="H652" s="109"/>
      <c r="I652" s="34"/>
      <c r="J652" s="1"/>
      <c r="K652" s="1"/>
      <c r="L652" s="1"/>
      <c r="M652" s="42"/>
    </row>
    <row r="653" spans="1:13" ht="14">
      <c r="A653" s="38"/>
      <c r="C653" s="40"/>
      <c r="D653" s="41"/>
      <c r="E653" s="41"/>
      <c r="H653" s="109"/>
      <c r="I653" s="34"/>
      <c r="J653" s="1"/>
      <c r="K653" s="1"/>
      <c r="L653" s="1"/>
      <c r="M653" s="42"/>
    </row>
    <row r="654" spans="1:13" ht="14">
      <c r="A654" s="38"/>
      <c r="C654" s="40"/>
      <c r="D654" s="41"/>
      <c r="E654" s="41"/>
      <c r="H654" s="109"/>
      <c r="I654" s="34"/>
      <c r="J654" s="1"/>
      <c r="K654" s="1"/>
      <c r="L654" s="1"/>
      <c r="M654" s="42"/>
    </row>
    <row r="655" spans="1:13" ht="14">
      <c r="A655" s="38"/>
      <c r="C655" s="40"/>
      <c r="D655" s="41"/>
      <c r="E655" s="41"/>
      <c r="H655" s="109"/>
      <c r="I655" s="34"/>
      <c r="J655" s="1"/>
      <c r="K655" s="1"/>
      <c r="L655" s="1"/>
      <c r="M655" s="42"/>
    </row>
    <row r="656" spans="1:13" ht="14">
      <c r="A656" s="38"/>
      <c r="C656" s="40"/>
      <c r="D656" s="41"/>
      <c r="E656" s="41"/>
      <c r="H656" s="109"/>
      <c r="I656" s="34"/>
      <c r="J656" s="1"/>
      <c r="K656" s="1"/>
      <c r="L656" s="1"/>
      <c r="M656" s="42"/>
    </row>
    <row r="657" spans="1:13" ht="14">
      <c r="A657" s="38"/>
      <c r="C657" s="40"/>
      <c r="D657" s="41"/>
      <c r="E657" s="41"/>
      <c r="H657" s="109"/>
      <c r="I657" s="34"/>
      <c r="J657" s="1"/>
      <c r="K657" s="1"/>
      <c r="L657" s="1"/>
      <c r="M657" s="42"/>
    </row>
    <row r="658" spans="1:13" ht="14">
      <c r="A658" s="38"/>
      <c r="C658" s="40"/>
      <c r="D658" s="41"/>
      <c r="E658" s="41"/>
      <c r="H658" s="109"/>
      <c r="I658" s="34"/>
      <c r="J658" s="1"/>
      <c r="K658" s="1"/>
      <c r="L658" s="1"/>
      <c r="M658" s="42"/>
    </row>
    <row r="659" spans="1:13" ht="14">
      <c r="A659" s="38"/>
      <c r="C659" s="40"/>
      <c r="D659" s="41"/>
      <c r="E659" s="41"/>
      <c r="H659" s="109"/>
      <c r="I659" s="34"/>
      <c r="J659" s="1"/>
      <c r="K659" s="1"/>
      <c r="L659" s="1"/>
      <c r="M659" s="42"/>
    </row>
    <row r="660" spans="1:13" ht="14">
      <c r="A660" s="38"/>
      <c r="C660" s="40"/>
      <c r="D660" s="41"/>
      <c r="E660" s="41"/>
      <c r="H660" s="109"/>
      <c r="I660" s="34"/>
      <c r="J660" s="1"/>
      <c r="K660" s="1"/>
      <c r="L660" s="1"/>
      <c r="M660" s="42"/>
    </row>
    <row r="661" spans="1:13" ht="14">
      <c r="A661" s="38"/>
      <c r="C661" s="40"/>
      <c r="D661" s="41"/>
      <c r="E661" s="41"/>
      <c r="H661" s="109"/>
      <c r="I661" s="34"/>
      <c r="J661" s="1"/>
      <c r="K661" s="1"/>
      <c r="L661" s="1"/>
      <c r="M661" s="42"/>
    </row>
    <row r="662" spans="1:13" ht="14">
      <c r="A662" s="38"/>
      <c r="C662" s="40"/>
      <c r="D662" s="41"/>
      <c r="E662" s="41"/>
      <c r="H662" s="109"/>
      <c r="I662" s="34"/>
      <c r="J662" s="1"/>
      <c r="K662" s="1"/>
      <c r="L662" s="1"/>
      <c r="M662" s="42"/>
    </row>
    <row r="663" spans="1:13" ht="14">
      <c r="A663" s="38"/>
      <c r="C663" s="40"/>
      <c r="D663" s="41"/>
      <c r="E663" s="41"/>
      <c r="H663" s="109"/>
      <c r="I663" s="34"/>
      <c r="J663" s="1"/>
      <c r="K663" s="1"/>
      <c r="L663" s="1"/>
      <c r="M663" s="42"/>
    </row>
    <row r="664" spans="1:13" ht="14">
      <c r="A664" s="38"/>
      <c r="C664" s="40"/>
      <c r="D664" s="41"/>
      <c r="E664" s="41"/>
      <c r="H664" s="109"/>
      <c r="I664" s="34"/>
      <c r="J664" s="1"/>
      <c r="K664" s="1"/>
      <c r="L664" s="1"/>
      <c r="M664" s="42"/>
    </row>
    <row r="665" spans="1:13" ht="14">
      <c r="A665" s="38"/>
      <c r="C665" s="40"/>
      <c r="D665" s="41"/>
      <c r="E665" s="41"/>
      <c r="H665" s="109"/>
      <c r="I665" s="34"/>
      <c r="J665" s="1"/>
      <c r="K665" s="1"/>
      <c r="L665" s="1"/>
      <c r="M665" s="42"/>
    </row>
    <row r="666" spans="1:13" ht="14">
      <c r="A666" s="38"/>
      <c r="C666" s="40"/>
      <c r="D666" s="41"/>
      <c r="E666" s="41"/>
      <c r="H666" s="109"/>
      <c r="I666" s="34"/>
      <c r="J666" s="1"/>
      <c r="K666" s="1"/>
      <c r="L666" s="1"/>
      <c r="M666" s="42"/>
    </row>
    <row r="667" spans="1:13" ht="14">
      <c r="A667" s="38"/>
      <c r="C667" s="40"/>
      <c r="D667" s="41"/>
      <c r="E667" s="41"/>
      <c r="H667" s="109"/>
      <c r="I667" s="34"/>
      <c r="J667" s="1"/>
      <c r="K667" s="1"/>
      <c r="L667" s="1"/>
      <c r="M667" s="42"/>
    </row>
    <row r="668" spans="1:13" ht="14">
      <c r="A668" s="38"/>
      <c r="C668" s="40"/>
      <c r="D668" s="41"/>
      <c r="E668" s="41"/>
      <c r="H668" s="109"/>
      <c r="I668" s="34"/>
      <c r="J668" s="1"/>
      <c r="K668" s="1"/>
      <c r="L668" s="1"/>
      <c r="M668" s="42"/>
    </row>
    <row r="669" spans="1:13" ht="14">
      <c r="A669" s="38"/>
      <c r="C669" s="40"/>
      <c r="D669" s="41"/>
      <c r="E669" s="41"/>
      <c r="H669" s="109"/>
      <c r="I669" s="34"/>
      <c r="J669" s="1"/>
      <c r="K669" s="1"/>
      <c r="L669" s="1"/>
      <c r="M669" s="42"/>
    </row>
    <row r="670" spans="1:13" ht="14">
      <c r="A670" s="38"/>
      <c r="C670" s="40"/>
      <c r="D670" s="41"/>
      <c r="E670" s="41"/>
      <c r="H670" s="109"/>
      <c r="I670" s="34"/>
      <c r="J670" s="1"/>
      <c r="K670" s="1"/>
      <c r="L670" s="1"/>
      <c r="M670" s="42"/>
    </row>
    <row r="671" spans="1:13" ht="14">
      <c r="A671" s="38"/>
      <c r="C671" s="40"/>
      <c r="D671" s="41"/>
      <c r="E671" s="41"/>
      <c r="H671" s="109"/>
      <c r="I671" s="34"/>
      <c r="J671" s="1"/>
      <c r="K671" s="1"/>
      <c r="L671" s="1"/>
      <c r="M671" s="42"/>
    </row>
    <row r="672" spans="1:13" ht="14">
      <c r="A672" s="38"/>
      <c r="C672" s="40"/>
      <c r="D672" s="41"/>
      <c r="E672" s="41"/>
      <c r="H672" s="109"/>
      <c r="I672" s="34"/>
      <c r="J672" s="1"/>
      <c r="K672" s="1"/>
      <c r="L672" s="1"/>
      <c r="M672" s="42"/>
    </row>
    <row r="673" spans="1:13" ht="14">
      <c r="A673" s="38"/>
      <c r="C673" s="40"/>
      <c r="D673" s="41"/>
      <c r="E673" s="41"/>
      <c r="H673" s="109"/>
      <c r="I673" s="34"/>
      <c r="J673" s="1"/>
      <c r="K673" s="1"/>
      <c r="L673" s="1"/>
      <c r="M673" s="42"/>
    </row>
    <row r="674" spans="1:13" ht="14">
      <c r="A674" s="38"/>
      <c r="C674" s="40"/>
      <c r="D674" s="41"/>
      <c r="E674" s="41"/>
      <c r="H674" s="109"/>
      <c r="I674" s="34"/>
      <c r="J674" s="1"/>
      <c r="K674" s="1"/>
      <c r="L674" s="1"/>
      <c r="M674" s="42"/>
    </row>
    <row r="675" spans="1:13" ht="14">
      <c r="A675" s="38"/>
      <c r="C675" s="40"/>
      <c r="D675" s="41"/>
      <c r="E675" s="41"/>
      <c r="H675" s="109"/>
      <c r="I675" s="34"/>
      <c r="J675" s="1"/>
      <c r="K675" s="1"/>
      <c r="L675" s="1"/>
      <c r="M675" s="42"/>
    </row>
    <row r="676" spans="1:13" ht="14">
      <c r="A676" s="38"/>
      <c r="C676" s="40"/>
      <c r="D676" s="41"/>
      <c r="E676" s="41"/>
      <c r="H676" s="109"/>
      <c r="I676" s="34"/>
      <c r="J676" s="1"/>
      <c r="K676" s="1"/>
      <c r="L676" s="1"/>
      <c r="M676" s="42"/>
    </row>
    <row r="677" spans="1:13" ht="14">
      <c r="A677" s="38"/>
      <c r="C677" s="40"/>
      <c r="D677" s="41"/>
      <c r="E677" s="41"/>
      <c r="H677" s="109"/>
      <c r="I677" s="34"/>
      <c r="J677" s="1"/>
      <c r="K677" s="1"/>
      <c r="L677" s="1"/>
      <c r="M677" s="42"/>
    </row>
    <row r="678" spans="1:13" ht="14">
      <c r="A678" s="38"/>
      <c r="C678" s="40"/>
      <c r="D678" s="41"/>
      <c r="E678" s="41"/>
      <c r="H678" s="109"/>
      <c r="I678" s="34"/>
      <c r="J678" s="1"/>
      <c r="K678" s="1"/>
      <c r="L678" s="1"/>
      <c r="M678" s="42"/>
    </row>
    <row r="679" spans="1:13" ht="14">
      <c r="A679" s="38"/>
      <c r="C679" s="40"/>
      <c r="D679" s="41"/>
      <c r="E679" s="41"/>
      <c r="H679" s="109"/>
      <c r="I679" s="34"/>
      <c r="J679" s="1"/>
      <c r="K679" s="1"/>
      <c r="L679" s="1"/>
      <c r="M679" s="42"/>
    </row>
    <row r="680" spans="1:13" ht="14">
      <c r="A680" s="38"/>
      <c r="C680" s="40"/>
      <c r="D680" s="41"/>
      <c r="E680" s="41"/>
      <c r="H680" s="109"/>
      <c r="I680" s="34"/>
      <c r="J680" s="1"/>
      <c r="K680" s="1"/>
      <c r="L680" s="1"/>
      <c r="M680" s="42"/>
    </row>
    <row r="681" spans="1:13" ht="14">
      <c r="A681" s="38"/>
      <c r="C681" s="40"/>
      <c r="D681" s="41"/>
      <c r="E681" s="41"/>
      <c r="H681" s="109"/>
      <c r="I681" s="34"/>
      <c r="J681" s="1"/>
      <c r="K681" s="1"/>
      <c r="L681" s="1"/>
      <c r="M681" s="42"/>
    </row>
    <row r="682" spans="1:13" ht="14">
      <c r="A682" s="38"/>
      <c r="C682" s="40"/>
      <c r="D682" s="41"/>
      <c r="E682" s="41"/>
      <c r="H682" s="109"/>
      <c r="I682" s="34"/>
      <c r="J682" s="1"/>
      <c r="K682" s="1"/>
      <c r="L682" s="1"/>
      <c r="M682" s="42"/>
    </row>
    <row r="683" spans="1:13" ht="14">
      <c r="A683" s="38"/>
      <c r="C683" s="40"/>
      <c r="D683" s="41"/>
      <c r="E683" s="41"/>
      <c r="H683" s="109"/>
      <c r="I683" s="34"/>
      <c r="J683" s="1"/>
      <c r="K683" s="1"/>
      <c r="L683" s="1"/>
      <c r="M683" s="42"/>
    </row>
    <row r="684" spans="1:13" ht="14">
      <c r="A684" s="38"/>
      <c r="C684" s="40"/>
      <c r="D684" s="41"/>
      <c r="E684" s="41"/>
      <c r="H684" s="109"/>
      <c r="I684" s="34"/>
      <c r="J684" s="1"/>
      <c r="K684" s="1"/>
      <c r="L684" s="1"/>
      <c r="M684" s="42"/>
    </row>
    <row r="685" spans="1:13" ht="14">
      <c r="A685" s="38"/>
      <c r="C685" s="40"/>
      <c r="D685" s="41"/>
      <c r="E685" s="41"/>
      <c r="H685" s="109"/>
      <c r="I685" s="34"/>
      <c r="J685" s="1"/>
      <c r="K685" s="1"/>
      <c r="L685" s="1"/>
      <c r="M685" s="42"/>
    </row>
    <row r="686" spans="1:13" ht="14">
      <c r="A686" s="38"/>
      <c r="C686" s="40"/>
      <c r="D686" s="41"/>
      <c r="E686" s="41"/>
      <c r="H686" s="109"/>
      <c r="I686" s="34"/>
      <c r="J686" s="1"/>
      <c r="K686" s="1"/>
      <c r="L686" s="1"/>
      <c r="M686" s="42"/>
    </row>
    <row r="687" spans="1:13" ht="14">
      <c r="A687" s="38"/>
      <c r="C687" s="40"/>
      <c r="D687" s="41"/>
      <c r="E687" s="41"/>
      <c r="H687" s="109"/>
      <c r="I687" s="34"/>
      <c r="J687" s="1"/>
      <c r="K687" s="1"/>
      <c r="L687" s="1"/>
      <c r="M687" s="42"/>
    </row>
    <row r="688" spans="1:13" ht="14">
      <c r="A688" s="38"/>
      <c r="C688" s="40"/>
      <c r="D688" s="41"/>
      <c r="E688" s="41"/>
      <c r="H688" s="109"/>
      <c r="I688" s="34"/>
      <c r="J688" s="1"/>
      <c r="K688" s="1"/>
      <c r="L688" s="1"/>
      <c r="M688" s="42"/>
    </row>
    <row r="689" spans="1:13" ht="14">
      <c r="A689" s="38"/>
      <c r="C689" s="40"/>
      <c r="D689" s="41"/>
      <c r="E689" s="41"/>
      <c r="H689" s="109"/>
      <c r="I689" s="34"/>
      <c r="J689" s="1"/>
      <c r="K689" s="1"/>
      <c r="L689" s="1"/>
      <c r="M689" s="42"/>
    </row>
    <row r="690" spans="1:13" ht="14">
      <c r="A690" s="38"/>
      <c r="C690" s="40"/>
      <c r="D690" s="41"/>
      <c r="E690" s="41"/>
      <c r="H690" s="109"/>
      <c r="I690" s="34"/>
      <c r="J690" s="1"/>
      <c r="K690" s="1"/>
      <c r="L690" s="1"/>
      <c r="M690" s="42"/>
    </row>
    <row r="691" spans="1:13" ht="14">
      <c r="A691" s="38"/>
      <c r="C691" s="40"/>
      <c r="D691" s="41"/>
      <c r="E691" s="41"/>
      <c r="H691" s="109"/>
      <c r="I691" s="34"/>
      <c r="J691" s="1"/>
      <c r="K691" s="1"/>
      <c r="L691" s="1"/>
      <c r="M691" s="42"/>
    </row>
    <row r="692" spans="1:13" ht="14">
      <c r="A692" s="38"/>
      <c r="C692" s="40"/>
      <c r="D692" s="41"/>
      <c r="E692" s="41"/>
      <c r="H692" s="109"/>
      <c r="I692" s="34"/>
      <c r="J692" s="1"/>
      <c r="K692" s="1"/>
      <c r="L692" s="1"/>
      <c r="M692" s="42"/>
    </row>
    <row r="693" spans="1:13" ht="14">
      <c r="A693" s="38"/>
      <c r="C693" s="40"/>
      <c r="D693" s="41"/>
      <c r="E693" s="41"/>
      <c r="H693" s="109"/>
      <c r="I693" s="34"/>
      <c r="J693" s="1"/>
      <c r="K693" s="1"/>
      <c r="L693" s="1"/>
      <c r="M693" s="42"/>
    </row>
    <row r="694" spans="1:13" ht="14">
      <c r="A694" s="38"/>
      <c r="C694" s="40"/>
      <c r="D694" s="41"/>
      <c r="E694" s="41"/>
      <c r="H694" s="109"/>
      <c r="I694" s="34"/>
      <c r="J694" s="1"/>
      <c r="K694" s="1"/>
      <c r="L694" s="1"/>
      <c r="M694" s="42"/>
    </row>
    <row r="695" spans="1:13" ht="14">
      <c r="A695" s="38"/>
      <c r="C695" s="40"/>
      <c r="D695" s="41"/>
      <c r="E695" s="41"/>
      <c r="H695" s="109"/>
      <c r="I695" s="34"/>
      <c r="J695" s="1"/>
      <c r="K695" s="1"/>
      <c r="L695" s="1"/>
      <c r="M695" s="42"/>
    </row>
    <row r="696" spans="1:13" ht="14">
      <c r="A696" s="38"/>
      <c r="C696" s="40"/>
      <c r="D696" s="41"/>
      <c r="E696" s="41"/>
      <c r="H696" s="109"/>
      <c r="I696" s="34"/>
      <c r="J696" s="1"/>
      <c r="K696" s="1"/>
      <c r="L696" s="1"/>
      <c r="M696" s="42"/>
    </row>
    <row r="697" spans="1:13" ht="14">
      <c r="A697" s="38"/>
      <c r="C697" s="40"/>
      <c r="D697" s="41"/>
      <c r="E697" s="41"/>
      <c r="H697" s="109"/>
      <c r="I697" s="34"/>
      <c r="J697" s="1"/>
      <c r="K697" s="1"/>
      <c r="L697" s="1"/>
      <c r="M697" s="42"/>
    </row>
    <row r="698" spans="1:13" ht="14">
      <c r="A698" s="38"/>
      <c r="C698" s="40"/>
      <c r="D698" s="41"/>
      <c r="E698" s="41"/>
      <c r="H698" s="109"/>
      <c r="I698" s="34"/>
      <c r="J698" s="1"/>
      <c r="K698" s="1"/>
      <c r="L698" s="1"/>
      <c r="M698" s="42"/>
    </row>
    <row r="699" spans="1:13" ht="14">
      <c r="A699" s="38"/>
      <c r="C699" s="40"/>
      <c r="D699" s="41"/>
      <c r="E699" s="41"/>
      <c r="H699" s="109"/>
      <c r="I699" s="34"/>
      <c r="J699" s="1"/>
      <c r="K699" s="1"/>
      <c r="L699" s="1"/>
      <c r="M699" s="42"/>
    </row>
    <row r="700" spans="1:13" ht="14">
      <c r="A700" s="38"/>
      <c r="C700" s="40"/>
      <c r="D700" s="41"/>
      <c r="E700" s="41"/>
      <c r="H700" s="109"/>
      <c r="I700" s="34"/>
      <c r="J700" s="1"/>
      <c r="K700" s="1"/>
      <c r="L700" s="1"/>
      <c r="M700" s="42"/>
    </row>
    <row r="701" spans="1:13" ht="14">
      <c r="A701" s="38"/>
      <c r="C701" s="40"/>
      <c r="D701" s="41"/>
      <c r="E701" s="41"/>
      <c r="H701" s="109"/>
      <c r="I701" s="34"/>
      <c r="J701" s="1"/>
      <c r="K701" s="1"/>
      <c r="L701" s="1"/>
      <c r="M701" s="42"/>
    </row>
    <row r="702" spans="1:13" ht="14">
      <c r="A702" s="38"/>
      <c r="C702" s="40"/>
      <c r="D702" s="41"/>
      <c r="E702" s="41"/>
      <c r="H702" s="109"/>
      <c r="I702" s="34"/>
      <c r="J702" s="1"/>
      <c r="K702" s="1"/>
      <c r="L702" s="1"/>
      <c r="M702" s="42"/>
    </row>
    <row r="703" spans="1:13" ht="14">
      <c r="A703" s="38"/>
      <c r="C703" s="40"/>
      <c r="D703" s="41"/>
      <c r="E703" s="41"/>
      <c r="H703" s="109"/>
      <c r="I703" s="34"/>
      <c r="J703" s="1"/>
      <c r="K703" s="1"/>
      <c r="L703" s="1"/>
      <c r="M703" s="42"/>
    </row>
    <row r="704" spans="1:13" ht="14">
      <c r="A704" s="38"/>
      <c r="C704" s="40"/>
      <c r="D704" s="41"/>
      <c r="E704" s="41"/>
      <c r="H704" s="109"/>
      <c r="I704" s="34"/>
      <c r="J704" s="1"/>
      <c r="K704" s="1"/>
      <c r="L704" s="1"/>
      <c r="M704" s="42"/>
    </row>
    <row r="705" spans="1:13" ht="14">
      <c r="A705" s="38"/>
      <c r="C705" s="40"/>
      <c r="D705" s="41"/>
      <c r="E705" s="41"/>
      <c r="H705" s="109"/>
      <c r="I705" s="34"/>
      <c r="J705" s="1"/>
      <c r="K705" s="1"/>
      <c r="L705" s="1"/>
      <c r="M705" s="42"/>
    </row>
    <row r="706" spans="1:13" ht="14">
      <c r="A706" s="38"/>
      <c r="C706" s="40"/>
      <c r="D706" s="41"/>
      <c r="E706" s="41"/>
      <c r="H706" s="109"/>
      <c r="I706" s="34"/>
      <c r="J706" s="1"/>
      <c r="K706" s="1"/>
      <c r="L706" s="1"/>
      <c r="M706" s="42"/>
    </row>
    <row r="707" spans="1:13" ht="14">
      <c r="A707" s="38"/>
      <c r="C707" s="40"/>
      <c r="D707" s="41"/>
      <c r="E707" s="41"/>
      <c r="H707" s="109"/>
      <c r="I707" s="34"/>
      <c r="J707" s="1"/>
      <c r="K707" s="1"/>
      <c r="L707" s="1"/>
      <c r="M707" s="42"/>
    </row>
    <row r="708" spans="1:13" ht="14">
      <c r="A708" s="38"/>
      <c r="C708" s="40"/>
      <c r="D708" s="41"/>
      <c r="E708" s="41"/>
      <c r="H708" s="109"/>
      <c r="I708" s="34"/>
      <c r="J708" s="1"/>
      <c r="K708" s="1"/>
      <c r="L708" s="1"/>
      <c r="M708" s="42"/>
    </row>
    <row r="709" spans="1:13" ht="14">
      <c r="A709" s="38"/>
      <c r="C709" s="40"/>
      <c r="D709" s="41"/>
      <c r="E709" s="41"/>
      <c r="H709" s="109"/>
      <c r="I709" s="34"/>
      <c r="J709" s="1"/>
      <c r="K709" s="1"/>
      <c r="L709" s="1"/>
      <c r="M709" s="42"/>
    </row>
    <row r="710" spans="1:13" ht="14">
      <c r="A710" s="38"/>
      <c r="C710" s="40"/>
      <c r="D710" s="41"/>
      <c r="E710" s="41"/>
      <c r="H710" s="109"/>
      <c r="I710" s="34"/>
      <c r="J710" s="1"/>
      <c r="K710" s="1"/>
      <c r="L710" s="1"/>
      <c r="M710" s="42"/>
    </row>
    <row r="711" spans="1:13" ht="14">
      <c r="A711" s="38"/>
      <c r="C711" s="40"/>
      <c r="D711" s="41"/>
      <c r="E711" s="41"/>
      <c r="H711" s="109"/>
      <c r="I711" s="34"/>
      <c r="J711" s="1"/>
      <c r="K711" s="1"/>
      <c r="L711" s="1"/>
      <c r="M711" s="42"/>
    </row>
    <row r="712" spans="1:13" ht="14">
      <c r="A712" s="38"/>
      <c r="C712" s="40"/>
      <c r="D712" s="41"/>
      <c r="E712" s="41"/>
      <c r="H712" s="109"/>
      <c r="I712" s="34"/>
      <c r="J712" s="1"/>
      <c r="K712" s="1"/>
      <c r="L712" s="1"/>
      <c r="M712" s="42"/>
    </row>
    <row r="713" spans="1:13" ht="14">
      <c r="A713" s="38"/>
      <c r="C713" s="40"/>
      <c r="D713" s="41"/>
      <c r="E713" s="41"/>
      <c r="H713" s="109"/>
      <c r="I713" s="34"/>
      <c r="J713" s="1"/>
      <c r="K713" s="1"/>
      <c r="L713" s="1"/>
      <c r="M713" s="42"/>
    </row>
    <row r="714" spans="1:13" ht="14">
      <c r="A714" s="38"/>
      <c r="C714" s="40"/>
      <c r="D714" s="41"/>
      <c r="E714" s="41"/>
      <c r="H714" s="109"/>
      <c r="I714" s="34"/>
      <c r="J714" s="1"/>
      <c r="K714" s="1"/>
      <c r="L714" s="1"/>
      <c r="M714" s="42"/>
    </row>
    <row r="715" spans="1:13" ht="14">
      <c r="A715" s="38"/>
      <c r="C715" s="40"/>
      <c r="D715" s="41"/>
      <c r="E715" s="41"/>
      <c r="H715" s="109"/>
      <c r="I715" s="34"/>
      <c r="J715" s="1"/>
      <c r="K715" s="1"/>
      <c r="L715" s="1"/>
      <c r="M715" s="42"/>
    </row>
    <row r="716" spans="1:13" ht="14">
      <c r="A716" s="38"/>
      <c r="C716" s="40"/>
      <c r="D716" s="41"/>
      <c r="E716" s="41"/>
      <c r="H716" s="109"/>
      <c r="I716" s="34"/>
      <c r="J716" s="1"/>
      <c r="K716" s="1"/>
      <c r="L716" s="1"/>
      <c r="M716" s="42"/>
    </row>
    <row r="717" spans="1:13" ht="14">
      <c r="A717" s="38"/>
      <c r="C717" s="40"/>
      <c r="D717" s="41"/>
      <c r="E717" s="41"/>
      <c r="H717" s="109"/>
      <c r="I717" s="34"/>
      <c r="J717" s="1"/>
      <c r="K717" s="1"/>
      <c r="L717" s="1"/>
      <c r="M717" s="42"/>
    </row>
    <row r="718" spans="1:13" ht="14">
      <c r="A718" s="38"/>
      <c r="C718" s="40"/>
      <c r="D718" s="41"/>
      <c r="E718" s="41"/>
      <c r="H718" s="109"/>
      <c r="I718" s="34"/>
      <c r="J718" s="1"/>
      <c r="K718" s="1"/>
      <c r="L718" s="1"/>
      <c r="M718" s="42"/>
    </row>
    <row r="719" spans="1:13" ht="14">
      <c r="A719" s="38"/>
      <c r="C719" s="40"/>
      <c r="D719" s="41"/>
      <c r="E719" s="41"/>
      <c r="H719" s="109"/>
      <c r="I719" s="34"/>
      <c r="J719" s="1"/>
      <c r="K719" s="1"/>
      <c r="L719" s="1"/>
      <c r="M719" s="42"/>
    </row>
    <row r="720" spans="1:13" ht="14">
      <c r="A720" s="38"/>
      <c r="C720" s="40"/>
      <c r="D720" s="41"/>
      <c r="E720" s="41"/>
      <c r="H720" s="109"/>
      <c r="I720" s="34"/>
      <c r="J720" s="1"/>
      <c r="K720" s="1"/>
      <c r="L720" s="1"/>
      <c r="M720" s="42"/>
    </row>
    <row r="721" spans="1:13" ht="14">
      <c r="A721" s="38"/>
      <c r="C721" s="40"/>
      <c r="D721" s="41"/>
      <c r="E721" s="41"/>
      <c r="H721" s="109"/>
      <c r="I721" s="34"/>
      <c r="J721" s="1"/>
      <c r="K721" s="1"/>
      <c r="L721" s="1"/>
      <c r="M721" s="42"/>
    </row>
    <row r="722" spans="1:13" ht="14">
      <c r="A722" s="38"/>
      <c r="C722" s="40"/>
      <c r="D722" s="41"/>
      <c r="E722" s="41"/>
      <c r="H722" s="109"/>
      <c r="I722" s="34"/>
      <c r="J722" s="1"/>
      <c r="K722" s="1"/>
      <c r="L722" s="1"/>
      <c r="M722" s="42"/>
    </row>
    <row r="723" spans="1:13" ht="14">
      <c r="A723" s="38"/>
      <c r="C723" s="40"/>
      <c r="D723" s="41"/>
      <c r="E723" s="41"/>
      <c r="H723" s="109"/>
      <c r="I723" s="34"/>
      <c r="J723" s="1"/>
      <c r="K723" s="1"/>
      <c r="L723" s="1"/>
      <c r="M723" s="42"/>
    </row>
    <row r="724" spans="1:13" ht="14">
      <c r="A724" s="38"/>
      <c r="C724" s="40"/>
      <c r="D724" s="41"/>
      <c r="E724" s="41"/>
      <c r="H724" s="109"/>
      <c r="I724" s="34"/>
      <c r="J724" s="1"/>
      <c r="K724" s="1"/>
      <c r="L724" s="1"/>
      <c r="M724" s="42"/>
    </row>
    <row r="725" spans="1:13" ht="14">
      <c r="A725" s="38"/>
      <c r="C725" s="40"/>
      <c r="D725" s="41"/>
      <c r="E725" s="41"/>
      <c r="H725" s="109"/>
      <c r="I725" s="34"/>
      <c r="J725" s="1"/>
      <c r="K725" s="1"/>
      <c r="L725" s="1"/>
      <c r="M725" s="42"/>
    </row>
    <row r="726" spans="1:13" ht="14">
      <c r="A726" s="38"/>
      <c r="C726" s="40"/>
      <c r="D726" s="41"/>
      <c r="E726" s="41"/>
      <c r="H726" s="109"/>
      <c r="I726" s="34"/>
      <c r="J726" s="1"/>
      <c r="K726" s="1"/>
      <c r="L726" s="1"/>
      <c r="M726" s="42"/>
    </row>
    <row r="727" spans="1:13" ht="14">
      <c r="A727" s="38"/>
      <c r="C727" s="40"/>
      <c r="D727" s="41"/>
      <c r="E727" s="41"/>
      <c r="H727" s="109"/>
      <c r="I727" s="34"/>
      <c r="J727" s="1"/>
      <c r="K727" s="1"/>
      <c r="L727" s="1"/>
      <c r="M727" s="42"/>
    </row>
    <row r="728" spans="1:13" ht="14">
      <c r="A728" s="38"/>
      <c r="C728" s="40"/>
      <c r="D728" s="41"/>
      <c r="E728" s="41"/>
      <c r="H728" s="109"/>
      <c r="I728" s="34"/>
      <c r="J728" s="1"/>
      <c r="K728" s="1"/>
      <c r="L728" s="1"/>
      <c r="M728" s="42"/>
    </row>
    <row r="729" spans="1:13" ht="14">
      <c r="A729" s="38"/>
      <c r="C729" s="40"/>
      <c r="D729" s="41"/>
      <c r="E729" s="41"/>
      <c r="H729" s="109"/>
      <c r="I729" s="34"/>
      <c r="J729" s="1"/>
      <c r="K729" s="1"/>
      <c r="L729" s="1"/>
      <c r="M729" s="42"/>
    </row>
    <row r="730" spans="1:13" ht="14">
      <c r="A730" s="38"/>
      <c r="C730" s="40"/>
      <c r="D730" s="41"/>
      <c r="E730" s="41"/>
      <c r="H730" s="109"/>
      <c r="I730" s="34"/>
      <c r="J730" s="1"/>
      <c r="K730" s="1"/>
      <c r="L730" s="1"/>
      <c r="M730" s="42"/>
    </row>
    <row r="731" spans="1:13" ht="14">
      <c r="A731" s="38"/>
      <c r="C731" s="40"/>
      <c r="D731" s="41"/>
      <c r="E731" s="41"/>
      <c r="H731" s="109"/>
      <c r="I731" s="34"/>
      <c r="J731" s="1"/>
      <c r="K731" s="1"/>
      <c r="L731" s="1"/>
      <c r="M731" s="42"/>
    </row>
    <row r="732" spans="1:13" ht="14">
      <c r="A732" s="38"/>
      <c r="C732" s="40"/>
      <c r="D732" s="41"/>
      <c r="E732" s="41"/>
      <c r="H732" s="109"/>
      <c r="I732" s="34"/>
      <c r="J732" s="1"/>
      <c r="K732" s="1"/>
      <c r="L732" s="1"/>
      <c r="M732" s="42"/>
    </row>
    <row r="733" spans="1:13" ht="14">
      <c r="A733" s="38"/>
      <c r="C733" s="40"/>
      <c r="D733" s="41"/>
      <c r="E733" s="41"/>
      <c r="H733" s="109"/>
      <c r="I733" s="34"/>
      <c r="J733" s="1"/>
      <c r="K733" s="1"/>
      <c r="L733" s="1"/>
      <c r="M733" s="42"/>
    </row>
    <row r="734" spans="1:13" ht="14">
      <c r="A734" s="38"/>
      <c r="C734" s="40"/>
      <c r="D734" s="41"/>
      <c r="E734" s="41"/>
      <c r="H734" s="109"/>
      <c r="I734" s="34"/>
      <c r="J734" s="1"/>
      <c r="K734" s="1"/>
      <c r="L734" s="1"/>
      <c r="M734" s="42"/>
    </row>
    <row r="735" spans="1:13" ht="14">
      <c r="A735" s="38"/>
      <c r="C735" s="40"/>
      <c r="D735" s="41"/>
      <c r="E735" s="41"/>
      <c r="H735" s="109"/>
      <c r="I735" s="34"/>
      <c r="J735" s="1"/>
      <c r="K735" s="1"/>
      <c r="L735" s="1"/>
      <c r="M735" s="42"/>
    </row>
    <row r="736" spans="1:13" ht="14">
      <c r="A736" s="38"/>
      <c r="C736" s="40"/>
      <c r="D736" s="41"/>
      <c r="E736" s="41"/>
      <c r="H736" s="109"/>
      <c r="I736" s="34"/>
      <c r="J736" s="1"/>
      <c r="K736" s="1"/>
      <c r="L736" s="1"/>
      <c r="M736" s="42"/>
    </row>
    <row r="737" spans="1:13" ht="14">
      <c r="A737" s="38"/>
      <c r="C737" s="40"/>
      <c r="D737" s="41"/>
      <c r="E737" s="41"/>
      <c r="H737" s="109"/>
      <c r="I737" s="34"/>
      <c r="J737" s="1"/>
      <c r="K737" s="1"/>
      <c r="L737" s="1"/>
      <c r="M737" s="42"/>
    </row>
    <row r="738" spans="1:13" ht="14">
      <c r="A738" s="38"/>
      <c r="C738" s="40"/>
      <c r="D738" s="41"/>
      <c r="E738" s="41"/>
      <c r="H738" s="109"/>
      <c r="I738" s="34"/>
      <c r="J738" s="1"/>
      <c r="K738" s="1"/>
      <c r="L738" s="1"/>
      <c r="M738" s="42"/>
    </row>
    <row r="739" spans="1:13" ht="14">
      <c r="A739" s="38"/>
      <c r="C739" s="40"/>
      <c r="D739" s="41"/>
      <c r="E739" s="41"/>
      <c r="H739" s="109"/>
      <c r="I739" s="34"/>
      <c r="J739" s="1"/>
      <c r="K739" s="1"/>
      <c r="L739" s="1"/>
      <c r="M739" s="42"/>
    </row>
    <row r="740" spans="1:13" ht="14">
      <c r="A740" s="38"/>
      <c r="C740" s="40"/>
      <c r="D740" s="41"/>
      <c r="E740" s="41"/>
      <c r="H740" s="109"/>
      <c r="I740" s="34"/>
      <c r="J740" s="1"/>
      <c r="K740" s="1"/>
      <c r="L740" s="1"/>
      <c r="M740" s="42"/>
    </row>
    <row r="741" spans="1:13" ht="14">
      <c r="A741" s="38"/>
      <c r="C741" s="40"/>
      <c r="D741" s="41"/>
      <c r="E741" s="41"/>
      <c r="H741" s="109"/>
      <c r="I741" s="34"/>
      <c r="J741" s="1"/>
      <c r="K741" s="1"/>
      <c r="L741" s="1"/>
      <c r="M741" s="42"/>
    </row>
    <row r="742" spans="1:13" ht="14">
      <c r="A742" s="38"/>
      <c r="C742" s="40"/>
      <c r="D742" s="41"/>
      <c r="E742" s="41"/>
      <c r="H742" s="109"/>
      <c r="I742" s="34"/>
      <c r="J742" s="1"/>
      <c r="K742" s="1"/>
      <c r="L742" s="1"/>
      <c r="M742" s="42"/>
    </row>
    <row r="743" spans="1:13" ht="14">
      <c r="A743" s="38"/>
      <c r="C743" s="40"/>
      <c r="D743" s="41"/>
      <c r="E743" s="41"/>
      <c r="H743" s="109"/>
      <c r="I743" s="34"/>
      <c r="J743" s="1"/>
      <c r="K743" s="1"/>
      <c r="L743" s="1"/>
      <c r="M743" s="42"/>
    </row>
    <row r="744" spans="1:13" ht="14">
      <c r="A744" s="38"/>
      <c r="C744" s="40"/>
      <c r="D744" s="41"/>
      <c r="E744" s="41"/>
      <c r="H744" s="109"/>
      <c r="I744" s="34"/>
      <c r="J744" s="1"/>
      <c r="K744" s="1"/>
      <c r="L744" s="1"/>
      <c r="M744" s="42"/>
    </row>
    <row r="745" spans="1:13" ht="14">
      <c r="A745" s="38"/>
      <c r="C745" s="40"/>
      <c r="D745" s="41"/>
      <c r="E745" s="41"/>
      <c r="H745" s="109"/>
      <c r="I745" s="34"/>
      <c r="J745" s="1"/>
      <c r="K745" s="1"/>
      <c r="L745" s="1"/>
      <c r="M745" s="42"/>
    </row>
    <row r="746" spans="1:13" ht="14">
      <c r="A746" s="38"/>
      <c r="C746" s="40"/>
      <c r="D746" s="41"/>
      <c r="E746" s="41"/>
      <c r="H746" s="109"/>
      <c r="I746" s="34"/>
      <c r="J746" s="1"/>
      <c r="K746" s="1"/>
      <c r="L746" s="1"/>
      <c r="M746" s="42"/>
    </row>
    <row r="747" spans="1:13" ht="14">
      <c r="A747" s="38"/>
      <c r="C747" s="40"/>
      <c r="D747" s="41"/>
      <c r="E747" s="41"/>
      <c r="H747" s="109"/>
      <c r="I747" s="34"/>
      <c r="J747" s="1"/>
      <c r="K747" s="1"/>
      <c r="L747" s="1"/>
      <c r="M747" s="42"/>
    </row>
    <row r="748" spans="1:13" ht="14">
      <c r="A748" s="38"/>
      <c r="C748" s="40"/>
      <c r="D748" s="41"/>
      <c r="E748" s="41"/>
      <c r="H748" s="109"/>
      <c r="I748" s="34"/>
      <c r="J748" s="1"/>
      <c r="K748" s="1"/>
      <c r="L748" s="1"/>
      <c r="M748" s="42"/>
    </row>
    <row r="749" spans="1:13" ht="14">
      <c r="A749" s="38"/>
      <c r="C749" s="40"/>
      <c r="D749" s="41"/>
      <c r="E749" s="41"/>
      <c r="H749" s="109"/>
      <c r="I749" s="34"/>
      <c r="J749" s="1"/>
      <c r="K749" s="1"/>
      <c r="L749" s="1"/>
      <c r="M749" s="42"/>
    </row>
    <row r="750" spans="1:13" ht="14">
      <c r="A750" s="38"/>
      <c r="C750" s="40"/>
      <c r="D750" s="41"/>
      <c r="E750" s="41"/>
      <c r="H750" s="109"/>
      <c r="I750" s="34"/>
      <c r="J750" s="1"/>
      <c r="K750" s="1"/>
      <c r="L750" s="1"/>
      <c r="M750" s="42"/>
    </row>
    <row r="751" spans="1:13" ht="14">
      <c r="A751" s="38"/>
      <c r="C751" s="40"/>
      <c r="D751" s="41"/>
      <c r="E751" s="41"/>
      <c r="H751" s="109"/>
      <c r="I751" s="34"/>
      <c r="J751" s="1"/>
      <c r="K751" s="1"/>
      <c r="L751" s="1"/>
      <c r="M751" s="42"/>
    </row>
    <row r="752" spans="1:13" ht="14">
      <c r="A752" s="38"/>
      <c r="C752" s="40"/>
      <c r="D752" s="41"/>
      <c r="E752" s="41"/>
      <c r="H752" s="109"/>
      <c r="I752" s="34"/>
      <c r="J752" s="1"/>
      <c r="K752" s="1"/>
      <c r="L752" s="1"/>
      <c r="M752" s="42"/>
    </row>
    <row r="753" spans="1:13" ht="14">
      <c r="A753" s="38"/>
      <c r="C753" s="40"/>
      <c r="D753" s="41"/>
      <c r="E753" s="41"/>
      <c r="H753" s="109"/>
      <c r="I753" s="34"/>
      <c r="J753" s="1"/>
      <c r="K753" s="1"/>
      <c r="L753" s="1"/>
      <c r="M753" s="42"/>
    </row>
    <row r="754" spans="1:13" ht="14">
      <c r="A754" s="38"/>
      <c r="C754" s="40"/>
      <c r="D754" s="41"/>
      <c r="E754" s="41"/>
      <c r="H754" s="109"/>
      <c r="I754" s="34"/>
      <c r="J754" s="1"/>
      <c r="K754" s="1"/>
      <c r="L754" s="1"/>
      <c r="M754" s="42"/>
    </row>
    <row r="755" spans="1:13" ht="14">
      <c r="A755" s="38"/>
      <c r="C755" s="40"/>
      <c r="D755" s="41"/>
      <c r="E755" s="41"/>
      <c r="H755" s="109"/>
      <c r="I755" s="34"/>
      <c r="J755" s="1"/>
      <c r="K755" s="1"/>
      <c r="L755" s="1"/>
      <c r="M755" s="42"/>
    </row>
    <row r="756" spans="1:13" ht="14">
      <c r="A756" s="38"/>
      <c r="C756" s="40"/>
      <c r="D756" s="41"/>
      <c r="E756" s="41"/>
      <c r="H756" s="109"/>
      <c r="I756" s="34"/>
      <c r="J756" s="1"/>
      <c r="K756" s="1"/>
      <c r="L756" s="1"/>
      <c r="M756" s="42"/>
    </row>
    <row r="757" spans="1:13" ht="14">
      <c r="A757" s="38"/>
      <c r="C757" s="40"/>
      <c r="D757" s="41"/>
      <c r="E757" s="41"/>
      <c r="H757" s="109"/>
      <c r="I757" s="34"/>
      <c r="J757" s="1"/>
      <c r="K757" s="1"/>
      <c r="L757" s="1"/>
      <c r="M757" s="42"/>
    </row>
    <row r="758" spans="1:13" ht="14">
      <c r="A758" s="38"/>
      <c r="C758" s="40"/>
      <c r="D758" s="41"/>
      <c r="E758" s="41"/>
      <c r="H758" s="109"/>
      <c r="I758" s="34"/>
      <c r="J758" s="1"/>
      <c r="K758" s="1"/>
      <c r="L758" s="1"/>
      <c r="M758" s="42"/>
    </row>
    <row r="759" spans="1:13" ht="14">
      <c r="A759" s="38"/>
      <c r="C759" s="40"/>
      <c r="D759" s="41"/>
      <c r="E759" s="41"/>
      <c r="H759" s="109"/>
      <c r="I759" s="34"/>
      <c r="J759" s="1"/>
      <c r="K759" s="1"/>
      <c r="L759" s="1"/>
      <c r="M759" s="42"/>
    </row>
    <row r="760" spans="1:13" ht="14">
      <c r="A760" s="38"/>
      <c r="C760" s="40"/>
      <c r="D760" s="41"/>
      <c r="E760" s="41"/>
      <c r="H760" s="109"/>
      <c r="I760" s="34"/>
      <c r="J760" s="1"/>
      <c r="K760" s="1"/>
      <c r="L760" s="1"/>
      <c r="M760" s="42"/>
    </row>
    <row r="761" spans="1:13" ht="14">
      <c r="A761" s="38"/>
      <c r="C761" s="40"/>
      <c r="D761" s="41"/>
      <c r="E761" s="41"/>
      <c r="H761" s="109"/>
      <c r="I761" s="34"/>
      <c r="J761" s="1"/>
      <c r="K761" s="1"/>
      <c r="L761" s="1"/>
      <c r="M761" s="42"/>
    </row>
    <row r="762" spans="1:13" ht="14">
      <c r="A762" s="38"/>
      <c r="C762" s="40"/>
      <c r="D762" s="41"/>
      <c r="E762" s="41"/>
      <c r="H762" s="109"/>
      <c r="I762" s="34"/>
      <c r="J762" s="1"/>
      <c r="K762" s="1"/>
      <c r="L762" s="1"/>
      <c r="M762" s="42"/>
    </row>
    <row r="763" spans="1:13" ht="14">
      <c r="A763" s="38"/>
      <c r="C763" s="40"/>
      <c r="D763" s="41"/>
      <c r="E763" s="41"/>
      <c r="H763" s="109"/>
      <c r="I763" s="34"/>
      <c r="J763" s="1"/>
      <c r="K763" s="1"/>
      <c r="L763" s="1"/>
      <c r="M763" s="42"/>
    </row>
    <row r="764" spans="1:13" ht="14">
      <c r="A764" s="38"/>
      <c r="C764" s="40"/>
      <c r="D764" s="41"/>
      <c r="E764" s="41"/>
      <c r="H764" s="109"/>
      <c r="I764" s="34"/>
      <c r="J764" s="1"/>
      <c r="K764" s="1"/>
      <c r="L764" s="1"/>
      <c r="M764" s="42"/>
    </row>
    <row r="765" spans="1:13" ht="14">
      <c r="A765" s="38"/>
      <c r="C765" s="40"/>
      <c r="D765" s="41"/>
      <c r="E765" s="41"/>
      <c r="H765" s="109"/>
      <c r="I765" s="34"/>
      <c r="J765" s="1"/>
      <c r="K765" s="1"/>
      <c r="L765" s="1"/>
      <c r="M765" s="42"/>
    </row>
    <row r="766" spans="1:13" ht="14">
      <c r="A766" s="38"/>
      <c r="C766" s="40"/>
      <c r="D766" s="41"/>
      <c r="E766" s="41"/>
      <c r="H766" s="109"/>
      <c r="I766" s="34"/>
      <c r="J766" s="1"/>
      <c r="K766" s="1"/>
      <c r="L766" s="1"/>
      <c r="M766" s="42"/>
    </row>
    <row r="767" spans="1:13" ht="14">
      <c r="A767" s="38"/>
      <c r="C767" s="40"/>
      <c r="D767" s="41"/>
      <c r="E767" s="41"/>
      <c r="H767" s="109"/>
      <c r="I767" s="34"/>
      <c r="J767" s="1"/>
      <c r="K767" s="1"/>
      <c r="L767" s="1"/>
      <c r="M767" s="42"/>
    </row>
    <row r="768" spans="1:13" ht="14">
      <c r="A768" s="38"/>
      <c r="C768" s="40"/>
      <c r="D768" s="41"/>
      <c r="E768" s="41"/>
      <c r="H768" s="109"/>
      <c r="I768" s="34"/>
      <c r="J768" s="1"/>
      <c r="K768" s="1"/>
      <c r="L768" s="1"/>
      <c r="M768" s="42"/>
    </row>
    <row r="769" spans="1:13" ht="14">
      <c r="A769" s="38"/>
      <c r="C769" s="40"/>
      <c r="D769" s="41"/>
      <c r="E769" s="41"/>
      <c r="H769" s="109"/>
      <c r="I769" s="34"/>
      <c r="J769" s="1"/>
      <c r="K769" s="1"/>
      <c r="L769" s="1"/>
      <c r="M769" s="42"/>
    </row>
    <row r="770" spans="1:13" ht="14">
      <c r="A770" s="38"/>
      <c r="C770" s="40"/>
      <c r="D770" s="41"/>
      <c r="E770" s="41"/>
      <c r="H770" s="109"/>
      <c r="I770" s="34"/>
      <c r="J770" s="1"/>
      <c r="K770" s="1"/>
      <c r="L770" s="1"/>
      <c r="M770" s="42"/>
    </row>
    <row r="771" spans="1:13" ht="14">
      <c r="A771" s="38"/>
      <c r="C771" s="40"/>
      <c r="D771" s="41"/>
      <c r="E771" s="41"/>
      <c r="H771" s="109"/>
      <c r="I771" s="34"/>
      <c r="J771" s="1"/>
      <c r="K771" s="1"/>
      <c r="L771" s="1"/>
      <c r="M771" s="42"/>
    </row>
    <row r="772" spans="1:13" ht="14">
      <c r="A772" s="38"/>
      <c r="C772" s="40"/>
      <c r="D772" s="41"/>
      <c r="E772" s="41"/>
      <c r="H772" s="109"/>
      <c r="I772" s="34"/>
      <c r="J772" s="1"/>
      <c r="K772" s="1"/>
      <c r="L772" s="1"/>
      <c r="M772" s="42"/>
    </row>
    <row r="773" spans="1:13" ht="14">
      <c r="A773" s="38"/>
      <c r="C773" s="40"/>
      <c r="D773" s="41"/>
      <c r="E773" s="41"/>
      <c r="H773" s="34"/>
      <c r="I773" s="34"/>
      <c r="J773" s="1"/>
      <c r="K773" s="1"/>
      <c r="L773" s="1"/>
      <c r="M773" s="42"/>
    </row>
    <row r="774" spans="1:13" ht="14">
      <c r="A774" s="38"/>
      <c r="C774" s="40"/>
      <c r="D774" s="41"/>
      <c r="E774" s="41"/>
      <c r="H774" s="34"/>
      <c r="I774" s="34"/>
      <c r="J774" s="1"/>
      <c r="K774" s="1"/>
      <c r="L774" s="1"/>
      <c r="M774" s="42"/>
    </row>
    <row r="775" spans="1:13" ht="14">
      <c r="A775" s="38"/>
      <c r="C775" s="40"/>
      <c r="D775" s="41"/>
      <c r="E775" s="41"/>
      <c r="H775" s="34"/>
      <c r="I775" s="34"/>
      <c r="J775" s="1"/>
      <c r="K775" s="1"/>
      <c r="L775" s="1"/>
      <c r="M775" s="42"/>
    </row>
    <row r="776" spans="1:13" ht="14">
      <c r="A776" s="38"/>
      <c r="C776" s="40"/>
      <c r="D776" s="41"/>
      <c r="E776" s="41"/>
      <c r="H776" s="34"/>
      <c r="I776" s="34"/>
      <c r="J776" s="1"/>
      <c r="K776" s="1"/>
      <c r="L776" s="1"/>
      <c r="M776" s="42"/>
    </row>
    <row r="777" spans="1:13" ht="14">
      <c r="A777" s="38"/>
      <c r="C777" s="40"/>
      <c r="D777" s="41"/>
      <c r="E777" s="41"/>
      <c r="H777" s="34"/>
      <c r="I777" s="34"/>
      <c r="J777" s="1"/>
      <c r="K777" s="1"/>
      <c r="L777" s="1"/>
      <c r="M777" s="42"/>
    </row>
    <row r="778" spans="1:13" ht="14">
      <c r="A778" s="38"/>
      <c r="C778" s="40"/>
      <c r="D778" s="41"/>
      <c r="E778" s="41"/>
      <c r="H778" s="34"/>
      <c r="I778" s="34"/>
      <c r="J778" s="1"/>
      <c r="K778" s="1"/>
      <c r="L778" s="1"/>
      <c r="M778" s="42"/>
    </row>
    <row r="779" spans="1:13" ht="14">
      <c r="A779" s="38"/>
      <c r="C779" s="40"/>
      <c r="D779" s="41"/>
      <c r="E779" s="41"/>
      <c r="H779" s="34"/>
      <c r="I779" s="34"/>
      <c r="J779" s="1"/>
      <c r="K779" s="1"/>
      <c r="L779" s="1"/>
      <c r="M779" s="42"/>
    </row>
    <row r="780" spans="1:13" ht="14">
      <c r="A780" s="38"/>
      <c r="C780" s="40"/>
      <c r="D780" s="41"/>
      <c r="E780" s="41"/>
      <c r="H780" s="34"/>
      <c r="I780" s="34"/>
      <c r="J780" s="1"/>
      <c r="K780" s="1"/>
      <c r="L780" s="1"/>
      <c r="M780" s="42"/>
    </row>
    <row r="781" spans="1:13" ht="14">
      <c r="A781" s="38"/>
      <c r="C781" s="40"/>
      <c r="D781" s="41"/>
      <c r="E781" s="41"/>
      <c r="H781" s="34"/>
      <c r="I781" s="34"/>
      <c r="J781" s="1"/>
      <c r="K781" s="1"/>
      <c r="L781" s="1"/>
      <c r="M781" s="42"/>
    </row>
    <row r="782" spans="1:13" ht="14">
      <c r="A782" s="38"/>
      <c r="C782" s="40"/>
      <c r="D782" s="41"/>
      <c r="E782" s="41"/>
      <c r="H782" s="34"/>
      <c r="I782" s="34"/>
      <c r="J782" s="1"/>
      <c r="K782" s="1"/>
      <c r="L782" s="1"/>
      <c r="M782" s="42"/>
    </row>
    <row r="783" spans="1:13" ht="14">
      <c r="A783" s="38"/>
      <c r="C783" s="40"/>
      <c r="D783" s="41"/>
      <c r="E783" s="41"/>
      <c r="H783" s="34"/>
      <c r="I783" s="34"/>
      <c r="J783" s="1"/>
      <c r="K783" s="1"/>
      <c r="L783" s="1"/>
      <c r="M783" s="42"/>
    </row>
    <row r="784" spans="1:13" ht="14">
      <c r="A784" s="38"/>
      <c r="C784" s="40"/>
      <c r="D784" s="41"/>
      <c r="E784" s="41"/>
      <c r="H784" s="34"/>
      <c r="I784" s="34"/>
      <c r="J784" s="1"/>
      <c r="K784" s="1"/>
      <c r="L784" s="1"/>
      <c r="M784" s="42"/>
    </row>
    <row r="785" spans="1:13" ht="14">
      <c r="A785" s="38"/>
      <c r="C785" s="40"/>
      <c r="D785" s="41"/>
      <c r="E785" s="41"/>
      <c r="H785" s="34"/>
      <c r="I785" s="34"/>
      <c r="J785" s="1"/>
      <c r="K785" s="1"/>
      <c r="L785" s="1"/>
      <c r="M785" s="42"/>
    </row>
    <row r="786" spans="1:13" ht="14">
      <c r="A786" s="38"/>
      <c r="C786" s="40"/>
      <c r="D786" s="41"/>
      <c r="E786" s="41"/>
      <c r="H786" s="34"/>
      <c r="I786" s="34"/>
      <c r="J786" s="1"/>
      <c r="K786" s="1"/>
      <c r="L786" s="1"/>
      <c r="M786" s="42"/>
    </row>
    <row r="787" spans="1:13" ht="14">
      <c r="A787" s="38"/>
      <c r="C787" s="40"/>
      <c r="D787" s="41"/>
      <c r="E787" s="41"/>
      <c r="H787" s="34"/>
      <c r="I787" s="34"/>
      <c r="J787" s="1"/>
      <c r="K787" s="1"/>
      <c r="L787" s="1"/>
      <c r="M787" s="42"/>
    </row>
    <row r="788" spans="1:13" ht="14">
      <c r="A788" s="38"/>
      <c r="C788" s="40"/>
      <c r="D788" s="41"/>
      <c r="E788" s="41"/>
      <c r="H788" s="34"/>
      <c r="I788" s="34"/>
      <c r="J788" s="1"/>
      <c r="K788" s="1"/>
      <c r="L788" s="1"/>
      <c r="M788" s="42"/>
    </row>
    <row r="789" spans="1:13" ht="14">
      <c r="A789" s="38"/>
      <c r="C789" s="40"/>
      <c r="D789" s="41"/>
      <c r="E789" s="41"/>
      <c r="H789" s="34"/>
      <c r="I789" s="34"/>
      <c r="J789" s="1"/>
      <c r="K789" s="1"/>
      <c r="L789" s="1"/>
      <c r="M789" s="42"/>
    </row>
    <row r="790" spans="1:13" ht="14">
      <c r="A790" s="38"/>
      <c r="C790" s="40"/>
      <c r="D790" s="41"/>
      <c r="E790" s="41"/>
      <c r="H790" s="34"/>
      <c r="I790" s="34"/>
      <c r="J790" s="1"/>
      <c r="K790" s="1"/>
      <c r="L790" s="1"/>
      <c r="M790" s="42"/>
    </row>
    <row r="791" spans="1:13" ht="14">
      <c r="A791" s="38"/>
      <c r="C791" s="40"/>
      <c r="D791" s="41"/>
      <c r="E791" s="41"/>
      <c r="H791" s="34"/>
      <c r="I791" s="34"/>
      <c r="J791" s="1"/>
      <c r="K791" s="1"/>
      <c r="L791" s="1"/>
      <c r="M791" s="42"/>
    </row>
    <row r="792" spans="1:13" ht="14">
      <c r="A792" s="38"/>
      <c r="C792" s="40"/>
      <c r="D792" s="41"/>
      <c r="E792" s="41"/>
      <c r="H792" s="34"/>
      <c r="I792" s="34"/>
      <c r="J792" s="1"/>
      <c r="K792" s="1"/>
      <c r="L792" s="1"/>
      <c r="M792" s="42"/>
    </row>
    <row r="793" spans="1:13" ht="14">
      <c r="A793" s="38"/>
      <c r="C793" s="40"/>
      <c r="D793" s="41"/>
      <c r="E793" s="41"/>
      <c r="H793" s="34"/>
      <c r="I793" s="34"/>
      <c r="J793" s="1"/>
      <c r="K793" s="1"/>
      <c r="L793" s="1"/>
      <c r="M793" s="42"/>
    </row>
    <row r="794" spans="1:13" ht="14">
      <c r="A794" s="38"/>
      <c r="C794" s="40"/>
      <c r="D794" s="41"/>
      <c r="E794" s="41"/>
      <c r="H794" s="34"/>
      <c r="I794" s="34"/>
      <c r="J794" s="1"/>
      <c r="K794" s="1"/>
      <c r="L794" s="1"/>
      <c r="M794" s="42"/>
    </row>
    <row r="795" spans="1:13" ht="14">
      <c r="A795" s="38"/>
      <c r="C795" s="40"/>
      <c r="D795" s="41"/>
      <c r="E795" s="41"/>
      <c r="H795" s="34"/>
      <c r="I795" s="34"/>
      <c r="J795" s="1"/>
      <c r="K795" s="1"/>
      <c r="L795" s="1"/>
      <c r="M795" s="42"/>
    </row>
    <row r="796" spans="1:13" ht="14">
      <c r="A796" s="38"/>
      <c r="C796" s="40"/>
      <c r="D796" s="41"/>
      <c r="E796" s="41"/>
      <c r="H796" s="34"/>
      <c r="I796" s="34"/>
      <c r="J796" s="1"/>
      <c r="K796" s="1"/>
      <c r="L796" s="1"/>
      <c r="M796" s="42"/>
    </row>
    <row r="797" spans="1:13" ht="14">
      <c r="A797" s="38"/>
      <c r="C797" s="40"/>
      <c r="D797" s="41"/>
      <c r="E797" s="41"/>
      <c r="H797" s="34"/>
      <c r="I797" s="34"/>
      <c r="J797" s="1"/>
      <c r="K797" s="1"/>
      <c r="L797" s="1"/>
      <c r="M797" s="42"/>
    </row>
    <row r="798" spans="1:13" ht="14">
      <c r="A798" s="38"/>
      <c r="C798" s="40"/>
      <c r="D798" s="41"/>
      <c r="E798" s="41"/>
      <c r="H798" s="34"/>
      <c r="I798" s="34"/>
      <c r="J798" s="1"/>
      <c r="K798" s="1"/>
      <c r="L798" s="1"/>
      <c r="M798" s="42"/>
    </row>
    <row r="799" spans="1:13" ht="14">
      <c r="A799" s="38"/>
      <c r="C799" s="40"/>
      <c r="D799" s="41"/>
      <c r="E799" s="41"/>
      <c r="H799" s="34"/>
      <c r="I799" s="34"/>
      <c r="J799" s="1"/>
      <c r="K799" s="1"/>
      <c r="L799" s="1"/>
      <c r="M799" s="42"/>
    </row>
    <row r="800" spans="1:13" ht="14">
      <c r="A800" s="38"/>
      <c r="C800" s="40"/>
      <c r="D800" s="41"/>
      <c r="E800" s="41"/>
      <c r="H800" s="34"/>
      <c r="I800" s="34"/>
      <c r="J800" s="1"/>
      <c r="K800" s="1"/>
      <c r="L800" s="1"/>
      <c r="M800" s="42"/>
    </row>
    <row r="801" spans="1:13" ht="14">
      <c r="A801" s="38"/>
      <c r="C801" s="40"/>
      <c r="D801" s="41"/>
      <c r="E801" s="41"/>
      <c r="H801" s="34"/>
      <c r="I801" s="34"/>
      <c r="J801" s="1"/>
      <c r="K801" s="1"/>
      <c r="L801" s="1"/>
      <c r="M801" s="42"/>
    </row>
    <row r="802" spans="1:13" ht="14">
      <c r="A802" s="38"/>
      <c r="C802" s="40"/>
      <c r="D802" s="41"/>
      <c r="E802" s="41"/>
      <c r="H802" s="34"/>
      <c r="I802" s="34"/>
      <c r="J802" s="1"/>
      <c r="K802" s="1"/>
      <c r="L802" s="1"/>
      <c r="M802" s="42"/>
    </row>
    <row r="803" spans="1:13" ht="14">
      <c r="A803" s="38"/>
      <c r="C803" s="40"/>
      <c r="D803" s="41"/>
      <c r="E803" s="41"/>
      <c r="H803" s="34"/>
      <c r="I803" s="34"/>
      <c r="J803" s="1"/>
      <c r="K803" s="1"/>
      <c r="L803" s="1"/>
      <c r="M803" s="42"/>
    </row>
    <row r="804" spans="1:13" ht="14">
      <c r="A804" s="38"/>
      <c r="C804" s="40"/>
      <c r="D804" s="41"/>
      <c r="E804" s="41"/>
      <c r="H804" s="34"/>
      <c r="I804" s="34"/>
      <c r="J804" s="1"/>
      <c r="K804" s="1"/>
      <c r="L804" s="1"/>
      <c r="M804" s="42"/>
    </row>
    <row r="805" spans="1:13" ht="14">
      <c r="A805" s="38"/>
      <c r="C805" s="40"/>
      <c r="D805" s="41"/>
      <c r="E805" s="41"/>
      <c r="H805" s="34"/>
      <c r="I805" s="34"/>
      <c r="J805" s="1"/>
      <c r="K805" s="1"/>
      <c r="L805" s="1"/>
      <c r="M805" s="42"/>
    </row>
    <row r="806" spans="1:13" ht="14">
      <c r="A806" s="38"/>
      <c r="C806" s="40"/>
      <c r="D806" s="41"/>
      <c r="E806" s="41"/>
      <c r="H806" s="34"/>
      <c r="I806" s="34"/>
      <c r="J806" s="1"/>
      <c r="K806" s="1"/>
      <c r="L806" s="1"/>
      <c r="M806" s="42"/>
    </row>
    <row r="807" spans="1:13" ht="14">
      <c r="A807" s="38"/>
      <c r="C807" s="40"/>
      <c r="D807" s="41"/>
      <c r="E807" s="41"/>
      <c r="H807" s="34"/>
      <c r="I807" s="34"/>
      <c r="J807" s="1"/>
      <c r="K807" s="1"/>
      <c r="L807" s="1"/>
      <c r="M807" s="42"/>
    </row>
    <row r="808" spans="1:13" ht="14">
      <c r="A808" s="38"/>
      <c r="C808" s="40"/>
      <c r="D808" s="41"/>
      <c r="E808" s="41"/>
      <c r="H808" s="34"/>
      <c r="I808" s="34"/>
      <c r="J808" s="1"/>
      <c r="K808" s="1"/>
      <c r="L808" s="1"/>
      <c r="M808" s="42"/>
    </row>
    <row r="809" spans="1:13" ht="14">
      <c r="A809" s="38"/>
      <c r="C809" s="40"/>
      <c r="D809" s="41"/>
      <c r="E809" s="41"/>
      <c r="H809" s="34"/>
      <c r="I809" s="34"/>
      <c r="J809" s="1"/>
      <c r="K809" s="1"/>
      <c r="L809" s="1"/>
      <c r="M809" s="42"/>
    </row>
    <row r="810" spans="1:13" ht="14">
      <c r="A810" s="38"/>
      <c r="C810" s="40"/>
      <c r="D810" s="41"/>
      <c r="E810" s="41"/>
      <c r="H810" s="34"/>
      <c r="I810" s="34"/>
      <c r="J810" s="1"/>
      <c r="K810" s="1"/>
      <c r="L810" s="1"/>
      <c r="M810" s="42"/>
    </row>
    <row r="811" spans="1:13" ht="14">
      <c r="A811" s="38"/>
      <c r="C811" s="40"/>
      <c r="D811" s="41"/>
      <c r="E811" s="41"/>
      <c r="H811" s="34"/>
      <c r="I811" s="34"/>
      <c r="J811" s="1"/>
      <c r="K811" s="1"/>
      <c r="L811" s="1"/>
      <c r="M811" s="42"/>
    </row>
    <row r="812" spans="1:13" ht="14">
      <c r="A812" s="38"/>
      <c r="C812" s="40"/>
      <c r="D812" s="41"/>
      <c r="E812" s="41"/>
      <c r="H812" s="34"/>
      <c r="I812" s="34"/>
      <c r="J812" s="1"/>
      <c r="K812" s="1"/>
      <c r="L812" s="1"/>
      <c r="M812" s="42"/>
    </row>
    <row r="813" spans="1:13" ht="14">
      <c r="A813" s="38"/>
      <c r="C813" s="40"/>
      <c r="D813" s="41"/>
      <c r="E813" s="41"/>
      <c r="H813" s="34"/>
      <c r="I813" s="34"/>
      <c r="J813" s="1"/>
      <c r="K813" s="1"/>
      <c r="L813" s="1"/>
      <c r="M813" s="42"/>
    </row>
    <row r="814" spans="1:13" ht="14">
      <c r="A814" s="38"/>
      <c r="C814" s="40"/>
      <c r="D814" s="41"/>
      <c r="E814" s="41"/>
      <c r="H814" s="34"/>
      <c r="I814" s="34"/>
      <c r="J814" s="1"/>
      <c r="K814" s="1"/>
      <c r="L814" s="1"/>
      <c r="M814" s="42"/>
    </row>
    <row r="815" spans="1:13" ht="14">
      <c r="A815" s="38"/>
      <c r="C815" s="40"/>
      <c r="D815" s="41"/>
      <c r="E815" s="41"/>
      <c r="H815" s="34"/>
      <c r="I815" s="34"/>
      <c r="J815" s="1"/>
      <c r="K815" s="1"/>
      <c r="L815" s="1"/>
      <c r="M815" s="42"/>
    </row>
    <row r="816" spans="1:13" ht="14">
      <c r="A816" s="38"/>
      <c r="C816" s="40"/>
      <c r="D816" s="41"/>
      <c r="E816" s="41"/>
      <c r="H816" s="34"/>
      <c r="I816" s="34"/>
      <c r="J816" s="1"/>
      <c r="K816" s="1"/>
      <c r="L816" s="1"/>
      <c r="M816" s="42"/>
    </row>
    <row r="817" spans="1:13" ht="14">
      <c r="A817" s="38"/>
      <c r="C817" s="40"/>
      <c r="D817" s="41"/>
      <c r="E817" s="41"/>
      <c r="H817" s="34"/>
      <c r="I817" s="34"/>
      <c r="J817" s="1"/>
      <c r="K817" s="1"/>
      <c r="L817" s="1"/>
      <c r="M817" s="42"/>
    </row>
    <row r="818" spans="1:13" ht="14">
      <c r="A818" s="38"/>
      <c r="C818" s="40"/>
      <c r="D818" s="41"/>
      <c r="E818" s="41"/>
      <c r="H818" s="34"/>
      <c r="I818" s="34"/>
      <c r="J818" s="1"/>
      <c r="K818" s="1"/>
      <c r="L818" s="1"/>
      <c r="M818" s="42"/>
    </row>
    <row r="819" spans="1:13" ht="14">
      <c r="A819" s="38"/>
      <c r="C819" s="40"/>
      <c r="D819" s="41"/>
      <c r="E819" s="41"/>
      <c r="H819" s="34"/>
      <c r="I819" s="34"/>
      <c r="J819" s="1"/>
      <c r="K819" s="1"/>
      <c r="L819" s="1"/>
      <c r="M819" s="42"/>
    </row>
    <row r="820" spans="1:13" ht="14">
      <c r="A820" s="38"/>
      <c r="C820" s="40"/>
      <c r="D820" s="41"/>
      <c r="E820" s="41"/>
      <c r="H820" s="34"/>
      <c r="I820" s="34"/>
      <c r="J820" s="1"/>
      <c r="K820" s="1"/>
      <c r="L820" s="1"/>
      <c r="M820" s="42"/>
    </row>
    <row r="821" spans="1:13" ht="14">
      <c r="A821" s="38"/>
      <c r="C821" s="40"/>
      <c r="D821" s="41"/>
      <c r="E821" s="41"/>
      <c r="H821" s="34"/>
      <c r="I821" s="34"/>
      <c r="J821" s="1"/>
      <c r="K821" s="1"/>
      <c r="L821" s="1"/>
      <c r="M821" s="42"/>
    </row>
    <row r="822" spans="1:13" ht="14">
      <c r="A822" s="38"/>
      <c r="C822" s="40"/>
      <c r="D822" s="41"/>
      <c r="E822" s="41"/>
      <c r="H822" s="34"/>
      <c r="I822" s="34"/>
      <c r="J822" s="1"/>
      <c r="K822" s="1"/>
      <c r="L822" s="1"/>
      <c r="M822" s="42"/>
    </row>
    <row r="823" spans="1:13" ht="14">
      <c r="A823" s="38"/>
      <c r="C823" s="40"/>
      <c r="D823" s="41"/>
      <c r="E823" s="41"/>
      <c r="H823" s="34"/>
      <c r="I823" s="34"/>
      <c r="J823" s="1"/>
      <c r="K823" s="1"/>
      <c r="L823" s="1"/>
      <c r="M823" s="42"/>
    </row>
    <row r="824" spans="1:13" ht="14">
      <c r="A824" s="38"/>
      <c r="C824" s="40"/>
      <c r="D824" s="41"/>
      <c r="E824" s="41"/>
      <c r="H824" s="34"/>
      <c r="I824" s="34"/>
      <c r="J824" s="1"/>
      <c r="K824" s="1"/>
      <c r="L824" s="1"/>
      <c r="M824" s="42"/>
    </row>
    <row r="825" spans="1:13" ht="14">
      <c r="A825" s="38"/>
      <c r="C825" s="40"/>
      <c r="D825" s="41"/>
      <c r="E825" s="41"/>
      <c r="H825" s="34"/>
      <c r="I825" s="34"/>
      <c r="J825" s="1"/>
      <c r="K825" s="1"/>
      <c r="L825" s="1"/>
      <c r="M825" s="42"/>
    </row>
    <row r="826" spans="1:13" ht="14">
      <c r="A826" s="38"/>
      <c r="C826" s="40"/>
      <c r="D826" s="41"/>
      <c r="E826" s="41"/>
      <c r="H826" s="34"/>
      <c r="I826" s="34"/>
      <c r="J826" s="1"/>
      <c r="K826" s="1"/>
      <c r="L826" s="1"/>
      <c r="M826" s="42"/>
    </row>
    <row r="827" spans="1:13" ht="14">
      <c r="A827" s="38"/>
      <c r="C827" s="40"/>
      <c r="D827" s="41"/>
      <c r="E827" s="41"/>
      <c r="H827" s="34"/>
      <c r="I827" s="34"/>
      <c r="J827" s="1"/>
      <c r="K827" s="1"/>
      <c r="L827" s="1"/>
      <c r="M827" s="42"/>
    </row>
    <row r="828" spans="1:13" ht="14">
      <c r="A828" s="38"/>
      <c r="C828" s="40"/>
      <c r="D828" s="41"/>
      <c r="E828" s="41"/>
      <c r="H828" s="34"/>
      <c r="I828" s="34"/>
      <c r="J828" s="1"/>
      <c r="K828" s="1"/>
      <c r="L828" s="1"/>
      <c r="M828" s="42"/>
    </row>
    <row r="829" spans="1:13" ht="14">
      <c r="A829" s="38"/>
      <c r="C829" s="40"/>
      <c r="D829" s="41"/>
      <c r="E829" s="41"/>
      <c r="H829" s="34"/>
      <c r="I829" s="34"/>
      <c r="J829" s="1"/>
      <c r="K829" s="1"/>
      <c r="L829" s="1"/>
      <c r="M829" s="42"/>
    </row>
    <row r="830" spans="1:13" ht="14">
      <c r="A830" s="38"/>
      <c r="C830" s="40"/>
      <c r="D830" s="41"/>
      <c r="E830" s="41"/>
      <c r="H830" s="34"/>
      <c r="I830" s="34"/>
      <c r="J830" s="1"/>
      <c r="K830" s="1"/>
      <c r="L830" s="1"/>
      <c r="M830" s="42"/>
    </row>
    <row r="831" spans="1:13" ht="14">
      <c r="A831" s="38"/>
      <c r="C831" s="40"/>
      <c r="D831" s="41"/>
      <c r="E831" s="41"/>
      <c r="H831" s="34"/>
      <c r="I831" s="34"/>
      <c r="J831" s="1"/>
      <c r="K831" s="1"/>
      <c r="L831" s="1"/>
      <c r="M831" s="42"/>
    </row>
    <row r="832" spans="1:13" ht="14">
      <c r="A832" s="38"/>
      <c r="C832" s="40"/>
      <c r="D832" s="41"/>
      <c r="E832" s="41"/>
      <c r="H832" s="34"/>
      <c r="I832" s="34"/>
      <c r="J832" s="1"/>
      <c r="K832" s="1"/>
      <c r="L832" s="1"/>
      <c r="M832" s="42"/>
    </row>
    <row r="833" spans="1:13" ht="14">
      <c r="A833" s="38"/>
      <c r="C833" s="40"/>
      <c r="D833" s="41"/>
      <c r="E833" s="41"/>
      <c r="H833" s="34"/>
      <c r="I833" s="34"/>
      <c r="J833" s="1"/>
      <c r="K833" s="1"/>
      <c r="L833" s="1"/>
      <c r="M833" s="42"/>
    </row>
    <row r="834" spans="1:13" ht="14">
      <c r="A834" s="38"/>
      <c r="C834" s="40"/>
      <c r="D834" s="41"/>
      <c r="E834" s="41"/>
      <c r="H834" s="34"/>
      <c r="I834" s="34"/>
      <c r="J834" s="1"/>
      <c r="K834" s="1"/>
      <c r="L834" s="1"/>
      <c r="M834" s="42"/>
    </row>
    <row r="835" spans="1:13" ht="14">
      <c r="A835" s="38"/>
      <c r="C835" s="40"/>
      <c r="D835" s="41"/>
      <c r="E835" s="41"/>
      <c r="H835" s="34"/>
      <c r="I835" s="34"/>
      <c r="J835" s="1"/>
      <c r="K835" s="1"/>
      <c r="L835" s="1"/>
      <c r="M835" s="42"/>
    </row>
    <row r="836" spans="1:13" ht="14">
      <c r="A836" s="38"/>
      <c r="C836" s="40"/>
      <c r="D836" s="41"/>
      <c r="E836" s="41"/>
      <c r="H836" s="34"/>
      <c r="I836" s="34"/>
      <c r="J836" s="1"/>
      <c r="K836" s="1"/>
      <c r="L836" s="1"/>
      <c r="M836" s="42"/>
    </row>
    <row r="837" spans="1:13" ht="14">
      <c r="A837" s="38"/>
      <c r="C837" s="40"/>
      <c r="D837" s="41"/>
      <c r="E837" s="41"/>
      <c r="H837" s="34"/>
      <c r="I837" s="34"/>
      <c r="J837" s="1"/>
      <c r="K837" s="1"/>
      <c r="L837" s="1"/>
      <c r="M837" s="42"/>
    </row>
    <row r="838" spans="1:13" ht="14">
      <c r="A838" s="38"/>
      <c r="C838" s="40"/>
      <c r="D838" s="41"/>
      <c r="E838" s="41"/>
      <c r="H838" s="34"/>
      <c r="I838" s="34"/>
      <c r="J838" s="1"/>
      <c r="K838" s="1"/>
      <c r="L838" s="1"/>
      <c r="M838" s="42"/>
    </row>
    <row r="839" spans="1:13" ht="14">
      <c r="A839" s="38"/>
      <c r="C839" s="40"/>
      <c r="D839" s="41"/>
      <c r="E839" s="41"/>
      <c r="H839" s="34"/>
      <c r="I839" s="34"/>
      <c r="J839" s="1"/>
      <c r="K839" s="1"/>
      <c r="L839" s="1"/>
      <c r="M839" s="42"/>
    </row>
    <row r="840" spans="1:13" ht="14">
      <c r="A840" s="38"/>
      <c r="C840" s="40"/>
      <c r="D840" s="41"/>
      <c r="E840" s="41"/>
      <c r="H840" s="34"/>
      <c r="I840" s="34"/>
      <c r="J840" s="1"/>
      <c r="K840" s="1"/>
      <c r="L840" s="1"/>
      <c r="M840" s="42"/>
    </row>
    <row r="841" spans="1:13" ht="14">
      <c r="A841" s="38"/>
      <c r="C841" s="40"/>
      <c r="D841" s="41"/>
      <c r="E841" s="41"/>
      <c r="H841" s="34"/>
      <c r="I841" s="34"/>
      <c r="J841" s="1"/>
      <c r="K841" s="1"/>
      <c r="L841" s="1"/>
      <c r="M841" s="42"/>
    </row>
    <row r="842" spans="1:13" ht="14">
      <c r="A842" s="38"/>
      <c r="C842" s="40"/>
      <c r="D842" s="41"/>
      <c r="E842" s="41"/>
      <c r="H842" s="34"/>
      <c r="I842" s="34"/>
      <c r="J842" s="1"/>
      <c r="K842" s="1"/>
      <c r="L842" s="1"/>
      <c r="M842" s="42"/>
    </row>
    <row r="843" spans="1:13" ht="14">
      <c r="A843" s="38"/>
      <c r="C843" s="40"/>
      <c r="D843" s="41"/>
      <c r="E843" s="41"/>
      <c r="H843" s="34"/>
      <c r="I843" s="34"/>
      <c r="J843" s="1"/>
      <c r="K843" s="1"/>
      <c r="L843" s="1"/>
      <c r="M843" s="42"/>
    </row>
    <row r="844" spans="1:13" ht="14">
      <c r="A844" s="38"/>
      <c r="C844" s="40"/>
      <c r="D844" s="41"/>
      <c r="E844" s="41"/>
      <c r="H844" s="34"/>
      <c r="I844" s="34"/>
      <c r="J844" s="1"/>
      <c r="K844" s="1"/>
      <c r="L844" s="1"/>
      <c r="M844" s="42"/>
    </row>
    <row r="845" spans="1:13" ht="14">
      <c r="A845" s="38"/>
      <c r="C845" s="40"/>
      <c r="D845" s="41"/>
      <c r="E845" s="41"/>
      <c r="H845" s="34"/>
      <c r="I845" s="34"/>
      <c r="J845" s="1"/>
      <c r="K845" s="1"/>
      <c r="L845" s="1"/>
      <c r="M845" s="42"/>
    </row>
    <row r="846" spans="1:13" ht="14">
      <c r="A846" s="38"/>
      <c r="C846" s="40"/>
      <c r="D846" s="41"/>
      <c r="E846" s="41"/>
      <c r="H846" s="34"/>
      <c r="I846" s="34"/>
      <c r="J846" s="1"/>
      <c r="K846" s="1"/>
      <c r="L846" s="1"/>
      <c r="M846" s="42"/>
    </row>
    <row r="847" spans="1:13" ht="14">
      <c r="A847" s="38"/>
      <c r="C847" s="40"/>
      <c r="D847" s="41"/>
      <c r="E847" s="41"/>
      <c r="H847" s="34"/>
      <c r="I847" s="34"/>
      <c r="J847" s="1"/>
      <c r="K847" s="1"/>
      <c r="L847" s="1"/>
      <c r="M847" s="42"/>
    </row>
    <row r="848" spans="1:13" ht="14">
      <c r="A848" s="38"/>
      <c r="C848" s="40"/>
      <c r="D848" s="41"/>
      <c r="E848" s="41"/>
      <c r="H848" s="34"/>
      <c r="I848" s="34"/>
      <c r="J848" s="1"/>
      <c r="K848" s="1"/>
      <c r="L848" s="1"/>
      <c r="M848" s="42"/>
    </row>
    <row r="849" spans="1:13" ht="14">
      <c r="A849" s="38"/>
      <c r="C849" s="40"/>
      <c r="D849" s="41"/>
      <c r="E849" s="41"/>
      <c r="H849" s="34"/>
      <c r="I849" s="34"/>
      <c r="J849" s="1"/>
      <c r="K849" s="1"/>
      <c r="L849" s="1"/>
      <c r="M849" s="42"/>
    </row>
    <row r="850" spans="1:13" ht="14">
      <c r="A850" s="38"/>
      <c r="C850" s="40"/>
      <c r="D850" s="41"/>
      <c r="E850" s="41"/>
      <c r="H850" s="34"/>
      <c r="I850" s="34"/>
      <c r="J850" s="1"/>
      <c r="K850" s="1"/>
      <c r="L850" s="1"/>
      <c r="M850" s="42"/>
    </row>
    <row r="851" spans="1:13" ht="14">
      <c r="A851" s="38"/>
      <c r="C851" s="40"/>
      <c r="D851" s="41"/>
      <c r="E851" s="41"/>
      <c r="H851" s="34"/>
      <c r="I851" s="34"/>
      <c r="J851" s="1"/>
      <c r="K851" s="1"/>
      <c r="L851" s="1"/>
      <c r="M851" s="42"/>
    </row>
    <row r="852" spans="1:13" ht="14">
      <c r="A852" s="38"/>
      <c r="C852" s="40"/>
      <c r="D852" s="41"/>
      <c r="E852" s="41"/>
      <c r="H852" s="34"/>
      <c r="I852" s="34"/>
      <c r="J852" s="1"/>
      <c r="K852" s="1"/>
      <c r="L852" s="1"/>
      <c r="M852" s="42"/>
    </row>
    <row r="853" spans="1:13" ht="14">
      <c r="A853" s="38"/>
      <c r="C853" s="40"/>
      <c r="D853" s="41"/>
      <c r="E853" s="41"/>
      <c r="H853" s="34"/>
      <c r="I853" s="34"/>
      <c r="J853" s="1"/>
      <c r="K853" s="1"/>
      <c r="L853" s="1"/>
      <c r="M853" s="42"/>
    </row>
    <row r="854" spans="1:13" ht="14">
      <c r="A854" s="38"/>
      <c r="C854" s="40"/>
      <c r="D854" s="41"/>
      <c r="E854" s="41"/>
      <c r="H854" s="34"/>
      <c r="I854" s="34"/>
      <c r="J854" s="1"/>
      <c r="K854" s="1"/>
      <c r="L854" s="1"/>
      <c r="M854" s="42"/>
    </row>
    <row r="855" spans="1:13" ht="14">
      <c r="A855" s="38"/>
      <c r="C855" s="40"/>
      <c r="D855" s="41"/>
      <c r="E855" s="41"/>
      <c r="H855" s="34"/>
      <c r="I855" s="34"/>
      <c r="J855" s="1"/>
      <c r="K855" s="1"/>
      <c r="L855" s="1"/>
      <c r="M855" s="42"/>
    </row>
    <row r="856" spans="1:13" ht="14">
      <c r="A856" s="38"/>
      <c r="C856" s="40"/>
      <c r="D856" s="41"/>
      <c r="E856" s="41"/>
      <c r="H856" s="34"/>
      <c r="I856" s="34"/>
      <c r="J856" s="1"/>
      <c r="K856" s="1"/>
      <c r="L856" s="1"/>
      <c r="M856" s="42"/>
    </row>
    <row r="857" spans="1:13" ht="14">
      <c r="A857" s="38"/>
      <c r="C857" s="40"/>
      <c r="D857" s="41"/>
      <c r="E857" s="41"/>
      <c r="H857" s="34"/>
      <c r="I857" s="34"/>
      <c r="J857" s="1"/>
      <c r="K857" s="1"/>
      <c r="L857" s="1"/>
      <c r="M857" s="42"/>
    </row>
    <row r="858" spans="1:13" ht="14">
      <c r="A858" s="38"/>
      <c r="C858" s="40"/>
      <c r="D858" s="41"/>
      <c r="E858" s="41"/>
      <c r="H858" s="34"/>
      <c r="I858" s="34"/>
      <c r="J858" s="1"/>
      <c r="K858" s="1"/>
      <c r="L858" s="1"/>
      <c r="M858" s="42"/>
    </row>
    <row r="859" spans="1:13" ht="14">
      <c r="A859" s="38"/>
      <c r="C859" s="40"/>
      <c r="D859" s="41"/>
      <c r="E859" s="41"/>
      <c r="H859" s="34"/>
      <c r="I859" s="34"/>
      <c r="J859" s="1"/>
      <c r="K859" s="1"/>
      <c r="L859" s="1"/>
      <c r="M859" s="42"/>
    </row>
    <row r="860" spans="1:13" ht="14">
      <c r="A860" s="38"/>
      <c r="C860" s="40"/>
      <c r="D860" s="41"/>
      <c r="E860" s="41"/>
      <c r="H860" s="34"/>
      <c r="I860" s="34"/>
      <c r="J860" s="1"/>
      <c r="K860" s="1"/>
      <c r="L860" s="1"/>
      <c r="M860" s="42"/>
    </row>
    <row r="861" spans="1:13" ht="14">
      <c r="A861" s="38"/>
      <c r="C861" s="40"/>
      <c r="D861" s="41"/>
      <c r="E861" s="41"/>
      <c r="H861" s="34"/>
      <c r="I861" s="34"/>
      <c r="J861" s="1"/>
      <c r="K861" s="1"/>
      <c r="L861" s="1"/>
      <c r="M861" s="42"/>
    </row>
    <row r="862" spans="1:13" ht="14">
      <c r="A862" s="38"/>
      <c r="C862" s="40"/>
      <c r="D862" s="41"/>
      <c r="E862" s="41"/>
      <c r="H862" s="34"/>
      <c r="I862" s="34"/>
      <c r="J862" s="1"/>
      <c r="K862" s="1"/>
      <c r="L862" s="1"/>
      <c r="M862" s="42"/>
    </row>
    <row r="863" spans="1:13" ht="14">
      <c r="A863" s="38"/>
      <c r="C863" s="40"/>
      <c r="D863" s="41"/>
      <c r="E863" s="41"/>
      <c r="H863" s="34"/>
      <c r="I863" s="34"/>
      <c r="J863" s="1"/>
      <c r="K863" s="1"/>
      <c r="L863" s="1"/>
      <c r="M863" s="42"/>
    </row>
    <row r="864" spans="1:13" ht="14">
      <c r="A864" s="38"/>
      <c r="C864" s="40"/>
      <c r="D864" s="41"/>
      <c r="E864" s="41"/>
      <c r="H864" s="34"/>
      <c r="I864" s="34"/>
      <c r="J864" s="1"/>
      <c r="K864" s="1"/>
      <c r="L864" s="1"/>
      <c r="M864" s="42"/>
    </row>
    <row r="865" spans="1:13" ht="14">
      <c r="A865" s="38"/>
      <c r="C865" s="40"/>
      <c r="D865" s="41"/>
      <c r="E865" s="41"/>
      <c r="H865" s="34"/>
      <c r="I865" s="34"/>
      <c r="J865" s="1"/>
      <c r="K865" s="1"/>
      <c r="L865" s="1"/>
      <c r="M865" s="42"/>
    </row>
    <row r="866" spans="1:13" ht="14">
      <c r="A866" s="38"/>
      <c r="C866" s="40"/>
      <c r="D866" s="41"/>
      <c r="E866" s="41"/>
      <c r="H866" s="34"/>
      <c r="I866" s="34"/>
      <c r="J866" s="1"/>
      <c r="K866" s="1"/>
      <c r="L866" s="1"/>
      <c r="M866" s="42"/>
    </row>
    <row r="867" spans="1:13" ht="14">
      <c r="A867" s="38"/>
      <c r="C867" s="40"/>
      <c r="D867" s="41"/>
      <c r="E867" s="41"/>
      <c r="H867" s="34"/>
      <c r="I867" s="34"/>
      <c r="J867" s="1"/>
      <c r="K867" s="1"/>
      <c r="L867" s="1"/>
      <c r="M867" s="42"/>
    </row>
    <row r="868" spans="1:13" ht="14">
      <c r="A868" s="38"/>
      <c r="C868" s="40"/>
      <c r="D868" s="41"/>
      <c r="E868" s="41"/>
      <c r="H868" s="34"/>
      <c r="I868" s="34"/>
      <c r="J868" s="1"/>
      <c r="K868" s="1"/>
      <c r="L868" s="1"/>
      <c r="M868" s="42"/>
    </row>
    <row r="869" spans="1:13" ht="14">
      <c r="A869" s="38"/>
      <c r="C869" s="40"/>
      <c r="D869" s="41"/>
      <c r="E869" s="41"/>
      <c r="H869" s="34"/>
      <c r="I869" s="34"/>
      <c r="J869" s="1"/>
      <c r="K869" s="1"/>
      <c r="L869" s="1"/>
      <c r="M869" s="42"/>
    </row>
    <row r="870" spans="1:13" ht="14">
      <c r="A870" s="38"/>
      <c r="C870" s="40"/>
      <c r="D870" s="41"/>
      <c r="E870" s="41"/>
      <c r="H870" s="34"/>
      <c r="I870" s="34"/>
      <c r="J870" s="1"/>
      <c r="K870" s="1"/>
      <c r="L870" s="1"/>
      <c r="M870" s="42"/>
    </row>
    <row r="871" spans="1:13" ht="14">
      <c r="A871" s="38"/>
      <c r="C871" s="40"/>
      <c r="D871" s="41"/>
      <c r="E871" s="41"/>
      <c r="H871" s="34"/>
      <c r="I871" s="34"/>
      <c r="J871" s="1"/>
      <c r="K871" s="1"/>
      <c r="L871" s="1"/>
      <c r="M871" s="42"/>
    </row>
    <row r="872" spans="1:13" ht="14">
      <c r="A872" s="38"/>
      <c r="C872" s="40"/>
      <c r="D872" s="41"/>
      <c r="E872" s="41"/>
      <c r="H872" s="34"/>
      <c r="I872" s="34"/>
      <c r="J872" s="1"/>
      <c r="K872" s="1"/>
      <c r="L872" s="1"/>
      <c r="M872" s="42"/>
    </row>
    <row r="873" spans="1:13" ht="14">
      <c r="A873" s="38"/>
      <c r="C873" s="40"/>
      <c r="D873" s="41"/>
      <c r="E873" s="41"/>
      <c r="H873" s="34"/>
      <c r="I873" s="34"/>
      <c r="J873" s="1"/>
      <c r="K873" s="1"/>
      <c r="L873" s="1"/>
      <c r="M873" s="42"/>
    </row>
    <row r="874" spans="1:13" ht="14">
      <c r="A874" s="38"/>
      <c r="C874" s="40"/>
      <c r="D874" s="41"/>
      <c r="E874" s="41"/>
      <c r="H874" s="34"/>
      <c r="I874" s="34"/>
      <c r="J874" s="1"/>
      <c r="K874" s="1"/>
      <c r="L874" s="1"/>
      <c r="M874" s="42"/>
    </row>
    <row r="875" spans="1:13" ht="14">
      <c r="A875" s="38"/>
      <c r="C875" s="40"/>
      <c r="D875" s="41"/>
      <c r="E875" s="41"/>
      <c r="H875" s="34"/>
      <c r="I875" s="34"/>
      <c r="J875" s="1"/>
      <c r="K875" s="1"/>
      <c r="L875" s="1"/>
      <c r="M875" s="42"/>
    </row>
    <row r="876" spans="1:13" ht="14">
      <c r="A876" s="38"/>
      <c r="C876" s="40"/>
      <c r="D876" s="41"/>
      <c r="E876" s="41"/>
      <c r="H876" s="34"/>
      <c r="I876" s="34"/>
      <c r="J876" s="1"/>
      <c r="K876" s="1"/>
      <c r="L876" s="1"/>
      <c r="M876" s="42"/>
    </row>
    <row r="877" spans="1:13" ht="14">
      <c r="A877" s="38"/>
      <c r="C877" s="40"/>
      <c r="D877" s="41"/>
      <c r="E877" s="41"/>
      <c r="H877" s="34"/>
      <c r="I877" s="34"/>
      <c r="J877" s="1"/>
      <c r="K877" s="1"/>
      <c r="L877" s="1"/>
      <c r="M877" s="42"/>
    </row>
    <row r="878" spans="1:13" ht="14">
      <c r="A878" s="38"/>
      <c r="C878" s="40"/>
      <c r="D878" s="41"/>
      <c r="E878" s="41"/>
      <c r="H878" s="34"/>
      <c r="I878" s="34"/>
      <c r="J878" s="1"/>
      <c r="K878" s="1"/>
      <c r="L878" s="1"/>
      <c r="M878" s="42"/>
    </row>
    <row r="879" spans="1:13" ht="14">
      <c r="A879" s="38"/>
      <c r="C879" s="40"/>
      <c r="D879" s="41"/>
      <c r="E879" s="41"/>
      <c r="H879" s="34"/>
      <c r="I879" s="34"/>
      <c r="J879" s="1"/>
      <c r="K879" s="1"/>
      <c r="L879" s="1"/>
      <c r="M879" s="42"/>
    </row>
    <row r="880" spans="1:13" ht="14">
      <c r="A880" s="38"/>
      <c r="C880" s="40"/>
      <c r="D880" s="41"/>
      <c r="E880" s="41"/>
      <c r="H880" s="34"/>
      <c r="I880" s="34"/>
      <c r="J880" s="1"/>
      <c r="K880" s="1"/>
      <c r="L880" s="1"/>
      <c r="M880" s="42"/>
    </row>
    <row r="881" spans="1:13" ht="14">
      <c r="A881" s="38"/>
      <c r="C881" s="40"/>
      <c r="D881" s="41"/>
      <c r="E881" s="41"/>
      <c r="H881" s="34"/>
      <c r="I881" s="34"/>
      <c r="J881" s="1"/>
      <c r="K881" s="1"/>
      <c r="L881" s="1"/>
      <c r="M881" s="42"/>
    </row>
    <row r="882" spans="1:13" ht="14">
      <c r="A882" s="38"/>
      <c r="C882" s="40"/>
      <c r="D882" s="41"/>
      <c r="E882" s="41"/>
      <c r="H882" s="34"/>
      <c r="I882" s="34"/>
      <c r="J882" s="1"/>
      <c r="K882" s="1"/>
      <c r="L882" s="1"/>
      <c r="M882" s="42"/>
    </row>
    <row r="883" spans="1:13" ht="14">
      <c r="A883" s="38"/>
      <c r="C883" s="40"/>
      <c r="D883" s="41"/>
      <c r="E883" s="41"/>
      <c r="H883" s="34"/>
      <c r="I883" s="34"/>
      <c r="J883" s="1"/>
      <c r="K883" s="1"/>
      <c r="L883" s="1"/>
      <c r="M883" s="42"/>
    </row>
    <row r="884" spans="1:13" ht="14">
      <c r="A884" s="38"/>
      <c r="C884" s="40"/>
      <c r="D884" s="41"/>
      <c r="E884" s="41"/>
      <c r="H884" s="34"/>
      <c r="I884" s="34"/>
      <c r="J884" s="1"/>
      <c r="K884" s="1"/>
      <c r="L884" s="1"/>
      <c r="M884" s="42"/>
    </row>
    <row r="885" spans="1:13" ht="14">
      <c r="A885" s="38"/>
      <c r="C885" s="40"/>
      <c r="D885" s="41"/>
      <c r="E885" s="41"/>
      <c r="H885" s="34"/>
      <c r="I885" s="34"/>
      <c r="J885" s="1"/>
      <c r="K885" s="1"/>
      <c r="L885" s="1"/>
      <c r="M885" s="42"/>
    </row>
    <row r="886" spans="1:13" ht="14">
      <c r="A886" s="38"/>
      <c r="C886" s="40"/>
      <c r="D886" s="41"/>
      <c r="E886" s="41"/>
      <c r="H886" s="34"/>
      <c r="I886" s="34"/>
      <c r="J886" s="1"/>
      <c r="K886" s="1"/>
      <c r="L886" s="1"/>
      <c r="M886" s="42"/>
    </row>
    <row r="887" spans="1:13" ht="14">
      <c r="A887" s="38"/>
      <c r="C887" s="40"/>
      <c r="D887" s="41"/>
      <c r="E887" s="41"/>
      <c r="H887" s="34"/>
      <c r="I887" s="34"/>
      <c r="J887" s="1"/>
      <c r="K887" s="1"/>
      <c r="L887" s="1"/>
      <c r="M887" s="42"/>
    </row>
    <row r="888" spans="1:13" ht="14">
      <c r="A888" s="38"/>
      <c r="C888" s="40"/>
      <c r="D888" s="41"/>
      <c r="E888" s="41"/>
      <c r="H888" s="34"/>
      <c r="I888" s="34"/>
      <c r="J888" s="1"/>
      <c r="K888" s="1"/>
      <c r="L888" s="1"/>
      <c r="M888" s="42"/>
    </row>
    <row r="889" spans="1:13" ht="14">
      <c r="A889" s="38"/>
      <c r="C889" s="40"/>
      <c r="D889" s="41"/>
      <c r="E889" s="41"/>
      <c r="H889" s="34"/>
      <c r="I889" s="34"/>
      <c r="J889" s="1"/>
      <c r="K889" s="1"/>
      <c r="L889" s="1"/>
      <c r="M889" s="42"/>
    </row>
    <row r="890" spans="1:13" ht="14">
      <c r="A890" s="38"/>
      <c r="C890" s="40"/>
      <c r="D890" s="41"/>
      <c r="E890" s="41"/>
      <c r="H890" s="34"/>
      <c r="I890" s="34"/>
      <c r="J890" s="1"/>
      <c r="K890" s="1"/>
      <c r="L890" s="1"/>
      <c r="M890" s="42"/>
    </row>
    <row r="891" spans="1:13" ht="14">
      <c r="A891" s="38"/>
      <c r="C891" s="40"/>
      <c r="D891" s="41"/>
      <c r="E891" s="41"/>
      <c r="H891" s="34"/>
      <c r="I891" s="34"/>
      <c r="J891" s="1"/>
      <c r="K891" s="1"/>
      <c r="L891" s="1"/>
      <c r="M891" s="42"/>
    </row>
    <row r="892" spans="1:13" ht="14">
      <c r="A892" s="38"/>
      <c r="C892" s="40"/>
      <c r="D892" s="41"/>
      <c r="E892" s="41"/>
      <c r="H892" s="34"/>
      <c r="I892" s="34"/>
      <c r="J892" s="1"/>
      <c r="K892" s="1"/>
      <c r="L892" s="1"/>
      <c r="M892" s="42"/>
    </row>
    <row r="893" spans="1:13" ht="14">
      <c r="A893" s="38"/>
      <c r="C893" s="40"/>
      <c r="D893" s="41"/>
      <c r="E893" s="41"/>
      <c r="H893" s="34"/>
      <c r="I893" s="34"/>
      <c r="J893" s="1"/>
      <c r="K893" s="1"/>
      <c r="L893" s="1"/>
      <c r="M893" s="42"/>
    </row>
    <row r="894" spans="1:13" ht="14">
      <c r="A894" s="38"/>
      <c r="C894" s="40"/>
      <c r="D894" s="41"/>
      <c r="E894" s="41"/>
      <c r="H894" s="34"/>
      <c r="I894" s="34"/>
      <c r="J894" s="1"/>
      <c r="K894" s="1"/>
      <c r="L894" s="1"/>
      <c r="M894" s="42"/>
    </row>
    <row r="895" spans="1:13" ht="14">
      <c r="A895" s="38"/>
      <c r="C895" s="40"/>
      <c r="D895" s="41"/>
      <c r="E895" s="41"/>
      <c r="H895" s="34"/>
      <c r="I895" s="34"/>
      <c r="J895" s="1"/>
      <c r="K895" s="1"/>
      <c r="L895" s="1"/>
      <c r="M895" s="42"/>
    </row>
    <row r="896" spans="1:13" ht="14">
      <c r="A896" s="38"/>
      <c r="C896" s="40"/>
      <c r="D896" s="41"/>
      <c r="E896" s="41"/>
      <c r="H896" s="34"/>
      <c r="I896" s="34"/>
      <c r="J896" s="1"/>
      <c r="K896" s="1"/>
      <c r="L896" s="1"/>
      <c r="M896" s="42"/>
    </row>
    <row r="897" spans="1:13" ht="14">
      <c r="A897" s="38"/>
      <c r="C897" s="40"/>
      <c r="D897" s="41"/>
      <c r="E897" s="41"/>
      <c r="H897" s="34"/>
      <c r="I897" s="34"/>
      <c r="J897" s="1"/>
      <c r="K897" s="1"/>
      <c r="L897" s="1"/>
      <c r="M897" s="42"/>
    </row>
    <row r="898" spans="1:13" ht="14">
      <c r="A898" s="38"/>
      <c r="C898" s="40"/>
      <c r="D898" s="41"/>
      <c r="E898" s="41"/>
      <c r="H898" s="34"/>
      <c r="I898" s="34"/>
      <c r="J898" s="1"/>
      <c r="K898" s="1"/>
      <c r="L898" s="1"/>
      <c r="M898" s="42"/>
    </row>
    <row r="899" spans="1:13" ht="14">
      <c r="A899" s="38"/>
      <c r="C899" s="40"/>
      <c r="D899" s="41"/>
      <c r="E899" s="41"/>
      <c r="H899" s="34"/>
      <c r="I899" s="34"/>
      <c r="J899" s="1"/>
      <c r="K899" s="1"/>
      <c r="L899" s="1"/>
      <c r="M899" s="42"/>
    </row>
    <row r="900" spans="1:13" ht="14">
      <c r="A900" s="38"/>
      <c r="C900" s="40"/>
      <c r="D900" s="41"/>
      <c r="E900" s="41"/>
      <c r="H900" s="34"/>
      <c r="I900" s="34"/>
      <c r="J900" s="1"/>
      <c r="K900" s="1"/>
      <c r="L900" s="1"/>
      <c r="M900" s="42"/>
    </row>
    <row r="901" spans="1:13" ht="14">
      <c r="A901" s="38"/>
      <c r="C901" s="40"/>
      <c r="D901" s="41"/>
      <c r="E901" s="41"/>
      <c r="H901" s="34"/>
      <c r="I901" s="34"/>
      <c r="J901" s="1"/>
      <c r="K901" s="1"/>
      <c r="L901" s="1"/>
      <c r="M901" s="42"/>
    </row>
    <row r="902" spans="1:13" ht="14">
      <c r="A902" s="38"/>
      <c r="C902" s="40"/>
      <c r="D902" s="41"/>
      <c r="E902" s="41"/>
      <c r="H902" s="34"/>
      <c r="I902" s="34"/>
      <c r="J902" s="1"/>
      <c r="K902" s="1"/>
      <c r="L902" s="1"/>
      <c r="M902" s="42"/>
    </row>
    <row r="903" spans="1:13" ht="14">
      <c r="A903" s="38"/>
      <c r="C903" s="40"/>
      <c r="D903" s="41"/>
      <c r="E903" s="41"/>
      <c r="H903" s="34"/>
      <c r="I903" s="34"/>
      <c r="J903" s="1"/>
      <c r="K903" s="1"/>
      <c r="L903" s="1"/>
      <c r="M903" s="42"/>
    </row>
    <row r="904" spans="1:13" ht="14">
      <c r="A904" s="38"/>
      <c r="C904" s="40"/>
      <c r="D904" s="41"/>
      <c r="E904" s="41"/>
      <c r="H904" s="34"/>
      <c r="I904" s="34"/>
      <c r="J904" s="1"/>
      <c r="K904" s="1"/>
      <c r="L904" s="1"/>
      <c r="M904" s="42"/>
    </row>
    <row r="905" spans="1:13" ht="14">
      <c r="A905" s="38"/>
      <c r="C905" s="40"/>
      <c r="D905" s="41"/>
      <c r="E905" s="41"/>
      <c r="H905" s="34"/>
      <c r="I905" s="34"/>
      <c r="J905" s="1"/>
      <c r="K905" s="1"/>
      <c r="L905" s="1"/>
      <c r="M905" s="42"/>
    </row>
    <row r="906" spans="1:13" ht="14">
      <c r="A906" s="38"/>
      <c r="C906" s="40"/>
      <c r="D906" s="41"/>
      <c r="E906" s="41"/>
      <c r="H906" s="34"/>
      <c r="I906" s="34"/>
      <c r="J906" s="1"/>
      <c r="K906" s="1"/>
      <c r="L906" s="1"/>
      <c r="M906" s="42"/>
    </row>
    <row r="907" spans="1:13" ht="14">
      <c r="A907" s="38"/>
      <c r="C907" s="40"/>
      <c r="D907" s="41"/>
      <c r="E907" s="41"/>
      <c r="H907" s="34"/>
      <c r="I907" s="34"/>
      <c r="J907" s="1"/>
      <c r="K907" s="1"/>
      <c r="L907" s="1"/>
      <c r="M907" s="42"/>
    </row>
    <row r="908" spans="1:13" ht="14">
      <c r="A908" s="38"/>
      <c r="C908" s="40"/>
      <c r="D908" s="41"/>
      <c r="E908" s="41"/>
      <c r="H908" s="34"/>
      <c r="I908" s="34"/>
      <c r="J908" s="1"/>
      <c r="K908" s="1"/>
      <c r="L908" s="1"/>
      <c r="M908" s="42"/>
    </row>
    <row r="909" spans="1:13" ht="14">
      <c r="A909" s="38"/>
      <c r="C909" s="40"/>
      <c r="D909" s="41"/>
      <c r="E909" s="41"/>
      <c r="H909" s="34"/>
      <c r="I909" s="34"/>
      <c r="J909" s="1"/>
      <c r="K909" s="1"/>
      <c r="L909" s="1"/>
      <c r="M909" s="42"/>
    </row>
    <row r="910" spans="1:13" ht="14">
      <c r="A910" s="38"/>
      <c r="C910" s="40"/>
      <c r="D910" s="41"/>
      <c r="E910" s="41"/>
      <c r="H910" s="34"/>
      <c r="I910" s="34"/>
      <c r="J910" s="1"/>
      <c r="K910" s="1"/>
      <c r="L910" s="1"/>
      <c r="M910" s="42"/>
    </row>
    <row r="911" spans="1:13" ht="14">
      <c r="A911" s="38"/>
      <c r="C911" s="40"/>
      <c r="D911" s="41"/>
      <c r="E911" s="41"/>
      <c r="H911" s="34"/>
      <c r="I911" s="34"/>
      <c r="J911" s="1"/>
      <c r="K911" s="1"/>
      <c r="L911" s="1"/>
      <c r="M911" s="42"/>
    </row>
    <row r="912" spans="1:13" ht="14">
      <c r="A912" s="38"/>
      <c r="C912" s="40"/>
      <c r="D912" s="41"/>
      <c r="E912" s="41"/>
      <c r="H912" s="34"/>
      <c r="I912" s="34"/>
      <c r="J912" s="1"/>
      <c r="K912" s="1"/>
      <c r="L912" s="1"/>
      <c r="M912" s="42"/>
    </row>
    <row r="913" spans="1:13" ht="14">
      <c r="A913" s="38"/>
      <c r="C913" s="40"/>
      <c r="D913" s="41"/>
      <c r="E913" s="41"/>
      <c r="H913" s="34"/>
      <c r="I913" s="34"/>
      <c r="J913" s="1"/>
      <c r="K913" s="1"/>
      <c r="L913" s="1"/>
      <c r="M913" s="42"/>
    </row>
    <row r="914" spans="1:13" ht="14">
      <c r="A914" s="38"/>
      <c r="C914" s="40"/>
      <c r="D914" s="41"/>
      <c r="E914" s="41"/>
      <c r="H914" s="34"/>
      <c r="I914" s="34"/>
      <c r="J914" s="1"/>
      <c r="K914" s="1"/>
      <c r="L914" s="1"/>
      <c r="M914" s="42"/>
    </row>
    <row r="915" spans="1:13" ht="14">
      <c r="A915" s="38"/>
      <c r="C915" s="40"/>
      <c r="D915" s="41"/>
      <c r="E915" s="41"/>
      <c r="H915" s="34"/>
      <c r="I915" s="34"/>
      <c r="J915" s="1"/>
      <c r="K915" s="1"/>
      <c r="L915" s="1"/>
      <c r="M915" s="42"/>
    </row>
    <row r="916" spans="1:13" ht="14">
      <c r="A916" s="38"/>
      <c r="C916" s="40"/>
      <c r="D916" s="41"/>
      <c r="E916" s="41"/>
      <c r="H916" s="34"/>
      <c r="I916" s="34"/>
      <c r="J916" s="1"/>
      <c r="K916" s="1"/>
      <c r="L916" s="1"/>
      <c r="M916" s="42"/>
    </row>
    <row r="917" spans="1:13" ht="14">
      <c r="A917" s="38"/>
      <c r="C917" s="40"/>
      <c r="D917" s="41"/>
      <c r="E917" s="41"/>
      <c r="H917" s="34"/>
      <c r="I917" s="34"/>
      <c r="J917" s="1"/>
      <c r="K917" s="1"/>
      <c r="L917" s="1"/>
      <c r="M917" s="42"/>
    </row>
    <row r="918" spans="1:13" ht="14">
      <c r="A918" s="38"/>
      <c r="C918" s="40"/>
      <c r="D918" s="41"/>
      <c r="E918" s="41"/>
      <c r="H918" s="34"/>
      <c r="I918" s="34"/>
      <c r="J918" s="1"/>
      <c r="K918" s="1"/>
      <c r="L918" s="1"/>
      <c r="M918" s="42"/>
    </row>
    <row r="919" spans="1:13" ht="14">
      <c r="A919" s="38"/>
      <c r="C919" s="40"/>
      <c r="D919" s="41"/>
      <c r="E919" s="41"/>
      <c r="H919" s="34"/>
      <c r="I919" s="34"/>
      <c r="J919" s="1"/>
      <c r="K919" s="1"/>
      <c r="L919" s="1"/>
      <c r="M919" s="42"/>
    </row>
    <row r="920" spans="1:13" ht="14">
      <c r="A920" s="38"/>
      <c r="C920" s="40"/>
      <c r="D920" s="41"/>
      <c r="E920" s="41"/>
      <c r="H920" s="34"/>
      <c r="I920" s="34"/>
      <c r="J920" s="1"/>
      <c r="K920" s="1"/>
      <c r="L920" s="1"/>
      <c r="M920" s="42"/>
    </row>
    <row r="921" spans="1:13" ht="14">
      <c r="A921" s="38"/>
      <c r="C921" s="40"/>
      <c r="D921" s="41"/>
      <c r="E921" s="41"/>
      <c r="H921" s="34"/>
      <c r="I921" s="34"/>
      <c r="J921" s="1"/>
      <c r="K921" s="1"/>
      <c r="L921" s="1"/>
      <c r="M921" s="42"/>
    </row>
    <row r="922" spans="1:13" ht="14">
      <c r="A922" s="38"/>
      <c r="C922" s="40"/>
      <c r="D922" s="41"/>
      <c r="E922" s="41"/>
      <c r="H922" s="34"/>
      <c r="I922" s="34"/>
      <c r="J922" s="1"/>
      <c r="K922" s="1"/>
      <c r="L922" s="1"/>
      <c r="M922" s="42"/>
    </row>
    <row r="923" spans="1:13" ht="14">
      <c r="A923" s="38"/>
      <c r="C923" s="40"/>
      <c r="D923" s="41"/>
      <c r="E923" s="41"/>
      <c r="H923" s="34"/>
      <c r="I923" s="34"/>
      <c r="J923" s="1"/>
      <c r="K923" s="1"/>
      <c r="L923" s="1"/>
      <c r="M923" s="42"/>
    </row>
    <row r="924" spans="1:13" ht="14">
      <c r="A924" s="38"/>
      <c r="C924" s="40"/>
      <c r="D924" s="41"/>
      <c r="E924" s="41"/>
      <c r="H924" s="34"/>
      <c r="I924" s="34"/>
      <c r="J924" s="1"/>
      <c r="K924" s="1"/>
      <c r="L924" s="1"/>
      <c r="M924" s="42"/>
    </row>
    <row r="925" spans="1:13" ht="14">
      <c r="A925" s="38"/>
      <c r="C925" s="40"/>
      <c r="D925" s="41"/>
      <c r="E925" s="41"/>
      <c r="H925" s="34"/>
      <c r="I925" s="34"/>
      <c r="J925" s="1"/>
      <c r="K925" s="1"/>
      <c r="L925" s="1"/>
      <c r="M925" s="42"/>
    </row>
    <row r="926" spans="1:13" ht="14">
      <c r="A926" s="38"/>
      <c r="C926" s="40"/>
      <c r="D926" s="41"/>
      <c r="E926" s="41"/>
      <c r="H926" s="34"/>
      <c r="I926" s="34"/>
      <c r="J926" s="1"/>
      <c r="K926" s="1"/>
      <c r="L926" s="1"/>
      <c r="M926" s="42"/>
    </row>
    <row r="927" spans="1:13" ht="14">
      <c r="A927" s="38"/>
      <c r="C927" s="40"/>
      <c r="D927" s="41"/>
      <c r="E927" s="41"/>
      <c r="H927" s="34"/>
      <c r="I927" s="34"/>
      <c r="J927" s="1"/>
      <c r="K927" s="1"/>
      <c r="L927" s="1"/>
      <c r="M927" s="42"/>
    </row>
    <row r="928" spans="1:13" ht="14">
      <c r="A928" s="38"/>
      <c r="C928" s="40"/>
      <c r="D928" s="41"/>
      <c r="E928" s="41"/>
      <c r="H928" s="34"/>
      <c r="I928" s="34"/>
      <c r="J928" s="1"/>
      <c r="K928" s="1"/>
      <c r="L928" s="1"/>
      <c r="M928" s="42"/>
    </row>
    <row r="929" spans="1:13" ht="14">
      <c r="A929" s="38"/>
      <c r="C929" s="40"/>
      <c r="D929" s="41"/>
      <c r="E929" s="41"/>
      <c r="H929" s="34"/>
      <c r="I929" s="34"/>
      <c r="J929" s="1"/>
      <c r="K929" s="1"/>
      <c r="L929" s="1"/>
      <c r="M929" s="42"/>
    </row>
    <row r="930" spans="1:13" ht="14">
      <c r="A930" s="38"/>
      <c r="C930" s="40"/>
      <c r="D930" s="41"/>
      <c r="E930" s="41"/>
      <c r="H930" s="34"/>
      <c r="I930" s="34"/>
      <c r="J930" s="1"/>
      <c r="K930" s="1"/>
      <c r="L930" s="1"/>
      <c r="M930" s="42"/>
    </row>
    <row r="931" spans="1:13" ht="14">
      <c r="A931" s="38"/>
      <c r="C931" s="40"/>
      <c r="D931" s="41"/>
      <c r="E931" s="41"/>
      <c r="H931" s="34"/>
      <c r="I931" s="34"/>
      <c r="J931" s="1"/>
      <c r="K931" s="1"/>
      <c r="L931" s="1"/>
      <c r="M931" s="42"/>
    </row>
    <row r="932" spans="1:13" ht="14">
      <c r="A932" s="38"/>
      <c r="C932" s="40"/>
      <c r="D932" s="41"/>
      <c r="E932" s="41"/>
      <c r="H932" s="34"/>
      <c r="I932" s="34"/>
      <c r="J932" s="1"/>
      <c r="K932" s="1"/>
      <c r="L932" s="1"/>
      <c r="M932" s="42"/>
    </row>
    <row r="933" spans="1:13" ht="14">
      <c r="A933" s="38"/>
      <c r="C933" s="40"/>
      <c r="D933" s="41"/>
      <c r="E933" s="41"/>
      <c r="H933" s="34"/>
      <c r="I933" s="34"/>
      <c r="J933" s="1"/>
      <c r="K933" s="1"/>
      <c r="L933" s="1"/>
      <c r="M933" s="42"/>
    </row>
    <row r="934" spans="1:13" ht="14">
      <c r="A934" s="38"/>
      <c r="C934" s="40"/>
      <c r="D934" s="41"/>
      <c r="E934" s="41"/>
      <c r="H934" s="34"/>
      <c r="I934" s="34"/>
      <c r="J934" s="1"/>
      <c r="K934" s="1"/>
      <c r="L934" s="1"/>
      <c r="M934" s="42"/>
    </row>
    <row r="935" spans="1:13" ht="14">
      <c r="A935" s="38"/>
      <c r="C935" s="40"/>
      <c r="D935" s="41"/>
      <c r="E935" s="41"/>
      <c r="H935" s="34"/>
      <c r="I935" s="34"/>
      <c r="J935" s="1"/>
      <c r="K935" s="1"/>
      <c r="L935" s="1"/>
      <c r="M935" s="42"/>
    </row>
    <row r="936" spans="1:13" ht="14">
      <c r="A936" s="38"/>
      <c r="C936" s="40"/>
      <c r="D936" s="41"/>
      <c r="E936" s="41"/>
      <c r="H936" s="34"/>
      <c r="I936" s="34"/>
      <c r="J936" s="1"/>
      <c r="K936" s="1"/>
      <c r="L936" s="1"/>
      <c r="M936" s="42"/>
    </row>
    <row r="937" spans="1:13" ht="14">
      <c r="A937" s="38"/>
      <c r="C937" s="40"/>
      <c r="D937" s="41"/>
      <c r="E937" s="41"/>
      <c r="H937" s="34"/>
      <c r="I937" s="34"/>
      <c r="J937" s="1"/>
      <c r="K937" s="1"/>
      <c r="L937" s="1"/>
      <c r="M937" s="42"/>
    </row>
    <row r="938" spans="1:13" ht="14">
      <c r="A938" s="38"/>
      <c r="C938" s="40"/>
      <c r="D938" s="41"/>
      <c r="E938" s="41"/>
      <c r="H938" s="34"/>
      <c r="I938" s="34"/>
      <c r="J938" s="1"/>
      <c r="K938" s="1"/>
      <c r="L938" s="1"/>
      <c r="M938" s="42"/>
    </row>
    <row r="939" spans="1:13" ht="14">
      <c r="A939" s="38"/>
      <c r="C939" s="40"/>
      <c r="D939" s="41"/>
      <c r="E939" s="41"/>
      <c r="H939" s="34"/>
      <c r="I939" s="34"/>
      <c r="J939" s="1"/>
      <c r="K939" s="1"/>
      <c r="L939" s="1"/>
      <c r="M939" s="42"/>
    </row>
    <row r="940" spans="1:13" ht="14">
      <c r="A940" s="38"/>
      <c r="C940" s="40"/>
      <c r="D940" s="41"/>
      <c r="E940" s="41"/>
      <c r="H940" s="34"/>
      <c r="I940" s="34"/>
      <c r="J940" s="1"/>
      <c r="K940" s="1"/>
      <c r="L940" s="1"/>
      <c r="M940" s="42"/>
    </row>
    <row r="941" spans="1:13" ht="14">
      <c r="A941" s="38"/>
      <c r="C941" s="40"/>
      <c r="D941" s="41"/>
      <c r="E941" s="41"/>
      <c r="H941" s="34"/>
      <c r="I941" s="34"/>
      <c r="J941" s="1"/>
      <c r="K941" s="1"/>
      <c r="L941" s="1"/>
      <c r="M941" s="42"/>
    </row>
    <row r="942" spans="1:13" ht="14">
      <c r="A942" s="38"/>
      <c r="C942" s="40"/>
      <c r="D942" s="41"/>
      <c r="E942" s="41"/>
      <c r="H942" s="34"/>
      <c r="I942" s="34"/>
      <c r="J942" s="1"/>
      <c r="K942" s="1"/>
      <c r="L942" s="1"/>
      <c r="M942" s="42"/>
    </row>
    <row r="943" spans="1:13" ht="14">
      <c r="A943" s="38"/>
      <c r="C943" s="40"/>
      <c r="D943" s="41"/>
      <c r="E943" s="41"/>
      <c r="H943" s="34"/>
      <c r="I943" s="34"/>
      <c r="J943" s="1"/>
      <c r="K943" s="1"/>
      <c r="L943" s="1"/>
      <c r="M943" s="42"/>
    </row>
    <row r="944" spans="1:13" ht="14">
      <c r="A944" s="38"/>
      <c r="C944" s="40"/>
      <c r="D944" s="41"/>
      <c r="E944" s="41"/>
      <c r="H944" s="34"/>
      <c r="I944" s="34"/>
      <c r="J944" s="1"/>
      <c r="K944" s="1"/>
      <c r="L944" s="1"/>
      <c r="M944" s="42"/>
    </row>
    <row r="945" spans="1:13" ht="14">
      <c r="A945" s="38"/>
      <c r="C945" s="40"/>
      <c r="D945" s="41"/>
      <c r="E945" s="41"/>
      <c r="H945" s="34"/>
      <c r="I945" s="34"/>
      <c r="J945" s="1"/>
      <c r="K945" s="1"/>
      <c r="L945" s="1"/>
      <c r="M945" s="42"/>
    </row>
    <row r="946" spans="1:13" ht="14">
      <c r="A946" s="38"/>
      <c r="C946" s="40"/>
      <c r="D946" s="41"/>
      <c r="E946" s="41"/>
      <c r="H946" s="34"/>
      <c r="I946" s="34"/>
      <c r="J946" s="1"/>
      <c r="K946" s="1"/>
      <c r="L946" s="1"/>
      <c r="M946" s="42"/>
    </row>
    <row r="947" spans="1:13" ht="14">
      <c r="A947" s="38"/>
      <c r="C947" s="40"/>
      <c r="D947" s="41"/>
      <c r="E947" s="41"/>
      <c r="H947" s="34"/>
      <c r="I947" s="34"/>
      <c r="J947" s="1"/>
      <c r="K947" s="1"/>
      <c r="L947" s="1"/>
      <c r="M947" s="42"/>
    </row>
    <row r="948" spans="1:13" ht="14">
      <c r="A948" s="38"/>
      <c r="C948" s="40"/>
      <c r="D948" s="41"/>
      <c r="E948" s="41"/>
      <c r="H948" s="34"/>
      <c r="I948" s="34"/>
      <c r="J948" s="1"/>
      <c r="K948" s="1"/>
      <c r="L948" s="1"/>
      <c r="M948" s="42"/>
    </row>
    <row r="949" spans="1:13" ht="14">
      <c r="A949" s="38"/>
      <c r="C949" s="40"/>
      <c r="D949" s="41"/>
      <c r="E949" s="41"/>
      <c r="H949" s="34"/>
      <c r="I949" s="34"/>
      <c r="J949" s="1"/>
      <c r="K949" s="1"/>
      <c r="L949" s="1"/>
      <c r="M949" s="42"/>
    </row>
    <row r="950" spans="1:13" ht="14">
      <c r="A950" s="38"/>
      <c r="C950" s="40"/>
      <c r="D950" s="41"/>
      <c r="E950" s="41"/>
      <c r="H950" s="34"/>
      <c r="I950" s="34"/>
      <c r="J950" s="1"/>
      <c r="K950" s="1"/>
      <c r="L950" s="1"/>
      <c r="M950" s="42"/>
    </row>
    <row r="951" spans="1:13" ht="14">
      <c r="A951" s="38"/>
      <c r="C951" s="40"/>
      <c r="D951" s="41"/>
      <c r="E951" s="41"/>
      <c r="H951" s="34"/>
      <c r="I951" s="34"/>
      <c r="J951" s="1"/>
      <c r="K951" s="1"/>
      <c r="L951" s="1"/>
      <c r="M951" s="42"/>
    </row>
    <row r="952" spans="1:13" ht="14">
      <c r="A952" s="38"/>
      <c r="C952" s="40"/>
      <c r="D952" s="41"/>
      <c r="E952" s="41"/>
      <c r="H952" s="34"/>
      <c r="I952" s="34"/>
      <c r="J952" s="1"/>
      <c r="K952" s="1"/>
      <c r="L952" s="1"/>
      <c r="M952" s="42"/>
    </row>
    <row r="953" spans="1:13" ht="14">
      <c r="A953" s="38"/>
      <c r="C953" s="40"/>
      <c r="D953" s="41"/>
      <c r="E953" s="41"/>
      <c r="H953" s="34"/>
      <c r="I953" s="34"/>
      <c r="J953" s="1"/>
      <c r="K953" s="1"/>
      <c r="L953" s="1"/>
      <c r="M953" s="42"/>
    </row>
    <row r="954" spans="1:13" ht="14">
      <c r="A954" s="38"/>
      <c r="C954" s="40"/>
      <c r="D954" s="41"/>
      <c r="E954" s="41"/>
      <c r="H954" s="34"/>
      <c r="I954" s="34"/>
      <c r="J954" s="1"/>
      <c r="K954" s="1"/>
      <c r="L954" s="1"/>
      <c r="M954" s="42"/>
    </row>
    <row r="955" spans="1:13" ht="14">
      <c r="A955" s="38"/>
      <c r="C955" s="40"/>
      <c r="D955" s="41"/>
      <c r="E955" s="41"/>
      <c r="H955" s="34"/>
      <c r="I955" s="34"/>
      <c r="J955" s="1"/>
      <c r="K955" s="1"/>
      <c r="L955" s="1"/>
      <c r="M955" s="42"/>
    </row>
    <row r="956" spans="1:13" ht="14">
      <c r="A956" s="38"/>
      <c r="C956" s="40"/>
      <c r="D956" s="41"/>
      <c r="E956" s="41"/>
      <c r="H956" s="34"/>
      <c r="I956" s="34"/>
      <c r="J956" s="1"/>
      <c r="K956" s="1"/>
      <c r="L956" s="1"/>
      <c r="M956" s="42"/>
    </row>
    <row r="957" spans="1:13" ht="14">
      <c r="A957" s="38"/>
      <c r="C957" s="40"/>
      <c r="D957" s="41"/>
      <c r="E957" s="41"/>
      <c r="H957" s="34"/>
      <c r="I957" s="34"/>
      <c r="J957" s="1"/>
      <c r="K957" s="1"/>
      <c r="L957" s="1"/>
      <c r="M957" s="42"/>
    </row>
    <row r="958" spans="1:13" ht="14">
      <c r="A958" s="38"/>
      <c r="C958" s="40"/>
      <c r="D958" s="41"/>
      <c r="E958" s="41"/>
      <c r="H958" s="34"/>
      <c r="I958" s="34"/>
      <c r="J958" s="1"/>
      <c r="K958" s="1"/>
      <c r="L958" s="1"/>
      <c r="M958" s="42"/>
    </row>
    <row r="959" spans="1:13" ht="14">
      <c r="A959" s="38"/>
      <c r="C959" s="40"/>
      <c r="D959" s="41"/>
      <c r="E959" s="41"/>
      <c r="H959" s="34"/>
      <c r="I959" s="34"/>
      <c r="J959" s="1"/>
      <c r="K959" s="1"/>
      <c r="L959" s="1"/>
      <c r="M959" s="42"/>
    </row>
    <row r="960" spans="1:13" ht="14">
      <c r="A960" s="38"/>
      <c r="C960" s="40"/>
      <c r="D960" s="41"/>
      <c r="E960" s="41"/>
      <c r="H960" s="34"/>
      <c r="I960" s="34"/>
      <c r="J960" s="1"/>
      <c r="K960" s="1"/>
      <c r="L960" s="1"/>
      <c r="M960" s="42"/>
    </row>
    <row r="961" spans="1:13" ht="14">
      <c r="A961" s="38"/>
      <c r="C961" s="40"/>
      <c r="D961" s="41"/>
      <c r="E961" s="41"/>
      <c r="H961" s="34"/>
      <c r="I961" s="34"/>
      <c r="J961" s="1"/>
      <c r="K961" s="1"/>
      <c r="L961" s="1"/>
      <c r="M961" s="42"/>
    </row>
    <row r="962" spans="1:13" ht="14">
      <c r="A962" s="38"/>
      <c r="C962" s="40"/>
      <c r="D962" s="41"/>
      <c r="E962" s="41"/>
      <c r="H962" s="34"/>
      <c r="I962" s="34"/>
      <c r="J962" s="1"/>
      <c r="K962" s="1"/>
      <c r="L962" s="1"/>
      <c r="M962" s="42"/>
    </row>
    <row r="963" spans="1:13" ht="14">
      <c r="A963" s="38"/>
      <c r="C963" s="40"/>
      <c r="D963" s="41"/>
      <c r="E963" s="41"/>
      <c r="H963" s="34"/>
      <c r="I963" s="34"/>
      <c r="J963" s="1"/>
      <c r="K963" s="1"/>
      <c r="L963" s="1"/>
      <c r="M963" s="42"/>
    </row>
    <row r="964" spans="1:13" ht="14">
      <c r="A964" s="38"/>
      <c r="C964" s="40"/>
      <c r="D964" s="41"/>
      <c r="E964" s="41"/>
      <c r="H964" s="34"/>
      <c r="I964" s="34"/>
      <c r="J964" s="1"/>
      <c r="K964" s="1"/>
      <c r="L964" s="1"/>
      <c r="M964" s="42"/>
    </row>
    <row r="965" spans="1:13" ht="14">
      <c r="A965" s="38"/>
      <c r="C965" s="40"/>
      <c r="D965" s="41"/>
      <c r="E965" s="41"/>
      <c r="H965" s="34"/>
      <c r="I965" s="34"/>
      <c r="J965" s="1"/>
      <c r="K965" s="1"/>
      <c r="L965" s="1"/>
      <c r="M965" s="42"/>
    </row>
    <row r="966" spans="1:13" ht="14">
      <c r="A966" s="38"/>
      <c r="C966" s="40"/>
      <c r="D966" s="41"/>
      <c r="E966" s="41"/>
      <c r="H966" s="34"/>
      <c r="I966" s="34"/>
      <c r="J966" s="1"/>
      <c r="K966" s="1"/>
      <c r="L966" s="1"/>
      <c r="M966" s="42"/>
    </row>
    <row r="967" spans="1:13" ht="14">
      <c r="A967" s="38"/>
      <c r="C967" s="40"/>
      <c r="D967" s="41"/>
      <c r="E967" s="41"/>
      <c r="H967" s="34"/>
      <c r="I967" s="34"/>
      <c r="J967" s="1"/>
      <c r="K967" s="1"/>
      <c r="L967" s="1"/>
      <c r="M967" s="42"/>
    </row>
    <row r="968" spans="1:13" ht="14">
      <c r="A968" s="38"/>
      <c r="C968" s="40"/>
      <c r="D968" s="41"/>
      <c r="E968" s="41"/>
      <c r="H968" s="34"/>
      <c r="I968" s="34"/>
      <c r="J968" s="1"/>
      <c r="K968" s="1"/>
      <c r="L968" s="1"/>
      <c r="M968" s="42"/>
    </row>
    <row r="969" spans="1:13" ht="14">
      <c r="A969" s="38"/>
      <c r="C969" s="40"/>
      <c r="D969" s="41"/>
      <c r="E969" s="41"/>
      <c r="H969" s="34"/>
      <c r="I969" s="34"/>
      <c r="J969" s="1"/>
      <c r="K969" s="1"/>
      <c r="L969" s="1"/>
      <c r="M969" s="42"/>
    </row>
    <row r="970" spans="1:13" ht="14">
      <c r="A970" s="38"/>
      <c r="C970" s="40"/>
      <c r="D970" s="41"/>
      <c r="E970" s="41"/>
      <c r="H970" s="34"/>
      <c r="I970" s="34"/>
      <c r="J970" s="1"/>
      <c r="K970" s="1"/>
      <c r="L970" s="1"/>
      <c r="M970" s="42"/>
    </row>
    <row r="971" spans="1:13" ht="14">
      <c r="A971" s="38"/>
      <c r="C971" s="40"/>
      <c r="D971" s="41"/>
      <c r="E971" s="41"/>
      <c r="H971" s="34"/>
      <c r="I971" s="34"/>
      <c r="J971" s="1"/>
      <c r="K971" s="1"/>
      <c r="L971" s="1"/>
      <c r="M971" s="42"/>
    </row>
    <row r="972" spans="1:13" ht="14">
      <c r="A972" s="38"/>
      <c r="C972" s="40"/>
      <c r="D972" s="41"/>
      <c r="E972" s="41"/>
      <c r="H972" s="34"/>
      <c r="I972" s="34"/>
      <c r="J972" s="1"/>
      <c r="K972" s="1"/>
      <c r="L972" s="1"/>
      <c r="M972" s="42"/>
    </row>
    <row r="973" spans="1:13" ht="14">
      <c r="A973" s="38"/>
      <c r="C973" s="40"/>
      <c r="D973" s="41"/>
      <c r="E973" s="41"/>
      <c r="H973" s="34"/>
      <c r="I973" s="34"/>
      <c r="J973" s="1"/>
      <c r="K973" s="1"/>
      <c r="L973" s="1"/>
      <c r="M973" s="42"/>
    </row>
    <row r="974" spans="1:13" ht="14">
      <c r="A974" s="38"/>
      <c r="C974" s="40"/>
      <c r="D974" s="41"/>
      <c r="E974" s="41"/>
      <c r="H974" s="34"/>
      <c r="I974" s="34"/>
      <c r="J974" s="1"/>
      <c r="K974" s="1"/>
      <c r="L974" s="1"/>
      <c r="M974" s="42"/>
    </row>
    <row r="975" spans="1:13" ht="14">
      <c r="A975" s="38"/>
      <c r="C975" s="40"/>
      <c r="D975" s="41"/>
      <c r="E975" s="41"/>
      <c r="H975" s="34"/>
      <c r="I975" s="34"/>
      <c r="J975" s="1"/>
      <c r="K975" s="1"/>
      <c r="L975" s="1"/>
      <c r="M975" s="42"/>
    </row>
    <row r="976" spans="1:13" ht="14">
      <c r="A976" s="38"/>
      <c r="C976" s="40"/>
      <c r="D976" s="41"/>
      <c r="E976" s="41"/>
      <c r="H976" s="34"/>
      <c r="I976" s="34"/>
      <c r="J976" s="1"/>
      <c r="K976" s="1"/>
      <c r="L976" s="1"/>
      <c r="M976" s="42"/>
    </row>
    <row r="977" spans="1:13" ht="14">
      <c r="A977" s="38"/>
      <c r="C977" s="40"/>
      <c r="D977" s="41"/>
      <c r="E977" s="41"/>
      <c r="H977" s="34"/>
      <c r="I977" s="34"/>
      <c r="J977" s="1"/>
      <c r="K977" s="1"/>
      <c r="L977" s="1"/>
      <c r="M977" s="42"/>
    </row>
    <row r="978" spans="1:13" ht="14">
      <c r="A978" s="38"/>
      <c r="C978" s="40"/>
      <c r="D978" s="41"/>
      <c r="E978" s="41"/>
      <c r="H978" s="34"/>
      <c r="I978" s="34"/>
      <c r="J978" s="1"/>
      <c r="K978" s="1"/>
      <c r="L978" s="1"/>
      <c r="M978" s="42"/>
    </row>
    <row r="979" spans="1:13" ht="14">
      <c r="A979" s="38"/>
      <c r="C979" s="40"/>
      <c r="D979" s="41"/>
      <c r="E979" s="41"/>
      <c r="H979" s="34"/>
      <c r="I979" s="34"/>
      <c r="J979" s="1"/>
      <c r="K979" s="1"/>
      <c r="L979" s="1"/>
      <c r="M979" s="42"/>
    </row>
    <row r="980" spans="1:13" ht="14">
      <c r="A980" s="38"/>
      <c r="C980" s="40"/>
      <c r="D980" s="41"/>
      <c r="E980" s="41"/>
      <c r="H980" s="34"/>
      <c r="I980" s="34"/>
      <c r="J980" s="1"/>
      <c r="K980" s="1"/>
      <c r="L980" s="1"/>
      <c r="M980" s="42"/>
    </row>
    <row r="981" spans="1:13" ht="14">
      <c r="A981" s="38"/>
      <c r="C981" s="40"/>
      <c r="D981" s="41"/>
      <c r="E981" s="41"/>
      <c r="H981" s="34"/>
      <c r="I981" s="34"/>
      <c r="J981" s="1"/>
      <c r="K981" s="1"/>
      <c r="L981" s="1"/>
      <c r="M981" s="42"/>
    </row>
    <row r="982" spans="1:13" ht="14">
      <c r="A982" s="38"/>
      <c r="C982" s="40"/>
      <c r="D982" s="41"/>
      <c r="E982" s="41"/>
      <c r="H982" s="34"/>
      <c r="I982" s="34"/>
      <c r="J982" s="1"/>
      <c r="K982" s="1"/>
      <c r="L982" s="1"/>
      <c r="M982" s="42"/>
    </row>
    <row r="983" spans="1:13" ht="14">
      <c r="A983" s="38"/>
      <c r="C983" s="40"/>
      <c r="D983" s="41"/>
      <c r="E983" s="41"/>
      <c r="H983" s="34"/>
      <c r="I983" s="34"/>
      <c r="J983" s="1"/>
      <c r="K983" s="1"/>
      <c r="L983" s="1"/>
      <c r="M983" s="42"/>
    </row>
    <row r="984" spans="1:13" ht="14">
      <c r="A984" s="38"/>
      <c r="C984" s="40"/>
      <c r="D984" s="41"/>
      <c r="E984" s="41"/>
      <c r="H984" s="34"/>
      <c r="I984" s="34"/>
      <c r="J984" s="1"/>
      <c r="K984" s="1"/>
      <c r="L984" s="1"/>
      <c r="M984" s="42"/>
    </row>
    <row r="985" spans="1:13" ht="14">
      <c r="A985" s="38"/>
      <c r="C985" s="40"/>
      <c r="D985" s="41"/>
      <c r="E985" s="41"/>
      <c r="H985" s="34"/>
      <c r="I985" s="34"/>
      <c r="J985" s="1"/>
      <c r="K985" s="1"/>
      <c r="L985" s="1"/>
      <c r="M985" s="42"/>
    </row>
    <row r="986" spans="1:13" ht="14">
      <c r="A986" s="38"/>
      <c r="C986" s="40"/>
      <c r="D986" s="41"/>
      <c r="E986" s="41"/>
      <c r="H986" s="34"/>
      <c r="I986" s="34"/>
      <c r="J986" s="1"/>
      <c r="K986" s="1"/>
      <c r="L986" s="1"/>
      <c r="M986" s="42"/>
    </row>
    <row r="987" spans="1:13" ht="14">
      <c r="A987" s="38"/>
      <c r="C987" s="40"/>
      <c r="D987" s="41"/>
      <c r="E987" s="41"/>
      <c r="H987" s="34"/>
      <c r="I987" s="34"/>
      <c r="J987" s="1"/>
      <c r="K987" s="1"/>
      <c r="L987" s="1"/>
      <c r="M987" s="42"/>
    </row>
    <row r="988" spans="1:13" ht="14">
      <c r="A988" s="38"/>
      <c r="C988" s="40"/>
      <c r="D988" s="41"/>
      <c r="E988" s="41"/>
      <c r="H988" s="34"/>
      <c r="I988" s="34"/>
      <c r="J988" s="1"/>
      <c r="K988" s="1"/>
      <c r="L988" s="1"/>
      <c r="M988" s="42"/>
    </row>
    <row r="989" spans="1:13" ht="14">
      <c r="A989" s="38"/>
      <c r="C989" s="40"/>
      <c r="D989" s="41"/>
      <c r="E989" s="41"/>
      <c r="H989" s="34"/>
      <c r="I989" s="34"/>
      <c r="J989" s="1"/>
      <c r="K989" s="1"/>
      <c r="L989" s="1"/>
      <c r="M989" s="42"/>
    </row>
    <row r="990" spans="1:13" ht="14">
      <c r="A990" s="38"/>
      <c r="C990" s="40"/>
      <c r="D990" s="41"/>
      <c r="E990" s="41"/>
      <c r="H990" s="34"/>
      <c r="I990" s="34"/>
      <c r="J990" s="1"/>
      <c r="K990" s="1"/>
      <c r="L990" s="1"/>
      <c r="M990" s="42"/>
    </row>
    <row r="991" spans="1:13" ht="14">
      <c r="A991" s="38"/>
      <c r="C991" s="40"/>
      <c r="D991" s="41"/>
      <c r="E991" s="41"/>
      <c r="H991" s="34"/>
      <c r="I991" s="34"/>
      <c r="J991" s="1"/>
      <c r="K991" s="1"/>
      <c r="L991" s="1"/>
      <c r="M991" s="42"/>
    </row>
    <row r="992" spans="1:13" ht="14">
      <c r="A992" s="38"/>
      <c r="C992" s="40"/>
      <c r="D992" s="41"/>
      <c r="E992" s="41"/>
      <c r="H992" s="34"/>
      <c r="I992" s="34"/>
      <c r="J992" s="1"/>
      <c r="K992" s="1"/>
      <c r="L992" s="1"/>
      <c r="M992" s="42"/>
    </row>
    <row r="993" spans="1:13" ht="14">
      <c r="A993" s="38"/>
      <c r="C993" s="40"/>
      <c r="D993" s="41"/>
      <c r="E993" s="41"/>
      <c r="H993" s="34"/>
      <c r="I993" s="34"/>
      <c r="J993" s="1"/>
      <c r="K993" s="1"/>
      <c r="L993" s="1"/>
      <c r="M993" s="42"/>
    </row>
    <row r="994" spans="1:13" ht="14">
      <c r="A994" s="38"/>
      <c r="C994" s="40"/>
      <c r="D994" s="41"/>
      <c r="E994" s="41"/>
      <c r="H994" s="34"/>
      <c r="I994" s="34"/>
      <c r="J994" s="1"/>
      <c r="K994" s="1"/>
      <c r="L994" s="1"/>
      <c r="M994" s="42"/>
    </row>
    <row r="995" spans="1:13" ht="14">
      <c r="A995" s="38"/>
      <c r="C995" s="40"/>
      <c r="D995" s="41"/>
      <c r="E995" s="41"/>
      <c r="H995" s="34"/>
      <c r="I995" s="34"/>
      <c r="J995" s="1"/>
      <c r="K995" s="1"/>
      <c r="L995" s="1"/>
      <c r="M995" s="42"/>
    </row>
    <row r="996" spans="1:13" ht="14">
      <c r="A996" s="38"/>
      <c r="C996" s="40"/>
      <c r="D996" s="41"/>
      <c r="E996" s="41"/>
      <c r="H996" s="34"/>
      <c r="I996" s="34"/>
      <c r="J996" s="1"/>
      <c r="K996" s="1"/>
      <c r="L996" s="1"/>
      <c r="M996" s="42"/>
    </row>
    <row r="997" spans="1:13" ht="14">
      <c r="A997" s="38"/>
      <c r="C997" s="40"/>
      <c r="D997" s="41"/>
      <c r="E997" s="41"/>
      <c r="H997" s="34"/>
      <c r="I997" s="34"/>
      <c r="J997" s="1"/>
      <c r="K997" s="1"/>
      <c r="L997" s="1"/>
      <c r="M997" s="42"/>
    </row>
    <row r="998" spans="1:13" ht="14">
      <c r="A998" s="38"/>
      <c r="C998" s="40"/>
      <c r="D998" s="41"/>
      <c r="E998" s="41"/>
      <c r="H998" s="34"/>
      <c r="I998" s="34"/>
      <c r="J998" s="1"/>
      <c r="K998" s="1"/>
      <c r="L998" s="1"/>
      <c r="M998" s="42"/>
    </row>
    <row r="999" spans="1:13" ht="14">
      <c r="A999" s="38"/>
      <c r="C999" s="40"/>
      <c r="D999" s="41"/>
      <c r="E999" s="41"/>
      <c r="H999" s="34"/>
      <c r="I999" s="34"/>
      <c r="J999" s="1"/>
      <c r="K999" s="1"/>
      <c r="L999" s="1"/>
      <c r="M999" s="42"/>
    </row>
    <row r="1000" spans="1:13" ht="14">
      <c r="A1000" s="38"/>
      <c r="C1000" s="40"/>
      <c r="D1000" s="41"/>
      <c r="E1000" s="41"/>
      <c r="H1000" s="34"/>
      <c r="I1000" s="34"/>
      <c r="J1000" s="1"/>
      <c r="K1000" s="1"/>
      <c r="L1000" s="1"/>
      <c r="M1000" s="42"/>
    </row>
    <row r="1001" spans="1:13" ht="14">
      <c r="A1001" s="38"/>
      <c r="C1001" s="40"/>
      <c r="D1001" s="41"/>
      <c r="E1001" s="41"/>
      <c r="H1001" s="34"/>
      <c r="I1001" s="34"/>
      <c r="J1001" s="1"/>
      <c r="K1001" s="1"/>
      <c r="L1001" s="1"/>
      <c r="M1001" s="42"/>
    </row>
    <row r="1002" spans="1:13" ht="14">
      <c r="A1002" s="38"/>
      <c r="C1002" s="40"/>
      <c r="D1002" s="41"/>
      <c r="E1002" s="41"/>
      <c r="H1002" s="34"/>
      <c r="I1002" s="34"/>
      <c r="J1002" s="1"/>
      <c r="K1002" s="1"/>
      <c r="L1002" s="1"/>
      <c r="M1002" s="42"/>
    </row>
    <row r="1003" spans="1:13" ht="14">
      <c r="A1003" s="38"/>
      <c r="C1003" s="40"/>
      <c r="D1003" s="41"/>
      <c r="E1003" s="41"/>
      <c r="H1003" s="34"/>
      <c r="I1003" s="34"/>
      <c r="J1003" s="1"/>
      <c r="K1003" s="1"/>
      <c r="L1003" s="1"/>
      <c r="M1003" s="42"/>
    </row>
    <row r="1004" spans="1:13" ht="14">
      <c r="A1004" s="38"/>
      <c r="C1004" s="40"/>
      <c r="D1004" s="41"/>
      <c r="E1004" s="41"/>
      <c r="H1004" s="34"/>
      <c r="I1004" s="34"/>
      <c r="J1004" s="1"/>
      <c r="K1004" s="1"/>
      <c r="L1004" s="1"/>
      <c r="M1004" s="42"/>
    </row>
    <row r="1005" spans="1:13" ht="14">
      <c r="A1005" s="38"/>
      <c r="C1005" s="40"/>
      <c r="D1005" s="41"/>
      <c r="E1005" s="41"/>
      <c r="H1005" s="34"/>
      <c r="I1005" s="34"/>
      <c r="J1005" s="1"/>
      <c r="K1005" s="1"/>
      <c r="L1005" s="1"/>
      <c r="M1005" s="42"/>
    </row>
    <row r="1006" spans="1:13" ht="14">
      <c r="A1006" s="38"/>
      <c r="C1006" s="40"/>
      <c r="D1006" s="41"/>
      <c r="E1006" s="41"/>
      <c r="H1006" s="34"/>
      <c r="I1006" s="34"/>
      <c r="J1006" s="1"/>
      <c r="K1006" s="1"/>
      <c r="L1006" s="1"/>
      <c r="M1006" s="42"/>
    </row>
    <row r="1007" spans="1:13" ht="14">
      <c r="A1007" s="38"/>
      <c r="C1007" s="40"/>
      <c r="D1007" s="41"/>
      <c r="E1007" s="41"/>
      <c r="H1007" s="34"/>
      <c r="I1007" s="34"/>
      <c r="J1007" s="1"/>
      <c r="K1007" s="1"/>
      <c r="L1007" s="1"/>
      <c r="M1007" s="42"/>
    </row>
    <row r="1008" spans="1:13" ht="14">
      <c r="A1008" s="38"/>
      <c r="C1008" s="40"/>
      <c r="D1008" s="41"/>
      <c r="E1008" s="41"/>
      <c r="H1008" s="34"/>
      <c r="I1008" s="34"/>
      <c r="J1008" s="1"/>
      <c r="K1008" s="1"/>
      <c r="L1008" s="1"/>
      <c r="M1008" s="42"/>
    </row>
    <row r="1009" spans="1:13" ht="14">
      <c r="A1009" s="38"/>
      <c r="C1009" s="40"/>
      <c r="D1009" s="41"/>
      <c r="E1009" s="41"/>
      <c r="H1009" s="34"/>
      <c r="I1009" s="34"/>
      <c r="J1009" s="1"/>
      <c r="K1009" s="1"/>
      <c r="L1009" s="1"/>
      <c r="M1009" s="42"/>
    </row>
    <row r="1010" spans="1:13" ht="14">
      <c r="A1010" s="38"/>
      <c r="C1010" s="40"/>
      <c r="D1010" s="41"/>
      <c r="E1010" s="41"/>
      <c r="H1010" s="34"/>
      <c r="I1010" s="34"/>
      <c r="J1010" s="1"/>
      <c r="K1010" s="1"/>
      <c r="L1010" s="1"/>
      <c r="M1010" s="42"/>
    </row>
    <row r="1011" spans="1:13" ht="14">
      <c r="A1011" s="38"/>
      <c r="C1011" s="40"/>
      <c r="D1011" s="41"/>
      <c r="E1011" s="41"/>
      <c r="H1011" s="34"/>
      <c r="I1011" s="34"/>
      <c r="J1011" s="1"/>
      <c r="K1011" s="1"/>
      <c r="L1011" s="1"/>
      <c r="M1011" s="42"/>
    </row>
    <row r="1012" spans="1:13" ht="14">
      <c r="A1012" s="38"/>
      <c r="C1012" s="40"/>
      <c r="D1012" s="41"/>
      <c r="E1012" s="41"/>
      <c r="H1012" s="34"/>
      <c r="I1012" s="34"/>
      <c r="J1012" s="1"/>
      <c r="K1012" s="1"/>
      <c r="L1012" s="1"/>
      <c r="M1012" s="42"/>
    </row>
    <row r="1013" spans="1:13" ht="14">
      <c r="A1013" s="38"/>
      <c r="C1013" s="40"/>
      <c r="D1013" s="41"/>
      <c r="E1013" s="41"/>
      <c r="H1013" s="34"/>
      <c r="I1013" s="34"/>
      <c r="J1013" s="1"/>
      <c r="K1013" s="1"/>
      <c r="L1013" s="1"/>
      <c r="M1013" s="42"/>
    </row>
    <row r="1014" spans="1:13" ht="14">
      <c r="A1014" s="38"/>
      <c r="C1014" s="40"/>
      <c r="D1014" s="41"/>
      <c r="E1014" s="41"/>
      <c r="H1014" s="34"/>
      <c r="I1014" s="34"/>
      <c r="J1014" s="1"/>
      <c r="K1014" s="1"/>
      <c r="L1014" s="1"/>
      <c r="M1014" s="42"/>
    </row>
    <row r="1015" spans="1:13" ht="14">
      <c r="A1015" s="38"/>
      <c r="C1015" s="40"/>
      <c r="D1015" s="41"/>
      <c r="E1015" s="41"/>
      <c r="H1015" s="34"/>
      <c r="I1015" s="34"/>
      <c r="J1015" s="1"/>
      <c r="K1015" s="1"/>
      <c r="L1015" s="1"/>
      <c r="M1015" s="42"/>
    </row>
    <row r="1016" spans="1:13" ht="14">
      <c r="A1016" s="38"/>
      <c r="C1016" s="40"/>
      <c r="D1016" s="41"/>
      <c r="E1016" s="41"/>
      <c r="H1016" s="34"/>
      <c r="I1016" s="34"/>
      <c r="J1016" s="1"/>
      <c r="K1016" s="1"/>
      <c r="L1016" s="1"/>
      <c r="M1016" s="42"/>
    </row>
    <row r="1017" spans="1:13" ht="14">
      <c r="A1017" s="38"/>
      <c r="C1017" s="40"/>
      <c r="D1017" s="41"/>
      <c r="E1017" s="41"/>
      <c r="H1017" s="34"/>
      <c r="I1017" s="34"/>
      <c r="J1017" s="1"/>
      <c r="K1017" s="1"/>
      <c r="L1017" s="1"/>
      <c r="M1017" s="42"/>
    </row>
    <row r="1018" spans="1:13" ht="14">
      <c r="A1018" s="38"/>
      <c r="C1018" s="40"/>
      <c r="D1018" s="41"/>
      <c r="E1018" s="41"/>
      <c r="H1018" s="34"/>
      <c r="I1018" s="34"/>
      <c r="J1018" s="1"/>
      <c r="K1018" s="1"/>
      <c r="L1018" s="1"/>
      <c r="M1018" s="42"/>
    </row>
    <row r="1019" spans="1:13" ht="14">
      <c r="A1019" s="38"/>
      <c r="C1019" s="40"/>
      <c r="D1019" s="41"/>
      <c r="E1019" s="41"/>
      <c r="H1019" s="34"/>
      <c r="I1019" s="34"/>
      <c r="J1019" s="1"/>
      <c r="K1019" s="1"/>
      <c r="L1019" s="1"/>
      <c r="M1019" s="42"/>
    </row>
    <row r="1020" spans="1:13" ht="14">
      <c r="A1020" s="38"/>
      <c r="C1020" s="40"/>
      <c r="D1020" s="41"/>
      <c r="E1020" s="41"/>
      <c r="H1020" s="34"/>
      <c r="I1020" s="34"/>
      <c r="J1020" s="1"/>
      <c r="K1020" s="1"/>
      <c r="L1020" s="1"/>
      <c r="M1020" s="42"/>
    </row>
    <row r="1021" spans="1:13" ht="14">
      <c r="A1021" s="38"/>
      <c r="C1021" s="40"/>
      <c r="D1021" s="41"/>
      <c r="E1021" s="41"/>
      <c r="H1021" s="34"/>
      <c r="I1021" s="34"/>
      <c r="J1021" s="1"/>
      <c r="K1021" s="1"/>
      <c r="L1021" s="1"/>
      <c r="M1021" s="42"/>
    </row>
    <row r="1022" spans="1:13" ht="14">
      <c r="A1022" s="38"/>
      <c r="C1022" s="40"/>
      <c r="D1022" s="41"/>
      <c r="E1022" s="41"/>
      <c r="H1022" s="34"/>
      <c r="I1022" s="34"/>
      <c r="J1022" s="1"/>
      <c r="K1022" s="1"/>
      <c r="L1022" s="1"/>
      <c r="M1022" s="42"/>
    </row>
    <row r="1023" spans="1:13" ht="14">
      <c r="A1023" s="38"/>
      <c r="C1023" s="40"/>
      <c r="D1023" s="41"/>
      <c r="E1023" s="41"/>
      <c r="H1023" s="34"/>
      <c r="I1023" s="34"/>
      <c r="J1023" s="1"/>
      <c r="K1023" s="1"/>
      <c r="L1023" s="1"/>
      <c r="M1023" s="42"/>
    </row>
    <row r="1024" spans="1:13" ht="14">
      <c r="A1024" s="38"/>
      <c r="C1024" s="40"/>
      <c r="D1024" s="41"/>
      <c r="E1024" s="41"/>
      <c r="H1024" s="34"/>
      <c r="I1024" s="34"/>
      <c r="J1024" s="1"/>
      <c r="K1024" s="1"/>
      <c r="L1024" s="1"/>
      <c r="M1024" s="42"/>
    </row>
    <row r="1025" spans="1:13" ht="14">
      <c r="A1025" s="38"/>
      <c r="C1025" s="40"/>
      <c r="D1025" s="41"/>
      <c r="E1025" s="41"/>
      <c r="H1025" s="34"/>
      <c r="I1025" s="34"/>
      <c r="J1025" s="1"/>
      <c r="K1025" s="1"/>
      <c r="L1025" s="1"/>
      <c r="M1025" s="42"/>
    </row>
    <row r="1026" spans="1:13" ht="14">
      <c r="A1026" s="38"/>
      <c r="C1026" s="40"/>
      <c r="D1026" s="41"/>
      <c r="E1026" s="41"/>
      <c r="H1026" s="34"/>
      <c r="I1026" s="34"/>
      <c r="J1026" s="1"/>
      <c r="K1026" s="1"/>
      <c r="L1026" s="1"/>
      <c r="M1026" s="42"/>
    </row>
    <row r="1027" spans="1:13" ht="14">
      <c r="A1027" s="38"/>
      <c r="C1027" s="40"/>
      <c r="D1027" s="41"/>
      <c r="E1027" s="41"/>
      <c r="H1027" s="34"/>
      <c r="I1027" s="34"/>
      <c r="J1027" s="1"/>
      <c r="K1027" s="1"/>
      <c r="L1027" s="1"/>
      <c r="M1027" s="42"/>
    </row>
    <row r="1028" spans="1:13" ht="14">
      <c r="A1028" s="38"/>
      <c r="C1028" s="40"/>
      <c r="D1028" s="41"/>
      <c r="E1028" s="41"/>
      <c r="H1028" s="34"/>
      <c r="I1028" s="34"/>
      <c r="J1028" s="1"/>
      <c r="K1028" s="1"/>
      <c r="L1028" s="1"/>
      <c r="M1028" s="42"/>
    </row>
    <row r="1029" spans="1:13" ht="14">
      <c r="A1029" s="38"/>
      <c r="C1029" s="40"/>
      <c r="D1029" s="41"/>
      <c r="E1029" s="41"/>
      <c r="H1029" s="34"/>
      <c r="I1029" s="34"/>
      <c r="J1029" s="1"/>
      <c r="K1029" s="1"/>
      <c r="L1029" s="1"/>
      <c r="M1029" s="42"/>
    </row>
    <row r="1030" spans="1:13" ht="14">
      <c r="A1030" s="38"/>
      <c r="C1030" s="40"/>
      <c r="D1030" s="41"/>
      <c r="E1030" s="41"/>
      <c r="H1030" s="34"/>
      <c r="I1030" s="34"/>
      <c r="J1030" s="1"/>
      <c r="K1030" s="1"/>
      <c r="L1030" s="1"/>
      <c r="M1030" s="42"/>
    </row>
    <row r="1031" spans="1:13" ht="14">
      <c r="A1031" s="38"/>
      <c r="C1031" s="40"/>
      <c r="D1031" s="41"/>
      <c r="E1031" s="41"/>
      <c r="H1031" s="34"/>
      <c r="I1031" s="34"/>
      <c r="J1031" s="1"/>
      <c r="K1031" s="1"/>
      <c r="L1031" s="1"/>
      <c r="M1031" s="42"/>
    </row>
    <row r="1032" spans="1:13" ht="14">
      <c r="A1032" s="38"/>
      <c r="C1032" s="40"/>
      <c r="D1032" s="41"/>
      <c r="E1032" s="41"/>
      <c r="H1032" s="34"/>
      <c r="I1032" s="34"/>
      <c r="J1032" s="1"/>
      <c r="K1032" s="1"/>
      <c r="L1032" s="1"/>
      <c r="M1032" s="42"/>
    </row>
    <row r="1033" spans="1:13" ht="14">
      <c r="A1033" s="38"/>
      <c r="C1033" s="40"/>
      <c r="D1033" s="41"/>
      <c r="E1033" s="41"/>
      <c r="H1033" s="34"/>
      <c r="I1033" s="34"/>
      <c r="J1033" s="1"/>
      <c r="K1033" s="1"/>
      <c r="L1033" s="1"/>
      <c r="M1033" s="42"/>
    </row>
    <row r="1034" spans="1:13" ht="14">
      <c r="A1034" s="38"/>
      <c r="C1034" s="40"/>
      <c r="D1034" s="41"/>
      <c r="E1034" s="41"/>
      <c r="H1034" s="34"/>
      <c r="I1034" s="34"/>
      <c r="J1034" s="1"/>
      <c r="K1034" s="1"/>
      <c r="L1034" s="1"/>
      <c r="M1034" s="42"/>
    </row>
    <row r="1035" spans="1:13" ht="14">
      <c r="A1035" s="38"/>
      <c r="C1035" s="40"/>
      <c r="D1035" s="41"/>
      <c r="E1035" s="41"/>
      <c r="H1035" s="34"/>
      <c r="I1035" s="34"/>
      <c r="J1035" s="1"/>
      <c r="K1035" s="1"/>
      <c r="L1035" s="1"/>
      <c r="M1035" s="42"/>
    </row>
    <row r="1036" spans="1:13" ht="14">
      <c r="A1036" s="38"/>
      <c r="C1036" s="40"/>
      <c r="D1036" s="41"/>
      <c r="E1036" s="41"/>
      <c r="H1036" s="34"/>
      <c r="I1036" s="34"/>
      <c r="J1036" s="1"/>
      <c r="K1036" s="1"/>
      <c r="L1036" s="1"/>
      <c r="M1036" s="42"/>
    </row>
    <row r="1037" spans="1:13" ht="14">
      <c r="A1037" s="38"/>
      <c r="C1037" s="40"/>
      <c r="D1037" s="41"/>
      <c r="E1037" s="41"/>
      <c r="H1037" s="34"/>
      <c r="I1037" s="34"/>
      <c r="J1037" s="1"/>
      <c r="K1037" s="1"/>
      <c r="L1037" s="1"/>
      <c r="M1037" s="42"/>
    </row>
    <row r="1038" spans="1:13" ht="14">
      <c r="A1038" s="38"/>
      <c r="C1038" s="40"/>
      <c r="D1038" s="41"/>
      <c r="E1038" s="41"/>
      <c r="H1038" s="34"/>
      <c r="I1038" s="34"/>
      <c r="J1038" s="1"/>
      <c r="K1038" s="1"/>
      <c r="L1038" s="1"/>
      <c r="M1038" s="42"/>
    </row>
    <row r="1039" spans="1:13" ht="14">
      <c r="A1039" s="38"/>
      <c r="C1039" s="40"/>
      <c r="D1039" s="41"/>
      <c r="E1039" s="41"/>
      <c r="H1039" s="34"/>
      <c r="I1039" s="34"/>
      <c r="J1039" s="1"/>
      <c r="K1039" s="1"/>
      <c r="L1039" s="1"/>
      <c r="M1039" s="42"/>
    </row>
    <row r="1040" spans="1:13" ht="14">
      <c r="A1040" s="38"/>
      <c r="C1040" s="40"/>
      <c r="D1040" s="41"/>
      <c r="E1040" s="41"/>
      <c r="H1040" s="34"/>
      <c r="I1040" s="34"/>
      <c r="J1040" s="1"/>
      <c r="K1040" s="1"/>
      <c r="L1040" s="1"/>
      <c r="M1040" s="42"/>
    </row>
    <row r="1041" spans="1:13" ht="14">
      <c r="A1041" s="38"/>
      <c r="C1041" s="40"/>
      <c r="D1041" s="41"/>
      <c r="E1041" s="41"/>
      <c r="H1041" s="34"/>
      <c r="I1041" s="34"/>
      <c r="J1041" s="1"/>
      <c r="K1041" s="1"/>
      <c r="L1041" s="1"/>
      <c r="M1041" s="42"/>
    </row>
    <row r="1042" spans="1:13" ht="14">
      <c r="A1042" s="38"/>
      <c r="C1042" s="40"/>
      <c r="D1042" s="41"/>
      <c r="E1042" s="41"/>
      <c r="H1042" s="34"/>
      <c r="I1042" s="34"/>
      <c r="J1042" s="1"/>
      <c r="K1042" s="1"/>
      <c r="L1042" s="1"/>
      <c r="M1042" s="42"/>
    </row>
    <row r="1043" spans="1:13" ht="14">
      <c r="A1043" s="38"/>
      <c r="C1043" s="40"/>
      <c r="D1043" s="41"/>
      <c r="E1043" s="41"/>
      <c r="H1043" s="34"/>
      <c r="I1043" s="34"/>
      <c r="J1043" s="1"/>
      <c r="K1043" s="1"/>
      <c r="L1043" s="1"/>
      <c r="M1043" s="42"/>
    </row>
    <row r="1044" spans="1:13" ht="14">
      <c r="A1044" s="38"/>
      <c r="C1044" s="40"/>
      <c r="D1044" s="41"/>
      <c r="E1044" s="41"/>
      <c r="H1044" s="34"/>
      <c r="I1044" s="34"/>
      <c r="J1044" s="1"/>
      <c r="K1044" s="1"/>
      <c r="L1044" s="1"/>
      <c r="M1044" s="42"/>
    </row>
    <row r="1045" spans="1:13" ht="14">
      <c r="A1045" s="38"/>
      <c r="C1045" s="40"/>
      <c r="D1045" s="41"/>
      <c r="E1045" s="41"/>
      <c r="H1045" s="34"/>
      <c r="I1045" s="34"/>
      <c r="J1045" s="1"/>
      <c r="K1045" s="1"/>
      <c r="L1045" s="1"/>
      <c r="M1045" s="42"/>
    </row>
    <row r="1046" spans="1:13" ht="14">
      <c r="A1046" s="38"/>
      <c r="C1046" s="40"/>
      <c r="D1046" s="41"/>
      <c r="E1046" s="41"/>
      <c r="H1046" s="34"/>
      <c r="I1046" s="34"/>
      <c r="J1046" s="1"/>
      <c r="K1046" s="1"/>
      <c r="L1046" s="1"/>
      <c r="M1046" s="42"/>
    </row>
    <row r="1047" spans="1:13" ht="14">
      <c r="A1047" s="38"/>
      <c r="C1047" s="40"/>
      <c r="D1047" s="41"/>
      <c r="E1047" s="41"/>
      <c r="H1047" s="34"/>
      <c r="I1047" s="34"/>
      <c r="J1047" s="1"/>
      <c r="K1047" s="1"/>
      <c r="L1047" s="1"/>
      <c r="M1047" s="42"/>
    </row>
    <row r="1048" spans="1:13" ht="14">
      <c r="A1048" s="38"/>
      <c r="C1048" s="40"/>
      <c r="D1048" s="41"/>
      <c r="E1048" s="41"/>
      <c r="H1048" s="34"/>
      <c r="I1048" s="34"/>
      <c r="J1048" s="1"/>
      <c r="K1048" s="1"/>
      <c r="L1048" s="1"/>
      <c r="M1048" s="42"/>
    </row>
    <row r="1049" spans="1:13" ht="14">
      <c r="A1049" s="38"/>
      <c r="C1049" s="40"/>
      <c r="D1049" s="41"/>
      <c r="E1049" s="41"/>
      <c r="H1049" s="34"/>
      <c r="I1049" s="34"/>
      <c r="J1049" s="1"/>
      <c r="K1049" s="1"/>
      <c r="L1049" s="1"/>
      <c r="M1049" s="42"/>
    </row>
    <row r="1050" spans="1:13" ht="14">
      <c r="A1050" s="38"/>
      <c r="C1050" s="40"/>
      <c r="D1050" s="41"/>
      <c r="E1050" s="41"/>
      <c r="H1050" s="34"/>
      <c r="I1050" s="34"/>
      <c r="J1050" s="1"/>
      <c r="K1050" s="1"/>
      <c r="L1050" s="1"/>
      <c r="M1050" s="42"/>
    </row>
    <row r="1051" spans="1:13" ht="14">
      <c r="A1051" s="38"/>
      <c r="C1051" s="40"/>
      <c r="D1051" s="41"/>
      <c r="E1051" s="41"/>
      <c r="H1051" s="34"/>
      <c r="I1051" s="34"/>
      <c r="J1051" s="1"/>
      <c r="K1051" s="1"/>
      <c r="L1051" s="1"/>
      <c r="M1051" s="42"/>
    </row>
    <row r="1052" spans="1:13" ht="14">
      <c r="A1052" s="38"/>
      <c r="C1052" s="40"/>
      <c r="D1052" s="41"/>
      <c r="E1052" s="41"/>
      <c r="H1052" s="34"/>
      <c r="I1052" s="34"/>
      <c r="J1052" s="1"/>
      <c r="K1052" s="1"/>
      <c r="L1052" s="1"/>
      <c r="M1052" s="42"/>
    </row>
    <row r="1053" spans="1:13" ht="14">
      <c r="A1053" s="38"/>
      <c r="C1053" s="40"/>
      <c r="D1053" s="41"/>
      <c r="E1053" s="41"/>
      <c r="H1053" s="34"/>
      <c r="I1053" s="34"/>
      <c r="J1053" s="1"/>
      <c r="K1053" s="1"/>
      <c r="L1053" s="1"/>
      <c r="M1053" s="42"/>
    </row>
    <row r="1054" spans="1:13" ht="14">
      <c r="A1054" s="38"/>
      <c r="C1054" s="40"/>
      <c r="D1054" s="41"/>
      <c r="E1054" s="41"/>
      <c r="H1054" s="34"/>
      <c r="I1054" s="34"/>
      <c r="J1054" s="1"/>
      <c r="K1054" s="1"/>
      <c r="L1054" s="1"/>
      <c r="M1054" s="42"/>
    </row>
    <row r="1055" spans="1:13" ht="14">
      <c r="A1055" s="38"/>
      <c r="C1055" s="40"/>
      <c r="D1055" s="41"/>
      <c r="E1055" s="41"/>
      <c r="H1055" s="34"/>
      <c r="I1055" s="34"/>
      <c r="J1055" s="1"/>
      <c r="K1055" s="1"/>
      <c r="L1055" s="1"/>
      <c r="M1055" s="42"/>
    </row>
    <row r="1056" spans="1:13" ht="14">
      <c r="A1056" s="38"/>
      <c r="C1056" s="40"/>
      <c r="D1056" s="41"/>
      <c r="E1056" s="41"/>
      <c r="H1056" s="34"/>
      <c r="I1056" s="34"/>
      <c r="J1056" s="1"/>
      <c r="K1056" s="1"/>
      <c r="L1056" s="1"/>
      <c r="M1056" s="42"/>
    </row>
    <row r="1057" spans="1:13" ht="14">
      <c r="A1057" s="38"/>
      <c r="C1057" s="40"/>
      <c r="D1057" s="41"/>
      <c r="E1057" s="41"/>
      <c r="H1057" s="34"/>
      <c r="I1057" s="34"/>
      <c r="J1057" s="1"/>
      <c r="K1057" s="1"/>
      <c r="L1057" s="1"/>
      <c r="M1057" s="42"/>
    </row>
    <row r="1058" spans="1:13" ht="14">
      <c r="A1058" s="38"/>
      <c r="C1058" s="40"/>
      <c r="D1058" s="41"/>
      <c r="E1058" s="41"/>
      <c r="H1058" s="34"/>
      <c r="I1058" s="34"/>
      <c r="J1058" s="1"/>
      <c r="K1058" s="1"/>
      <c r="L1058" s="1"/>
      <c r="M1058" s="42"/>
    </row>
    <row r="1059" spans="1:13" ht="14">
      <c r="A1059" s="38"/>
      <c r="C1059" s="40"/>
      <c r="D1059" s="41"/>
      <c r="E1059" s="41"/>
      <c r="H1059" s="34"/>
      <c r="I1059" s="34"/>
      <c r="J1059" s="1"/>
      <c r="K1059" s="1"/>
      <c r="L1059" s="1"/>
      <c r="M1059" s="42"/>
    </row>
    <row r="1060" spans="1:13" ht="14">
      <c r="A1060" s="38"/>
      <c r="C1060" s="40"/>
      <c r="D1060" s="41"/>
      <c r="E1060" s="41"/>
      <c r="H1060" s="34"/>
      <c r="I1060" s="34"/>
      <c r="J1060" s="1"/>
      <c r="K1060" s="1"/>
      <c r="L1060" s="1"/>
      <c r="M1060" s="42"/>
    </row>
    <row r="1061" spans="1:13" ht="14">
      <c r="A1061" s="38"/>
      <c r="C1061" s="40"/>
      <c r="D1061" s="41"/>
      <c r="E1061" s="41"/>
      <c r="H1061" s="34"/>
      <c r="I1061" s="34"/>
      <c r="J1061" s="1"/>
      <c r="K1061" s="1"/>
      <c r="L1061" s="1"/>
      <c r="M1061" s="42"/>
    </row>
    <row r="1062" spans="1:13" ht="14">
      <c r="A1062" s="38"/>
      <c r="C1062" s="40"/>
      <c r="D1062" s="41"/>
      <c r="E1062" s="41"/>
      <c r="H1062" s="34"/>
      <c r="I1062" s="34"/>
      <c r="J1062" s="1"/>
      <c r="K1062" s="1"/>
      <c r="L1062" s="1"/>
      <c r="M1062" s="42"/>
    </row>
    <row r="1063" spans="1:13" ht="14">
      <c r="A1063" s="38"/>
      <c r="C1063" s="40"/>
      <c r="D1063" s="41"/>
      <c r="E1063" s="41"/>
      <c r="H1063" s="34"/>
      <c r="I1063" s="34"/>
      <c r="J1063" s="1"/>
      <c r="K1063" s="1"/>
      <c r="L1063" s="1"/>
      <c r="M1063" s="42"/>
    </row>
    <row r="1064" spans="1:13" ht="14">
      <c r="A1064" s="38"/>
      <c r="C1064" s="40"/>
      <c r="D1064" s="41"/>
      <c r="E1064" s="41"/>
      <c r="H1064" s="34"/>
      <c r="I1064" s="34"/>
      <c r="J1064" s="1"/>
      <c r="K1064" s="1"/>
      <c r="L1064" s="1"/>
      <c r="M1064" s="42"/>
    </row>
    <row r="1065" spans="1:13" ht="14">
      <c r="A1065" s="38"/>
      <c r="C1065" s="40"/>
      <c r="D1065" s="41"/>
      <c r="E1065" s="41"/>
      <c r="H1065" s="34"/>
      <c r="I1065" s="34"/>
      <c r="J1065" s="1"/>
      <c r="K1065" s="1"/>
      <c r="L1065" s="1"/>
      <c r="M1065" s="42"/>
    </row>
    <row r="1066" spans="1:13" ht="14">
      <c r="A1066" s="38"/>
      <c r="C1066" s="40"/>
      <c r="D1066" s="41"/>
      <c r="E1066" s="41"/>
      <c r="H1066" s="34"/>
      <c r="I1066" s="34"/>
      <c r="J1066" s="1"/>
      <c r="K1066" s="1"/>
      <c r="L1066" s="1"/>
      <c r="M1066" s="42"/>
    </row>
    <row r="1067" spans="1:13" ht="14">
      <c r="A1067" s="38"/>
      <c r="C1067" s="40"/>
      <c r="D1067" s="41"/>
      <c r="E1067" s="41"/>
      <c r="H1067" s="34"/>
      <c r="I1067" s="34"/>
      <c r="J1067" s="1"/>
      <c r="K1067" s="1"/>
      <c r="L1067" s="1"/>
      <c r="M1067" s="42"/>
    </row>
    <row r="1068" spans="1:13" ht="14">
      <c r="A1068" s="38"/>
      <c r="C1068" s="40"/>
      <c r="D1068" s="41"/>
      <c r="E1068" s="41"/>
      <c r="H1068" s="34"/>
      <c r="I1068" s="34"/>
      <c r="J1068" s="1"/>
      <c r="K1068" s="1"/>
      <c r="L1068" s="1"/>
      <c r="M1068" s="42"/>
    </row>
    <row r="1069" spans="1:13" ht="14">
      <c r="A1069" s="38"/>
      <c r="C1069" s="40"/>
      <c r="D1069" s="41"/>
      <c r="E1069" s="41"/>
      <c r="H1069" s="34"/>
      <c r="I1069" s="34"/>
      <c r="J1069" s="1"/>
      <c r="K1069" s="1"/>
      <c r="L1069" s="1"/>
      <c r="M1069" s="42"/>
    </row>
    <row r="1070" spans="1:13" ht="14">
      <c r="A1070" s="38"/>
      <c r="C1070" s="40"/>
      <c r="D1070" s="41"/>
      <c r="E1070" s="41"/>
      <c r="H1070" s="34"/>
      <c r="I1070" s="34"/>
      <c r="J1070" s="1"/>
      <c r="K1070" s="1"/>
      <c r="L1070" s="1"/>
      <c r="M1070" s="42"/>
    </row>
    <row r="1071" spans="1:13" ht="14">
      <c r="A1071" s="38"/>
      <c r="C1071" s="40"/>
      <c r="D1071" s="41"/>
      <c r="E1071" s="41"/>
      <c r="H1071" s="34"/>
      <c r="I1071" s="34"/>
      <c r="J1071" s="1"/>
      <c r="K1071" s="1"/>
      <c r="L1071" s="1"/>
      <c r="M1071" s="42"/>
    </row>
    <row r="1072" spans="1:13" ht="14">
      <c r="A1072" s="38"/>
      <c r="C1072" s="40"/>
      <c r="D1072" s="41"/>
      <c r="E1072" s="41"/>
      <c r="H1072" s="34"/>
      <c r="I1072" s="34"/>
      <c r="J1072" s="1"/>
      <c r="K1072" s="1"/>
      <c r="L1072" s="1"/>
      <c r="M1072" s="42"/>
    </row>
    <row r="1073" spans="1:13" ht="14">
      <c r="A1073" s="38"/>
      <c r="C1073" s="40"/>
      <c r="D1073" s="41"/>
      <c r="E1073" s="41"/>
      <c r="H1073" s="34"/>
      <c r="I1073" s="34"/>
      <c r="J1073" s="1"/>
      <c r="K1073" s="1"/>
      <c r="L1073" s="1"/>
      <c r="M1073" s="42"/>
    </row>
    <row r="1074" spans="1:13" ht="14">
      <c r="A1074" s="38"/>
      <c r="C1074" s="40"/>
      <c r="D1074" s="41"/>
      <c r="E1074" s="41"/>
      <c r="H1074" s="34"/>
      <c r="I1074" s="34"/>
      <c r="J1074" s="1"/>
      <c r="K1074" s="1"/>
      <c r="L1074" s="1"/>
      <c r="M1074" s="42"/>
    </row>
    <row r="1075" spans="1:13" ht="14">
      <c r="A1075" s="38"/>
      <c r="C1075" s="40"/>
      <c r="D1075" s="41"/>
      <c r="E1075" s="41"/>
      <c r="H1075" s="34"/>
      <c r="I1075" s="34"/>
      <c r="J1075" s="1"/>
      <c r="K1075" s="1"/>
      <c r="L1075" s="1"/>
      <c r="M1075" s="42"/>
    </row>
    <row r="1076" spans="1:13" ht="14">
      <c r="A1076" s="38"/>
      <c r="C1076" s="40"/>
      <c r="D1076" s="41"/>
      <c r="E1076" s="41"/>
      <c r="H1076" s="34"/>
      <c r="I1076" s="34"/>
      <c r="J1076" s="1"/>
      <c r="K1076" s="1"/>
      <c r="L1076" s="1"/>
      <c r="M1076" s="42"/>
    </row>
    <row r="1077" spans="1:13" ht="14">
      <c r="A1077" s="38"/>
      <c r="C1077" s="40"/>
      <c r="D1077" s="41"/>
      <c r="E1077" s="41"/>
      <c r="H1077" s="34"/>
      <c r="I1077" s="34"/>
      <c r="J1077" s="1"/>
      <c r="K1077" s="1"/>
      <c r="L1077" s="1"/>
      <c r="M1077" s="42"/>
    </row>
    <row r="1078" spans="1:13" ht="14">
      <c r="A1078" s="38"/>
      <c r="C1078" s="40"/>
      <c r="D1078" s="41"/>
      <c r="E1078" s="41"/>
      <c r="H1078" s="34"/>
      <c r="I1078" s="34"/>
      <c r="J1078" s="1"/>
      <c r="K1078" s="1"/>
      <c r="L1078" s="1"/>
      <c r="M1078" s="42"/>
    </row>
    <row r="1079" spans="1:13" ht="14">
      <c r="A1079" s="38"/>
      <c r="C1079" s="40"/>
      <c r="D1079" s="41"/>
      <c r="E1079" s="41"/>
      <c r="H1079" s="34"/>
      <c r="I1079" s="34"/>
      <c r="J1079" s="1"/>
      <c r="K1079" s="1"/>
      <c r="L1079" s="1"/>
      <c r="M1079" s="42"/>
    </row>
    <row r="1080" spans="1:13" ht="14">
      <c r="A1080" s="38"/>
      <c r="C1080" s="40"/>
      <c r="D1080" s="41"/>
      <c r="E1080" s="41"/>
      <c r="H1080" s="34"/>
      <c r="I1080" s="34"/>
      <c r="J1080" s="1"/>
      <c r="K1080" s="1"/>
      <c r="L1080" s="1"/>
      <c r="M1080" s="42"/>
    </row>
    <row r="1081" spans="1:13" ht="14">
      <c r="A1081" s="38"/>
      <c r="C1081" s="40"/>
      <c r="D1081" s="41"/>
      <c r="E1081" s="41"/>
      <c r="H1081" s="34"/>
      <c r="I1081" s="34"/>
      <c r="J1081" s="1"/>
      <c r="K1081" s="1"/>
      <c r="L1081" s="1"/>
      <c r="M1081" s="42"/>
    </row>
    <row r="1082" spans="1:13" ht="14">
      <c r="A1082" s="38"/>
      <c r="C1082" s="40"/>
      <c r="D1082" s="41"/>
      <c r="E1082" s="41"/>
      <c r="H1082" s="34"/>
      <c r="I1082" s="34"/>
      <c r="J1082" s="1"/>
      <c r="K1082" s="1"/>
      <c r="L1082" s="1"/>
      <c r="M1082" s="42"/>
    </row>
    <row r="1083" spans="1:13" ht="14">
      <c r="A1083" s="38"/>
      <c r="C1083" s="40"/>
      <c r="D1083" s="41"/>
      <c r="E1083" s="41"/>
      <c r="H1083" s="34"/>
      <c r="I1083" s="34"/>
      <c r="J1083" s="1"/>
      <c r="K1083" s="1"/>
      <c r="L1083" s="1"/>
      <c r="M1083" s="42"/>
    </row>
    <row r="1084" spans="1:13" ht="14">
      <c r="A1084" s="38"/>
      <c r="C1084" s="40"/>
      <c r="D1084" s="41"/>
      <c r="E1084" s="41"/>
      <c r="H1084" s="34"/>
      <c r="I1084" s="34"/>
      <c r="J1084" s="1"/>
      <c r="K1084" s="1"/>
      <c r="L1084" s="1"/>
      <c r="M1084" s="42"/>
    </row>
    <row r="1085" spans="1:13" ht="14">
      <c r="A1085" s="38"/>
      <c r="C1085" s="40"/>
      <c r="D1085" s="41"/>
      <c r="E1085" s="41"/>
      <c r="H1085" s="34"/>
      <c r="I1085" s="34"/>
      <c r="J1085" s="1"/>
      <c r="K1085" s="1"/>
      <c r="L1085" s="1"/>
      <c r="M1085" s="42"/>
    </row>
    <row r="1086" spans="1:13" ht="14">
      <c r="A1086" s="38"/>
      <c r="C1086" s="40"/>
      <c r="D1086" s="41"/>
      <c r="E1086" s="41"/>
      <c r="H1086" s="34"/>
      <c r="I1086" s="34"/>
      <c r="J1086" s="1"/>
      <c r="K1086" s="1"/>
      <c r="L1086" s="1"/>
      <c r="M1086" s="42"/>
    </row>
    <row r="1087" spans="1:13" ht="14">
      <c r="A1087" s="38"/>
      <c r="C1087" s="40"/>
      <c r="D1087" s="41"/>
      <c r="E1087" s="41"/>
      <c r="H1087" s="34"/>
      <c r="I1087" s="34"/>
      <c r="J1087" s="1"/>
      <c r="K1087" s="1"/>
      <c r="L1087" s="1"/>
      <c r="M1087" s="42"/>
    </row>
    <row r="1088" spans="1:13" ht="14">
      <c r="A1088" s="38"/>
      <c r="C1088" s="40"/>
      <c r="D1088" s="41"/>
      <c r="E1088" s="41"/>
      <c r="H1088" s="34"/>
      <c r="I1088" s="34"/>
      <c r="J1088" s="1"/>
      <c r="K1088" s="1"/>
      <c r="L1088" s="1"/>
      <c r="M1088" s="42"/>
    </row>
    <row r="1089" spans="1:13" ht="14">
      <c r="A1089" s="38"/>
      <c r="C1089" s="40"/>
      <c r="D1089" s="41"/>
      <c r="E1089" s="41"/>
      <c r="H1089" s="34"/>
      <c r="I1089" s="34"/>
      <c r="J1089" s="1"/>
      <c r="K1089" s="1"/>
      <c r="L1089" s="1"/>
      <c r="M1089" s="42"/>
    </row>
    <row r="1090" spans="1:13" ht="14">
      <c r="A1090" s="38"/>
      <c r="C1090" s="40"/>
      <c r="D1090" s="41"/>
      <c r="E1090" s="41"/>
      <c r="H1090" s="34"/>
      <c r="I1090" s="34"/>
      <c r="J1090" s="1"/>
      <c r="K1090" s="1"/>
      <c r="L1090" s="1"/>
      <c r="M1090" s="42"/>
    </row>
    <row r="1091" spans="1:13" ht="14">
      <c r="A1091" s="38"/>
      <c r="C1091" s="40"/>
      <c r="D1091" s="41"/>
      <c r="E1091" s="41"/>
      <c r="H1091" s="34"/>
      <c r="I1091" s="34"/>
      <c r="J1091" s="1"/>
      <c r="K1091" s="1"/>
      <c r="L1091" s="1"/>
      <c r="M1091" s="42"/>
    </row>
    <row r="1092" spans="1:13" ht="14">
      <c r="A1092" s="38"/>
      <c r="C1092" s="40"/>
      <c r="D1092" s="41"/>
      <c r="E1092" s="41"/>
      <c r="H1092" s="34"/>
      <c r="I1092" s="34"/>
      <c r="J1092" s="1"/>
      <c r="K1092" s="1"/>
      <c r="L1092" s="1"/>
      <c r="M1092" s="42"/>
    </row>
    <row r="1093" spans="1:13" ht="14">
      <c r="A1093" s="38"/>
      <c r="C1093" s="40"/>
      <c r="D1093" s="41"/>
      <c r="E1093" s="41"/>
      <c r="H1093" s="34"/>
      <c r="I1093" s="34"/>
      <c r="J1093" s="1"/>
      <c r="K1093" s="1"/>
      <c r="L1093" s="1"/>
      <c r="M1093" s="42"/>
    </row>
    <row r="1094" spans="1:13" ht="14">
      <c r="A1094" s="38"/>
      <c r="C1094" s="40"/>
      <c r="D1094" s="41"/>
      <c r="E1094" s="41"/>
      <c r="H1094" s="34"/>
      <c r="I1094" s="34"/>
      <c r="J1094" s="1"/>
      <c r="K1094" s="1"/>
      <c r="L1094" s="1"/>
      <c r="M1094" s="42"/>
    </row>
    <row r="1095" spans="1:13" ht="14">
      <c r="A1095" s="38"/>
      <c r="C1095" s="40"/>
      <c r="D1095" s="41"/>
      <c r="E1095" s="41"/>
      <c r="H1095" s="34"/>
      <c r="I1095" s="34"/>
      <c r="J1095" s="1"/>
      <c r="K1095" s="1"/>
      <c r="L1095" s="1"/>
      <c r="M1095" s="42"/>
    </row>
    <row r="1096" spans="1:13" ht="14">
      <c r="A1096" s="38"/>
      <c r="C1096" s="40"/>
      <c r="D1096" s="41"/>
      <c r="E1096" s="41"/>
      <c r="H1096" s="34"/>
      <c r="I1096" s="34"/>
      <c r="J1096" s="1"/>
      <c r="K1096" s="1"/>
      <c r="L1096" s="1"/>
      <c r="M1096" s="42"/>
    </row>
    <row r="1097" spans="1:13" ht="14">
      <c r="A1097" s="38"/>
      <c r="C1097" s="40"/>
      <c r="D1097" s="41"/>
      <c r="E1097" s="41"/>
      <c r="H1097" s="34"/>
      <c r="I1097" s="34"/>
      <c r="J1097" s="1"/>
      <c r="K1097" s="1"/>
      <c r="L1097" s="1"/>
      <c r="M1097" s="42"/>
    </row>
    <row r="1098" spans="1:13" ht="14">
      <c r="A1098" s="38"/>
      <c r="C1098" s="40"/>
      <c r="D1098" s="41"/>
      <c r="E1098" s="41"/>
      <c r="H1098" s="34"/>
      <c r="I1098" s="34"/>
      <c r="J1098" s="1"/>
      <c r="K1098" s="1"/>
      <c r="L1098" s="1"/>
      <c r="M1098" s="42"/>
    </row>
    <row r="1099" spans="1:13" ht="14">
      <c r="A1099" s="38"/>
      <c r="C1099" s="40"/>
      <c r="D1099" s="41"/>
      <c r="E1099" s="41"/>
      <c r="H1099" s="34"/>
      <c r="I1099" s="34"/>
      <c r="J1099" s="1"/>
      <c r="K1099" s="1"/>
      <c r="L1099" s="1"/>
      <c r="M1099" s="42"/>
    </row>
    <row r="1100" spans="1:13" ht="14">
      <c r="A1100" s="38"/>
      <c r="C1100" s="40"/>
      <c r="D1100" s="41"/>
      <c r="E1100" s="41"/>
      <c r="H1100" s="34"/>
      <c r="I1100" s="34"/>
      <c r="J1100" s="1"/>
      <c r="K1100" s="1"/>
      <c r="L1100" s="1"/>
      <c r="M1100" s="42"/>
    </row>
    <row r="1101" spans="1:13" ht="14">
      <c r="A1101" s="38"/>
      <c r="C1101" s="40"/>
      <c r="D1101" s="41"/>
      <c r="E1101" s="41"/>
      <c r="H1101" s="34"/>
      <c r="I1101" s="34"/>
      <c r="J1101" s="1"/>
      <c r="K1101" s="1"/>
      <c r="L1101" s="1"/>
      <c r="M1101" s="42"/>
    </row>
    <row r="1102" spans="1:13" ht="14">
      <c r="A1102" s="38"/>
      <c r="C1102" s="40"/>
      <c r="D1102" s="41"/>
      <c r="E1102" s="41"/>
      <c r="H1102" s="34"/>
      <c r="I1102" s="34"/>
      <c r="J1102" s="1"/>
      <c r="K1102" s="1"/>
      <c r="L1102" s="1"/>
      <c r="M1102" s="42"/>
    </row>
    <row r="1103" spans="1:13" ht="14">
      <c r="A1103" s="38"/>
      <c r="C1103" s="40"/>
      <c r="D1103" s="41"/>
      <c r="E1103" s="41"/>
      <c r="H1103" s="34"/>
      <c r="I1103" s="34"/>
      <c r="J1103" s="1"/>
      <c r="K1103" s="1"/>
      <c r="L1103" s="1"/>
      <c r="M1103" s="42"/>
    </row>
    <row r="1104" spans="1:13" ht="14">
      <c r="A1104" s="38"/>
      <c r="C1104" s="40"/>
      <c r="D1104" s="41"/>
      <c r="E1104" s="41"/>
      <c r="H1104" s="34"/>
      <c r="I1104" s="34"/>
      <c r="J1104" s="1"/>
      <c r="K1104" s="1"/>
      <c r="L1104" s="1"/>
      <c r="M1104" s="42"/>
    </row>
    <row r="1105" spans="1:13" ht="14">
      <c r="A1105" s="38"/>
      <c r="C1105" s="40"/>
      <c r="D1105" s="41"/>
      <c r="E1105" s="41"/>
      <c r="H1105" s="34"/>
      <c r="I1105" s="34"/>
      <c r="J1105" s="1"/>
      <c r="K1105" s="1"/>
      <c r="L1105" s="1"/>
      <c r="M1105" s="42"/>
    </row>
    <row r="1106" spans="1:13" ht="14">
      <c r="A1106" s="38"/>
      <c r="C1106" s="40"/>
      <c r="D1106" s="41"/>
      <c r="E1106" s="41"/>
      <c r="H1106" s="34"/>
      <c r="I1106" s="34"/>
      <c r="J1106" s="1"/>
      <c r="K1106" s="1"/>
      <c r="L1106" s="1"/>
      <c r="M1106" s="42"/>
    </row>
    <row r="1107" spans="1:13" ht="14">
      <c r="A1107" s="38"/>
      <c r="C1107" s="40"/>
      <c r="D1107" s="41"/>
      <c r="E1107" s="41"/>
      <c r="H1107" s="34"/>
      <c r="I1107" s="34"/>
      <c r="J1107" s="1"/>
      <c r="K1107" s="1"/>
      <c r="L1107" s="1"/>
      <c r="M1107" s="42"/>
    </row>
    <row r="1108" spans="1:13" ht="14">
      <c r="A1108" s="38"/>
      <c r="C1108" s="40"/>
      <c r="D1108" s="41"/>
      <c r="E1108" s="41"/>
      <c r="H1108" s="34"/>
      <c r="I1108" s="34"/>
      <c r="J1108" s="1"/>
      <c r="K1108" s="1"/>
      <c r="L1108" s="1"/>
      <c r="M1108" s="42"/>
    </row>
    <row r="1109" spans="1:13" ht="14">
      <c r="A1109" s="38"/>
      <c r="C1109" s="40"/>
      <c r="D1109" s="41"/>
      <c r="E1109" s="41"/>
      <c r="H1109" s="34"/>
      <c r="I1109" s="34"/>
      <c r="J1109" s="1"/>
      <c r="K1109" s="1"/>
      <c r="L1109" s="1"/>
      <c r="M1109" s="42"/>
    </row>
    <row r="1110" spans="1:13" ht="14">
      <c r="A1110" s="38"/>
      <c r="C1110" s="40"/>
      <c r="D1110" s="41"/>
      <c r="E1110" s="41"/>
      <c r="H1110" s="34"/>
      <c r="I1110" s="34"/>
      <c r="J1110" s="1"/>
      <c r="K1110" s="1"/>
      <c r="L1110" s="1"/>
      <c r="M1110" s="42"/>
    </row>
    <row r="1111" spans="1:13" ht="14">
      <c r="A1111" s="38"/>
      <c r="C1111" s="40"/>
      <c r="D1111" s="41"/>
      <c r="E1111" s="41"/>
      <c r="H1111" s="34"/>
      <c r="I1111" s="34"/>
      <c r="J1111" s="1"/>
      <c r="K1111" s="1"/>
      <c r="L1111" s="1"/>
      <c r="M1111" s="42"/>
    </row>
    <row r="1112" spans="1:13" ht="14">
      <c r="A1112" s="38"/>
      <c r="C1112" s="40"/>
      <c r="D1112" s="41"/>
      <c r="E1112" s="41"/>
      <c r="H1112" s="34"/>
      <c r="I1112" s="34"/>
      <c r="J1112" s="1"/>
      <c r="K1112" s="1"/>
      <c r="L1112" s="1"/>
      <c r="M1112" s="42"/>
    </row>
    <row r="1113" spans="1:13" ht="14">
      <c r="A1113" s="38"/>
      <c r="C1113" s="40"/>
      <c r="D1113" s="41"/>
      <c r="E1113" s="41"/>
      <c r="H1113" s="34"/>
      <c r="I1113" s="34"/>
      <c r="J1113" s="1"/>
      <c r="K1113" s="1"/>
      <c r="L1113" s="1"/>
      <c r="M1113" s="42"/>
    </row>
    <row r="1114" spans="1:13" ht="14">
      <c r="A1114" s="38"/>
      <c r="C1114" s="40"/>
      <c r="D1114" s="41"/>
      <c r="E1114" s="41"/>
      <c r="H1114" s="34"/>
      <c r="I1114" s="34"/>
      <c r="J1114" s="1"/>
      <c r="K1114" s="1"/>
      <c r="L1114" s="1"/>
      <c r="M1114" s="42"/>
    </row>
    <row r="1115" spans="1:13" ht="14">
      <c r="A1115" s="38"/>
      <c r="C1115" s="40"/>
      <c r="D1115" s="41"/>
      <c r="E1115" s="41"/>
      <c r="H1115" s="34"/>
      <c r="I1115" s="34"/>
      <c r="J1115" s="1"/>
      <c r="K1115" s="1"/>
      <c r="L1115" s="1"/>
      <c r="M1115" s="42"/>
    </row>
    <row r="1116" spans="1:13" ht="14">
      <c r="A1116" s="38"/>
      <c r="C1116" s="40"/>
      <c r="D1116" s="41"/>
      <c r="E1116" s="41"/>
      <c r="H1116" s="34"/>
      <c r="I1116" s="34"/>
      <c r="J1116" s="1"/>
      <c r="K1116" s="1"/>
      <c r="L1116" s="1"/>
      <c r="M1116" s="42"/>
    </row>
    <row r="1117" spans="1:13" ht="14">
      <c r="A1117" s="38"/>
      <c r="C1117" s="40"/>
      <c r="D1117" s="41"/>
      <c r="E1117" s="41"/>
      <c r="H1117" s="34"/>
      <c r="I1117" s="34"/>
      <c r="J1117" s="1"/>
      <c r="K1117" s="1"/>
      <c r="L1117" s="1"/>
      <c r="M1117" s="42"/>
    </row>
    <row r="1118" spans="1:13" ht="14">
      <c r="A1118" s="38"/>
      <c r="C1118" s="40"/>
      <c r="D1118" s="41"/>
      <c r="E1118" s="41"/>
      <c r="H1118" s="34"/>
      <c r="I1118" s="34"/>
      <c r="J1118" s="1"/>
      <c r="K1118" s="1"/>
      <c r="L1118" s="1"/>
      <c r="M1118" s="42"/>
    </row>
    <row r="1119" spans="1:13" ht="14">
      <c r="A1119" s="38"/>
      <c r="C1119" s="40"/>
      <c r="D1119" s="41"/>
      <c r="E1119" s="41"/>
      <c r="H1119" s="34"/>
      <c r="I1119" s="34"/>
      <c r="J1119" s="1"/>
      <c r="K1119" s="1"/>
      <c r="L1119" s="1"/>
      <c r="M1119" s="42"/>
    </row>
    <row r="1120" spans="1:13" ht="14">
      <c r="A1120" s="38"/>
      <c r="C1120" s="40"/>
      <c r="D1120" s="41"/>
      <c r="E1120" s="41"/>
      <c r="H1120" s="34"/>
      <c r="I1120" s="34"/>
      <c r="J1120" s="1"/>
      <c r="K1120" s="1"/>
      <c r="L1120" s="1"/>
      <c r="M1120" s="42"/>
    </row>
    <row r="1121" spans="1:13" ht="14">
      <c r="A1121" s="38"/>
      <c r="C1121" s="40"/>
      <c r="D1121" s="41"/>
      <c r="E1121" s="41"/>
      <c r="H1121" s="34"/>
      <c r="I1121" s="34"/>
      <c r="J1121" s="1"/>
      <c r="K1121" s="1"/>
      <c r="L1121" s="1"/>
      <c r="M1121" s="42"/>
    </row>
    <row r="1122" spans="1:13" ht="14">
      <c r="A1122" s="38"/>
      <c r="C1122" s="40"/>
      <c r="D1122" s="41"/>
      <c r="E1122" s="41"/>
      <c r="H1122" s="34"/>
      <c r="I1122" s="34"/>
      <c r="J1122" s="1"/>
      <c r="K1122" s="1"/>
      <c r="L1122" s="1"/>
      <c r="M1122" s="42"/>
    </row>
    <row r="1123" spans="1:13" ht="14">
      <c r="A1123" s="38"/>
      <c r="C1123" s="40"/>
      <c r="D1123" s="41"/>
      <c r="E1123" s="41"/>
      <c r="H1123" s="34"/>
      <c r="I1123" s="34"/>
      <c r="J1123" s="1"/>
      <c r="K1123" s="1"/>
      <c r="L1123" s="1"/>
      <c r="M1123" s="42"/>
    </row>
    <row r="1124" spans="1:13" ht="14">
      <c r="A1124" s="38"/>
      <c r="C1124" s="40"/>
      <c r="D1124" s="41"/>
      <c r="E1124" s="41"/>
      <c r="H1124" s="34"/>
      <c r="I1124" s="34"/>
      <c r="J1124" s="1"/>
      <c r="K1124" s="1"/>
      <c r="L1124" s="1"/>
      <c r="M1124" s="42"/>
    </row>
    <row r="1125" spans="1:13" ht="14">
      <c r="A1125" s="38"/>
      <c r="C1125" s="40"/>
      <c r="D1125" s="41"/>
      <c r="E1125" s="41"/>
      <c r="H1125" s="34"/>
      <c r="I1125" s="34"/>
      <c r="J1125" s="1"/>
      <c r="K1125" s="1"/>
      <c r="L1125" s="1"/>
      <c r="M1125" s="42"/>
    </row>
    <row r="1126" spans="1:13" ht="14">
      <c r="A1126" s="38"/>
      <c r="C1126" s="40"/>
      <c r="D1126" s="41"/>
      <c r="E1126" s="41"/>
      <c r="H1126" s="34"/>
      <c r="I1126" s="34"/>
      <c r="J1126" s="1"/>
      <c r="K1126" s="1"/>
      <c r="L1126" s="1"/>
      <c r="M1126" s="42"/>
    </row>
    <row r="1127" spans="1:13" ht="14">
      <c r="A1127" s="38"/>
      <c r="C1127" s="40"/>
      <c r="D1127" s="41"/>
      <c r="E1127" s="41"/>
      <c r="H1127" s="34"/>
      <c r="I1127" s="34"/>
      <c r="J1127" s="1"/>
      <c r="K1127" s="1"/>
      <c r="L1127" s="1"/>
      <c r="M1127" s="42"/>
    </row>
    <row r="1128" spans="1:13" ht="14">
      <c r="A1128" s="38"/>
      <c r="C1128" s="40"/>
      <c r="D1128" s="41"/>
      <c r="E1128" s="41"/>
      <c r="H1128" s="34"/>
      <c r="I1128" s="34"/>
      <c r="J1128" s="1"/>
      <c r="K1128" s="1"/>
      <c r="L1128" s="1"/>
      <c r="M1128" s="42"/>
    </row>
    <row r="1129" spans="1:13" ht="14">
      <c r="A1129" s="38"/>
      <c r="C1129" s="40"/>
      <c r="D1129" s="41"/>
      <c r="E1129" s="41"/>
      <c r="H1129" s="34"/>
      <c r="I1129" s="34"/>
      <c r="J1129" s="1"/>
      <c r="K1129" s="1"/>
      <c r="L1129" s="1"/>
      <c r="M1129" s="42"/>
    </row>
    <row r="1130" spans="1:13" ht="14">
      <c r="A1130" s="38"/>
      <c r="C1130" s="40"/>
      <c r="D1130" s="41"/>
      <c r="E1130" s="41"/>
      <c r="H1130" s="34"/>
      <c r="I1130" s="34"/>
      <c r="J1130" s="1"/>
      <c r="K1130" s="1"/>
      <c r="L1130" s="1"/>
      <c r="M1130" s="42"/>
    </row>
    <row r="1131" spans="1:13" ht="14">
      <c r="A1131" s="38"/>
      <c r="C1131" s="40"/>
      <c r="D1131" s="41"/>
      <c r="E1131" s="41"/>
      <c r="H1131" s="34"/>
      <c r="I1131" s="34"/>
      <c r="J1131" s="1"/>
      <c r="K1131" s="1"/>
      <c r="L1131" s="1"/>
      <c r="M1131" s="42"/>
    </row>
    <row r="1132" spans="1:13" ht="14">
      <c r="A1132" s="38"/>
      <c r="C1132" s="40"/>
      <c r="D1132" s="41"/>
      <c r="E1132" s="41"/>
      <c r="H1132" s="34"/>
      <c r="I1132" s="34"/>
      <c r="J1132" s="1"/>
      <c r="K1132" s="1"/>
      <c r="L1132" s="1"/>
      <c r="M1132" s="42"/>
    </row>
    <row r="1133" spans="1:13" ht="14">
      <c r="A1133" s="38"/>
      <c r="C1133" s="40"/>
      <c r="D1133" s="41"/>
      <c r="E1133" s="41"/>
      <c r="H1133" s="34"/>
      <c r="I1133" s="34"/>
      <c r="J1133" s="1"/>
      <c r="K1133" s="1"/>
      <c r="L1133" s="1"/>
      <c r="M1133" s="42"/>
    </row>
    <row r="1134" spans="1:13" ht="14">
      <c r="A1134" s="38"/>
      <c r="C1134" s="40"/>
      <c r="D1134" s="41"/>
      <c r="E1134" s="41"/>
      <c r="H1134" s="34"/>
      <c r="I1134" s="34"/>
      <c r="J1134" s="1"/>
      <c r="K1134" s="1"/>
      <c r="L1134" s="1"/>
      <c r="M1134" s="42"/>
    </row>
    <row r="1135" spans="1:13" ht="14">
      <c r="A1135" s="38"/>
      <c r="C1135" s="40"/>
      <c r="D1135" s="41"/>
      <c r="E1135" s="41"/>
      <c r="H1135" s="34"/>
      <c r="I1135" s="34"/>
      <c r="J1135" s="1"/>
      <c r="K1135" s="1"/>
      <c r="L1135" s="1"/>
      <c r="M1135" s="42"/>
    </row>
    <row r="1136" spans="1:13" ht="14">
      <c r="A1136" s="38"/>
      <c r="C1136" s="40"/>
      <c r="D1136" s="41"/>
      <c r="E1136" s="41"/>
      <c r="H1136" s="34"/>
      <c r="I1136" s="34"/>
      <c r="J1136" s="1"/>
      <c r="K1136" s="1"/>
      <c r="L1136" s="1"/>
      <c r="M1136" s="42"/>
    </row>
    <row r="1137" spans="1:13" ht="14">
      <c r="A1137" s="38"/>
      <c r="C1137" s="40"/>
      <c r="D1137" s="41"/>
      <c r="E1137" s="41"/>
      <c r="H1137" s="34"/>
      <c r="I1137" s="34"/>
      <c r="J1137" s="1"/>
      <c r="K1137" s="1"/>
      <c r="L1137" s="1"/>
      <c r="M1137" s="42"/>
    </row>
    <row r="1138" spans="1:13" ht="14">
      <c r="A1138" s="38"/>
      <c r="C1138" s="40"/>
      <c r="D1138" s="41"/>
      <c r="E1138" s="41"/>
      <c r="H1138" s="34"/>
      <c r="I1138" s="34"/>
      <c r="J1138" s="1"/>
      <c r="K1138" s="1"/>
      <c r="L1138" s="1"/>
      <c r="M1138" s="42"/>
    </row>
    <row r="1139" spans="1:13" ht="14">
      <c r="A1139" s="38"/>
      <c r="C1139" s="40"/>
      <c r="D1139" s="41"/>
      <c r="E1139" s="41"/>
      <c r="H1139" s="34"/>
      <c r="I1139" s="34"/>
      <c r="J1139" s="1"/>
      <c r="K1139" s="1"/>
      <c r="L1139" s="1"/>
      <c r="M1139" s="42"/>
    </row>
    <row r="1140" spans="1:13" ht="14">
      <c r="A1140" s="38"/>
      <c r="C1140" s="40"/>
      <c r="D1140" s="41"/>
      <c r="E1140" s="41"/>
      <c r="H1140" s="34"/>
      <c r="I1140" s="34"/>
      <c r="J1140" s="1"/>
      <c r="K1140" s="1"/>
      <c r="L1140" s="1"/>
      <c r="M1140" s="42"/>
    </row>
    <row r="1141" spans="1:13" ht="14">
      <c r="A1141" s="38"/>
      <c r="C1141" s="40"/>
      <c r="D1141" s="41"/>
      <c r="E1141" s="41"/>
      <c r="H1141" s="34"/>
      <c r="I1141" s="34"/>
      <c r="J1141" s="1"/>
      <c r="K1141" s="1"/>
      <c r="L1141" s="1"/>
      <c r="M1141" s="42"/>
    </row>
    <row r="1142" spans="1:13" ht="14">
      <c r="A1142" s="38"/>
      <c r="C1142" s="40"/>
      <c r="D1142" s="41"/>
      <c r="E1142" s="41"/>
      <c r="H1142" s="34"/>
      <c r="I1142" s="34"/>
      <c r="J1142" s="1"/>
      <c r="K1142" s="1"/>
      <c r="L1142" s="1"/>
      <c r="M1142" s="42"/>
    </row>
    <row r="1143" spans="1:13" ht="14">
      <c r="A1143" s="38"/>
      <c r="C1143" s="40"/>
      <c r="D1143" s="41"/>
      <c r="E1143" s="41"/>
      <c r="H1143" s="34"/>
      <c r="I1143" s="34"/>
      <c r="J1143" s="1"/>
      <c r="K1143" s="1"/>
      <c r="L1143" s="1"/>
      <c r="M1143" s="42"/>
    </row>
    <row r="1144" spans="1:13" ht="14">
      <c r="A1144" s="38"/>
      <c r="C1144" s="40"/>
      <c r="D1144" s="41"/>
      <c r="E1144" s="41"/>
      <c r="H1144" s="34"/>
      <c r="I1144" s="34"/>
      <c r="J1144" s="1"/>
      <c r="K1144" s="1"/>
      <c r="L1144" s="1"/>
      <c r="M1144" s="42"/>
    </row>
    <row r="1145" spans="1:13" ht="14">
      <c r="A1145" s="38"/>
      <c r="C1145" s="40"/>
      <c r="D1145" s="41"/>
      <c r="E1145" s="41"/>
      <c r="H1145" s="34"/>
      <c r="I1145" s="34"/>
      <c r="J1145" s="1"/>
      <c r="K1145" s="1"/>
      <c r="L1145" s="1"/>
      <c r="M1145" s="42"/>
    </row>
    <row r="1146" spans="1:13" ht="14">
      <c r="A1146" s="38"/>
      <c r="C1146" s="40"/>
      <c r="D1146" s="41"/>
      <c r="E1146" s="41"/>
      <c r="H1146" s="34"/>
      <c r="I1146" s="34"/>
      <c r="J1146" s="1"/>
      <c r="K1146" s="1"/>
      <c r="L1146" s="1"/>
      <c r="M1146" s="42"/>
    </row>
    <row r="1147" spans="1:13" ht="14">
      <c r="A1147" s="38"/>
      <c r="C1147" s="40"/>
      <c r="D1147" s="41"/>
      <c r="E1147" s="41"/>
      <c r="H1147" s="34"/>
      <c r="I1147" s="34"/>
      <c r="J1147" s="1"/>
      <c r="K1147" s="1"/>
      <c r="L1147" s="1"/>
      <c r="M1147" s="42"/>
    </row>
    <row r="1148" spans="1:13" ht="14">
      <c r="A1148" s="38"/>
      <c r="C1148" s="40"/>
      <c r="D1148" s="41"/>
      <c r="E1148" s="41"/>
      <c r="H1148" s="34"/>
      <c r="I1148" s="34"/>
      <c r="J1148" s="1"/>
      <c r="K1148" s="1"/>
      <c r="L1148" s="1"/>
      <c r="M1148" s="42"/>
    </row>
    <row r="1149" spans="1:13" ht="14">
      <c r="A1149" s="38"/>
      <c r="C1149" s="40"/>
      <c r="D1149" s="41"/>
      <c r="E1149" s="41"/>
      <c r="H1149" s="34"/>
      <c r="I1149" s="34"/>
      <c r="J1149" s="1"/>
      <c r="K1149" s="1"/>
      <c r="L1149" s="1"/>
      <c r="M1149" s="42"/>
    </row>
    <row r="1150" spans="1:13" ht="14">
      <c r="A1150" s="38"/>
      <c r="C1150" s="40"/>
      <c r="D1150" s="41"/>
      <c r="E1150" s="41"/>
      <c r="H1150" s="34"/>
      <c r="I1150" s="34"/>
      <c r="J1150" s="1"/>
      <c r="K1150" s="1"/>
      <c r="L1150" s="1"/>
      <c r="M1150" s="42"/>
    </row>
    <row r="1151" spans="1:13" ht="14">
      <c r="A1151" s="38"/>
      <c r="C1151" s="40"/>
      <c r="D1151" s="41"/>
      <c r="E1151" s="41"/>
      <c r="H1151" s="34"/>
      <c r="I1151" s="34"/>
      <c r="J1151" s="1"/>
      <c r="K1151" s="1"/>
      <c r="L1151" s="1"/>
      <c r="M1151" s="42"/>
    </row>
    <row r="1152" spans="1:13" ht="14">
      <c r="A1152" s="38"/>
      <c r="C1152" s="40"/>
      <c r="D1152" s="41"/>
      <c r="E1152" s="41"/>
      <c r="H1152" s="34"/>
      <c r="I1152" s="34"/>
      <c r="J1152" s="1"/>
      <c r="K1152" s="1"/>
      <c r="L1152" s="1"/>
      <c r="M1152" s="42"/>
    </row>
    <row r="1153" spans="1:13" ht="14">
      <c r="A1153" s="38"/>
      <c r="C1153" s="40"/>
      <c r="D1153" s="41"/>
      <c r="E1153" s="41"/>
      <c r="H1153" s="34"/>
      <c r="I1153" s="34"/>
      <c r="J1153" s="1"/>
      <c r="K1153" s="1"/>
      <c r="L1153" s="1"/>
      <c r="M1153" s="42"/>
    </row>
    <row r="1154" spans="1:13" ht="14">
      <c r="A1154" s="38"/>
      <c r="C1154" s="40"/>
      <c r="D1154" s="41"/>
      <c r="E1154" s="41"/>
      <c r="H1154" s="34"/>
      <c r="I1154" s="34"/>
      <c r="J1154" s="1"/>
      <c r="K1154" s="1"/>
      <c r="L1154" s="1"/>
      <c r="M1154" s="42"/>
    </row>
    <row r="1155" spans="1:13" ht="14">
      <c r="A1155" s="38"/>
      <c r="C1155" s="40"/>
      <c r="D1155" s="41"/>
      <c r="E1155" s="41"/>
      <c r="H1155" s="34"/>
      <c r="I1155" s="34"/>
      <c r="J1155" s="1"/>
      <c r="K1155" s="1"/>
      <c r="L1155" s="1"/>
      <c r="M1155" s="42"/>
    </row>
    <row r="1156" spans="1:13" ht="14">
      <c r="A1156" s="38"/>
      <c r="C1156" s="40"/>
      <c r="D1156" s="41"/>
      <c r="E1156" s="41"/>
      <c r="H1156" s="34"/>
      <c r="I1156" s="34"/>
      <c r="J1156" s="1"/>
      <c r="K1156" s="1"/>
      <c r="L1156" s="1"/>
      <c r="M1156" s="42"/>
    </row>
    <row r="1157" spans="1:13" ht="14">
      <c r="A1157" s="38"/>
      <c r="C1157" s="40"/>
      <c r="D1157" s="41"/>
      <c r="E1157" s="41"/>
      <c r="H1157" s="34"/>
      <c r="I1157" s="34"/>
      <c r="J1157" s="1"/>
      <c r="K1157" s="1"/>
      <c r="L1157" s="1"/>
      <c r="M1157" s="42"/>
    </row>
    <row r="1158" spans="1:13" ht="14">
      <c r="A1158" s="38"/>
      <c r="C1158" s="40"/>
      <c r="D1158" s="41"/>
      <c r="E1158" s="41"/>
      <c r="H1158" s="34"/>
      <c r="I1158" s="34"/>
      <c r="J1158" s="1"/>
      <c r="K1158" s="1"/>
      <c r="L1158" s="1"/>
      <c r="M1158" s="42"/>
    </row>
    <row r="1159" spans="1:13" ht="14">
      <c r="A1159" s="38"/>
      <c r="C1159" s="40"/>
      <c r="D1159" s="41"/>
      <c r="E1159" s="41"/>
      <c r="H1159" s="34"/>
      <c r="I1159" s="34"/>
      <c r="J1159" s="1"/>
      <c r="K1159" s="1"/>
      <c r="L1159" s="1"/>
      <c r="M1159" s="42"/>
    </row>
    <row r="1160" spans="1:13" ht="14">
      <c r="A1160" s="38"/>
      <c r="C1160" s="40"/>
      <c r="D1160" s="41"/>
      <c r="E1160" s="41"/>
      <c r="H1160" s="34"/>
      <c r="I1160" s="34"/>
      <c r="J1160" s="1"/>
      <c r="K1160" s="1"/>
      <c r="L1160" s="1"/>
      <c r="M1160" s="42"/>
    </row>
    <row r="1161" spans="1:13" ht="14">
      <c r="A1161" s="38"/>
      <c r="C1161" s="40"/>
      <c r="D1161" s="41"/>
      <c r="E1161" s="41"/>
      <c r="H1161" s="34"/>
      <c r="I1161" s="34"/>
      <c r="J1161" s="1"/>
      <c r="K1161" s="1"/>
      <c r="L1161" s="1"/>
      <c r="M1161" s="42"/>
    </row>
    <row r="1162" spans="1:13" ht="14">
      <c r="A1162" s="38"/>
      <c r="C1162" s="40"/>
      <c r="D1162" s="41"/>
      <c r="E1162" s="41"/>
      <c r="H1162" s="34"/>
      <c r="I1162" s="34"/>
      <c r="J1162" s="1"/>
      <c r="K1162" s="1"/>
      <c r="L1162" s="1"/>
      <c r="M1162" s="42"/>
    </row>
    <row r="1163" spans="1:13" ht="14">
      <c r="A1163" s="38"/>
      <c r="C1163" s="40"/>
      <c r="D1163" s="41"/>
      <c r="E1163" s="41"/>
      <c r="H1163" s="34"/>
      <c r="I1163" s="34"/>
      <c r="J1163" s="1"/>
      <c r="K1163" s="1"/>
      <c r="L1163" s="1"/>
      <c r="M1163" s="42"/>
    </row>
    <row r="1164" spans="1:13" ht="14">
      <c r="A1164" s="38"/>
      <c r="C1164" s="40"/>
      <c r="D1164" s="41"/>
      <c r="E1164" s="41"/>
      <c r="H1164" s="34"/>
      <c r="I1164" s="34"/>
      <c r="J1164" s="1"/>
      <c r="K1164" s="1"/>
      <c r="L1164" s="1"/>
      <c r="M1164" s="42"/>
    </row>
    <row r="1165" spans="1:13" ht="14">
      <c r="A1165" s="38"/>
      <c r="C1165" s="40"/>
      <c r="D1165" s="41"/>
      <c r="E1165" s="41"/>
      <c r="H1165" s="34"/>
      <c r="I1165" s="34"/>
      <c r="J1165" s="1"/>
      <c r="K1165" s="1"/>
      <c r="L1165" s="1"/>
      <c r="M1165" s="42"/>
    </row>
    <row r="1166" spans="1:13" ht="14">
      <c r="A1166" s="38"/>
      <c r="C1166" s="40"/>
      <c r="D1166" s="41"/>
      <c r="E1166" s="41"/>
      <c r="H1166" s="34"/>
      <c r="I1166" s="34"/>
      <c r="J1166" s="1"/>
      <c r="K1166" s="1"/>
      <c r="L1166" s="1"/>
      <c r="M1166" s="42"/>
    </row>
    <row r="1167" spans="1:13" ht="14">
      <c r="A1167" s="38"/>
      <c r="C1167" s="40"/>
      <c r="D1167" s="41"/>
      <c r="E1167" s="41"/>
      <c r="H1167" s="34"/>
      <c r="I1167" s="34"/>
      <c r="J1167" s="1"/>
      <c r="K1167" s="1"/>
      <c r="L1167" s="1"/>
      <c r="M1167" s="42"/>
    </row>
    <row r="1168" spans="1:13" ht="14">
      <c r="A1168" s="38"/>
      <c r="C1168" s="40"/>
      <c r="D1168" s="41"/>
      <c r="E1168" s="41"/>
      <c r="H1168" s="34"/>
      <c r="I1168" s="34"/>
      <c r="J1168" s="1"/>
      <c r="K1168" s="1"/>
      <c r="L1168" s="1"/>
      <c r="M1168" s="42"/>
    </row>
    <row r="1169" spans="1:13" ht="14">
      <c r="A1169" s="38"/>
      <c r="C1169" s="40"/>
      <c r="D1169" s="41"/>
      <c r="E1169" s="41"/>
      <c r="H1169" s="34"/>
      <c r="I1169" s="34"/>
      <c r="J1169" s="1"/>
      <c r="K1169" s="1"/>
      <c r="L1169" s="1"/>
      <c r="M1169" s="42"/>
    </row>
    <row r="1170" spans="1:13" ht="14">
      <c r="A1170" s="38"/>
      <c r="C1170" s="40"/>
      <c r="D1170" s="41"/>
      <c r="E1170" s="41"/>
      <c r="H1170" s="34"/>
      <c r="I1170" s="34"/>
      <c r="J1170" s="1"/>
      <c r="K1170" s="1"/>
      <c r="L1170" s="1"/>
      <c r="M1170" s="42"/>
    </row>
    <row r="1171" spans="1:13" ht="14">
      <c r="A1171" s="38"/>
      <c r="C1171" s="40"/>
      <c r="D1171" s="41"/>
      <c r="E1171" s="41"/>
      <c r="H1171" s="34"/>
      <c r="I1171" s="34"/>
      <c r="J1171" s="1"/>
      <c r="K1171" s="1"/>
      <c r="L1171" s="1"/>
      <c r="M1171" s="42"/>
    </row>
    <row r="1172" spans="1:13" ht="14">
      <c r="A1172" s="38"/>
      <c r="C1172" s="40"/>
      <c r="D1172" s="41"/>
      <c r="E1172" s="41"/>
      <c r="H1172" s="34"/>
      <c r="I1172" s="34"/>
      <c r="J1172" s="1"/>
      <c r="K1172" s="1"/>
      <c r="L1172" s="1"/>
      <c r="M1172" s="42"/>
    </row>
    <row r="1173" spans="1:13" ht="14">
      <c r="A1173" s="38"/>
      <c r="C1173" s="40"/>
      <c r="D1173" s="41"/>
      <c r="E1173" s="41"/>
      <c r="H1173" s="34"/>
      <c r="I1173" s="34"/>
      <c r="J1173" s="1"/>
      <c r="K1173" s="1"/>
      <c r="L1173" s="1"/>
      <c r="M1173" s="42"/>
    </row>
    <row r="1174" spans="1:13" ht="14">
      <c r="A1174" s="38"/>
      <c r="C1174" s="40"/>
      <c r="D1174" s="41"/>
      <c r="E1174" s="41"/>
      <c r="H1174" s="34"/>
      <c r="I1174" s="34"/>
      <c r="J1174" s="1"/>
      <c r="K1174" s="1"/>
      <c r="L1174" s="1"/>
      <c r="M1174" s="42"/>
    </row>
    <row r="1175" spans="1:13" ht="14">
      <c r="A1175" s="38"/>
      <c r="C1175" s="40"/>
      <c r="D1175" s="41"/>
      <c r="E1175" s="41"/>
      <c r="H1175" s="34"/>
      <c r="I1175" s="34"/>
      <c r="J1175" s="1"/>
      <c r="K1175" s="1"/>
      <c r="L1175" s="1"/>
      <c r="M1175" s="42"/>
    </row>
    <row r="1176" spans="1:13" ht="14">
      <c r="A1176" s="38"/>
      <c r="C1176" s="40"/>
      <c r="D1176" s="41"/>
      <c r="E1176" s="41"/>
      <c r="H1176" s="34"/>
      <c r="I1176" s="34"/>
      <c r="J1176" s="1"/>
      <c r="K1176" s="1"/>
      <c r="L1176" s="1"/>
      <c r="M1176" s="42"/>
    </row>
    <row r="1177" spans="1:13" ht="14">
      <c r="A1177" s="38"/>
      <c r="C1177" s="40"/>
      <c r="D1177" s="41"/>
      <c r="E1177" s="41"/>
      <c r="H1177" s="34"/>
      <c r="I1177" s="34"/>
      <c r="J1177" s="1"/>
      <c r="K1177" s="1"/>
      <c r="L1177" s="1"/>
      <c r="M1177" s="42"/>
    </row>
    <row r="1178" spans="1:13" ht="14">
      <c r="A1178" s="38"/>
      <c r="C1178" s="40"/>
      <c r="D1178" s="41"/>
      <c r="E1178" s="41"/>
      <c r="H1178" s="34"/>
      <c r="I1178" s="34"/>
      <c r="J1178" s="1"/>
      <c r="K1178" s="1"/>
      <c r="L1178" s="1"/>
      <c r="M1178" s="42"/>
    </row>
    <row r="1179" spans="1:13" ht="14">
      <c r="A1179" s="38"/>
      <c r="C1179" s="40"/>
      <c r="D1179" s="41"/>
      <c r="E1179" s="41"/>
      <c r="H1179" s="34"/>
      <c r="I1179" s="34"/>
      <c r="J1179" s="1"/>
      <c r="K1179" s="1"/>
      <c r="L1179" s="1"/>
      <c r="M1179" s="42"/>
    </row>
    <row r="1180" spans="1:13" ht="14">
      <c r="A1180" s="38"/>
      <c r="C1180" s="40"/>
      <c r="D1180" s="41"/>
      <c r="E1180" s="41"/>
      <c r="H1180" s="34"/>
      <c r="I1180" s="34"/>
      <c r="J1180" s="1"/>
      <c r="K1180" s="1"/>
      <c r="L1180" s="1"/>
      <c r="M1180" s="42"/>
    </row>
    <row r="1181" spans="1:13" ht="14">
      <c r="A1181" s="38"/>
      <c r="C1181" s="40"/>
      <c r="D1181" s="41"/>
      <c r="E1181" s="41"/>
      <c r="H1181" s="34"/>
      <c r="I1181" s="34"/>
      <c r="J1181" s="1"/>
      <c r="K1181" s="1"/>
      <c r="L1181" s="1"/>
      <c r="M1181" s="42"/>
    </row>
    <row r="1182" spans="1:13" ht="14">
      <c r="A1182" s="38"/>
      <c r="C1182" s="40"/>
      <c r="D1182" s="41"/>
      <c r="E1182" s="41"/>
      <c r="H1182" s="34"/>
      <c r="I1182" s="34"/>
      <c r="J1182" s="1"/>
      <c r="K1182" s="1"/>
      <c r="L1182" s="1"/>
      <c r="M1182" s="42"/>
    </row>
    <row r="1183" spans="1:13" ht="14">
      <c r="A1183" s="38"/>
      <c r="C1183" s="40"/>
      <c r="D1183" s="41"/>
      <c r="E1183" s="41"/>
      <c r="H1183" s="34"/>
      <c r="I1183" s="34"/>
      <c r="J1183" s="1"/>
      <c r="K1183" s="1"/>
      <c r="L1183" s="1"/>
      <c r="M1183" s="42"/>
    </row>
    <row r="1184" spans="1:13" ht="14">
      <c r="A1184" s="38"/>
      <c r="C1184" s="40"/>
      <c r="D1184" s="41"/>
      <c r="E1184" s="41"/>
      <c r="H1184" s="34"/>
      <c r="I1184" s="34"/>
      <c r="J1184" s="1"/>
      <c r="K1184" s="1"/>
      <c r="L1184" s="1"/>
      <c r="M1184" s="42"/>
    </row>
    <row r="1185" spans="1:13" ht="14">
      <c r="A1185" s="38"/>
      <c r="C1185" s="40"/>
      <c r="D1185" s="41"/>
      <c r="E1185" s="41"/>
      <c r="H1185" s="34"/>
      <c r="I1185" s="34"/>
      <c r="J1185" s="1"/>
      <c r="K1185" s="1"/>
      <c r="L1185" s="1"/>
      <c r="M1185" s="42"/>
    </row>
    <row r="1186" spans="1:13" ht="14">
      <c r="A1186" s="38"/>
      <c r="C1186" s="40"/>
      <c r="D1186" s="41"/>
      <c r="E1186" s="41"/>
      <c r="H1186" s="34"/>
      <c r="I1186" s="34"/>
      <c r="J1186" s="1"/>
      <c r="K1186" s="1"/>
      <c r="L1186" s="1"/>
      <c r="M1186" s="42"/>
    </row>
    <row r="1187" spans="1:13" ht="14">
      <c r="A1187" s="38"/>
      <c r="C1187" s="40"/>
      <c r="D1187" s="41"/>
      <c r="E1187" s="41"/>
      <c r="H1187" s="34"/>
      <c r="I1187" s="34"/>
      <c r="J1187" s="1"/>
      <c r="K1187" s="1"/>
      <c r="L1187" s="1"/>
      <c r="M1187" s="42"/>
    </row>
    <row r="1188" spans="1:13" ht="14">
      <c r="A1188" s="38"/>
      <c r="C1188" s="40"/>
      <c r="D1188" s="41"/>
      <c r="E1188" s="41"/>
      <c r="H1188" s="34"/>
      <c r="I1188" s="34"/>
      <c r="J1188" s="1"/>
      <c r="K1188" s="1"/>
      <c r="L1188" s="1"/>
      <c r="M1188" s="42"/>
    </row>
    <row r="1189" spans="1:13" ht="14">
      <c r="A1189" s="38"/>
      <c r="C1189" s="40"/>
      <c r="D1189" s="41"/>
      <c r="E1189" s="41"/>
      <c r="H1189" s="34"/>
      <c r="I1189" s="34"/>
      <c r="J1189" s="1"/>
      <c r="K1189" s="1"/>
      <c r="L1189" s="1"/>
      <c r="M1189" s="42"/>
    </row>
    <row r="1190" spans="1:13" ht="14">
      <c r="A1190" s="38"/>
      <c r="C1190" s="40"/>
      <c r="D1190" s="41"/>
      <c r="E1190" s="41"/>
      <c r="H1190" s="34"/>
      <c r="I1190" s="34"/>
      <c r="J1190" s="1"/>
      <c r="K1190" s="1"/>
      <c r="L1190" s="1"/>
      <c r="M1190" s="42"/>
    </row>
    <row r="1191" spans="1:13" ht="14">
      <c r="A1191" s="38"/>
      <c r="C1191" s="40"/>
      <c r="D1191" s="41"/>
      <c r="E1191" s="41"/>
      <c r="H1191" s="34"/>
      <c r="I1191" s="34"/>
      <c r="J1191" s="1"/>
      <c r="K1191" s="1"/>
      <c r="L1191" s="1"/>
      <c r="M1191" s="42"/>
    </row>
    <row r="1192" spans="1:13" ht="14">
      <c r="A1192" s="38"/>
      <c r="C1192" s="40"/>
      <c r="D1192" s="41"/>
      <c r="E1192" s="41"/>
      <c r="H1192" s="34"/>
      <c r="I1192" s="34"/>
      <c r="J1192" s="1"/>
      <c r="K1192" s="1"/>
      <c r="L1192" s="1"/>
      <c r="M1192" s="42"/>
    </row>
    <row r="1193" spans="1:13" ht="14">
      <c r="A1193" s="38"/>
      <c r="C1193" s="40"/>
      <c r="D1193" s="41"/>
      <c r="E1193" s="41"/>
      <c r="H1193" s="34"/>
      <c r="I1193" s="34"/>
      <c r="J1193" s="1"/>
      <c r="K1193" s="1"/>
      <c r="L1193" s="1"/>
      <c r="M1193" s="42"/>
    </row>
    <row r="1194" spans="1:13" ht="14">
      <c r="A1194" s="38"/>
      <c r="C1194" s="40"/>
      <c r="D1194" s="41"/>
      <c r="E1194" s="41"/>
      <c r="H1194" s="34"/>
      <c r="I1194" s="34"/>
      <c r="J1194" s="1"/>
      <c r="K1194" s="1"/>
      <c r="L1194" s="1"/>
      <c r="M1194" s="42"/>
    </row>
    <row r="1195" spans="1:13" ht="14">
      <c r="A1195" s="38"/>
      <c r="C1195" s="40"/>
      <c r="D1195" s="41"/>
      <c r="E1195" s="41"/>
      <c r="H1195" s="34"/>
      <c r="I1195" s="34"/>
      <c r="J1195" s="1"/>
      <c r="K1195" s="1"/>
      <c r="L1195" s="1"/>
      <c r="M1195" s="42"/>
    </row>
    <row r="1196" spans="1:13" ht="14">
      <c r="A1196" s="38"/>
      <c r="C1196" s="40"/>
      <c r="D1196" s="41"/>
      <c r="E1196" s="41"/>
      <c r="H1196" s="34"/>
      <c r="I1196" s="34"/>
      <c r="J1196" s="1"/>
      <c r="K1196" s="1"/>
      <c r="L1196" s="1"/>
      <c r="M1196" s="42"/>
    </row>
    <row r="1197" spans="1:13" ht="14">
      <c r="A1197" s="38"/>
      <c r="C1197" s="40"/>
      <c r="D1197" s="41"/>
      <c r="E1197" s="41"/>
      <c r="H1197" s="34"/>
      <c r="I1197" s="34"/>
      <c r="J1197" s="1"/>
      <c r="K1197" s="1"/>
      <c r="L1197" s="1"/>
      <c r="M1197" s="42"/>
    </row>
    <row r="1198" spans="1:13" ht="14">
      <c r="A1198" s="38"/>
      <c r="C1198" s="40"/>
      <c r="D1198" s="41"/>
      <c r="E1198" s="41"/>
      <c r="H1198" s="34"/>
      <c r="I1198" s="34"/>
      <c r="J1198" s="1"/>
      <c r="K1198" s="1"/>
      <c r="L1198" s="1"/>
      <c r="M1198" s="42"/>
    </row>
    <row r="1199" spans="1:13" ht="14">
      <c r="A1199" s="38"/>
      <c r="C1199" s="40"/>
      <c r="D1199" s="41"/>
      <c r="E1199" s="41"/>
      <c r="H1199" s="34"/>
      <c r="I1199" s="34"/>
      <c r="J1199" s="1"/>
      <c r="K1199" s="1"/>
      <c r="L1199" s="1"/>
      <c r="M1199" s="42"/>
    </row>
    <row r="1200" spans="1:13" ht="14">
      <c r="A1200" s="38"/>
      <c r="C1200" s="40"/>
      <c r="D1200" s="41"/>
      <c r="E1200" s="41"/>
      <c r="H1200" s="34"/>
      <c r="I1200" s="34"/>
      <c r="J1200" s="1"/>
      <c r="K1200" s="1"/>
      <c r="L1200" s="1"/>
      <c r="M1200" s="42"/>
    </row>
    <row r="1201" spans="1:13" ht="14">
      <c r="A1201" s="38"/>
      <c r="C1201" s="40"/>
      <c r="D1201" s="41"/>
      <c r="E1201" s="41"/>
      <c r="H1201" s="34"/>
      <c r="I1201" s="34"/>
      <c r="J1201" s="1"/>
      <c r="K1201" s="1"/>
      <c r="L1201" s="1"/>
      <c r="M1201" s="42"/>
    </row>
    <row r="1202" spans="1:13" ht="14">
      <c r="A1202" s="38"/>
      <c r="C1202" s="40"/>
      <c r="D1202" s="41"/>
      <c r="E1202" s="41"/>
      <c r="H1202" s="34"/>
      <c r="I1202" s="34"/>
      <c r="J1202" s="1"/>
      <c r="K1202" s="1"/>
      <c r="L1202" s="1"/>
      <c r="M1202" s="42"/>
    </row>
    <row r="1203" spans="1:13" ht="14">
      <c r="A1203" s="38"/>
      <c r="C1203" s="40"/>
      <c r="D1203" s="41"/>
      <c r="E1203" s="41"/>
      <c r="H1203" s="34"/>
      <c r="I1203" s="34"/>
      <c r="J1203" s="1"/>
      <c r="K1203" s="1"/>
      <c r="L1203" s="1"/>
      <c r="M1203" s="42"/>
    </row>
    <row r="1204" spans="1:13" ht="14">
      <c r="A1204" s="38"/>
      <c r="C1204" s="40"/>
      <c r="D1204" s="41"/>
      <c r="E1204" s="41"/>
      <c r="H1204" s="34"/>
      <c r="I1204" s="34"/>
      <c r="J1204" s="1"/>
      <c r="K1204" s="1"/>
      <c r="L1204" s="1"/>
      <c r="M1204" s="42"/>
    </row>
    <row r="1205" spans="1:13" ht="14">
      <c r="A1205" s="38"/>
      <c r="C1205" s="40"/>
      <c r="D1205" s="41"/>
      <c r="E1205" s="41"/>
      <c r="H1205" s="34"/>
      <c r="I1205" s="34"/>
      <c r="J1205" s="1"/>
      <c r="K1205" s="1"/>
      <c r="L1205" s="1"/>
      <c r="M1205" s="42"/>
    </row>
    <row r="1206" spans="1:13" ht="14">
      <c r="A1206" s="38"/>
      <c r="C1206" s="40"/>
      <c r="D1206" s="41"/>
      <c r="E1206" s="41"/>
      <c r="H1206" s="34"/>
      <c r="I1206" s="34"/>
      <c r="J1206" s="1"/>
      <c r="K1206" s="1"/>
      <c r="L1206" s="1"/>
      <c r="M1206" s="42"/>
    </row>
    <row r="1207" spans="1:13" ht="14">
      <c r="A1207" s="38"/>
      <c r="C1207" s="40"/>
      <c r="D1207" s="41"/>
      <c r="E1207" s="41"/>
      <c r="H1207" s="34"/>
      <c r="I1207" s="34"/>
      <c r="J1207" s="1"/>
      <c r="K1207" s="1"/>
      <c r="L1207" s="1"/>
      <c r="M1207" s="42"/>
    </row>
    <row r="1208" spans="1:13" ht="14">
      <c r="A1208" s="38"/>
      <c r="C1208" s="40"/>
      <c r="D1208" s="41"/>
      <c r="E1208" s="41"/>
      <c r="H1208" s="34"/>
      <c r="I1208" s="34"/>
      <c r="J1208" s="1"/>
      <c r="K1208" s="1"/>
      <c r="L1208" s="1"/>
      <c r="M1208" s="42"/>
    </row>
    <row r="1209" spans="1:13" ht="14">
      <c r="A1209" s="38"/>
      <c r="C1209" s="40"/>
      <c r="D1209" s="41"/>
      <c r="E1209" s="41"/>
      <c r="H1209" s="34"/>
      <c r="I1209" s="34"/>
      <c r="J1209" s="1"/>
      <c r="K1209" s="1"/>
      <c r="L1209" s="1"/>
      <c r="M1209" s="42"/>
    </row>
    <row r="1210" spans="1:13" ht="14">
      <c r="A1210" s="38"/>
      <c r="C1210" s="40"/>
      <c r="D1210" s="41"/>
      <c r="E1210" s="41"/>
      <c r="H1210" s="34"/>
      <c r="I1210" s="34"/>
      <c r="J1210" s="1"/>
      <c r="K1210" s="1"/>
      <c r="L1210" s="1"/>
      <c r="M1210" s="42"/>
    </row>
    <row r="1211" spans="1:13" ht="14">
      <c r="A1211" s="38"/>
      <c r="C1211" s="40"/>
      <c r="D1211" s="41"/>
      <c r="E1211" s="41"/>
      <c r="H1211" s="34"/>
      <c r="I1211" s="34"/>
      <c r="J1211" s="1"/>
      <c r="K1211" s="1"/>
      <c r="L1211" s="1"/>
      <c r="M1211" s="42"/>
    </row>
    <row r="1212" spans="1:13" ht="14">
      <c r="A1212" s="38"/>
      <c r="C1212" s="40"/>
      <c r="D1212" s="41"/>
      <c r="E1212" s="41"/>
      <c r="H1212" s="34"/>
      <c r="I1212" s="34"/>
      <c r="J1212" s="1"/>
      <c r="K1212" s="1"/>
      <c r="L1212" s="1"/>
      <c r="M1212" s="42"/>
    </row>
    <row r="1213" spans="1:13" ht="14">
      <c r="A1213" s="38"/>
      <c r="C1213" s="40"/>
      <c r="D1213" s="41"/>
      <c r="E1213" s="41"/>
      <c r="H1213" s="34"/>
      <c r="I1213" s="34"/>
      <c r="J1213" s="1"/>
      <c r="K1213" s="1"/>
      <c r="L1213" s="1"/>
      <c r="M1213" s="42"/>
    </row>
    <row r="1214" spans="1:13" ht="14">
      <c r="A1214" s="38"/>
      <c r="C1214" s="40"/>
      <c r="D1214" s="41"/>
      <c r="E1214" s="41"/>
      <c r="H1214" s="34"/>
      <c r="I1214" s="34"/>
      <c r="J1214" s="1"/>
      <c r="K1214" s="1"/>
      <c r="L1214" s="1"/>
      <c r="M1214" s="42"/>
    </row>
    <row r="1215" spans="1:13" ht="14">
      <c r="A1215" s="38"/>
      <c r="C1215" s="40"/>
      <c r="D1215" s="41"/>
      <c r="E1215" s="41"/>
      <c r="H1215" s="34"/>
      <c r="I1215" s="34"/>
      <c r="J1215" s="1"/>
      <c r="K1215" s="1"/>
      <c r="L1215" s="1"/>
      <c r="M1215" s="42"/>
    </row>
    <row r="1216" spans="1:13" ht="14">
      <c r="A1216" s="38"/>
      <c r="C1216" s="40"/>
      <c r="D1216" s="41"/>
      <c r="E1216" s="41"/>
      <c r="H1216" s="34"/>
      <c r="I1216" s="34"/>
      <c r="J1216" s="1"/>
      <c r="K1216" s="1"/>
      <c r="L1216" s="1"/>
      <c r="M1216" s="42"/>
    </row>
    <row r="1217" spans="1:13" ht="14">
      <c r="A1217" s="38"/>
      <c r="C1217" s="40"/>
      <c r="D1217" s="41"/>
      <c r="E1217" s="41"/>
      <c r="H1217" s="34"/>
      <c r="I1217" s="34"/>
      <c r="J1217" s="1"/>
      <c r="K1217" s="1"/>
      <c r="L1217" s="1"/>
      <c r="M1217" s="42"/>
    </row>
    <row r="1218" spans="1:13" ht="14">
      <c r="A1218" s="38"/>
      <c r="C1218" s="40"/>
      <c r="D1218" s="41"/>
      <c r="E1218" s="41"/>
      <c r="H1218" s="34"/>
      <c r="I1218" s="34"/>
      <c r="J1218" s="1"/>
      <c r="K1218" s="1"/>
      <c r="L1218" s="1"/>
      <c r="M1218" s="42"/>
    </row>
    <row r="1219" spans="1:13" ht="14">
      <c r="A1219" s="38"/>
      <c r="C1219" s="40"/>
      <c r="D1219" s="41"/>
      <c r="E1219" s="41"/>
      <c r="H1219" s="34"/>
      <c r="I1219" s="34"/>
      <c r="J1219" s="1"/>
      <c r="K1219" s="1"/>
      <c r="L1219" s="1"/>
      <c r="M1219" s="42"/>
    </row>
    <row r="1220" spans="1:13" ht="14">
      <c r="A1220" s="38"/>
      <c r="C1220" s="40"/>
      <c r="D1220" s="41"/>
      <c r="E1220" s="41"/>
      <c r="H1220" s="34"/>
      <c r="I1220" s="34"/>
      <c r="J1220" s="1"/>
      <c r="K1220" s="1"/>
      <c r="L1220" s="1"/>
      <c r="M1220" s="42"/>
    </row>
    <row r="1221" spans="1:13" ht="14">
      <c r="A1221" s="38"/>
      <c r="C1221" s="40"/>
      <c r="D1221" s="41"/>
      <c r="E1221" s="41"/>
      <c r="H1221" s="34"/>
      <c r="I1221" s="34"/>
      <c r="J1221" s="1"/>
      <c r="K1221" s="1"/>
      <c r="L1221" s="1"/>
      <c r="M1221" s="42"/>
    </row>
    <row r="1222" spans="1:13" ht="14">
      <c r="A1222" s="38"/>
      <c r="C1222" s="40"/>
      <c r="D1222" s="41"/>
      <c r="E1222" s="41"/>
      <c r="H1222" s="34"/>
      <c r="I1222" s="34"/>
      <c r="J1222" s="1"/>
      <c r="K1222" s="1"/>
      <c r="L1222" s="1"/>
      <c r="M1222" s="42"/>
    </row>
    <row r="1223" spans="1:13" ht="14">
      <c r="A1223" s="38"/>
      <c r="C1223" s="40"/>
      <c r="D1223" s="41"/>
      <c r="E1223" s="41"/>
      <c r="H1223" s="34"/>
      <c r="I1223" s="34"/>
      <c r="J1223" s="1"/>
      <c r="K1223" s="1"/>
      <c r="L1223" s="1"/>
      <c r="M1223" s="42"/>
    </row>
    <row r="1224" spans="1:13" ht="14">
      <c r="A1224" s="38"/>
      <c r="C1224" s="40"/>
      <c r="D1224" s="41"/>
      <c r="E1224" s="41"/>
      <c r="H1224" s="34"/>
      <c r="I1224" s="34"/>
      <c r="J1224" s="1"/>
      <c r="K1224" s="1"/>
      <c r="L1224" s="1"/>
      <c r="M1224" s="42"/>
    </row>
    <row r="1225" spans="1:13" ht="14">
      <c r="A1225" s="38"/>
      <c r="C1225" s="40"/>
      <c r="D1225" s="41"/>
      <c r="E1225" s="41"/>
      <c r="H1225" s="34"/>
      <c r="I1225" s="34"/>
      <c r="J1225" s="1"/>
      <c r="K1225" s="1"/>
      <c r="L1225" s="1"/>
      <c r="M1225" s="42"/>
    </row>
    <row r="1226" spans="1:13" ht="14">
      <c r="A1226" s="38"/>
      <c r="C1226" s="40"/>
      <c r="D1226" s="41"/>
      <c r="E1226" s="41"/>
      <c r="H1226" s="34"/>
      <c r="I1226" s="34"/>
      <c r="J1226" s="1"/>
      <c r="K1226" s="1"/>
      <c r="L1226" s="1"/>
      <c r="M1226" s="42"/>
    </row>
    <row r="1227" spans="1:13" ht="14">
      <c r="A1227" s="38"/>
      <c r="C1227" s="40"/>
      <c r="D1227" s="41"/>
      <c r="E1227" s="41"/>
      <c r="H1227" s="34"/>
      <c r="I1227" s="34"/>
      <c r="J1227" s="1"/>
      <c r="K1227" s="1"/>
      <c r="L1227" s="1"/>
      <c r="M1227" s="42"/>
    </row>
    <row r="1228" spans="1:13" ht="14">
      <c r="A1228" s="38"/>
      <c r="C1228" s="40"/>
      <c r="D1228" s="41"/>
      <c r="E1228" s="41"/>
      <c r="H1228" s="34"/>
      <c r="I1228" s="34"/>
      <c r="J1228" s="1"/>
      <c r="K1228" s="1"/>
      <c r="L1228" s="1"/>
      <c r="M1228" s="42"/>
    </row>
    <row r="1229" spans="1:13" ht="14">
      <c r="A1229" s="38"/>
      <c r="C1229" s="40"/>
      <c r="D1229" s="41"/>
      <c r="E1229" s="41"/>
      <c r="H1229" s="34"/>
      <c r="I1229" s="34"/>
      <c r="J1229" s="1"/>
      <c r="K1229" s="1"/>
      <c r="L1229" s="1"/>
      <c r="M1229" s="42"/>
    </row>
    <row r="1230" spans="1:13" ht="14">
      <c r="A1230" s="38"/>
      <c r="C1230" s="40"/>
      <c r="D1230" s="41"/>
      <c r="E1230" s="41"/>
      <c r="H1230" s="34"/>
      <c r="I1230" s="34"/>
      <c r="J1230" s="1"/>
      <c r="K1230" s="1"/>
      <c r="L1230" s="1"/>
      <c r="M1230" s="42"/>
    </row>
    <row r="1231" spans="1:13" ht="14">
      <c r="A1231" s="38"/>
      <c r="C1231" s="40"/>
      <c r="D1231" s="41"/>
      <c r="E1231" s="41"/>
      <c r="H1231" s="34"/>
      <c r="I1231" s="34"/>
      <c r="J1231" s="1"/>
      <c r="K1231" s="1"/>
      <c r="L1231" s="1"/>
      <c r="M1231" s="42"/>
    </row>
    <row r="1232" spans="1:13" ht="14">
      <c r="A1232" s="38"/>
      <c r="C1232" s="40"/>
      <c r="D1232" s="41"/>
      <c r="E1232" s="41"/>
      <c r="H1232" s="34"/>
      <c r="I1232" s="34"/>
      <c r="J1232" s="1"/>
      <c r="K1232" s="1"/>
      <c r="L1232" s="1"/>
      <c r="M1232" s="42"/>
    </row>
    <row r="1233" spans="1:13" ht="14">
      <c r="A1233" s="38"/>
      <c r="C1233" s="40"/>
      <c r="D1233" s="41"/>
      <c r="E1233" s="41"/>
      <c r="H1233" s="34"/>
      <c r="I1233" s="34"/>
      <c r="J1233" s="1"/>
      <c r="K1233" s="1"/>
      <c r="L1233" s="1"/>
      <c r="M1233" s="42"/>
    </row>
    <row r="1234" spans="1:13" ht="14">
      <c r="A1234" s="38"/>
      <c r="C1234" s="40"/>
      <c r="D1234" s="41"/>
      <c r="E1234" s="41"/>
      <c r="H1234" s="34"/>
      <c r="I1234" s="34"/>
      <c r="J1234" s="1"/>
      <c r="K1234" s="1"/>
      <c r="L1234" s="1"/>
      <c r="M1234" s="42"/>
    </row>
    <row r="1235" spans="1:13" ht="14">
      <c r="A1235" s="38"/>
      <c r="C1235" s="40"/>
      <c r="D1235" s="41"/>
      <c r="E1235" s="41"/>
      <c r="H1235" s="34"/>
      <c r="I1235" s="34"/>
      <c r="J1235" s="1"/>
      <c r="K1235" s="1"/>
      <c r="L1235" s="1"/>
      <c r="M1235" s="42"/>
    </row>
    <row r="1236" spans="1:13" ht="14">
      <c r="A1236" s="38"/>
      <c r="C1236" s="40"/>
      <c r="D1236" s="41"/>
      <c r="E1236" s="41"/>
      <c r="H1236" s="34"/>
      <c r="I1236" s="34"/>
      <c r="J1236" s="1"/>
      <c r="K1236" s="1"/>
      <c r="L1236" s="1"/>
      <c r="M1236" s="42"/>
    </row>
    <row r="1237" spans="1:13" ht="14">
      <c r="A1237" s="38"/>
      <c r="C1237" s="40"/>
      <c r="D1237" s="41"/>
      <c r="E1237" s="41"/>
      <c r="H1237" s="34"/>
      <c r="I1237" s="34"/>
      <c r="J1237" s="1"/>
      <c r="K1237" s="1"/>
      <c r="L1237" s="1"/>
      <c r="M1237" s="42"/>
    </row>
    <row r="1238" spans="1:13" ht="14">
      <c r="A1238" s="38"/>
      <c r="C1238" s="40"/>
      <c r="D1238" s="41"/>
      <c r="E1238" s="41"/>
      <c r="H1238" s="34"/>
      <c r="I1238" s="34"/>
      <c r="J1238" s="1"/>
      <c r="K1238" s="1"/>
      <c r="L1238" s="1"/>
      <c r="M1238" s="42"/>
    </row>
    <row r="1239" spans="1:13" ht="14">
      <c r="A1239" s="38"/>
      <c r="C1239" s="40"/>
      <c r="D1239" s="41"/>
      <c r="E1239" s="41"/>
      <c r="H1239" s="34"/>
      <c r="I1239" s="34"/>
      <c r="J1239" s="1"/>
      <c r="K1239" s="1"/>
      <c r="L1239" s="1"/>
      <c r="M1239" s="42"/>
    </row>
    <row r="1240" spans="1:13" ht="14">
      <c r="A1240" s="38"/>
      <c r="C1240" s="40"/>
      <c r="D1240" s="41"/>
      <c r="E1240" s="41"/>
      <c r="H1240" s="34"/>
      <c r="I1240" s="34"/>
      <c r="J1240" s="1"/>
      <c r="K1240" s="1"/>
      <c r="L1240" s="1"/>
      <c r="M1240" s="42"/>
    </row>
    <row r="1241" spans="1:13" ht="14">
      <c r="A1241" s="38"/>
      <c r="C1241" s="40"/>
      <c r="D1241" s="41"/>
      <c r="E1241" s="41"/>
      <c r="H1241" s="34"/>
      <c r="I1241" s="34"/>
      <c r="J1241" s="1"/>
      <c r="K1241" s="1"/>
      <c r="L1241" s="1"/>
      <c r="M1241" s="42"/>
    </row>
    <row r="1242" spans="1:13" ht="14">
      <c r="A1242" s="38"/>
      <c r="C1242" s="40"/>
      <c r="D1242" s="41"/>
      <c r="E1242" s="41"/>
      <c r="H1242" s="34"/>
      <c r="I1242" s="34"/>
      <c r="J1242" s="1"/>
      <c r="K1242" s="1"/>
      <c r="L1242" s="1"/>
      <c r="M1242" s="42"/>
    </row>
    <row r="1243" spans="1:13" ht="14">
      <c r="A1243" s="38"/>
      <c r="C1243" s="40"/>
      <c r="D1243" s="41"/>
      <c r="E1243" s="41"/>
      <c r="H1243" s="34"/>
      <c r="I1243" s="34"/>
      <c r="J1243" s="1"/>
      <c r="K1243" s="1"/>
      <c r="L1243" s="1"/>
      <c r="M1243" s="42"/>
    </row>
    <row r="1244" spans="1:13" ht="14">
      <c r="A1244" s="38"/>
      <c r="C1244" s="40"/>
      <c r="D1244" s="41"/>
      <c r="E1244" s="41"/>
      <c r="H1244" s="34"/>
      <c r="I1244" s="34"/>
      <c r="J1244" s="1"/>
      <c r="K1244" s="1"/>
      <c r="L1244" s="1"/>
      <c r="M1244" s="42"/>
    </row>
    <row r="1245" spans="1:13" ht="14">
      <c r="A1245" s="38"/>
      <c r="C1245" s="40"/>
      <c r="D1245" s="41"/>
      <c r="E1245" s="41"/>
      <c r="H1245" s="34"/>
      <c r="I1245" s="34"/>
      <c r="J1245" s="1"/>
      <c r="K1245" s="1"/>
      <c r="L1245" s="1"/>
      <c r="M1245" s="42"/>
    </row>
    <row r="1246" spans="1:13" ht="14">
      <c r="A1246" s="38"/>
      <c r="C1246" s="40"/>
      <c r="D1246" s="41"/>
      <c r="E1246" s="41"/>
      <c r="H1246" s="34"/>
      <c r="I1246" s="34"/>
      <c r="J1246" s="1"/>
      <c r="K1246" s="1"/>
      <c r="L1246" s="1"/>
      <c r="M1246" s="42"/>
    </row>
    <row r="1247" spans="1:13" ht="14">
      <c r="A1247" s="38"/>
      <c r="C1247" s="40"/>
      <c r="D1247" s="41"/>
      <c r="E1247" s="41"/>
      <c r="H1247" s="34"/>
      <c r="I1247" s="34"/>
      <c r="J1247" s="1"/>
      <c r="K1247" s="1"/>
      <c r="L1247" s="1"/>
      <c r="M1247" s="42"/>
    </row>
    <row r="1248" spans="1:13" ht="14">
      <c r="A1248" s="38"/>
      <c r="C1248" s="40"/>
      <c r="D1248" s="41"/>
      <c r="E1248" s="41"/>
      <c r="H1248" s="34"/>
      <c r="I1248" s="34"/>
      <c r="J1248" s="1"/>
      <c r="K1248" s="1"/>
      <c r="L1248" s="1"/>
      <c r="M1248" s="42"/>
    </row>
    <row r="1249" spans="1:13" ht="14">
      <c r="A1249" s="38"/>
      <c r="C1249" s="40"/>
      <c r="D1249" s="41"/>
      <c r="E1249" s="41"/>
      <c r="H1249" s="34"/>
      <c r="I1249" s="34"/>
      <c r="J1249" s="1"/>
      <c r="K1249" s="1"/>
      <c r="L1249" s="1"/>
      <c r="M1249" s="42"/>
    </row>
    <row r="1250" spans="1:13" ht="14">
      <c r="A1250" s="38"/>
      <c r="C1250" s="40"/>
      <c r="D1250" s="41"/>
      <c r="E1250" s="41"/>
      <c r="H1250" s="34"/>
      <c r="I1250" s="34"/>
      <c r="J1250" s="1"/>
      <c r="K1250" s="1"/>
      <c r="L1250" s="1"/>
      <c r="M1250" s="42"/>
    </row>
    <row r="1251" spans="1:13" ht="14">
      <c r="A1251" s="38"/>
      <c r="C1251" s="40"/>
      <c r="D1251" s="41"/>
      <c r="E1251" s="41"/>
      <c r="H1251" s="34"/>
      <c r="I1251" s="34"/>
      <c r="J1251" s="1"/>
      <c r="K1251" s="1"/>
      <c r="L1251" s="1"/>
      <c r="M1251" s="42"/>
    </row>
    <row r="1252" spans="1:13" ht="14">
      <c r="A1252" s="38"/>
      <c r="C1252" s="40"/>
      <c r="D1252" s="41"/>
      <c r="E1252" s="41"/>
      <c r="H1252" s="34"/>
      <c r="I1252" s="34"/>
      <c r="J1252" s="1"/>
      <c r="K1252" s="1"/>
      <c r="L1252" s="1"/>
      <c r="M1252" s="42"/>
    </row>
    <row r="1253" spans="1:13" ht="14">
      <c r="A1253" s="38"/>
      <c r="C1253" s="40"/>
      <c r="D1253" s="41"/>
      <c r="E1253" s="41"/>
      <c r="H1253" s="34"/>
      <c r="I1253" s="34"/>
      <c r="J1253" s="1"/>
      <c r="K1253" s="1"/>
      <c r="L1253" s="1"/>
      <c r="M1253" s="42"/>
    </row>
    <row r="1254" spans="1:13" ht="14">
      <c r="A1254" s="38"/>
      <c r="C1254" s="40"/>
      <c r="D1254" s="41"/>
      <c r="E1254" s="41"/>
      <c r="H1254" s="34"/>
      <c r="I1254" s="34"/>
      <c r="J1254" s="1"/>
      <c r="K1254" s="1"/>
      <c r="L1254" s="1"/>
      <c r="M1254" s="42"/>
    </row>
    <row r="1255" spans="1:13" ht="14">
      <c r="A1255" s="38"/>
      <c r="C1255" s="40"/>
      <c r="D1255" s="41"/>
      <c r="E1255" s="41"/>
      <c r="H1255" s="34"/>
      <c r="I1255" s="34"/>
      <c r="J1255" s="1"/>
      <c r="K1255" s="1"/>
      <c r="L1255" s="1"/>
      <c r="M1255" s="42"/>
    </row>
    <row r="1256" spans="1:13" ht="14">
      <c r="A1256" s="38"/>
      <c r="C1256" s="40"/>
      <c r="D1256" s="41"/>
      <c r="E1256" s="41"/>
      <c r="H1256" s="34"/>
      <c r="I1256" s="34"/>
      <c r="J1256" s="1"/>
      <c r="K1256" s="1"/>
      <c r="L1256" s="1"/>
      <c r="M1256" s="42"/>
    </row>
    <row r="1257" spans="1:13" ht="14">
      <c r="A1257" s="38"/>
      <c r="C1257" s="40"/>
      <c r="D1257" s="41"/>
      <c r="E1257" s="41"/>
      <c r="H1257" s="34"/>
      <c r="I1257" s="34"/>
      <c r="J1257" s="1"/>
      <c r="K1257" s="1"/>
      <c r="L1257" s="1"/>
      <c r="M1257" s="42"/>
    </row>
    <row r="1258" spans="1:13" ht="14">
      <c r="A1258" s="38"/>
      <c r="C1258" s="40"/>
      <c r="D1258" s="41"/>
      <c r="E1258" s="41"/>
      <c r="H1258" s="34"/>
      <c r="I1258" s="34"/>
      <c r="J1258" s="1"/>
      <c r="K1258" s="1"/>
      <c r="L1258" s="1"/>
      <c r="M1258" s="42"/>
    </row>
    <row r="1259" spans="1:13" ht="14">
      <c r="A1259" s="38"/>
      <c r="C1259" s="40"/>
      <c r="D1259" s="41"/>
      <c r="E1259" s="41"/>
      <c r="H1259" s="34"/>
      <c r="I1259" s="34"/>
      <c r="J1259" s="1"/>
      <c r="K1259" s="1"/>
      <c r="L1259" s="1"/>
      <c r="M1259" s="42"/>
    </row>
    <row r="1260" spans="1:13" ht="14">
      <c r="A1260" s="38"/>
      <c r="C1260" s="40"/>
      <c r="D1260" s="41"/>
      <c r="E1260" s="41"/>
      <c r="H1260" s="34"/>
      <c r="I1260" s="34"/>
      <c r="J1260" s="1"/>
      <c r="K1260" s="1"/>
      <c r="L1260" s="1"/>
      <c r="M1260" s="42"/>
    </row>
    <row r="1261" spans="1:13" ht="14">
      <c r="A1261" s="38"/>
      <c r="C1261" s="40"/>
      <c r="D1261" s="41"/>
      <c r="E1261" s="41"/>
      <c r="H1261" s="34"/>
      <c r="I1261" s="34"/>
      <c r="J1261" s="1"/>
      <c r="K1261" s="1"/>
      <c r="L1261" s="1"/>
      <c r="M1261" s="42"/>
    </row>
    <row r="1262" spans="1:13" ht="14">
      <c r="A1262" s="38"/>
      <c r="C1262" s="40"/>
      <c r="D1262" s="41"/>
      <c r="E1262" s="41"/>
      <c r="H1262" s="34"/>
      <c r="I1262" s="34"/>
      <c r="J1262" s="1"/>
      <c r="K1262" s="1"/>
      <c r="L1262" s="1"/>
      <c r="M1262" s="42"/>
    </row>
    <row r="1263" spans="1:13" ht="14">
      <c r="A1263" s="38"/>
      <c r="C1263" s="40"/>
      <c r="D1263" s="41"/>
      <c r="E1263" s="41"/>
      <c r="H1263" s="34"/>
      <c r="I1263" s="34"/>
      <c r="J1263" s="1"/>
      <c r="K1263" s="1"/>
      <c r="L1263" s="1"/>
      <c r="M1263" s="42"/>
    </row>
    <row r="1264" spans="1:13" ht="14">
      <c r="A1264" s="38"/>
      <c r="C1264" s="40"/>
      <c r="D1264" s="41"/>
      <c r="E1264" s="41"/>
      <c r="H1264" s="34"/>
      <c r="I1264" s="34"/>
      <c r="J1264" s="1"/>
      <c r="K1264" s="1"/>
      <c r="L1264" s="1"/>
      <c r="M1264" s="42"/>
    </row>
    <row r="1265" spans="1:13" ht="14">
      <c r="A1265" s="38"/>
      <c r="C1265" s="40"/>
      <c r="D1265" s="41"/>
      <c r="E1265" s="41"/>
      <c r="H1265" s="34"/>
      <c r="I1265" s="34"/>
      <c r="J1265" s="1"/>
      <c r="K1265" s="1"/>
      <c r="L1265" s="1"/>
      <c r="M1265" s="42"/>
    </row>
    <row r="1266" spans="1:13" ht="14">
      <c r="A1266" s="38"/>
      <c r="C1266" s="40"/>
      <c r="D1266" s="41"/>
      <c r="E1266" s="41"/>
      <c r="H1266" s="34"/>
      <c r="I1266" s="34"/>
      <c r="J1266" s="1"/>
      <c r="K1266" s="1"/>
      <c r="L1266" s="1"/>
      <c r="M1266" s="42"/>
    </row>
    <row r="1267" spans="1:13" ht="14">
      <c r="A1267" s="38"/>
      <c r="C1267" s="40"/>
      <c r="D1267" s="41"/>
      <c r="E1267" s="41"/>
      <c r="H1267" s="34"/>
      <c r="I1267" s="34"/>
      <c r="J1267" s="1"/>
      <c r="K1267" s="1"/>
      <c r="L1267" s="1"/>
      <c r="M1267" s="42"/>
    </row>
    <row r="1268" spans="1:13" ht="14">
      <c r="A1268" s="38"/>
      <c r="C1268" s="40"/>
      <c r="D1268" s="71"/>
      <c r="E1268" s="71"/>
      <c r="H1268" s="34"/>
      <c r="I1268" s="34"/>
      <c r="J1268" s="1"/>
      <c r="K1268" s="1"/>
      <c r="L1268" s="1"/>
      <c r="M1268" s="42"/>
    </row>
    <row r="1269" spans="1:13" ht="14">
      <c r="A1269" s="38"/>
      <c r="C1269" s="40"/>
      <c r="D1269" s="71"/>
      <c r="E1269" s="71"/>
      <c r="H1269" s="34"/>
      <c r="I1269" s="34"/>
      <c r="J1269" s="1"/>
      <c r="K1269" s="1"/>
      <c r="L1269" s="1"/>
      <c r="M1269" s="42"/>
    </row>
    <row r="1270" spans="1:13" ht="14">
      <c r="A1270" s="38"/>
      <c r="C1270" s="40"/>
      <c r="D1270" s="71"/>
      <c r="E1270" s="71"/>
      <c r="H1270" s="34"/>
      <c r="I1270" s="34"/>
      <c r="J1270" s="1"/>
      <c r="K1270" s="1"/>
      <c r="L1270" s="1"/>
      <c r="M1270" s="42"/>
    </row>
    <row r="1271" spans="1:13" ht="14">
      <c r="A1271" s="38"/>
      <c r="C1271" s="40"/>
      <c r="D1271" s="71"/>
      <c r="E1271" s="71"/>
      <c r="H1271" s="34"/>
      <c r="I1271" s="34"/>
      <c r="J1271" s="1"/>
      <c r="K1271" s="1"/>
      <c r="L1271" s="1"/>
      <c r="M1271" s="42"/>
    </row>
    <row r="1272" spans="1:13" ht="14">
      <c r="A1272" s="38"/>
      <c r="C1272" s="40"/>
      <c r="D1272" s="71"/>
      <c r="E1272" s="71"/>
      <c r="H1272" s="34"/>
      <c r="I1272" s="34"/>
      <c r="J1272" s="1"/>
      <c r="K1272" s="1"/>
      <c r="L1272" s="1"/>
      <c r="M1272" s="42"/>
    </row>
    <row r="1273" spans="1:13" ht="14">
      <c r="A1273" s="38"/>
      <c r="C1273" s="40"/>
      <c r="D1273" s="71"/>
      <c r="E1273" s="71"/>
      <c r="H1273" s="34"/>
      <c r="I1273" s="34"/>
      <c r="J1273" s="1"/>
      <c r="K1273" s="1"/>
      <c r="L1273" s="1"/>
      <c r="M1273" s="42"/>
    </row>
    <row r="1274" spans="1:13" ht="14">
      <c r="A1274" s="38"/>
      <c r="C1274" s="40"/>
      <c r="D1274" s="71"/>
      <c r="E1274" s="71"/>
      <c r="H1274" s="34"/>
      <c r="I1274" s="34"/>
      <c r="J1274" s="1"/>
      <c r="K1274" s="1"/>
      <c r="L1274" s="1"/>
      <c r="M1274" s="42"/>
    </row>
    <row r="1275" spans="1:13" ht="14">
      <c r="A1275" s="38"/>
      <c r="C1275" s="40"/>
      <c r="D1275" s="71"/>
      <c r="E1275" s="71"/>
      <c r="H1275" s="34"/>
      <c r="I1275" s="34"/>
      <c r="J1275" s="1"/>
      <c r="K1275" s="1"/>
      <c r="L1275" s="1"/>
      <c r="M1275" s="42"/>
    </row>
    <row r="1276" spans="1:13" ht="14">
      <c r="A1276" s="38"/>
      <c r="C1276" s="40"/>
      <c r="D1276" s="71"/>
      <c r="E1276" s="71"/>
      <c r="H1276" s="34"/>
      <c r="I1276" s="34"/>
      <c r="J1276" s="1"/>
      <c r="K1276" s="1"/>
      <c r="L1276" s="1"/>
      <c r="M1276" s="42"/>
    </row>
    <row r="1277" spans="1:13" ht="14">
      <c r="A1277" s="38"/>
      <c r="C1277" s="40"/>
      <c r="D1277" s="71"/>
      <c r="E1277" s="71"/>
      <c r="H1277" s="34"/>
      <c r="I1277" s="34"/>
      <c r="J1277" s="1"/>
      <c r="K1277" s="1"/>
      <c r="L1277" s="1"/>
      <c r="M1277" s="42"/>
    </row>
    <row r="1278" spans="1:13" ht="14">
      <c r="A1278" s="38"/>
      <c r="C1278" s="40"/>
      <c r="D1278" s="71"/>
      <c r="E1278" s="71"/>
      <c r="H1278" s="34"/>
      <c r="I1278" s="34"/>
      <c r="J1278" s="1"/>
      <c r="K1278" s="1"/>
      <c r="L1278" s="1"/>
      <c r="M1278" s="42"/>
    </row>
    <row r="1279" spans="1:13" ht="14">
      <c r="A1279" s="38"/>
      <c r="C1279" s="40"/>
      <c r="D1279" s="71"/>
      <c r="E1279" s="71"/>
      <c r="H1279" s="34"/>
      <c r="I1279" s="34"/>
      <c r="J1279" s="1"/>
      <c r="K1279" s="1"/>
      <c r="L1279" s="1"/>
      <c r="M1279" s="42"/>
    </row>
    <row r="1280" spans="1:13" ht="14">
      <c r="A1280" s="38"/>
      <c r="C1280" s="40"/>
      <c r="D1280" s="71"/>
      <c r="E1280" s="71"/>
      <c r="H1280" s="34"/>
      <c r="I1280" s="34"/>
      <c r="J1280" s="1"/>
      <c r="K1280" s="1"/>
      <c r="L1280" s="1"/>
      <c r="M1280" s="42"/>
    </row>
    <row r="1281" spans="1:13" ht="14">
      <c r="A1281" s="38"/>
      <c r="C1281" s="40"/>
      <c r="D1281" s="71"/>
      <c r="E1281" s="71"/>
      <c r="H1281" s="34"/>
      <c r="I1281" s="34"/>
      <c r="J1281" s="1"/>
      <c r="K1281" s="1"/>
      <c r="L1281" s="1"/>
      <c r="M1281" s="42"/>
    </row>
    <row r="1282" spans="1:13" ht="14">
      <c r="A1282" s="38"/>
      <c r="C1282" s="40"/>
      <c r="D1282" s="71"/>
      <c r="E1282" s="71"/>
      <c r="H1282" s="34"/>
      <c r="I1282" s="34"/>
      <c r="J1282" s="1"/>
      <c r="K1282" s="1"/>
      <c r="L1282" s="1"/>
      <c r="M1282" s="42"/>
    </row>
    <row r="1283" spans="1:13" ht="14">
      <c r="A1283" s="38"/>
      <c r="C1283" s="40"/>
      <c r="D1283" s="71"/>
      <c r="E1283" s="71"/>
      <c r="H1283" s="34"/>
      <c r="I1283" s="34"/>
      <c r="J1283" s="1"/>
      <c r="K1283" s="1"/>
      <c r="L1283" s="1"/>
      <c r="M1283" s="42"/>
    </row>
    <row r="1284" spans="1:13" ht="14">
      <c r="A1284" s="38"/>
      <c r="C1284" s="40"/>
      <c r="D1284" s="71"/>
      <c r="E1284" s="71"/>
      <c r="H1284" s="34"/>
      <c r="I1284" s="34"/>
      <c r="J1284" s="1"/>
      <c r="K1284" s="1"/>
      <c r="L1284" s="1"/>
      <c r="M1284" s="42"/>
    </row>
    <row r="1285" spans="1:13" ht="14">
      <c r="A1285" s="38"/>
      <c r="C1285" s="40"/>
      <c r="D1285" s="71"/>
      <c r="E1285" s="71"/>
      <c r="H1285" s="34"/>
      <c r="I1285" s="34"/>
      <c r="J1285" s="1"/>
      <c r="K1285" s="1"/>
      <c r="L1285" s="1"/>
      <c r="M1285" s="42"/>
    </row>
    <row r="1286" spans="1:13" ht="14">
      <c r="A1286" s="38"/>
      <c r="C1286" s="40"/>
      <c r="D1286" s="71"/>
      <c r="E1286" s="71"/>
      <c r="H1286" s="34"/>
      <c r="I1286" s="34"/>
      <c r="J1286" s="1"/>
      <c r="K1286" s="1"/>
      <c r="L1286" s="1"/>
      <c r="M1286" s="42"/>
    </row>
    <row r="1287" spans="1:13" ht="14">
      <c r="A1287" s="38"/>
      <c r="C1287" s="40"/>
      <c r="D1287" s="71"/>
      <c r="E1287" s="71"/>
      <c r="H1287" s="34"/>
      <c r="I1287" s="34"/>
      <c r="J1287" s="1"/>
      <c r="K1287" s="1"/>
      <c r="L1287" s="1"/>
      <c r="M1287" s="42"/>
    </row>
    <row r="1288" spans="1:13" ht="14">
      <c r="A1288" s="38"/>
      <c r="C1288" s="40"/>
      <c r="D1288" s="71"/>
      <c r="E1288" s="71"/>
      <c r="H1288" s="34"/>
      <c r="I1288" s="34"/>
      <c r="J1288" s="1"/>
      <c r="K1288" s="1"/>
      <c r="L1288" s="1"/>
      <c r="M1288" s="42"/>
    </row>
    <row r="1289" spans="1:13" ht="14">
      <c r="A1289" s="38"/>
      <c r="C1289" s="40"/>
      <c r="D1289" s="71"/>
      <c r="E1289" s="71"/>
      <c r="H1289" s="34"/>
      <c r="I1289" s="34"/>
      <c r="J1289" s="1"/>
      <c r="K1289" s="1"/>
      <c r="L1289" s="1"/>
      <c r="M1289" s="42"/>
    </row>
    <row r="1290" spans="1:13" ht="14">
      <c r="A1290" s="38"/>
      <c r="C1290" s="40"/>
      <c r="D1290" s="71"/>
      <c r="E1290" s="71"/>
      <c r="H1290" s="34"/>
      <c r="I1290" s="34"/>
      <c r="J1290" s="1"/>
      <c r="K1290" s="1"/>
      <c r="L1290" s="1"/>
      <c r="M1290" s="42"/>
    </row>
    <row r="1291" spans="1:13" ht="14">
      <c r="A1291" s="38"/>
      <c r="C1291" s="40"/>
      <c r="D1291" s="71"/>
      <c r="E1291" s="71"/>
      <c r="H1291" s="34"/>
      <c r="I1291" s="34"/>
      <c r="J1291" s="1"/>
      <c r="K1291" s="1"/>
      <c r="L1291" s="1"/>
      <c r="M1291" s="42"/>
    </row>
    <row r="1292" spans="1:13" ht="14">
      <c r="A1292" s="38"/>
      <c r="C1292" s="40"/>
      <c r="D1292" s="71"/>
      <c r="E1292" s="71"/>
      <c r="H1292" s="34"/>
      <c r="I1292" s="34"/>
      <c r="J1292" s="1"/>
      <c r="K1292" s="1"/>
      <c r="L1292" s="1"/>
      <c r="M1292" s="42"/>
    </row>
    <row r="1293" spans="1:13" ht="14">
      <c r="A1293" s="38"/>
      <c r="C1293" s="40"/>
      <c r="D1293" s="71"/>
      <c r="E1293" s="71"/>
      <c r="H1293" s="34"/>
      <c r="I1293" s="34"/>
      <c r="J1293" s="1"/>
      <c r="K1293" s="1"/>
      <c r="L1293" s="1"/>
      <c r="M1293" s="42"/>
    </row>
    <row r="1294" spans="1:13" ht="14">
      <c r="A1294" s="38"/>
      <c r="C1294" s="40"/>
      <c r="D1294" s="71"/>
      <c r="E1294" s="71"/>
      <c r="H1294" s="34"/>
      <c r="I1294" s="34"/>
      <c r="J1294" s="1"/>
      <c r="K1294" s="1"/>
      <c r="L1294" s="1"/>
      <c r="M1294" s="42"/>
    </row>
    <row r="1295" spans="1:13" ht="14">
      <c r="A1295" s="38"/>
      <c r="C1295" s="40"/>
      <c r="D1295" s="71"/>
      <c r="E1295" s="71"/>
      <c r="H1295" s="34"/>
      <c r="I1295" s="34"/>
      <c r="J1295" s="1"/>
      <c r="K1295" s="1"/>
      <c r="L1295" s="1"/>
      <c r="M1295" s="42"/>
    </row>
    <row r="1296" spans="1:13" ht="14">
      <c r="A1296" s="38"/>
      <c r="C1296" s="40"/>
      <c r="D1296" s="71"/>
      <c r="E1296" s="71"/>
      <c r="H1296" s="34"/>
      <c r="I1296" s="34"/>
      <c r="J1296" s="1"/>
      <c r="K1296" s="1"/>
      <c r="L1296" s="1"/>
      <c r="M1296" s="42"/>
    </row>
    <row r="1297" spans="1:13" ht="14">
      <c r="A1297" s="38"/>
      <c r="C1297" s="40"/>
      <c r="D1297" s="71"/>
      <c r="E1297" s="71"/>
      <c r="H1297" s="34"/>
      <c r="I1297" s="34"/>
      <c r="J1297" s="1"/>
      <c r="K1297" s="1"/>
      <c r="L1297" s="1"/>
      <c r="M1297" s="42"/>
    </row>
    <row r="1298" spans="1:13" ht="14">
      <c r="A1298" s="38"/>
      <c r="C1298" s="40"/>
      <c r="D1298" s="71"/>
      <c r="E1298" s="71"/>
      <c r="H1298" s="34"/>
      <c r="I1298" s="34"/>
      <c r="J1298" s="1"/>
      <c r="K1298" s="1"/>
      <c r="L1298" s="1"/>
      <c r="M1298" s="42"/>
    </row>
    <row r="1299" spans="1:13" ht="14">
      <c r="A1299" s="38"/>
      <c r="C1299" s="40"/>
      <c r="D1299" s="71"/>
      <c r="E1299" s="71"/>
      <c r="H1299" s="34"/>
      <c r="I1299" s="34"/>
      <c r="J1299" s="1"/>
      <c r="K1299" s="1"/>
      <c r="L1299" s="1"/>
      <c r="M1299" s="42"/>
    </row>
    <row r="1300" spans="1:13" ht="14">
      <c r="A1300" s="38"/>
      <c r="C1300" s="40"/>
      <c r="D1300" s="71"/>
      <c r="E1300" s="71"/>
      <c r="H1300" s="34"/>
      <c r="I1300" s="34"/>
      <c r="J1300" s="1"/>
      <c r="K1300" s="1"/>
      <c r="L1300" s="1"/>
      <c r="M1300" s="42"/>
    </row>
    <row r="1301" spans="1:13" ht="14">
      <c r="A1301" s="38"/>
      <c r="C1301" s="40"/>
      <c r="D1301" s="71"/>
      <c r="E1301" s="71"/>
      <c r="H1301" s="34"/>
      <c r="I1301" s="34"/>
      <c r="J1301" s="1"/>
      <c r="K1301" s="1"/>
      <c r="L1301" s="1"/>
      <c r="M1301" s="42"/>
    </row>
    <row r="1302" spans="1:13" ht="14">
      <c r="A1302" s="38"/>
      <c r="C1302" s="40"/>
      <c r="D1302" s="71"/>
      <c r="E1302" s="71"/>
      <c r="H1302" s="34"/>
      <c r="I1302" s="34"/>
      <c r="J1302" s="1"/>
      <c r="K1302" s="1"/>
      <c r="L1302" s="1"/>
      <c r="M1302" s="42"/>
    </row>
    <row r="1303" spans="1:13" ht="14">
      <c r="A1303" s="38"/>
      <c r="C1303" s="40"/>
      <c r="D1303" s="71"/>
      <c r="E1303" s="71"/>
      <c r="H1303" s="34"/>
      <c r="I1303" s="34"/>
      <c r="J1303" s="1"/>
      <c r="K1303" s="1"/>
      <c r="L1303" s="1"/>
      <c r="M1303" s="42"/>
    </row>
    <row r="1304" spans="1:13" ht="14">
      <c r="A1304" s="38"/>
      <c r="C1304" s="40"/>
      <c r="D1304" s="71"/>
      <c r="E1304" s="71"/>
      <c r="H1304" s="34"/>
      <c r="I1304" s="34"/>
      <c r="J1304" s="1"/>
      <c r="K1304" s="1"/>
      <c r="L1304" s="1"/>
      <c r="M1304" s="42"/>
    </row>
    <row r="1305" spans="1:13" ht="14">
      <c r="A1305" s="38"/>
      <c r="C1305" s="40"/>
      <c r="D1305" s="71"/>
      <c r="E1305" s="71"/>
      <c r="H1305" s="34"/>
      <c r="I1305" s="34"/>
      <c r="J1305" s="1"/>
      <c r="K1305" s="1"/>
      <c r="L1305" s="1"/>
      <c r="M1305" s="42"/>
    </row>
    <row r="1306" spans="1:13" ht="14">
      <c r="A1306" s="38"/>
      <c r="C1306" s="40"/>
      <c r="D1306" s="71"/>
      <c r="E1306" s="71"/>
      <c r="H1306" s="34"/>
      <c r="I1306" s="34"/>
      <c r="J1306" s="1"/>
      <c r="K1306" s="1"/>
      <c r="L1306" s="1"/>
      <c r="M1306" s="42"/>
    </row>
    <row r="1307" spans="1:13" ht="14">
      <c r="A1307" s="38"/>
      <c r="C1307" s="40"/>
      <c r="D1307" s="71"/>
      <c r="E1307" s="71"/>
      <c r="H1307" s="34"/>
      <c r="I1307" s="34"/>
      <c r="J1307" s="1"/>
      <c r="K1307" s="1"/>
      <c r="L1307" s="1"/>
      <c r="M1307" s="42"/>
    </row>
    <row r="1308" spans="1:13" ht="14">
      <c r="A1308" s="38"/>
      <c r="C1308" s="40"/>
      <c r="D1308" s="71"/>
      <c r="E1308" s="71"/>
      <c r="H1308" s="34"/>
      <c r="I1308" s="34"/>
      <c r="J1308" s="1"/>
      <c r="K1308" s="1"/>
      <c r="L1308" s="1"/>
      <c r="M1308" s="42"/>
    </row>
    <row r="1309" spans="1:13" ht="14">
      <c r="A1309" s="38"/>
      <c r="C1309" s="40"/>
      <c r="D1309" s="71"/>
      <c r="E1309" s="71"/>
      <c r="H1309" s="34"/>
      <c r="I1309" s="34"/>
      <c r="J1309" s="1"/>
      <c r="K1309" s="1"/>
      <c r="L1309" s="1"/>
      <c r="M1309" s="42"/>
    </row>
    <row r="1310" spans="1:13" ht="14">
      <c r="A1310" s="38"/>
      <c r="C1310" s="40"/>
      <c r="D1310" s="71"/>
      <c r="E1310" s="71"/>
      <c r="H1310" s="34"/>
      <c r="I1310" s="34"/>
      <c r="J1310" s="1"/>
      <c r="K1310" s="1"/>
      <c r="L1310" s="1"/>
      <c r="M1310" s="42"/>
    </row>
    <row r="1311" spans="1:13" ht="14">
      <c r="A1311" s="38"/>
      <c r="C1311" s="40"/>
      <c r="D1311" s="71"/>
      <c r="E1311" s="71"/>
      <c r="H1311" s="34"/>
      <c r="I1311" s="34"/>
      <c r="J1311" s="1"/>
      <c r="K1311" s="1"/>
      <c r="L1311" s="1"/>
      <c r="M1311" s="42"/>
    </row>
    <row r="1312" spans="1:13" ht="14">
      <c r="A1312" s="38"/>
      <c r="C1312" s="40"/>
      <c r="D1312" s="71"/>
      <c r="E1312" s="71"/>
      <c r="H1312" s="34"/>
      <c r="I1312" s="34"/>
      <c r="J1312" s="1"/>
      <c r="K1312" s="1"/>
      <c r="L1312" s="1"/>
      <c r="M1312" s="42"/>
    </row>
    <row r="1313" spans="1:13" ht="14">
      <c r="A1313" s="38"/>
      <c r="C1313" s="40"/>
      <c r="D1313" s="71"/>
      <c r="E1313" s="71"/>
      <c r="H1313" s="34"/>
      <c r="I1313" s="34"/>
      <c r="J1313" s="1"/>
      <c r="K1313" s="1"/>
      <c r="L1313" s="1"/>
      <c r="M1313" s="42"/>
    </row>
    <row r="1314" spans="1:13" ht="14">
      <c r="A1314" s="38"/>
      <c r="C1314" s="40"/>
      <c r="D1314" s="71"/>
      <c r="E1314" s="71"/>
      <c r="H1314" s="34"/>
      <c r="I1314" s="34"/>
      <c r="J1314" s="1"/>
      <c r="K1314" s="1"/>
      <c r="L1314" s="1"/>
      <c r="M1314" s="42"/>
    </row>
    <row r="1315" spans="1:13" ht="14">
      <c r="A1315" s="38"/>
      <c r="C1315" s="40"/>
      <c r="D1315" s="71"/>
      <c r="E1315" s="71"/>
      <c r="H1315" s="34"/>
      <c r="I1315" s="34"/>
      <c r="J1315" s="1"/>
      <c r="K1315" s="1"/>
      <c r="L1315" s="1"/>
      <c r="M1315" s="42"/>
    </row>
    <row r="1316" spans="1:13" ht="14">
      <c r="A1316" s="38"/>
      <c r="C1316" s="40"/>
      <c r="D1316" s="71"/>
      <c r="E1316" s="71"/>
      <c r="H1316" s="34"/>
      <c r="I1316" s="34"/>
      <c r="J1316" s="1"/>
      <c r="K1316" s="1"/>
      <c r="L1316" s="1"/>
      <c r="M1316" s="42"/>
    </row>
    <row r="1317" spans="1:13" ht="14">
      <c r="A1317" s="38"/>
      <c r="C1317" s="40"/>
      <c r="D1317" s="71"/>
      <c r="E1317" s="71"/>
      <c r="H1317" s="34"/>
      <c r="I1317" s="34"/>
      <c r="J1317" s="1"/>
      <c r="K1317" s="1"/>
      <c r="L1317" s="1"/>
      <c r="M1317" s="42"/>
    </row>
    <row r="1318" spans="1:13" ht="14">
      <c r="A1318" s="38"/>
      <c r="C1318" s="40"/>
      <c r="D1318" s="71"/>
      <c r="E1318" s="71"/>
      <c r="H1318" s="34"/>
      <c r="I1318" s="34"/>
      <c r="J1318" s="1"/>
      <c r="K1318" s="1"/>
      <c r="L1318" s="1"/>
      <c r="M1318" s="42"/>
    </row>
    <row r="1319" spans="1:13" ht="14">
      <c r="A1319" s="38"/>
      <c r="C1319" s="40"/>
      <c r="D1319" s="71"/>
      <c r="E1319" s="71"/>
      <c r="H1319" s="34"/>
      <c r="I1319" s="34"/>
      <c r="J1319" s="1"/>
      <c r="K1319" s="1"/>
      <c r="L1319" s="1"/>
      <c r="M1319" s="42"/>
    </row>
    <row r="1320" spans="1:13" ht="14">
      <c r="A1320" s="38"/>
      <c r="C1320" s="40"/>
      <c r="D1320" s="71"/>
      <c r="E1320" s="71"/>
      <c r="H1320" s="34"/>
      <c r="I1320" s="34"/>
      <c r="J1320" s="1"/>
      <c r="K1320" s="1"/>
      <c r="L1320" s="1"/>
      <c r="M1320" s="42"/>
    </row>
    <row r="1321" spans="1:13" ht="14">
      <c r="A1321" s="38"/>
      <c r="C1321" s="40"/>
      <c r="D1321" s="71"/>
      <c r="E1321" s="71"/>
      <c r="H1321" s="34"/>
      <c r="I1321" s="34"/>
      <c r="J1321" s="1"/>
      <c r="K1321" s="1"/>
      <c r="L1321" s="1"/>
      <c r="M1321" s="42"/>
    </row>
    <row r="1322" spans="1:13" ht="14">
      <c r="A1322" s="38"/>
      <c r="C1322" s="40"/>
      <c r="D1322" s="71"/>
      <c r="E1322" s="71"/>
      <c r="H1322" s="34"/>
      <c r="I1322" s="34"/>
      <c r="J1322" s="1"/>
      <c r="K1322" s="1"/>
      <c r="L1322" s="1"/>
      <c r="M1322" s="42"/>
    </row>
    <row r="1323" spans="1:13" ht="14">
      <c r="A1323" s="38"/>
      <c r="C1323" s="40"/>
      <c r="D1323" s="71"/>
      <c r="E1323" s="71"/>
      <c r="H1323" s="34"/>
      <c r="I1323" s="34"/>
      <c r="J1323" s="1"/>
      <c r="K1323" s="1"/>
      <c r="L1323" s="1"/>
      <c r="M1323" s="42"/>
    </row>
    <row r="1324" spans="1:13" ht="14">
      <c r="A1324" s="38"/>
      <c r="C1324" s="40"/>
      <c r="D1324" s="71"/>
      <c r="E1324" s="71"/>
      <c r="H1324" s="34"/>
      <c r="I1324" s="34"/>
      <c r="J1324" s="1"/>
      <c r="K1324" s="1"/>
      <c r="L1324" s="1"/>
      <c r="M1324" s="42"/>
    </row>
    <row r="1325" spans="1:13" ht="14">
      <c r="A1325" s="38"/>
      <c r="C1325" s="40"/>
      <c r="D1325" s="71"/>
      <c r="E1325" s="71"/>
      <c r="H1325" s="34"/>
      <c r="I1325" s="34"/>
      <c r="J1325" s="1"/>
      <c r="K1325" s="1"/>
      <c r="L1325" s="1"/>
      <c r="M1325" s="42"/>
    </row>
    <row r="1326" spans="1:13" ht="14">
      <c r="A1326" s="38"/>
      <c r="C1326" s="40"/>
      <c r="D1326" s="71"/>
      <c r="E1326" s="71"/>
      <c r="H1326" s="34"/>
      <c r="I1326" s="34"/>
      <c r="J1326" s="1"/>
      <c r="K1326" s="1"/>
      <c r="L1326" s="1"/>
      <c r="M1326" s="42"/>
    </row>
    <row r="1327" spans="1:13" ht="14">
      <c r="A1327" s="38"/>
      <c r="C1327" s="40"/>
      <c r="D1327" s="71"/>
      <c r="E1327" s="71"/>
      <c r="H1327" s="34"/>
      <c r="I1327" s="34"/>
      <c r="J1327" s="1"/>
      <c r="K1327" s="1"/>
      <c r="L1327" s="1"/>
      <c r="M1327" s="42"/>
    </row>
    <row r="1328" spans="1:13" ht="14">
      <c r="A1328" s="38"/>
      <c r="C1328" s="40"/>
      <c r="D1328" s="71"/>
      <c r="E1328" s="71"/>
      <c r="H1328" s="34"/>
      <c r="I1328" s="34"/>
      <c r="J1328" s="1"/>
      <c r="K1328" s="1"/>
      <c r="L1328" s="1"/>
      <c r="M1328" s="42"/>
    </row>
    <row r="1329" spans="1:13" ht="14">
      <c r="A1329" s="38"/>
      <c r="C1329" s="40"/>
      <c r="D1329" s="71"/>
      <c r="E1329" s="71"/>
      <c r="H1329" s="34"/>
      <c r="I1329" s="34"/>
      <c r="J1329" s="1"/>
      <c r="K1329" s="1"/>
      <c r="L1329" s="1"/>
      <c r="M1329" s="42"/>
    </row>
    <row r="1330" spans="1:13" ht="14">
      <c r="A1330" s="38"/>
      <c r="C1330" s="40"/>
      <c r="D1330" s="71"/>
      <c r="E1330" s="71"/>
      <c r="H1330" s="34"/>
      <c r="I1330" s="34"/>
      <c r="J1330" s="1"/>
      <c r="K1330" s="1"/>
      <c r="L1330" s="1"/>
      <c r="M1330" s="42"/>
    </row>
    <row r="1331" spans="1:13" ht="14">
      <c r="A1331" s="38"/>
      <c r="C1331" s="40"/>
      <c r="D1331" s="71"/>
      <c r="E1331" s="71"/>
      <c r="H1331" s="34"/>
      <c r="I1331" s="34"/>
      <c r="J1331" s="1"/>
      <c r="K1331" s="1"/>
      <c r="L1331" s="1"/>
      <c r="M1331" s="42"/>
    </row>
    <row r="1332" spans="1:13" ht="14">
      <c r="A1332" s="38"/>
      <c r="C1332" s="40"/>
      <c r="D1332" s="71"/>
      <c r="E1332" s="71"/>
      <c r="H1332" s="34"/>
      <c r="I1332" s="34"/>
      <c r="J1332" s="1"/>
      <c r="K1332" s="1"/>
      <c r="L1332" s="1"/>
      <c r="M1332" s="42"/>
    </row>
    <row r="1333" spans="1:13" ht="14">
      <c r="A1333" s="38"/>
      <c r="C1333" s="40"/>
      <c r="D1333" s="71"/>
      <c r="E1333" s="71"/>
      <c r="H1333" s="34"/>
      <c r="I1333" s="34"/>
      <c r="J1333" s="1"/>
      <c r="K1333" s="1"/>
      <c r="L1333" s="1"/>
      <c r="M1333" s="42"/>
    </row>
    <row r="1334" spans="1:13" ht="14">
      <c r="A1334" s="38"/>
      <c r="C1334" s="40"/>
      <c r="D1334" s="71"/>
      <c r="E1334" s="71"/>
      <c r="H1334" s="34"/>
      <c r="I1334" s="34"/>
      <c r="J1334" s="1"/>
      <c r="K1334" s="1"/>
      <c r="L1334" s="1"/>
      <c r="M1334" s="42"/>
    </row>
    <row r="1335" spans="1:13" ht="14">
      <c r="A1335" s="38"/>
      <c r="C1335" s="40"/>
      <c r="D1335" s="71"/>
      <c r="E1335" s="71"/>
      <c r="H1335" s="34"/>
      <c r="I1335" s="34"/>
      <c r="J1335" s="1"/>
      <c r="K1335" s="1"/>
      <c r="L1335" s="1"/>
      <c r="M1335" s="42"/>
    </row>
    <row r="1336" spans="1:13" ht="14">
      <c r="A1336" s="38"/>
      <c r="C1336" s="40"/>
      <c r="D1336" s="71"/>
      <c r="E1336" s="71"/>
      <c r="H1336" s="34"/>
      <c r="I1336" s="34"/>
      <c r="J1336" s="1"/>
      <c r="K1336" s="1"/>
      <c r="L1336" s="1"/>
      <c r="M1336" s="42"/>
    </row>
    <row r="1337" spans="1:13" ht="14">
      <c r="A1337" s="38"/>
      <c r="C1337" s="40"/>
      <c r="D1337" s="71"/>
      <c r="E1337" s="71"/>
      <c r="H1337" s="34"/>
      <c r="I1337" s="34"/>
      <c r="J1337" s="1"/>
      <c r="K1337" s="1"/>
      <c r="L1337" s="1"/>
      <c r="M1337" s="42"/>
    </row>
    <row r="1338" spans="1:13" ht="14">
      <c r="A1338" s="38"/>
      <c r="C1338" s="40"/>
      <c r="D1338" s="71"/>
      <c r="E1338" s="71"/>
      <c r="H1338" s="34"/>
      <c r="I1338" s="34"/>
      <c r="J1338" s="1"/>
      <c r="K1338" s="1"/>
      <c r="L1338" s="1"/>
      <c r="M1338" s="42"/>
    </row>
    <row r="1339" spans="1:13" ht="14">
      <c r="A1339" s="38"/>
      <c r="C1339" s="40"/>
      <c r="D1339" s="71"/>
      <c r="E1339" s="71"/>
      <c r="H1339" s="34"/>
      <c r="I1339" s="34"/>
      <c r="J1339" s="1"/>
      <c r="K1339" s="1"/>
      <c r="L1339" s="1"/>
      <c r="M1339" s="42"/>
    </row>
    <row r="1340" spans="1:13" ht="14">
      <c r="A1340" s="38"/>
      <c r="C1340" s="40"/>
      <c r="D1340" s="71"/>
      <c r="E1340" s="71"/>
      <c r="H1340" s="34"/>
      <c r="I1340" s="34"/>
      <c r="J1340" s="1"/>
      <c r="K1340" s="1"/>
      <c r="L1340" s="1"/>
      <c r="M1340" s="42"/>
    </row>
    <row r="1341" spans="1:13" ht="14">
      <c r="A1341" s="38"/>
      <c r="C1341" s="40"/>
      <c r="D1341" s="71"/>
      <c r="E1341" s="71"/>
      <c r="H1341" s="34"/>
      <c r="I1341" s="34"/>
      <c r="J1341" s="1"/>
      <c r="K1341" s="1"/>
      <c r="L1341" s="1"/>
      <c r="M1341" s="42"/>
    </row>
    <row r="1342" spans="1:13" ht="14">
      <c r="A1342" s="38"/>
      <c r="C1342" s="40"/>
      <c r="D1342" s="71"/>
      <c r="E1342" s="71"/>
      <c r="H1342" s="34"/>
      <c r="I1342" s="34"/>
      <c r="J1342" s="1"/>
      <c r="K1342" s="1"/>
      <c r="L1342" s="1"/>
      <c r="M1342" s="42"/>
    </row>
    <row r="1343" spans="1:13" ht="14">
      <c r="A1343" s="38"/>
      <c r="C1343" s="40"/>
      <c r="D1343" s="71"/>
      <c r="E1343" s="71"/>
      <c r="H1343" s="34"/>
      <c r="I1343" s="34"/>
      <c r="J1343" s="1"/>
      <c r="K1343" s="1"/>
      <c r="L1343" s="1"/>
      <c r="M1343" s="42"/>
    </row>
    <row r="1344" spans="1:13" ht="14">
      <c r="A1344" s="38"/>
      <c r="C1344" s="40"/>
      <c r="D1344" s="71"/>
      <c r="E1344" s="71"/>
      <c r="H1344" s="34"/>
      <c r="I1344" s="34"/>
      <c r="J1344" s="1"/>
      <c r="K1344" s="1"/>
      <c r="L1344" s="1"/>
      <c r="M1344" s="42"/>
    </row>
    <row r="1345" spans="1:13" ht="14">
      <c r="A1345" s="38"/>
      <c r="C1345" s="40"/>
      <c r="D1345" s="71"/>
      <c r="E1345" s="71"/>
      <c r="H1345" s="34"/>
      <c r="I1345" s="34"/>
      <c r="J1345" s="1"/>
      <c r="K1345" s="1"/>
      <c r="L1345" s="1"/>
      <c r="M1345" s="42"/>
    </row>
    <row r="1346" spans="1:13" ht="14">
      <c r="A1346" s="38"/>
      <c r="C1346" s="40"/>
      <c r="D1346" s="71"/>
      <c r="E1346" s="71"/>
      <c r="H1346" s="34"/>
      <c r="I1346" s="34"/>
      <c r="J1346" s="1"/>
      <c r="K1346" s="1"/>
      <c r="L1346" s="1"/>
      <c r="M1346" s="42"/>
    </row>
    <row r="1347" spans="1:13" ht="14">
      <c r="A1347" s="38"/>
      <c r="C1347" s="40"/>
      <c r="D1347" s="71"/>
      <c r="E1347" s="71"/>
      <c r="H1347" s="34"/>
      <c r="I1347" s="34"/>
      <c r="J1347" s="1"/>
      <c r="K1347" s="1"/>
      <c r="L1347" s="1"/>
      <c r="M1347" s="42"/>
    </row>
    <row r="1348" spans="1:13" ht="14">
      <c r="A1348" s="38"/>
      <c r="C1348" s="40"/>
      <c r="D1348" s="71"/>
      <c r="E1348" s="71"/>
      <c r="H1348" s="34"/>
      <c r="I1348" s="34"/>
      <c r="J1348" s="1"/>
      <c r="K1348" s="1"/>
      <c r="L1348" s="1"/>
      <c r="M1348" s="42"/>
    </row>
    <row r="1349" spans="1:13" ht="14">
      <c r="A1349" s="38"/>
      <c r="C1349" s="40"/>
      <c r="D1349" s="71"/>
      <c r="E1349" s="71"/>
      <c r="H1349" s="34"/>
      <c r="I1349" s="34"/>
      <c r="J1349" s="1"/>
      <c r="K1349" s="1"/>
      <c r="L1349" s="1"/>
      <c r="M1349" s="42"/>
    </row>
    <row r="1350" spans="1:13" ht="14">
      <c r="A1350" s="38"/>
      <c r="C1350" s="40"/>
      <c r="D1350" s="71"/>
      <c r="E1350" s="71"/>
      <c r="H1350" s="34"/>
      <c r="I1350" s="34"/>
      <c r="J1350" s="1"/>
      <c r="K1350" s="1"/>
      <c r="L1350" s="1"/>
      <c r="M1350" s="42"/>
    </row>
    <row r="1351" spans="1:13" ht="14">
      <c r="A1351" s="38"/>
      <c r="C1351" s="40"/>
      <c r="D1351" s="71"/>
      <c r="E1351" s="71"/>
      <c r="H1351" s="34"/>
      <c r="I1351" s="34"/>
      <c r="J1351" s="1"/>
      <c r="K1351" s="1"/>
      <c r="L1351" s="1"/>
      <c r="M1351" s="42"/>
    </row>
    <row r="1352" spans="1:13" ht="14">
      <c r="A1352" s="38"/>
      <c r="C1352" s="40"/>
      <c r="D1352" s="71"/>
      <c r="E1352" s="71"/>
      <c r="H1352" s="34"/>
      <c r="I1352" s="34"/>
      <c r="J1352" s="1"/>
      <c r="K1352" s="1"/>
      <c r="L1352" s="1"/>
      <c r="M1352" s="42"/>
    </row>
    <row r="1353" spans="1:13" ht="14">
      <c r="A1353" s="38"/>
      <c r="C1353" s="40"/>
      <c r="D1353" s="71"/>
      <c r="E1353" s="71"/>
      <c r="H1353" s="34"/>
      <c r="I1353" s="34"/>
      <c r="J1353" s="1"/>
      <c r="K1353" s="1"/>
      <c r="L1353" s="1"/>
      <c r="M1353" s="42"/>
    </row>
    <row r="1354" spans="1:13" ht="14">
      <c r="A1354" s="38"/>
      <c r="C1354" s="40"/>
      <c r="D1354" s="71"/>
      <c r="E1354" s="71"/>
      <c r="H1354" s="34"/>
      <c r="I1354" s="34"/>
      <c r="J1354" s="1"/>
      <c r="K1354" s="1"/>
      <c r="L1354" s="1"/>
      <c r="M1354" s="42"/>
    </row>
    <row r="1355" spans="1:13" ht="14">
      <c r="A1355" s="38"/>
      <c r="C1355" s="40"/>
      <c r="D1355" s="71"/>
      <c r="E1355" s="71"/>
      <c r="H1355" s="34"/>
      <c r="I1355" s="34"/>
      <c r="J1355" s="1"/>
      <c r="K1355" s="1"/>
      <c r="L1355" s="1"/>
      <c r="M1355" s="42"/>
    </row>
    <row r="1356" spans="1:13" ht="14">
      <c r="A1356" s="38"/>
      <c r="C1356" s="40"/>
      <c r="D1356" s="71"/>
      <c r="E1356" s="71"/>
      <c r="H1356" s="34"/>
      <c r="I1356" s="34"/>
      <c r="J1356" s="1"/>
      <c r="K1356" s="1"/>
      <c r="L1356" s="1"/>
      <c r="M1356" s="42"/>
    </row>
    <row r="1357" spans="1:13" ht="14">
      <c r="A1357" s="38"/>
      <c r="C1357" s="40"/>
      <c r="D1357" s="71"/>
      <c r="E1357" s="71"/>
      <c r="H1357" s="34"/>
      <c r="I1357" s="34"/>
      <c r="J1357" s="1"/>
      <c r="K1357" s="1"/>
      <c r="L1357" s="1"/>
      <c r="M1357" s="42"/>
    </row>
    <row r="1358" spans="1:13" ht="14">
      <c r="A1358" s="38"/>
      <c r="C1358" s="40"/>
      <c r="D1358" s="71"/>
      <c r="E1358" s="71"/>
      <c r="H1358" s="34"/>
      <c r="I1358" s="34"/>
      <c r="J1358" s="1"/>
      <c r="K1358" s="1"/>
      <c r="L1358" s="1"/>
      <c r="M1358" s="42"/>
    </row>
    <row r="1359" spans="1:13" ht="14">
      <c r="A1359" s="38"/>
      <c r="C1359" s="40"/>
      <c r="D1359" s="71"/>
      <c r="E1359" s="71"/>
      <c r="H1359" s="34"/>
      <c r="I1359" s="34"/>
      <c r="J1359" s="1"/>
      <c r="K1359" s="1"/>
      <c r="L1359" s="1"/>
      <c r="M1359" s="42"/>
    </row>
    <row r="1360" spans="1:13" ht="14">
      <c r="A1360" s="38"/>
      <c r="C1360" s="40"/>
      <c r="D1360" s="71"/>
      <c r="E1360" s="71"/>
      <c r="H1360" s="34"/>
      <c r="I1360" s="34"/>
      <c r="J1360" s="1"/>
      <c r="K1360" s="1"/>
      <c r="L1360" s="1"/>
      <c r="M1360" s="42"/>
    </row>
    <row r="1361" spans="1:13" ht="14">
      <c r="A1361" s="38"/>
      <c r="C1361" s="40"/>
      <c r="D1361" s="71"/>
      <c r="E1361" s="71"/>
      <c r="H1361" s="34"/>
      <c r="I1361" s="34"/>
      <c r="J1361" s="1"/>
      <c r="K1361" s="1"/>
      <c r="L1361" s="1"/>
      <c r="M1361" s="42"/>
    </row>
    <row r="1362" spans="1:13" ht="14">
      <c r="A1362" s="38"/>
      <c r="C1362" s="40"/>
      <c r="D1362" s="71"/>
      <c r="E1362" s="71"/>
      <c r="H1362" s="34"/>
      <c r="I1362" s="34"/>
      <c r="J1362" s="1"/>
      <c r="K1362" s="1"/>
      <c r="L1362" s="1"/>
      <c r="M1362" s="42"/>
    </row>
    <row r="1363" spans="1:13" ht="14">
      <c r="A1363" s="38"/>
      <c r="C1363" s="40"/>
      <c r="D1363" s="71"/>
      <c r="E1363" s="71"/>
      <c r="H1363" s="34"/>
      <c r="I1363" s="34"/>
      <c r="J1363" s="1"/>
      <c r="K1363" s="1"/>
      <c r="L1363" s="1"/>
      <c r="M1363" s="42"/>
    </row>
    <row r="1364" spans="1:13" ht="14">
      <c r="A1364" s="38"/>
      <c r="C1364" s="40"/>
      <c r="D1364" s="71"/>
      <c r="E1364" s="71"/>
      <c r="H1364" s="34"/>
      <c r="I1364" s="34"/>
      <c r="J1364" s="1"/>
      <c r="K1364" s="1"/>
      <c r="L1364" s="1"/>
      <c r="M1364" s="42"/>
    </row>
    <row r="1365" spans="1:13" ht="14">
      <c r="A1365" s="38"/>
      <c r="C1365" s="40"/>
      <c r="D1365" s="71"/>
      <c r="E1365" s="71"/>
      <c r="H1365" s="34"/>
      <c r="I1365" s="34"/>
      <c r="J1365" s="1"/>
      <c r="K1365" s="1"/>
      <c r="L1365" s="1"/>
      <c r="M1365" s="42"/>
    </row>
    <row r="1366" spans="1:13" ht="14">
      <c r="A1366" s="38"/>
      <c r="C1366" s="40"/>
      <c r="D1366" s="71"/>
      <c r="E1366" s="71"/>
      <c r="H1366" s="34"/>
      <c r="I1366" s="34"/>
      <c r="J1366" s="1"/>
      <c r="K1366" s="1"/>
      <c r="L1366" s="1"/>
      <c r="M1366" s="42"/>
    </row>
    <row r="1367" spans="1:13" ht="14">
      <c r="A1367" s="38"/>
      <c r="C1367" s="40"/>
      <c r="D1367" s="71"/>
      <c r="E1367" s="71"/>
      <c r="H1367" s="34"/>
      <c r="I1367" s="34"/>
      <c r="J1367" s="1"/>
      <c r="K1367" s="1"/>
      <c r="L1367" s="1"/>
      <c r="M1367" s="42"/>
    </row>
    <row r="1368" spans="1:13" ht="14">
      <c r="A1368" s="38"/>
      <c r="C1368" s="40"/>
      <c r="D1368" s="71"/>
      <c r="E1368" s="71"/>
      <c r="H1368" s="34"/>
      <c r="I1368" s="34"/>
      <c r="J1368" s="1"/>
      <c r="K1368" s="1"/>
      <c r="L1368" s="1"/>
      <c r="M1368" s="42"/>
    </row>
    <row r="1369" spans="1:13" ht="14">
      <c r="A1369" s="38"/>
      <c r="C1369" s="40"/>
      <c r="D1369" s="71"/>
      <c r="E1369" s="71"/>
      <c r="H1369" s="34"/>
      <c r="I1369" s="34"/>
      <c r="J1369" s="1"/>
      <c r="K1369" s="1"/>
      <c r="L1369" s="1"/>
      <c r="M1369" s="42"/>
    </row>
    <row r="1370" spans="1:13" ht="14">
      <c r="A1370" s="38"/>
      <c r="C1370" s="40"/>
      <c r="D1370" s="71"/>
      <c r="E1370" s="71"/>
      <c r="H1370" s="34"/>
      <c r="I1370" s="34"/>
      <c r="J1370" s="1"/>
      <c r="K1370" s="1"/>
      <c r="L1370" s="1"/>
      <c r="M1370" s="42"/>
    </row>
    <row r="1371" spans="1:13" ht="14">
      <c r="A1371" s="38"/>
      <c r="C1371" s="40"/>
      <c r="D1371" s="71"/>
      <c r="E1371" s="71"/>
      <c r="H1371" s="34"/>
      <c r="I1371" s="34"/>
      <c r="J1371" s="1"/>
      <c r="K1371" s="1"/>
      <c r="L1371" s="1"/>
      <c r="M1371" s="42"/>
    </row>
    <row r="1372" spans="1:13" ht="14">
      <c r="A1372" s="38"/>
      <c r="C1372" s="40"/>
      <c r="D1372" s="71"/>
      <c r="E1372" s="71"/>
      <c r="H1372" s="34"/>
      <c r="I1372" s="34"/>
      <c r="J1372" s="1"/>
      <c r="K1372" s="1"/>
      <c r="L1372" s="1"/>
      <c r="M1372" s="42"/>
    </row>
    <row r="1373" spans="1:13" ht="14">
      <c r="A1373" s="38"/>
      <c r="C1373" s="40"/>
      <c r="D1373" s="71"/>
      <c r="E1373" s="71"/>
      <c r="H1373" s="34"/>
      <c r="I1373" s="34"/>
      <c r="J1373" s="1"/>
      <c r="K1373" s="1"/>
      <c r="L1373" s="1"/>
      <c r="M1373" s="42"/>
    </row>
    <row r="1374" spans="1:13" ht="14">
      <c r="A1374" s="38"/>
      <c r="C1374" s="40"/>
      <c r="D1374" s="71"/>
      <c r="E1374" s="71"/>
      <c r="H1374" s="34"/>
      <c r="I1374" s="34"/>
      <c r="J1374" s="1"/>
      <c r="K1374" s="1"/>
      <c r="L1374" s="1"/>
      <c r="M1374" s="42"/>
    </row>
    <row r="1375" spans="1:13" ht="14">
      <c r="A1375" s="38"/>
      <c r="C1375" s="40"/>
      <c r="D1375" s="71"/>
      <c r="E1375" s="71"/>
      <c r="H1375" s="34"/>
      <c r="I1375" s="34"/>
      <c r="J1375" s="1"/>
      <c r="K1375" s="1"/>
      <c r="L1375" s="1"/>
      <c r="M1375" s="42"/>
    </row>
    <row r="1376" spans="1:13" ht="14">
      <c r="A1376" s="38"/>
      <c r="C1376" s="40"/>
      <c r="D1376" s="71"/>
      <c r="E1376" s="71"/>
      <c r="H1376" s="34"/>
      <c r="I1376" s="34"/>
      <c r="J1376" s="1"/>
      <c r="K1376" s="1"/>
      <c r="L1376" s="1"/>
      <c r="M1376" s="42"/>
    </row>
    <row r="1377" spans="1:13" ht="14">
      <c r="A1377" s="38"/>
      <c r="C1377" s="40"/>
      <c r="D1377" s="71"/>
      <c r="E1377" s="71"/>
      <c r="H1377" s="34"/>
      <c r="I1377" s="34"/>
      <c r="J1377" s="1"/>
      <c r="K1377" s="1"/>
      <c r="L1377" s="1"/>
      <c r="M1377" s="42"/>
    </row>
    <row r="1378" spans="1:13" ht="14">
      <c r="A1378" s="38"/>
      <c r="C1378" s="40"/>
      <c r="D1378" s="71"/>
      <c r="E1378" s="71"/>
      <c r="H1378" s="34"/>
      <c r="I1378" s="34"/>
      <c r="J1378" s="1"/>
      <c r="K1378" s="1"/>
      <c r="L1378" s="1"/>
      <c r="M1378" s="42"/>
    </row>
    <row r="1379" spans="1:13" ht="14">
      <c r="A1379" s="38"/>
      <c r="C1379" s="40"/>
      <c r="D1379" s="71"/>
      <c r="E1379" s="71"/>
      <c r="H1379" s="34"/>
      <c r="I1379" s="34"/>
      <c r="J1379" s="1"/>
      <c r="K1379" s="1"/>
      <c r="L1379" s="1"/>
      <c r="M1379" s="42"/>
    </row>
    <row r="1380" spans="1:13" ht="14">
      <c r="A1380" s="38"/>
      <c r="C1380" s="40"/>
      <c r="D1380" s="71"/>
      <c r="E1380" s="71"/>
      <c r="H1380" s="34"/>
      <c r="I1380" s="34"/>
      <c r="J1380" s="1"/>
      <c r="K1380" s="1"/>
      <c r="L1380" s="1"/>
      <c r="M1380" s="42"/>
    </row>
    <row r="1381" spans="1:13" ht="14">
      <c r="A1381" s="38"/>
      <c r="C1381" s="40"/>
      <c r="D1381" s="71"/>
      <c r="E1381" s="71"/>
      <c r="H1381" s="34"/>
      <c r="I1381" s="34"/>
      <c r="J1381" s="1"/>
      <c r="K1381" s="1"/>
      <c r="L1381" s="1"/>
      <c r="M1381" s="42"/>
    </row>
    <row r="1382" spans="1:13" ht="14">
      <c r="A1382" s="38"/>
      <c r="C1382" s="40"/>
      <c r="D1382" s="71"/>
      <c r="E1382" s="71"/>
      <c r="H1382" s="34"/>
      <c r="I1382" s="34"/>
      <c r="J1382" s="1"/>
      <c r="K1382" s="1"/>
      <c r="L1382" s="1"/>
      <c r="M1382" s="42"/>
    </row>
    <row r="1383" spans="1:13" ht="14">
      <c r="A1383" s="38"/>
      <c r="C1383" s="40"/>
      <c r="D1383" s="71"/>
      <c r="E1383" s="71"/>
      <c r="H1383" s="34"/>
      <c r="I1383" s="34"/>
      <c r="J1383" s="1"/>
      <c r="K1383" s="1"/>
      <c r="L1383" s="1"/>
      <c r="M1383" s="42"/>
    </row>
    <row r="1384" spans="1:13" ht="14">
      <c r="A1384" s="38"/>
      <c r="C1384" s="40"/>
      <c r="D1384" s="71"/>
      <c r="E1384" s="71"/>
      <c r="H1384" s="34"/>
      <c r="I1384" s="34"/>
      <c r="J1384" s="1"/>
      <c r="K1384" s="1"/>
      <c r="L1384" s="1"/>
      <c r="M1384" s="42"/>
    </row>
    <row r="1385" spans="1:13" ht="14">
      <c r="A1385" s="38"/>
      <c r="C1385" s="40"/>
      <c r="D1385" s="71"/>
      <c r="E1385" s="71"/>
      <c r="H1385" s="34"/>
      <c r="I1385" s="34"/>
      <c r="J1385" s="1"/>
      <c r="K1385" s="1"/>
      <c r="L1385" s="1"/>
      <c r="M1385" s="42"/>
    </row>
    <row r="1386" spans="1:13" ht="14">
      <c r="A1386" s="38"/>
      <c r="C1386" s="40"/>
      <c r="D1386" s="71"/>
      <c r="E1386" s="71"/>
      <c r="H1386" s="34"/>
      <c r="I1386" s="34"/>
      <c r="J1386" s="1"/>
      <c r="K1386" s="1"/>
      <c r="L1386" s="1"/>
      <c r="M1386" s="42"/>
    </row>
    <row r="1387" spans="1:13" ht="14">
      <c r="A1387" s="38"/>
      <c r="C1387" s="40"/>
      <c r="D1387" s="71"/>
      <c r="E1387" s="71"/>
      <c r="H1387" s="34"/>
      <c r="I1387" s="34"/>
      <c r="J1387" s="1"/>
      <c r="K1387" s="1"/>
      <c r="L1387" s="1"/>
      <c r="M1387" s="42"/>
    </row>
    <row r="1388" spans="1:13" ht="14">
      <c r="A1388" s="38"/>
      <c r="C1388" s="40"/>
      <c r="D1388" s="71"/>
      <c r="E1388" s="71"/>
      <c r="H1388" s="34"/>
      <c r="I1388" s="34"/>
      <c r="J1388" s="1"/>
      <c r="K1388" s="1"/>
      <c r="L1388" s="1"/>
      <c r="M1388" s="42"/>
    </row>
    <row r="1389" spans="1:13" ht="14">
      <c r="A1389" s="38"/>
      <c r="C1389" s="40"/>
      <c r="D1389" s="71"/>
      <c r="E1389" s="71"/>
      <c r="H1389" s="34"/>
      <c r="I1389" s="34"/>
      <c r="J1389" s="1"/>
      <c r="K1389" s="1"/>
      <c r="L1389" s="1"/>
      <c r="M1389" s="42"/>
    </row>
    <row r="1390" spans="1:13" ht="14">
      <c r="A1390" s="38"/>
      <c r="C1390" s="40"/>
      <c r="D1390" s="71"/>
      <c r="E1390" s="71"/>
      <c r="H1390" s="34"/>
      <c r="I1390" s="34"/>
      <c r="J1390" s="1"/>
      <c r="K1390" s="1"/>
      <c r="L1390" s="1"/>
      <c r="M1390" s="42"/>
    </row>
    <row r="1391" spans="1:13" ht="14">
      <c r="A1391" s="38"/>
      <c r="C1391" s="40"/>
      <c r="D1391" s="71"/>
      <c r="E1391" s="71"/>
      <c r="H1391" s="34"/>
      <c r="I1391" s="34"/>
      <c r="J1391" s="1"/>
      <c r="K1391" s="1"/>
      <c r="L1391" s="1"/>
      <c r="M1391" s="42"/>
    </row>
    <row r="1392" spans="1:13" ht="14">
      <c r="A1392" s="38"/>
      <c r="C1392" s="40"/>
      <c r="D1392" s="71"/>
      <c r="E1392" s="71"/>
      <c r="H1392" s="34"/>
      <c r="I1392" s="34"/>
      <c r="J1392" s="1"/>
      <c r="K1392" s="1"/>
      <c r="L1392" s="1"/>
      <c r="M1392" s="42"/>
    </row>
    <row r="1393" spans="1:13" ht="14">
      <c r="A1393" s="38"/>
      <c r="C1393" s="40"/>
      <c r="D1393" s="71"/>
      <c r="E1393" s="71"/>
      <c r="H1393" s="34"/>
      <c r="I1393" s="34"/>
      <c r="J1393" s="1"/>
      <c r="K1393" s="1"/>
      <c r="L1393" s="1"/>
      <c r="M1393" s="42"/>
    </row>
    <row r="1394" spans="1:13" ht="14">
      <c r="A1394" s="38"/>
      <c r="C1394" s="40"/>
      <c r="D1394" s="71"/>
      <c r="E1394" s="71"/>
      <c r="H1394" s="34"/>
      <c r="I1394" s="34"/>
      <c r="J1394" s="1"/>
      <c r="K1394" s="1"/>
      <c r="L1394" s="1"/>
      <c r="M1394" s="42"/>
    </row>
    <row r="1395" spans="1:13" ht="14">
      <c r="A1395" s="38"/>
      <c r="C1395" s="40"/>
      <c r="D1395" s="71"/>
      <c r="E1395" s="71"/>
      <c r="H1395" s="34"/>
      <c r="I1395" s="34"/>
      <c r="J1395" s="1"/>
      <c r="K1395" s="1"/>
      <c r="L1395" s="1"/>
      <c r="M1395" s="42"/>
    </row>
    <row r="1396" spans="1:13" ht="14">
      <c r="A1396" s="38"/>
      <c r="C1396" s="40"/>
      <c r="D1396" s="71"/>
      <c r="E1396" s="71"/>
      <c r="H1396" s="34"/>
      <c r="I1396" s="34"/>
      <c r="J1396" s="1"/>
      <c r="K1396" s="1"/>
      <c r="L1396" s="1"/>
      <c r="M1396" s="42"/>
    </row>
    <row r="1397" spans="1:13" ht="14">
      <c r="A1397" s="38"/>
      <c r="C1397" s="40"/>
      <c r="D1397" s="71"/>
      <c r="E1397" s="71"/>
      <c r="H1397" s="34"/>
      <c r="I1397" s="34"/>
      <c r="J1397" s="1"/>
      <c r="K1397" s="1"/>
      <c r="L1397" s="1"/>
      <c r="M1397" s="42"/>
    </row>
    <row r="1398" spans="1:13" ht="14">
      <c r="A1398" s="38"/>
      <c r="C1398" s="40"/>
      <c r="D1398" s="71"/>
      <c r="E1398" s="71"/>
      <c r="H1398" s="34"/>
      <c r="I1398" s="34"/>
      <c r="J1398" s="1"/>
      <c r="K1398" s="1"/>
      <c r="L1398" s="1"/>
      <c r="M1398" s="42"/>
    </row>
    <row r="1399" spans="1:13" ht="14">
      <c r="A1399" s="38"/>
      <c r="C1399" s="40"/>
      <c r="D1399" s="71"/>
      <c r="E1399" s="71"/>
      <c r="H1399" s="34"/>
      <c r="I1399" s="34"/>
      <c r="J1399" s="1"/>
      <c r="K1399" s="1"/>
      <c r="L1399" s="1"/>
      <c r="M1399" s="42"/>
    </row>
    <row r="1400" spans="1:13" ht="14">
      <c r="A1400" s="38"/>
      <c r="C1400" s="40"/>
      <c r="D1400" s="71"/>
      <c r="E1400" s="71"/>
      <c r="H1400" s="34"/>
      <c r="I1400" s="34"/>
      <c r="J1400" s="1"/>
      <c r="K1400" s="1"/>
      <c r="L1400" s="1"/>
      <c r="M1400" s="42"/>
    </row>
    <row r="1401" spans="1:13" ht="14">
      <c r="A1401" s="38"/>
      <c r="C1401" s="40"/>
      <c r="D1401" s="71"/>
      <c r="E1401" s="71"/>
      <c r="H1401" s="34"/>
      <c r="I1401" s="34"/>
      <c r="J1401" s="1"/>
      <c r="K1401" s="1"/>
      <c r="L1401" s="1"/>
      <c r="M1401" s="42"/>
    </row>
    <row r="1402" spans="1:13" ht="14">
      <c r="A1402" s="38"/>
      <c r="C1402" s="40"/>
      <c r="D1402" s="71"/>
      <c r="E1402" s="71"/>
      <c r="H1402" s="34"/>
      <c r="I1402" s="34"/>
      <c r="J1402" s="1"/>
      <c r="K1402" s="1"/>
      <c r="L1402" s="1"/>
      <c r="M1402" s="42"/>
    </row>
    <row r="1403" spans="1:13" ht="14">
      <c r="A1403" s="38"/>
      <c r="C1403" s="40"/>
      <c r="D1403" s="71"/>
      <c r="E1403" s="71"/>
      <c r="H1403" s="34"/>
      <c r="I1403" s="34"/>
      <c r="J1403" s="1"/>
      <c r="K1403" s="1"/>
      <c r="L1403" s="1"/>
      <c r="M1403" s="42"/>
    </row>
    <row r="1404" spans="1:13" ht="14">
      <c r="A1404" s="38"/>
      <c r="C1404" s="40"/>
      <c r="D1404" s="71"/>
      <c r="E1404" s="71"/>
      <c r="H1404" s="34"/>
      <c r="I1404" s="34"/>
      <c r="J1404" s="1"/>
      <c r="K1404" s="1"/>
      <c r="L1404" s="1"/>
      <c r="M1404" s="42"/>
    </row>
    <row r="1405" spans="1:13" ht="14">
      <c r="A1405" s="38"/>
      <c r="C1405" s="40"/>
      <c r="D1405" s="71"/>
      <c r="E1405" s="71"/>
      <c r="H1405" s="34"/>
      <c r="I1405" s="34"/>
      <c r="J1405" s="1"/>
      <c r="K1405" s="1"/>
      <c r="L1405" s="1"/>
      <c r="M1405" s="42"/>
    </row>
    <row r="1406" spans="1:13" ht="14">
      <c r="A1406" s="38"/>
      <c r="C1406" s="40"/>
      <c r="D1406" s="71"/>
      <c r="E1406" s="71"/>
      <c r="H1406" s="34"/>
      <c r="I1406" s="34"/>
      <c r="J1406" s="1"/>
      <c r="K1406" s="1"/>
      <c r="L1406" s="1"/>
      <c r="M1406" s="42"/>
    </row>
    <row r="1407" spans="1:13" ht="14">
      <c r="A1407" s="38"/>
      <c r="C1407" s="40"/>
      <c r="D1407" s="71"/>
      <c r="E1407" s="71"/>
      <c r="H1407" s="34"/>
      <c r="I1407" s="34"/>
      <c r="J1407" s="1"/>
      <c r="K1407" s="1"/>
      <c r="L1407" s="1"/>
      <c r="M1407" s="42"/>
    </row>
    <row r="1408" spans="1:13" ht="14">
      <c r="A1408" s="38"/>
      <c r="C1408" s="40"/>
      <c r="D1408" s="71"/>
      <c r="E1408" s="71"/>
      <c r="H1408" s="34"/>
      <c r="I1408" s="34"/>
      <c r="J1408" s="1"/>
      <c r="K1408" s="1"/>
      <c r="L1408" s="1"/>
      <c r="M1408" s="42"/>
    </row>
    <row r="1409" spans="1:13" ht="14">
      <c r="A1409" s="38"/>
      <c r="C1409" s="40"/>
      <c r="D1409" s="71"/>
      <c r="E1409" s="71"/>
      <c r="H1409" s="34"/>
      <c r="I1409" s="34"/>
      <c r="J1409" s="1"/>
      <c r="K1409" s="1"/>
      <c r="L1409" s="1"/>
      <c r="M1409" s="42"/>
    </row>
    <row r="1410" spans="1:13" ht="14">
      <c r="A1410" s="38"/>
      <c r="C1410" s="40"/>
      <c r="D1410" s="71"/>
      <c r="E1410" s="71"/>
      <c r="H1410" s="34"/>
      <c r="I1410" s="34"/>
      <c r="J1410" s="1"/>
      <c r="K1410" s="1"/>
      <c r="L1410" s="1"/>
      <c r="M1410" s="42"/>
    </row>
    <row r="1411" spans="1:13" ht="14">
      <c r="A1411" s="38"/>
      <c r="C1411" s="40"/>
      <c r="D1411" s="71"/>
      <c r="E1411" s="71"/>
      <c r="H1411" s="34"/>
      <c r="I1411" s="34"/>
      <c r="J1411" s="1"/>
      <c r="K1411" s="1"/>
      <c r="L1411" s="1"/>
      <c r="M1411" s="42"/>
    </row>
    <row r="1412" spans="1:13" ht="14">
      <c r="A1412" s="38"/>
      <c r="C1412" s="40"/>
      <c r="D1412" s="71"/>
      <c r="E1412" s="71"/>
      <c r="H1412" s="34"/>
      <c r="I1412" s="34"/>
      <c r="J1412" s="1"/>
      <c r="K1412" s="1"/>
      <c r="L1412" s="1"/>
      <c r="M1412" s="42"/>
    </row>
    <row r="1413" spans="1:13" ht="14">
      <c r="A1413" s="38"/>
      <c r="C1413" s="40"/>
      <c r="D1413" s="71"/>
      <c r="E1413" s="71"/>
      <c r="H1413" s="34"/>
      <c r="I1413" s="34"/>
      <c r="J1413" s="1"/>
      <c r="K1413" s="1"/>
      <c r="L1413" s="1"/>
      <c r="M1413" s="42"/>
    </row>
    <row r="1414" spans="1:13" ht="14">
      <c r="A1414" s="38"/>
      <c r="C1414" s="40"/>
      <c r="D1414" s="71"/>
      <c r="E1414" s="71"/>
      <c r="H1414" s="34"/>
      <c r="I1414" s="34"/>
      <c r="J1414" s="1"/>
      <c r="K1414" s="1"/>
      <c r="L1414" s="1"/>
      <c r="M1414" s="42"/>
    </row>
    <row r="1415" spans="1:13" ht="14">
      <c r="A1415" s="38"/>
      <c r="C1415" s="40"/>
      <c r="D1415" s="71"/>
      <c r="E1415" s="71"/>
      <c r="H1415" s="34"/>
      <c r="I1415" s="34"/>
      <c r="J1415" s="1"/>
      <c r="K1415" s="1"/>
      <c r="L1415" s="1"/>
      <c r="M1415" s="42"/>
    </row>
    <row r="1416" spans="1:13" ht="14">
      <c r="A1416" s="38"/>
      <c r="C1416" s="40"/>
      <c r="D1416" s="71"/>
      <c r="E1416" s="71"/>
      <c r="H1416" s="34"/>
      <c r="I1416" s="34"/>
      <c r="J1416" s="1"/>
      <c r="K1416" s="1"/>
      <c r="L1416" s="1"/>
      <c r="M1416" s="42"/>
    </row>
    <row r="1417" spans="1:13" ht="14">
      <c r="A1417" s="38"/>
      <c r="C1417" s="40"/>
      <c r="D1417" s="71"/>
      <c r="E1417" s="71"/>
      <c r="H1417" s="34"/>
      <c r="I1417" s="34"/>
      <c r="J1417" s="1"/>
      <c r="K1417" s="1"/>
      <c r="L1417" s="1"/>
      <c r="M1417" s="42"/>
    </row>
    <row r="1418" spans="1:13" ht="14">
      <c r="A1418" s="38"/>
      <c r="C1418" s="40"/>
      <c r="D1418" s="71"/>
      <c r="E1418" s="71"/>
      <c r="H1418" s="34"/>
      <c r="I1418" s="34"/>
      <c r="J1418" s="1"/>
      <c r="K1418" s="1"/>
      <c r="L1418" s="1"/>
      <c r="M1418" s="42"/>
    </row>
    <row r="1419" spans="1:13" ht="14">
      <c r="A1419" s="38"/>
      <c r="C1419" s="40"/>
      <c r="D1419" s="71"/>
      <c r="E1419" s="71"/>
      <c r="H1419" s="34"/>
      <c r="I1419" s="34"/>
      <c r="J1419" s="1"/>
      <c r="K1419" s="1"/>
      <c r="L1419" s="1"/>
      <c r="M1419" s="42"/>
    </row>
    <row r="1420" spans="1:13" ht="14">
      <c r="A1420" s="38"/>
      <c r="C1420" s="40"/>
      <c r="D1420" s="71"/>
      <c r="E1420" s="71"/>
      <c r="H1420" s="34"/>
      <c r="I1420" s="34"/>
      <c r="J1420" s="1"/>
      <c r="K1420" s="1"/>
      <c r="L1420" s="1"/>
      <c r="M1420" s="42"/>
    </row>
    <row r="1421" spans="1:13" ht="14">
      <c r="A1421" s="38"/>
      <c r="C1421" s="40"/>
      <c r="D1421" s="71"/>
      <c r="E1421" s="71"/>
      <c r="H1421" s="34"/>
      <c r="I1421" s="34"/>
      <c r="J1421" s="1"/>
      <c r="K1421" s="1"/>
      <c r="L1421" s="1"/>
      <c r="M1421" s="42"/>
    </row>
    <row r="1422" spans="1:13" ht="14">
      <c r="A1422" s="38"/>
      <c r="C1422" s="40"/>
      <c r="D1422" s="71"/>
      <c r="E1422" s="71"/>
      <c r="H1422" s="34"/>
      <c r="I1422" s="34"/>
      <c r="J1422" s="1"/>
      <c r="K1422" s="1"/>
      <c r="L1422" s="1"/>
      <c r="M1422" s="42"/>
    </row>
    <row r="1423" spans="1:13" ht="14">
      <c r="A1423" s="38"/>
      <c r="C1423" s="40"/>
      <c r="D1423" s="71"/>
      <c r="E1423" s="71"/>
      <c r="H1423" s="34"/>
      <c r="I1423" s="34"/>
      <c r="J1423" s="1"/>
      <c r="K1423" s="1"/>
      <c r="L1423" s="1"/>
      <c r="M1423" s="42"/>
    </row>
    <row r="1424" spans="1:13" ht="14">
      <c r="A1424" s="38"/>
      <c r="C1424" s="40"/>
      <c r="D1424" s="71"/>
      <c r="E1424" s="71"/>
      <c r="H1424" s="34"/>
      <c r="I1424" s="34"/>
      <c r="J1424" s="1"/>
      <c r="K1424" s="1"/>
      <c r="L1424" s="1"/>
      <c r="M1424" s="42"/>
    </row>
    <row r="1425" spans="1:13" ht="14">
      <c r="A1425" s="38"/>
      <c r="C1425" s="40"/>
      <c r="D1425" s="71"/>
      <c r="E1425" s="71"/>
      <c r="H1425" s="34"/>
      <c r="I1425" s="34"/>
      <c r="J1425" s="1"/>
      <c r="K1425" s="1"/>
      <c r="L1425" s="1"/>
      <c r="M1425" s="42"/>
    </row>
    <row r="1426" spans="1:13" ht="14">
      <c r="A1426" s="38"/>
      <c r="C1426" s="40"/>
      <c r="D1426" s="71"/>
      <c r="E1426" s="71"/>
      <c r="H1426" s="34"/>
      <c r="I1426" s="34"/>
      <c r="J1426" s="1"/>
      <c r="K1426" s="1"/>
      <c r="L1426" s="1"/>
      <c r="M1426" s="42"/>
    </row>
    <row r="1427" spans="1:13" ht="14">
      <c r="A1427" s="38"/>
      <c r="C1427" s="40"/>
      <c r="D1427" s="71"/>
      <c r="E1427" s="71"/>
      <c r="H1427" s="34"/>
      <c r="I1427" s="34"/>
      <c r="J1427" s="1"/>
      <c r="K1427" s="1"/>
      <c r="L1427" s="1"/>
      <c r="M1427" s="42"/>
    </row>
    <row r="1428" spans="1:13" ht="14">
      <c r="A1428" s="38"/>
      <c r="C1428" s="40"/>
      <c r="D1428" s="71"/>
      <c r="E1428" s="71"/>
      <c r="H1428" s="34"/>
      <c r="I1428" s="34"/>
      <c r="J1428" s="1"/>
      <c r="K1428" s="1"/>
      <c r="L1428" s="1"/>
      <c r="M1428" s="42"/>
    </row>
    <row r="1429" spans="1:13" ht="14">
      <c r="A1429" s="38"/>
      <c r="C1429" s="40"/>
      <c r="D1429" s="71"/>
      <c r="E1429" s="71"/>
      <c r="H1429" s="34"/>
      <c r="I1429" s="34"/>
      <c r="J1429" s="1"/>
      <c r="K1429" s="1"/>
      <c r="L1429" s="1"/>
      <c r="M1429" s="42"/>
    </row>
    <row r="1430" spans="1:13" ht="14">
      <c r="A1430" s="38"/>
      <c r="C1430" s="40"/>
      <c r="D1430" s="71"/>
      <c r="E1430" s="71"/>
      <c r="H1430" s="34"/>
      <c r="I1430" s="34"/>
      <c r="J1430" s="1"/>
      <c r="K1430" s="1"/>
      <c r="L1430" s="1"/>
      <c r="M1430" s="42"/>
    </row>
    <row r="1431" spans="1:13" ht="14">
      <c r="A1431" s="38"/>
      <c r="C1431" s="40"/>
      <c r="D1431" s="71"/>
      <c r="E1431" s="71"/>
      <c r="H1431" s="34"/>
      <c r="I1431" s="34"/>
      <c r="J1431" s="1"/>
      <c r="K1431" s="1"/>
      <c r="L1431" s="1"/>
      <c r="M1431" s="42"/>
    </row>
    <row r="1432" spans="1:13" ht="14">
      <c r="A1432" s="38"/>
      <c r="C1432" s="40"/>
      <c r="D1432" s="71"/>
      <c r="E1432" s="71"/>
      <c r="H1432" s="34"/>
      <c r="I1432" s="34"/>
      <c r="J1432" s="1"/>
      <c r="K1432" s="1"/>
      <c r="L1432" s="1"/>
      <c r="M1432" s="42"/>
    </row>
    <row r="1433" spans="1:13" ht="14">
      <c r="A1433" s="38"/>
      <c r="C1433" s="40"/>
      <c r="D1433" s="71"/>
      <c r="E1433" s="71"/>
      <c r="H1433" s="34"/>
      <c r="I1433" s="34"/>
      <c r="J1433" s="1"/>
      <c r="K1433" s="1"/>
      <c r="L1433" s="1"/>
      <c r="M1433" s="42"/>
    </row>
    <row r="1434" spans="1:13" ht="14">
      <c r="A1434" s="38"/>
      <c r="C1434" s="40"/>
      <c r="D1434" s="71"/>
      <c r="E1434" s="71"/>
      <c r="H1434" s="34"/>
      <c r="I1434" s="34"/>
      <c r="J1434" s="1"/>
      <c r="K1434" s="1"/>
      <c r="L1434" s="1"/>
      <c r="M1434" s="42"/>
    </row>
    <row r="1435" spans="1:13" ht="14">
      <c r="A1435" s="38"/>
      <c r="C1435" s="40"/>
      <c r="D1435" s="71"/>
      <c r="E1435" s="71"/>
      <c r="H1435" s="34"/>
      <c r="I1435" s="34"/>
      <c r="J1435" s="1"/>
      <c r="K1435" s="1"/>
      <c r="L1435" s="1"/>
      <c r="M1435" s="42"/>
    </row>
    <row r="1436" spans="1:13" ht="14">
      <c r="A1436" s="38"/>
      <c r="C1436" s="40"/>
      <c r="D1436" s="71"/>
      <c r="E1436" s="71"/>
      <c r="H1436" s="34"/>
      <c r="I1436" s="34"/>
      <c r="J1436" s="1"/>
      <c r="K1436" s="1"/>
      <c r="L1436" s="1"/>
      <c r="M1436" s="42"/>
    </row>
    <row r="1437" spans="1:13" ht="14">
      <c r="A1437" s="38"/>
      <c r="C1437" s="40"/>
      <c r="D1437" s="71"/>
      <c r="E1437" s="71"/>
      <c r="H1437" s="34"/>
      <c r="I1437" s="34"/>
      <c r="J1437" s="1"/>
      <c r="K1437" s="1"/>
      <c r="L1437" s="1"/>
      <c r="M1437" s="42"/>
    </row>
    <row r="1438" spans="1:13" ht="14">
      <c r="A1438" s="38"/>
      <c r="C1438" s="40"/>
      <c r="D1438" s="71"/>
      <c r="E1438" s="71"/>
      <c r="H1438" s="34"/>
      <c r="I1438" s="34"/>
      <c r="J1438" s="1"/>
      <c r="K1438" s="1"/>
      <c r="L1438" s="1"/>
      <c r="M1438" s="42"/>
    </row>
    <row r="1439" spans="1:13" ht="14">
      <c r="A1439" s="38"/>
      <c r="C1439" s="40"/>
      <c r="D1439" s="71"/>
      <c r="E1439" s="71"/>
      <c r="H1439" s="34"/>
      <c r="I1439" s="34"/>
      <c r="J1439" s="1"/>
      <c r="K1439" s="1"/>
      <c r="L1439" s="1"/>
      <c r="M1439" s="42"/>
    </row>
    <row r="1440" spans="1:13" ht="14">
      <c r="A1440" s="38"/>
      <c r="C1440" s="40"/>
      <c r="D1440" s="71"/>
      <c r="E1440" s="71"/>
      <c r="H1440" s="34"/>
      <c r="I1440" s="34"/>
      <c r="J1440" s="1"/>
      <c r="K1440" s="1"/>
      <c r="L1440" s="1"/>
      <c r="M1440" s="42"/>
    </row>
    <row r="1441" spans="1:13" ht="14">
      <c r="A1441" s="38"/>
      <c r="C1441" s="40"/>
      <c r="D1441" s="71"/>
      <c r="E1441" s="71"/>
      <c r="H1441" s="34"/>
      <c r="I1441" s="34"/>
      <c r="J1441" s="1"/>
      <c r="K1441" s="1"/>
      <c r="L1441" s="1"/>
      <c r="M1441" s="42"/>
    </row>
    <row r="1442" spans="1:13" ht="14">
      <c r="A1442" s="38"/>
      <c r="C1442" s="40"/>
      <c r="D1442" s="71"/>
      <c r="E1442" s="71"/>
      <c r="H1442" s="34"/>
      <c r="I1442" s="34"/>
      <c r="J1442" s="1"/>
      <c r="K1442" s="1"/>
      <c r="L1442" s="1"/>
      <c r="M1442" s="42"/>
    </row>
    <row r="1443" spans="1:13" ht="14">
      <c r="A1443" s="38"/>
      <c r="C1443" s="40"/>
      <c r="D1443" s="71"/>
      <c r="E1443" s="71"/>
      <c r="H1443" s="34"/>
      <c r="I1443" s="34"/>
      <c r="J1443" s="1"/>
      <c r="K1443" s="1"/>
      <c r="L1443" s="1"/>
      <c r="M1443" s="42"/>
    </row>
    <row r="1444" spans="1:13" ht="14">
      <c r="A1444" s="38"/>
      <c r="C1444" s="40"/>
      <c r="D1444" s="71"/>
      <c r="E1444" s="71"/>
      <c r="H1444" s="34"/>
      <c r="I1444" s="34"/>
      <c r="J1444" s="1"/>
      <c r="K1444" s="1"/>
      <c r="L1444" s="1"/>
      <c r="M1444" s="42"/>
    </row>
    <row r="1445" spans="1:13" ht="14">
      <c r="A1445" s="38"/>
      <c r="C1445" s="40"/>
      <c r="D1445" s="71"/>
      <c r="E1445" s="71"/>
      <c r="H1445" s="34"/>
      <c r="I1445" s="34"/>
      <c r="J1445" s="1"/>
      <c r="K1445" s="1"/>
      <c r="L1445" s="1"/>
      <c r="M1445" s="42"/>
    </row>
    <row r="1446" spans="1:13" ht="14">
      <c r="A1446" s="38"/>
      <c r="C1446" s="40"/>
      <c r="D1446" s="71"/>
      <c r="E1446" s="71"/>
      <c r="H1446" s="34"/>
      <c r="I1446" s="34"/>
      <c r="J1446" s="1"/>
      <c r="K1446" s="1"/>
      <c r="L1446" s="1"/>
      <c r="M1446" s="42"/>
    </row>
    <row r="1447" spans="1:13" ht="14">
      <c r="A1447" s="38"/>
      <c r="C1447" s="40"/>
      <c r="D1447" s="71"/>
      <c r="E1447" s="71"/>
      <c r="H1447" s="34"/>
      <c r="I1447" s="34"/>
      <c r="J1447" s="1"/>
      <c r="K1447" s="1"/>
      <c r="L1447" s="1"/>
      <c r="M1447" s="42"/>
    </row>
    <row r="1448" spans="1:13" ht="14">
      <c r="A1448" s="38"/>
      <c r="C1448" s="40"/>
      <c r="D1448" s="71"/>
      <c r="E1448" s="71"/>
      <c r="H1448" s="34"/>
      <c r="I1448" s="34"/>
      <c r="J1448" s="1"/>
      <c r="K1448" s="1"/>
      <c r="L1448" s="1"/>
      <c r="M1448" s="42"/>
    </row>
    <row r="1449" spans="1:13" ht="14">
      <c r="A1449" s="38"/>
      <c r="C1449" s="40"/>
      <c r="D1449" s="71"/>
      <c r="E1449" s="71"/>
      <c r="H1449" s="34"/>
      <c r="I1449" s="34"/>
      <c r="J1449" s="1"/>
      <c r="K1449" s="1"/>
      <c r="L1449" s="1"/>
      <c r="M1449" s="42"/>
    </row>
    <row r="1450" spans="1:13" ht="14">
      <c r="A1450" s="38"/>
      <c r="C1450" s="40"/>
      <c r="D1450" s="71"/>
      <c r="E1450" s="71"/>
      <c r="H1450" s="34"/>
      <c r="I1450" s="34"/>
      <c r="J1450" s="1"/>
      <c r="K1450" s="1"/>
      <c r="L1450" s="1"/>
      <c r="M1450" s="42"/>
    </row>
    <row r="1451" spans="1:13" ht="14">
      <c r="A1451" s="38"/>
      <c r="C1451" s="40"/>
      <c r="D1451" s="71"/>
      <c r="E1451" s="71"/>
      <c r="H1451" s="34"/>
      <c r="I1451" s="34"/>
      <c r="J1451" s="1"/>
      <c r="K1451" s="1"/>
      <c r="L1451" s="1"/>
      <c r="M1451" s="42"/>
    </row>
    <row r="1452" spans="1:13" ht="14">
      <c r="A1452" s="38"/>
      <c r="C1452" s="40"/>
      <c r="D1452" s="71"/>
      <c r="E1452" s="71"/>
      <c r="H1452" s="34"/>
      <c r="I1452" s="34"/>
      <c r="J1452" s="1"/>
      <c r="K1452" s="1"/>
      <c r="L1452" s="1"/>
      <c r="M1452" s="42"/>
    </row>
    <row r="1453" spans="1:13" ht="14">
      <c r="A1453" s="38"/>
      <c r="C1453" s="40"/>
      <c r="D1453" s="71"/>
      <c r="E1453" s="71"/>
      <c r="H1453" s="34"/>
      <c r="I1453" s="34"/>
      <c r="J1453" s="1"/>
      <c r="K1453" s="1"/>
      <c r="L1453" s="1"/>
      <c r="M1453" s="42"/>
    </row>
    <row r="1454" spans="1:13" ht="14">
      <c r="A1454" s="38"/>
      <c r="C1454" s="40"/>
      <c r="D1454" s="71"/>
      <c r="E1454" s="71"/>
      <c r="H1454" s="34"/>
      <c r="I1454" s="34"/>
      <c r="J1454" s="1"/>
      <c r="K1454" s="1"/>
      <c r="L1454" s="1"/>
      <c r="M1454" s="42"/>
    </row>
    <row r="1455" spans="1:13" ht="14">
      <c r="A1455" s="38"/>
      <c r="C1455" s="40"/>
      <c r="D1455" s="71"/>
      <c r="E1455" s="71"/>
      <c r="H1455" s="34"/>
      <c r="I1455" s="34"/>
      <c r="J1455" s="1"/>
      <c r="K1455" s="1"/>
      <c r="L1455" s="1"/>
      <c r="M1455" s="42"/>
    </row>
    <row r="1456" spans="1:13" ht="14">
      <c r="A1456" s="38"/>
      <c r="C1456" s="40"/>
      <c r="D1456" s="71"/>
      <c r="E1456" s="71"/>
      <c r="H1456" s="34"/>
      <c r="I1456" s="34"/>
      <c r="J1456" s="1"/>
      <c r="K1456" s="1"/>
      <c r="L1456" s="1"/>
      <c r="M1456" s="42"/>
    </row>
    <row r="1457" spans="1:13" ht="14">
      <c r="A1457" s="38"/>
      <c r="C1457" s="40"/>
      <c r="D1457" s="71"/>
      <c r="E1457" s="71"/>
      <c r="H1457" s="34"/>
      <c r="I1457" s="34"/>
      <c r="J1457" s="1"/>
      <c r="K1457" s="1"/>
      <c r="L1457" s="1"/>
      <c r="M1457" s="42"/>
    </row>
    <row r="1458" spans="1:13" ht="14">
      <c r="A1458" s="38"/>
      <c r="C1458" s="40"/>
      <c r="D1458" s="71"/>
      <c r="E1458" s="71"/>
      <c r="H1458" s="34"/>
      <c r="I1458" s="34"/>
      <c r="J1458" s="1"/>
      <c r="K1458" s="1"/>
      <c r="L1458" s="1"/>
      <c r="M1458" s="42"/>
    </row>
    <row r="1459" spans="1:13" ht="14">
      <c r="A1459" s="38"/>
      <c r="C1459" s="40"/>
      <c r="D1459" s="71"/>
      <c r="E1459" s="71"/>
      <c r="H1459" s="34"/>
      <c r="I1459" s="34"/>
      <c r="J1459" s="1"/>
      <c r="K1459" s="1"/>
      <c r="L1459" s="1"/>
      <c r="M1459" s="42"/>
    </row>
    <row r="1460" spans="1:13" ht="14">
      <c r="A1460" s="38"/>
      <c r="C1460" s="40"/>
      <c r="D1460" s="71"/>
      <c r="E1460" s="71"/>
      <c r="H1460" s="34"/>
      <c r="I1460" s="34"/>
      <c r="J1460" s="1"/>
      <c r="K1460" s="1"/>
      <c r="L1460" s="1"/>
      <c r="M1460" s="42"/>
    </row>
    <row r="1461" spans="1:13" ht="14">
      <c r="A1461" s="38"/>
      <c r="C1461" s="40"/>
      <c r="D1461" s="71"/>
      <c r="E1461" s="71"/>
      <c r="H1461" s="34"/>
      <c r="I1461" s="34"/>
      <c r="J1461" s="1"/>
      <c r="K1461" s="1"/>
      <c r="L1461" s="1"/>
      <c r="M1461" s="42"/>
    </row>
    <row r="1462" spans="1:13" ht="14">
      <c r="A1462" s="38"/>
      <c r="C1462" s="40"/>
      <c r="D1462" s="71"/>
      <c r="E1462" s="71"/>
      <c r="H1462" s="34"/>
      <c r="I1462" s="34"/>
      <c r="J1462" s="1"/>
      <c r="K1462" s="1"/>
      <c r="L1462" s="1"/>
      <c r="M1462" s="42"/>
    </row>
    <row r="1463" spans="1:13" ht="14">
      <c r="A1463" s="38"/>
      <c r="C1463" s="40"/>
      <c r="D1463" s="71"/>
      <c r="E1463" s="71"/>
      <c r="H1463" s="34"/>
      <c r="I1463" s="34"/>
      <c r="J1463" s="1"/>
      <c r="K1463" s="1"/>
      <c r="L1463" s="1"/>
      <c r="M1463" s="42"/>
    </row>
    <row r="1464" spans="1:13" ht="14">
      <c r="A1464" s="38"/>
      <c r="C1464" s="40"/>
      <c r="D1464" s="71"/>
      <c r="E1464" s="71"/>
      <c r="H1464" s="34"/>
      <c r="I1464" s="34"/>
      <c r="J1464" s="1"/>
      <c r="K1464" s="1"/>
      <c r="L1464" s="1"/>
      <c r="M1464" s="42"/>
    </row>
    <row r="1465" spans="1:13" ht="14">
      <c r="A1465" s="38"/>
      <c r="C1465" s="40"/>
      <c r="D1465" s="71"/>
      <c r="E1465" s="71"/>
      <c r="H1465" s="34"/>
      <c r="I1465" s="34"/>
      <c r="J1465" s="1"/>
      <c r="K1465" s="1"/>
      <c r="L1465" s="1"/>
      <c r="M1465" s="42"/>
    </row>
    <row r="1466" spans="1:13" ht="14">
      <c r="A1466" s="38"/>
      <c r="C1466" s="40"/>
      <c r="D1466" s="71"/>
      <c r="E1466" s="71"/>
      <c r="H1466" s="34"/>
      <c r="I1466" s="34"/>
      <c r="J1466" s="1"/>
      <c r="K1466" s="1"/>
      <c r="L1466" s="1"/>
      <c r="M1466" s="42"/>
    </row>
    <row r="1467" spans="1:13" ht="14">
      <c r="A1467" s="38"/>
      <c r="C1467" s="40"/>
      <c r="D1467" s="71"/>
      <c r="E1467" s="71"/>
      <c r="H1467" s="34"/>
      <c r="I1467" s="34"/>
      <c r="J1467" s="1"/>
      <c r="K1467" s="1"/>
      <c r="L1467" s="1"/>
      <c r="M1467" s="42"/>
    </row>
    <row r="1468" spans="1:13" ht="14">
      <c r="A1468" s="38"/>
      <c r="C1468" s="40"/>
      <c r="D1468" s="71"/>
      <c r="E1468" s="71"/>
      <c r="H1468" s="34"/>
      <c r="I1468" s="34"/>
      <c r="J1468" s="1"/>
      <c r="K1468" s="1"/>
      <c r="L1468" s="1"/>
      <c r="M1468" s="42"/>
    </row>
    <row r="1469" spans="1:13" ht="14">
      <c r="A1469" s="38"/>
      <c r="C1469" s="40"/>
      <c r="D1469" s="71"/>
      <c r="E1469" s="71"/>
      <c r="H1469" s="34"/>
      <c r="I1469" s="34"/>
      <c r="J1469" s="1"/>
      <c r="K1469" s="1"/>
      <c r="L1469" s="1"/>
      <c r="M1469" s="42"/>
    </row>
    <row r="1470" spans="1:13" ht="14">
      <c r="A1470" s="38"/>
      <c r="C1470" s="40"/>
      <c r="D1470" s="71"/>
      <c r="E1470" s="71"/>
      <c r="H1470" s="34"/>
      <c r="I1470" s="34"/>
      <c r="J1470" s="1"/>
      <c r="K1470" s="1"/>
      <c r="L1470" s="1"/>
      <c r="M1470" s="42"/>
    </row>
    <row r="1471" spans="1:13" ht="14">
      <c r="A1471" s="38"/>
      <c r="C1471" s="40"/>
      <c r="D1471" s="71"/>
      <c r="E1471" s="71"/>
      <c r="H1471" s="34"/>
      <c r="I1471" s="34"/>
      <c r="J1471" s="1"/>
      <c r="K1471" s="1"/>
      <c r="L1471" s="1"/>
      <c r="M1471" s="42"/>
    </row>
    <row r="1472" spans="1:13" ht="14">
      <c r="A1472" s="38"/>
      <c r="C1472" s="40"/>
      <c r="D1472" s="71"/>
      <c r="E1472" s="71"/>
      <c r="H1472" s="34"/>
      <c r="I1472" s="34"/>
      <c r="J1472" s="1"/>
      <c r="K1472" s="1"/>
      <c r="L1472" s="1"/>
      <c r="M1472" s="42"/>
    </row>
    <row r="1473" spans="1:13" ht="14">
      <c r="A1473" s="38"/>
      <c r="C1473" s="40"/>
      <c r="D1473" s="71"/>
      <c r="E1473" s="71"/>
      <c r="H1473" s="34"/>
      <c r="I1473" s="34"/>
      <c r="J1473" s="1"/>
      <c r="K1473" s="1"/>
      <c r="L1473" s="1"/>
      <c r="M1473" s="42"/>
    </row>
    <row r="1474" spans="1:13" ht="14">
      <c r="A1474" s="38"/>
      <c r="C1474" s="40"/>
      <c r="D1474" s="71"/>
      <c r="E1474" s="71"/>
      <c r="H1474" s="34"/>
      <c r="I1474" s="34"/>
      <c r="J1474" s="1"/>
      <c r="K1474" s="1"/>
      <c r="L1474" s="1"/>
      <c r="M1474" s="42"/>
    </row>
    <row r="1475" spans="1:13" ht="14">
      <c r="A1475" s="38"/>
      <c r="C1475" s="40"/>
      <c r="D1475" s="71"/>
      <c r="E1475" s="71"/>
      <c r="H1475" s="34"/>
      <c r="I1475" s="34"/>
      <c r="J1475" s="1"/>
      <c r="K1475" s="1"/>
      <c r="L1475" s="1"/>
      <c r="M1475" s="42"/>
    </row>
    <row r="1476" spans="1:13" ht="14">
      <c r="A1476" s="38"/>
      <c r="C1476" s="40"/>
      <c r="D1476" s="71"/>
      <c r="E1476" s="71"/>
      <c r="H1476" s="34"/>
      <c r="I1476" s="34"/>
      <c r="J1476" s="1"/>
      <c r="K1476" s="1"/>
      <c r="L1476" s="1"/>
      <c r="M1476" s="42"/>
    </row>
    <row r="1477" spans="1:13" ht="14">
      <c r="A1477" s="38"/>
      <c r="C1477" s="40"/>
      <c r="D1477" s="71"/>
      <c r="E1477" s="71"/>
      <c r="H1477" s="34"/>
      <c r="I1477" s="34"/>
      <c r="J1477" s="1"/>
      <c r="K1477" s="1"/>
      <c r="L1477" s="1"/>
      <c r="M1477" s="42"/>
    </row>
    <row r="1478" spans="1:13" ht="14">
      <c r="A1478" s="38"/>
      <c r="C1478" s="40"/>
      <c r="D1478" s="71"/>
      <c r="E1478" s="71"/>
      <c r="H1478" s="34"/>
      <c r="I1478" s="34"/>
      <c r="J1478" s="1"/>
      <c r="K1478" s="1"/>
      <c r="L1478" s="1"/>
      <c r="M1478" s="42"/>
    </row>
    <row r="1479" spans="1:13" ht="14">
      <c r="A1479" s="38"/>
      <c r="C1479" s="40"/>
      <c r="D1479" s="71"/>
      <c r="E1479" s="71"/>
      <c r="H1479" s="34"/>
      <c r="I1479" s="34"/>
      <c r="J1479" s="1"/>
      <c r="K1479" s="1"/>
      <c r="L1479" s="1"/>
      <c r="M1479" s="42"/>
    </row>
    <row r="1480" spans="1:13" ht="14">
      <c r="A1480" s="38"/>
      <c r="C1480" s="40"/>
      <c r="D1480" s="71"/>
      <c r="E1480" s="71"/>
      <c r="H1480" s="34"/>
      <c r="I1480" s="34"/>
      <c r="J1480" s="1"/>
      <c r="K1480" s="1"/>
      <c r="L1480" s="1"/>
      <c r="M1480" s="42"/>
    </row>
    <row r="1481" spans="1:13" ht="14">
      <c r="A1481" s="38"/>
      <c r="C1481" s="40"/>
      <c r="D1481" s="71"/>
      <c r="E1481" s="71"/>
      <c r="H1481" s="34"/>
      <c r="I1481" s="34"/>
      <c r="J1481" s="1"/>
      <c r="K1481" s="1"/>
      <c r="L1481" s="1"/>
      <c r="M1481" s="42"/>
    </row>
    <row r="1482" spans="1:13" ht="14">
      <c r="A1482" s="38"/>
      <c r="C1482" s="40"/>
      <c r="D1482" s="71"/>
      <c r="E1482" s="71"/>
      <c r="H1482" s="34"/>
      <c r="I1482" s="34"/>
      <c r="J1482" s="1"/>
      <c r="K1482" s="1"/>
      <c r="L1482" s="1"/>
      <c r="M1482" s="42"/>
    </row>
    <row r="1483" spans="1:13" ht="14">
      <c r="A1483" s="38"/>
      <c r="C1483" s="40"/>
      <c r="D1483" s="71"/>
      <c r="E1483" s="71"/>
      <c r="H1483" s="34"/>
      <c r="I1483" s="34"/>
      <c r="J1483" s="1"/>
      <c r="K1483" s="1"/>
      <c r="L1483" s="1"/>
      <c r="M1483" s="42"/>
    </row>
    <row r="1484" spans="1:13" ht="14">
      <c r="A1484" s="38"/>
      <c r="C1484" s="40"/>
      <c r="D1484" s="71"/>
      <c r="E1484" s="71"/>
      <c r="H1484" s="34"/>
      <c r="I1484" s="34"/>
      <c r="J1484" s="1"/>
      <c r="K1484" s="1"/>
      <c r="L1484" s="1"/>
      <c r="M1484" s="42"/>
    </row>
    <row r="1485" spans="1:13" ht="14">
      <c r="A1485" s="38"/>
      <c r="C1485" s="40"/>
      <c r="D1485" s="71"/>
      <c r="E1485" s="71"/>
      <c r="H1485" s="34"/>
      <c r="I1485" s="34"/>
      <c r="J1485" s="1"/>
      <c r="K1485" s="1"/>
      <c r="L1485" s="1"/>
      <c r="M1485" s="42"/>
    </row>
    <row r="1486" spans="1:13" ht="14">
      <c r="A1486" s="38"/>
      <c r="C1486" s="40"/>
      <c r="D1486" s="71"/>
      <c r="E1486" s="71"/>
      <c r="H1486" s="34"/>
      <c r="I1486" s="34"/>
      <c r="J1486" s="1"/>
      <c r="K1486" s="1"/>
      <c r="L1486" s="1"/>
      <c r="M1486" s="42"/>
    </row>
    <row r="1487" spans="1:13" ht="14">
      <c r="A1487" s="38"/>
      <c r="C1487" s="40"/>
      <c r="D1487" s="71"/>
      <c r="E1487" s="71"/>
      <c r="H1487" s="34"/>
      <c r="I1487" s="34"/>
      <c r="J1487" s="1"/>
      <c r="K1487" s="1"/>
      <c r="L1487" s="1"/>
      <c r="M1487" s="42"/>
    </row>
    <row r="1488" spans="1:13" ht="14">
      <c r="A1488" s="38"/>
      <c r="C1488" s="40"/>
      <c r="D1488" s="71"/>
      <c r="E1488" s="71"/>
      <c r="H1488" s="34"/>
      <c r="I1488" s="34"/>
      <c r="J1488" s="1"/>
      <c r="K1488" s="1"/>
      <c r="L1488" s="1"/>
      <c r="M1488" s="42"/>
    </row>
    <row r="1489" spans="1:13" ht="14">
      <c r="A1489" s="38"/>
      <c r="C1489" s="40"/>
      <c r="D1489" s="71"/>
      <c r="E1489" s="71"/>
      <c r="H1489" s="34"/>
      <c r="I1489" s="34"/>
      <c r="J1489" s="1"/>
      <c r="K1489" s="1"/>
      <c r="L1489" s="1"/>
      <c r="M1489" s="42"/>
    </row>
    <row r="1490" spans="1:13" ht="14">
      <c r="A1490" s="38"/>
      <c r="C1490" s="40"/>
      <c r="D1490" s="71"/>
      <c r="E1490" s="71"/>
      <c r="H1490" s="34"/>
      <c r="I1490" s="34"/>
      <c r="J1490" s="1"/>
      <c r="K1490" s="1"/>
      <c r="L1490" s="1"/>
      <c r="M1490" s="42"/>
    </row>
    <row r="1491" spans="1:13" ht="14">
      <c r="A1491" s="38"/>
      <c r="C1491" s="40"/>
      <c r="D1491" s="71"/>
      <c r="E1491" s="71"/>
      <c r="H1491" s="34"/>
      <c r="I1491" s="34"/>
      <c r="J1491" s="1"/>
      <c r="K1491" s="1"/>
      <c r="L1491" s="1"/>
      <c r="M1491" s="42"/>
    </row>
    <row r="1492" spans="1:13" ht="14">
      <c r="A1492" s="38"/>
      <c r="C1492" s="40"/>
      <c r="D1492" s="71"/>
      <c r="E1492" s="71"/>
      <c r="H1492" s="34"/>
      <c r="I1492" s="34"/>
      <c r="J1492" s="1"/>
      <c r="K1492" s="1"/>
      <c r="L1492" s="1"/>
      <c r="M1492" s="42"/>
    </row>
    <row r="1493" spans="1:13" ht="14">
      <c r="A1493" s="38"/>
      <c r="C1493" s="40"/>
      <c r="D1493" s="71"/>
      <c r="E1493" s="71"/>
      <c r="H1493" s="34"/>
      <c r="I1493" s="34"/>
      <c r="J1493" s="1"/>
      <c r="K1493" s="1"/>
      <c r="L1493" s="1"/>
      <c r="M1493" s="42"/>
    </row>
    <row r="1494" spans="1:13" ht="14">
      <c r="A1494" s="38"/>
      <c r="C1494" s="40"/>
      <c r="D1494" s="71"/>
      <c r="E1494" s="71"/>
      <c r="H1494" s="34"/>
      <c r="I1494" s="34"/>
      <c r="J1494" s="1"/>
      <c r="K1494" s="1"/>
      <c r="L1494" s="1"/>
      <c r="M1494" s="42"/>
    </row>
    <row r="1495" spans="1:13" ht="14">
      <c r="A1495" s="38"/>
      <c r="C1495" s="40"/>
      <c r="D1495" s="71"/>
      <c r="E1495" s="71"/>
      <c r="H1495" s="34"/>
      <c r="I1495" s="34"/>
      <c r="J1495" s="1"/>
      <c r="K1495" s="1"/>
      <c r="L1495" s="1"/>
      <c r="M1495" s="42"/>
    </row>
    <row r="1496" spans="1:13" ht="14">
      <c r="A1496" s="38"/>
      <c r="C1496" s="40"/>
      <c r="D1496" s="71"/>
      <c r="E1496" s="71"/>
      <c r="H1496" s="34"/>
      <c r="I1496" s="34"/>
      <c r="J1496" s="1"/>
      <c r="K1496" s="1"/>
      <c r="L1496" s="1"/>
      <c r="M1496" s="42"/>
    </row>
    <row r="1497" spans="1:13" ht="14">
      <c r="A1497" s="38"/>
      <c r="C1497" s="40"/>
      <c r="D1497" s="71"/>
      <c r="E1497" s="71"/>
      <c r="H1497" s="34"/>
      <c r="I1497" s="34"/>
      <c r="J1497" s="1"/>
      <c r="K1497" s="1"/>
      <c r="L1497" s="1"/>
      <c r="M1497" s="42"/>
    </row>
    <row r="1498" spans="1:13" ht="14">
      <c r="A1498" s="38"/>
      <c r="C1498" s="40"/>
      <c r="D1498" s="71"/>
      <c r="E1498" s="71"/>
      <c r="H1498" s="34"/>
      <c r="I1498" s="34"/>
      <c r="J1498" s="1"/>
      <c r="K1498" s="1"/>
      <c r="L1498" s="1"/>
      <c r="M1498" s="42"/>
    </row>
    <row r="1499" spans="1:13" ht="14">
      <c r="A1499" s="38"/>
      <c r="C1499" s="40"/>
      <c r="D1499" s="71"/>
      <c r="E1499" s="71"/>
      <c r="H1499" s="34"/>
      <c r="I1499" s="34"/>
      <c r="J1499" s="1"/>
      <c r="K1499" s="1"/>
      <c r="L1499" s="1"/>
      <c r="M1499" s="42"/>
    </row>
    <row r="1500" spans="1:13" ht="14">
      <c r="A1500" s="38"/>
      <c r="C1500" s="40"/>
      <c r="D1500" s="71"/>
      <c r="E1500" s="71"/>
      <c r="H1500" s="34"/>
      <c r="I1500" s="34"/>
      <c r="J1500" s="1"/>
      <c r="K1500" s="1"/>
      <c r="L1500" s="1"/>
      <c r="M1500" s="42"/>
    </row>
    <row r="1501" spans="1:13" ht="14">
      <c r="A1501" s="38"/>
      <c r="C1501" s="40"/>
      <c r="D1501" s="71"/>
      <c r="E1501" s="71"/>
      <c r="H1501" s="34"/>
      <c r="I1501" s="34"/>
      <c r="J1501" s="1"/>
      <c r="K1501" s="1"/>
      <c r="L1501" s="1"/>
      <c r="M1501" s="42"/>
    </row>
    <row r="1502" spans="1:13" ht="14">
      <c r="A1502" s="38"/>
      <c r="C1502" s="40"/>
      <c r="D1502" s="71"/>
      <c r="E1502" s="71"/>
      <c r="H1502" s="34"/>
      <c r="I1502" s="34"/>
      <c r="J1502" s="1"/>
      <c r="K1502" s="1"/>
      <c r="L1502" s="1"/>
      <c r="M1502" s="42"/>
    </row>
    <row r="1503" spans="1:13" ht="14">
      <c r="A1503" s="38"/>
      <c r="C1503" s="40"/>
      <c r="D1503" s="71"/>
      <c r="E1503" s="71"/>
      <c r="H1503" s="34"/>
      <c r="I1503" s="34"/>
      <c r="J1503" s="1"/>
      <c r="K1503" s="1"/>
      <c r="L1503" s="1"/>
      <c r="M1503" s="42"/>
    </row>
    <row r="1504" spans="1:13" ht="14">
      <c r="A1504" s="38"/>
      <c r="C1504" s="40"/>
      <c r="D1504" s="71"/>
      <c r="E1504" s="71"/>
      <c r="H1504" s="34"/>
      <c r="I1504" s="34"/>
      <c r="J1504" s="1"/>
      <c r="K1504" s="1"/>
      <c r="L1504" s="1"/>
      <c r="M1504" s="42"/>
    </row>
    <row r="1505" spans="1:13" ht="14">
      <c r="A1505" s="38"/>
      <c r="C1505" s="40"/>
      <c r="D1505" s="71"/>
      <c r="E1505" s="71"/>
      <c r="H1505" s="34"/>
      <c r="I1505" s="34"/>
      <c r="J1505" s="1"/>
      <c r="K1505" s="1"/>
      <c r="L1505" s="1"/>
      <c r="M1505" s="42"/>
    </row>
    <row r="1506" spans="1:13" ht="14">
      <c r="A1506" s="38"/>
      <c r="C1506" s="40"/>
      <c r="D1506" s="71"/>
      <c r="E1506" s="71"/>
      <c r="H1506" s="34"/>
      <c r="I1506" s="34"/>
      <c r="J1506" s="1"/>
      <c r="K1506" s="1"/>
      <c r="L1506" s="1"/>
      <c r="M1506" s="42"/>
    </row>
    <row r="1507" spans="1:13" ht="14">
      <c r="A1507" s="38"/>
      <c r="C1507" s="40"/>
      <c r="D1507" s="71"/>
      <c r="E1507" s="71"/>
      <c r="H1507" s="34"/>
      <c r="I1507" s="34"/>
      <c r="J1507" s="1"/>
      <c r="K1507" s="1"/>
      <c r="L1507" s="1"/>
      <c r="M1507" s="42"/>
    </row>
    <row r="1508" spans="1:13" ht="14">
      <c r="A1508" s="38"/>
      <c r="C1508" s="40"/>
      <c r="D1508" s="71"/>
      <c r="E1508" s="71"/>
      <c r="H1508" s="34"/>
      <c r="I1508" s="34"/>
      <c r="J1508" s="1"/>
      <c r="K1508" s="1"/>
      <c r="L1508" s="1"/>
      <c r="M1508" s="42"/>
    </row>
    <row r="1509" spans="1:13" ht="14">
      <c r="A1509" s="38"/>
      <c r="C1509" s="40"/>
      <c r="D1509" s="71"/>
      <c r="E1509" s="71"/>
      <c r="H1509" s="34"/>
      <c r="I1509" s="34"/>
      <c r="J1509" s="1"/>
      <c r="K1509" s="1"/>
      <c r="L1509" s="1"/>
      <c r="M1509" s="42"/>
    </row>
    <row r="1510" spans="1:13" ht="14">
      <c r="A1510" s="38"/>
      <c r="C1510" s="40"/>
      <c r="D1510" s="71"/>
      <c r="E1510" s="71"/>
      <c r="H1510" s="34"/>
      <c r="I1510" s="34"/>
      <c r="J1510" s="1"/>
      <c r="K1510" s="1"/>
      <c r="L1510" s="1"/>
      <c r="M1510" s="42"/>
    </row>
    <row r="1511" spans="1:13" ht="14">
      <c r="A1511" s="38"/>
      <c r="C1511" s="40"/>
      <c r="D1511" s="71"/>
      <c r="E1511" s="71"/>
      <c r="H1511" s="34"/>
      <c r="I1511" s="34"/>
      <c r="J1511" s="1"/>
      <c r="K1511" s="1"/>
      <c r="L1511" s="1"/>
      <c r="M1511" s="42"/>
    </row>
    <row r="1512" spans="1:13" ht="14">
      <c r="A1512" s="38"/>
      <c r="C1512" s="40"/>
      <c r="D1512" s="71"/>
      <c r="E1512" s="71"/>
      <c r="H1512" s="34"/>
      <c r="I1512" s="34"/>
      <c r="J1512" s="1"/>
      <c r="K1512" s="1"/>
      <c r="L1512" s="1"/>
      <c r="M1512" s="42"/>
    </row>
    <row r="1513" spans="1:13" ht="14">
      <c r="A1513" s="38"/>
      <c r="C1513" s="40"/>
      <c r="D1513" s="71"/>
      <c r="E1513" s="71"/>
      <c r="H1513" s="34"/>
      <c r="I1513" s="34"/>
      <c r="J1513" s="1"/>
      <c r="K1513" s="1"/>
      <c r="L1513" s="1"/>
      <c r="M1513" s="42"/>
    </row>
    <row r="1514" spans="1:13" ht="14">
      <c r="A1514" s="38"/>
      <c r="C1514" s="40"/>
      <c r="D1514" s="71"/>
      <c r="E1514" s="71"/>
      <c r="H1514" s="34"/>
      <c r="I1514" s="34"/>
      <c r="J1514" s="1"/>
      <c r="K1514" s="1"/>
      <c r="L1514" s="1"/>
      <c r="M1514" s="42"/>
    </row>
    <row r="1515" spans="1:13" ht="14">
      <c r="A1515" s="38"/>
      <c r="C1515" s="40"/>
      <c r="D1515" s="71"/>
      <c r="E1515" s="71"/>
      <c r="H1515" s="34"/>
      <c r="I1515" s="34"/>
      <c r="J1515" s="1"/>
      <c r="K1515" s="1"/>
      <c r="L1515" s="1"/>
      <c r="M1515" s="42"/>
    </row>
    <row r="1516" spans="1:13" ht="14">
      <c r="A1516" s="38"/>
      <c r="C1516" s="40"/>
      <c r="D1516" s="71"/>
      <c r="E1516" s="71"/>
      <c r="H1516" s="34"/>
      <c r="I1516" s="34"/>
      <c r="J1516" s="1"/>
      <c r="K1516" s="1"/>
      <c r="L1516" s="1"/>
      <c r="M1516" s="42"/>
    </row>
    <row r="1517" spans="1:13" ht="14">
      <c r="A1517" s="38"/>
      <c r="C1517" s="40"/>
      <c r="D1517" s="71"/>
      <c r="E1517" s="71"/>
      <c r="H1517" s="34"/>
      <c r="I1517" s="34"/>
      <c r="J1517" s="1"/>
      <c r="K1517" s="1"/>
      <c r="L1517" s="1"/>
      <c r="M1517" s="42"/>
    </row>
    <row r="1518" spans="1:13" ht="14">
      <c r="A1518" s="38"/>
      <c r="C1518" s="40"/>
      <c r="D1518" s="71"/>
      <c r="E1518" s="71"/>
      <c r="H1518" s="34"/>
      <c r="I1518" s="34"/>
      <c r="J1518" s="1"/>
      <c r="K1518" s="1"/>
      <c r="L1518" s="1"/>
      <c r="M1518" s="42"/>
    </row>
    <row r="1519" spans="1:13" ht="14">
      <c r="A1519" s="38"/>
      <c r="C1519" s="40"/>
      <c r="D1519" s="71"/>
      <c r="E1519" s="71"/>
      <c r="H1519" s="34"/>
      <c r="I1519" s="34"/>
      <c r="J1519" s="1"/>
      <c r="K1519" s="1"/>
      <c r="L1519" s="1"/>
      <c r="M1519" s="42"/>
    </row>
    <row r="1520" spans="1:13" ht="14">
      <c r="A1520" s="38"/>
      <c r="C1520" s="40"/>
      <c r="D1520" s="71"/>
      <c r="E1520" s="71"/>
      <c r="H1520" s="34"/>
      <c r="I1520" s="34"/>
      <c r="J1520" s="1"/>
      <c r="K1520" s="1"/>
      <c r="L1520" s="1"/>
      <c r="M1520" s="42"/>
    </row>
    <row r="1521" spans="1:13" ht="14">
      <c r="A1521" s="38"/>
      <c r="C1521" s="40"/>
      <c r="D1521" s="71"/>
      <c r="E1521" s="71"/>
      <c r="H1521" s="34"/>
      <c r="I1521" s="34"/>
      <c r="J1521" s="1"/>
      <c r="K1521" s="1"/>
      <c r="L1521" s="1"/>
      <c r="M1521" s="42"/>
    </row>
    <row r="1522" spans="1:13" ht="14">
      <c r="A1522" s="38"/>
      <c r="C1522" s="40"/>
      <c r="D1522" s="71"/>
      <c r="E1522" s="71"/>
      <c r="H1522" s="34"/>
      <c r="I1522" s="34"/>
      <c r="J1522" s="1"/>
      <c r="K1522" s="1"/>
      <c r="L1522" s="1"/>
      <c r="M1522" s="42"/>
    </row>
    <row r="1523" spans="1:13" ht="14">
      <c r="A1523" s="38"/>
      <c r="C1523" s="40"/>
      <c r="D1523" s="71"/>
      <c r="E1523" s="71"/>
      <c r="H1523" s="34"/>
      <c r="I1523" s="34"/>
      <c r="J1523" s="1"/>
      <c r="K1523" s="1"/>
      <c r="L1523" s="1"/>
      <c r="M1523" s="42"/>
    </row>
    <row r="1524" spans="1:13" ht="14">
      <c r="A1524" s="38"/>
      <c r="C1524" s="40"/>
      <c r="D1524" s="71"/>
      <c r="E1524" s="71"/>
      <c r="H1524" s="34"/>
      <c r="I1524" s="34"/>
      <c r="J1524" s="1"/>
      <c r="K1524" s="1"/>
      <c r="L1524" s="1"/>
      <c r="M1524" s="42"/>
    </row>
    <row r="1525" spans="1:13" ht="14">
      <c r="A1525" s="38"/>
      <c r="C1525" s="40"/>
      <c r="D1525" s="71"/>
      <c r="E1525" s="71"/>
      <c r="H1525" s="34"/>
      <c r="I1525" s="34"/>
      <c r="J1525" s="1"/>
      <c r="K1525" s="1"/>
      <c r="L1525" s="1"/>
      <c r="M1525" s="42"/>
    </row>
    <row r="1526" spans="1:13" ht="14">
      <c r="A1526" s="38"/>
      <c r="C1526" s="40"/>
      <c r="D1526" s="71"/>
      <c r="E1526" s="71"/>
      <c r="H1526" s="34"/>
      <c r="I1526" s="34"/>
      <c r="J1526" s="1"/>
      <c r="K1526" s="1"/>
      <c r="L1526" s="1"/>
      <c r="M1526" s="42"/>
    </row>
    <row r="1527" spans="1:13" ht="14">
      <c r="A1527" s="38"/>
      <c r="C1527" s="40"/>
      <c r="D1527" s="71"/>
      <c r="E1527" s="71"/>
      <c r="H1527" s="34"/>
      <c r="I1527" s="34"/>
      <c r="J1527" s="1"/>
      <c r="K1527" s="1"/>
      <c r="L1527" s="1"/>
      <c r="M1527" s="42"/>
    </row>
    <row r="1528" spans="1:13" ht="14">
      <c r="A1528" s="38"/>
      <c r="C1528" s="40"/>
      <c r="D1528" s="71"/>
      <c r="E1528" s="71"/>
      <c r="H1528" s="34"/>
      <c r="I1528" s="34"/>
      <c r="J1528" s="1"/>
      <c r="K1528" s="1"/>
      <c r="L1528" s="1"/>
      <c r="M1528" s="42"/>
    </row>
    <row r="1529" spans="1:13" ht="14">
      <c r="A1529" s="38"/>
      <c r="C1529" s="40"/>
      <c r="D1529" s="71"/>
      <c r="E1529" s="71"/>
      <c r="H1529" s="34"/>
      <c r="I1529" s="34"/>
      <c r="J1529" s="1"/>
      <c r="K1529" s="1"/>
      <c r="L1529" s="1"/>
      <c r="M1529" s="42"/>
    </row>
    <row r="1530" spans="1:13" ht="14">
      <c r="A1530" s="38"/>
      <c r="C1530" s="40"/>
      <c r="D1530" s="71"/>
      <c r="E1530" s="71"/>
      <c r="H1530" s="34"/>
      <c r="I1530" s="34"/>
      <c r="J1530" s="1"/>
      <c r="K1530" s="1"/>
      <c r="L1530" s="1"/>
      <c r="M1530" s="42"/>
    </row>
    <row r="1531" spans="1:13" ht="14">
      <c r="A1531" s="38"/>
      <c r="C1531" s="40"/>
      <c r="D1531" s="71"/>
      <c r="E1531" s="71"/>
      <c r="H1531" s="34"/>
      <c r="I1531" s="34"/>
      <c r="J1531" s="1"/>
      <c r="K1531" s="1"/>
      <c r="L1531" s="1"/>
      <c r="M1531" s="42"/>
    </row>
    <row r="1532" spans="1:13" ht="14">
      <c r="A1532" s="38"/>
      <c r="C1532" s="40"/>
      <c r="D1532" s="71"/>
      <c r="E1532" s="71"/>
      <c r="H1532" s="34"/>
      <c r="I1532" s="34"/>
      <c r="J1532" s="1"/>
      <c r="K1532" s="1"/>
      <c r="L1532" s="1"/>
      <c r="M1532" s="42"/>
    </row>
    <row r="1533" spans="1:13" ht="14">
      <c r="A1533" s="38"/>
      <c r="C1533" s="40"/>
      <c r="D1533" s="71"/>
      <c r="E1533" s="71"/>
      <c r="H1533" s="34"/>
      <c r="I1533" s="34"/>
      <c r="J1533" s="1"/>
      <c r="K1533" s="1"/>
      <c r="L1533" s="1"/>
      <c r="M1533" s="42"/>
    </row>
    <row r="1534" spans="1:13" ht="14">
      <c r="A1534" s="38"/>
      <c r="C1534" s="40"/>
      <c r="D1534" s="71"/>
      <c r="E1534" s="71"/>
      <c r="H1534" s="34"/>
      <c r="I1534" s="34"/>
      <c r="J1534" s="1"/>
      <c r="K1534" s="1"/>
      <c r="L1534" s="1"/>
      <c r="M1534" s="42"/>
    </row>
    <row r="1535" spans="1:13" ht="14">
      <c r="A1535" s="38"/>
      <c r="C1535" s="40"/>
      <c r="D1535" s="71"/>
      <c r="E1535" s="71"/>
      <c r="H1535" s="34"/>
      <c r="I1535" s="34"/>
      <c r="J1535" s="1"/>
      <c r="K1535" s="1"/>
      <c r="L1535" s="1"/>
      <c r="M1535" s="42"/>
    </row>
    <row r="1536" spans="1:13" ht="14">
      <c r="A1536" s="38"/>
      <c r="C1536" s="40"/>
      <c r="D1536" s="71"/>
      <c r="E1536" s="71"/>
      <c r="H1536" s="34"/>
      <c r="I1536" s="34"/>
      <c r="J1536" s="1"/>
      <c r="K1536" s="1"/>
      <c r="L1536" s="1"/>
      <c r="M1536" s="42"/>
    </row>
    <row r="1537" spans="1:13" ht="14">
      <c r="A1537" s="38"/>
      <c r="C1537" s="40"/>
      <c r="D1537" s="71"/>
      <c r="E1537" s="71"/>
      <c r="H1537" s="34"/>
      <c r="I1537" s="34"/>
      <c r="J1537" s="1"/>
      <c r="K1537" s="1"/>
      <c r="L1537" s="1"/>
      <c r="M1537" s="42"/>
    </row>
    <row r="1538" spans="1:13" ht="14">
      <c r="A1538" s="38"/>
      <c r="C1538" s="40"/>
      <c r="D1538" s="71"/>
      <c r="E1538" s="71"/>
      <c r="H1538" s="34"/>
      <c r="I1538" s="34"/>
      <c r="J1538" s="1"/>
      <c r="K1538" s="1"/>
      <c r="L1538" s="1"/>
      <c r="M1538" s="42"/>
    </row>
    <row r="1539" spans="1:13" ht="14">
      <c r="A1539" s="38"/>
      <c r="C1539" s="40"/>
      <c r="D1539" s="71"/>
      <c r="E1539" s="71"/>
      <c r="H1539" s="34"/>
      <c r="I1539" s="34"/>
      <c r="J1539" s="1"/>
      <c r="K1539" s="1"/>
      <c r="L1539" s="1"/>
      <c r="M1539" s="42"/>
    </row>
    <row r="1540" spans="1:13" ht="14">
      <c r="A1540" s="38"/>
      <c r="C1540" s="40"/>
      <c r="D1540" s="71"/>
      <c r="E1540" s="71"/>
      <c r="H1540" s="34"/>
      <c r="I1540" s="34"/>
      <c r="J1540" s="1"/>
      <c r="K1540" s="1"/>
      <c r="L1540" s="1"/>
      <c r="M1540" s="42"/>
    </row>
    <row r="1541" spans="1:13" ht="14">
      <c r="A1541" s="38"/>
      <c r="C1541" s="40"/>
      <c r="D1541" s="71"/>
      <c r="E1541" s="71"/>
      <c r="H1541" s="34"/>
      <c r="I1541" s="34"/>
      <c r="J1541" s="1"/>
      <c r="K1541" s="1"/>
      <c r="L1541" s="1"/>
      <c r="M1541" s="42"/>
    </row>
    <row r="1542" spans="1:13" ht="14">
      <c r="A1542" s="38"/>
      <c r="C1542" s="40"/>
      <c r="D1542" s="71"/>
      <c r="E1542" s="71"/>
      <c r="H1542" s="34"/>
      <c r="I1542" s="34"/>
      <c r="J1542" s="1"/>
      <c r="K1542" s="1"/>
      <c r="L1542" s="1"/>
      <c r="M1542" s="42"/>
    </row>
    <row r="1543" spans="1:13" ht="14">
      <c r="A1543" s="38"/>
      <c r="C1543" s="40"/>
      <c r="D1543" s="71"/>
      <c r="E1543" s="71"/>
      <c r="H1543" s="34"/>
      <c r="I1543" s="34"/>
      <c r="J1543" s="1"/>
      <c r="K1543" s="1"/>
      <c r="L1543" s="1"/>
      <c r="M1543" s="42"/>
    </row>
    <row r="1544" spans="1:13" ht="14">
      <c r="A1544" s="38"/>
      <c r="C1544" s="40"/>
      <c r="D1544" s="71"/>
      <c r="E1544" s="71"/>
      <c r="H1544" s="34"/>
      <c r="I1544" s="34"/>
      <c r="J1544" s="1"/>
      <c r="K1544" s="1"/>
      <c r="L1544" s="1"/>
      <c r="M1544" s="42"/>
    </row>
    <row r="1545" spans="1:13" ht="14">
      <c r="A1545" s="38"/>
      <c r="C1545" s="40"/>
      <c r="D1545" s="71"/>
      <c r="E1545" s="71"/>
      <c r="H1545" s="34"/>
      <c r="I1545" s="34"/>
      <c r="J1545" s="1"/>
      <c r="K1545" s="1"/>
      <c r="L1545" s="1"/>
      <c r="M1545" s="42"/>
    </row>
    <row r="1546" spans="1:13" ht="14">
      <c r="A1546" s="38"/>
      <c r="C1546" s="40"/>
      <c r="D1546" s="71"/>
      <c r="E1546" s="71"/>
      <c r="H1546" s="34"/>
      <c r="I1546" s="34"/>
      <c r="J1546" s="1"/>
      <c r="K1546" s="1"/>
      <c r="L1546" s="1"/>
      <c r="M1546" s="42"/>
    </row>
    <row r="1547" spans="1:13" ht="14">
      <c r="A1547" s="38"/>
      <c r="C1547" s="40"/>
      <c r="D1547" s="71"/>
      <c r="E1547" s="71"/>
      <c r="H1547" s="34"/>
      <c r="I1547" s="34"/>
      <c r="J1547" s="1"/>
      <c r="K1547" s="1"/>
      <c r="L1547" s="1"/>
      <c r="M1547" s="42"/>
    </row>
    <row r="1548" spans="1:13" ht="14">
      <c r="A1548" s="38"/>
      <c r="C1548" s="40"/>
      <c r="D1548" s="71"/>
      <c r="E1548" s="71"/>
      <c r="H1548" s="34"/>
      <c r="I1548" s="34"/>
      <c r="J1548" s="1"/>
      <c r="K1548" s="1"/>
      <c r="L1548" s="1"/>
      <c r="M1548" s="42"/>
    </row>
    <row r="1549" spans="1:13" ht="14">
      <c r="A1549" s="38"/>
      <c r="C1549" s="40"/>
      <c r="D1549" s="71"/>
      <c r="E1549" s="71"/>
      <c r="H1549" s="34"/>
      <c r="I1549" s="34"/>
      <c r="J1549" s="1"/>
      <c r="K1549" s="1"/>
      <c r="L1549" s="1"/>
      <c r="M1549" s="42"/>
    </row>
    <row r="1550" spans="1:13" ht="14">
      <c r="A1550" s="38"/>
      <c r="C1550" s="40"/>
      <c r="D1550" s="71"/>
      <c r="E1550" s="71"/>
      <c r="H1550" s="34"/>
      <c r="I1550" s="34"/>
      <c r="J1550" s="1"/>
      <c r="K1550" s="1"/>
      <c r="L1550" s="1"/>
      <c r="M1550" s="42"/>
    </row>
    <row r="1551" spans="1:13" ht="14">
      <c r="A1551" s="38"/>
      <c r="C1551" s="40"/>
      <c r="D1551" s="71"/>
      <c r="E1551" s="71"/>
      <c r="H1551" s="34"/>
      <c r="I1551" s="34"/>
      <c r="J1551" s="1"/>
      <c r="K1551" s="1"/>
      <c r="L1551" s="1"/>
      <c r="M1551" s="42"/>
    </row>
    <row r="1552" spans="1:13" ht="14">
      <c r="A1552" s="38"/>
      <c r="C1552" s="40"/>
      <c r="D1552" s="71"/>
      <c r="E1552" s="71"/>
      <c r="H1552" s="34"/>
      <c r="I1552" s="34"/>
      <c r="J1552" s="1"/>
      <c r="K1552" s="1"/>
      <c r="L1552" s="1"/>
      <c r="M1552" s="42"/>
    </row>
    <row r="1553" spans="1:13" ht="14">
      <c r="A1553" s="38"/>
      <c r="C1553" s="40"/>
      <c r="D1553" s="71"/>
      <c r="E1553" s="71"/>
      <c r="H1553" s="34"/>
      <c r="I1553" s="34"/>
      <c r="J1553" s="1"/>
      <c r="K1553" s="1"/>
      <c r="L1553" s="1"/>
      <c r="M1553" s="42"/>
    </row>
    <row r="1554" spans="1:13" ht="14">
      <c r="A1554" s="38"/>
      <c r="C1554" s="40"/>
      <c r="D1554" s="71"/>
      <c r="E1554" s="71"/>
      <c r="H1554" s="34"/>
      <c r="I1554" s="34"/>
      <c r="J1554" s="1"/>
      <c r="K1554" s="1"/>
      <c r="L1554" s="1"/>
      <c r="M1554" s="42"/>
    </row>
    <row r="1555" spans="1:13" ht="14">
      <c r="A1555" s="38"/>
      <c r="C1555" s="40"/>
      <c r="D1555" s="71"/>
      <c r="E1555" s="71"/>
      <c r="H1555" s="34"/>
      <c r="I1555" s="34"/>
      <c r="J1555" s="1"/>
      <c r="K1555" s="1"/>
      <c r="L1555" s="1"/>
      <c r="M1555" s="42"/>
    </row>
    <row r="1556" spans="1:13" ht="14">
      <c r="A1556" s="38"/>
      <c r="C1556" s="40"/>
      <c r="D1556" s="71"/>
      <c r="E1556" s="71"/>
      <c r="H1556" s="34"/>
      <c r="I1556" s="34"/>
      <c r="J1556" s="1"/>
      <c r="K1556" s="1"/>
      <c r="L1556" s="1"/>
      <c r="M1556" s="42"/>
    </row>
    <row r="1557" spans="1:13" ht="14">
      <c r="A1557" s="38"/>
      <c r="C1557" s="40"/>
      <c r="D1557" s="71"/>
      <c r="E1557" s="71"/>
      <c r="H1557" s="34"/>
      <c r="I1557" s="34"/>
      <c r="J1557" s="1"/>
      <c r="K1557" s="1"/>
      <c r="L1557" s="1"/>
      <c r="M1557" s="42"/>
    </row>
    <row r="1558" spans="1:13" ht="14">
      <c r="A1558" s="38"/>
      <c r="C1558" s="40"/>
      <c r="D1558" s="71"/>
      <c r="E1558" s="71"/>
      <c r="H1558" s="34"/>
      <c r="I1558" s="34"/>
      <c r="J1558" s="1"/>
      <c r="K1558" s="1"/>
      <c r="L1558" s="1"/>
      <c r="M1558" s="42"/>
    </row>
    <row r="1559" spans="1:13" ht="14">
      <c r="A1559" s="38"/>
      <c r="C1559" s="40"/>
      <c r="D1559" s="71"/>
      <c r="E1559" s="71"/>
      <c r="H1559" s="34"/>
      <c r="I1559" s="34"/>
      <c r="J1559" s="1"/>
      <c r="K1559" s="1"/>
      <c r="L1559" s="1"/>
      <c r="M1559" s="42"/>
    </row>
    <row r="1560" spans="1:13" ht="14">
      <c r="A1560" s="38"/>
      <c r="C1560" s="40"/>
      <c r="D1560" s="71"/>
      <c r="E1560" s="71"/>
      <c r="H1560" s="34"/>
      <c r="I1560" s="34"/>
      <c r="J1560" s="1"/>
      <c r="K1560" s="1"/>
      <c r="L1560" s="1"/>
      <c r="M1560" s="42"/>
    </row>
    <row r="1561" spans="1:13" ht="14">
      <c r="A1561" s="38"/>
      <c r="C1561" s="40"/>
      <c r="D1561" s="71"/>
      <c r="E1561" s="71"/>
      <c r="H1561" s="34"/>
      <c r="I1561" s="34"/>
      <c r="J1561" s="1"/>
      <c r="K1561" s="1"/>
      <c r="L1561" s="1"/>
      <c r="M1561" s="42"/>
    </row>
    <row r="1562" spans="1:13" ht="14">
      <c r="A1562" s="38"/>
      <c r="C1562" s="40"/>
      <c r="D1562" s="71"/>
      <c r="E1562" s="71"/>
      <c r="H1562" s="34"/>
      <c r="I1562" s="34"/>
      <c r="J1562" s="1"/>
      <c r="K1562" s="1"/>
      <c r="L1562" s="1"/>
      <c r="M1562" s="42"/>
    </row>
    <row r="1563" spans="1:13" ht="14">
      <c r="A1563" s="38"/>
      <c r="C1563" s="40"/>
      <c r="D1563" s="71"/>
      <c r="E1563" s="71"/>
      <c r="H1563" s="34"/>
      <c r="I1563" s="34"/>
      <c r="J1563" s="1"/>
      <c r="K1563" s="1"/>
      <c r="L1563" s="1"/>
      <c r="M1563" s="42"/>
    </row>
    <row r="1564" spans="1:13" ht="14">
      <c r="A1564" s="38"/>
      <c r="C1564" s="40"/>
      <c r="D1564" s="71"/>
      <c r="E1564" s="71"/>
      <c r="H1564" s="34"/>
      <c r="I1564" s="34"/>
      <c r="J1564" s="1"/>
      <c r="K1564" s="1"/>
      <c r="L1564" s="1"/>
      <c r="M1564" s="42"/>
    </row>
    <row r="1565" spans="1:13" ht="14">
      <c r="A1565" s="38"/>
      <c r="C1565" s="40"/>
      <c r="D1565" s="71"/>
      <c r="E1565" s="71"/>
      <c r="H1565" s="34"/>
      <c r="I1565" s="34"/>
      <c r="J1565" s="1"/>
      <c r="K1565" s="1"/>
      <c r="L1565" s="1"/>
      <c r="M1565" s="42"/>
    </row>
    <row r="1566" spans="1:13" ht="14">
      <c r="A1566" s="38"/>
      <c r="C1566" s="40"/>
      <c r="D1566" s="71"/>
      <c r="E1566" s="71"/>
      <c r="H1566" s="34"/>
      <c r="I1566" s="34"/>
      <c r="J1566" s="1"/>
      <c r="K1566" s="1"/>
      <c r="L1566" s="1"/>
      <c r="M1566" s="42"/>
    </row>
    <row r="1567" spans="1:13" ht="14">
      <c r="A1567" s="38"/>
      <c r="C1567" s="40"/>
      <c r="D1567" s="71"/>
      <c r="E1567" s="71"/>
      <c r="H1567" s="34"/>
      <c r="I1567" s="34"/>
      <c r="J1567" s="1"/>
      <c r="K1567" s="1"/>
      <c r="L1567" s="1"/>
      <c r="M1567" s="42"/>
    </row>
    <row r="1568" spans="1:13" ht="14">
      <c r="A1568" s="38"/>
      <c r="C1568" s="40"/>
      <c r="D1568" s="71"/>
      <c r="E1568" s="71"/>
      <c r="H1568" s="34"/>
      <c r="I1568" s="34"/>
      <c r="J1568" s="1"/>
      <c r="K1568" s="1"/>
      <c r="L1568" s="1"/>
      <c r="M1568" s="42"/>
    </row>
    <row r="1569" spans="1:13" ht="14">
      <c r="A1569" s="38"/>
      <c r="C1569" s="40"/>
      <c r="D1569" s="71"/>
      <c r="E1569" s="71"/>
      <c r="H1569" s="34"/>
      <c r="I1569" s="34"/>
      <c r="J1569" s="1"/>
      <c r="K1569" s="1"/>
      <c r="L1569" s="1"/>
      <c r="M1569" s="42"/>
    </row>
    <row r="1570" spans="1:13" ht="14">
      <c r="A1570" s="38"/>
      <c r="C1570" s="40"/>
      <c r="D1570" s="71"/>
      <c r="E1570" s="71"/>
      <c r="H1570" s="34"/>
      <c r="I1570" s="34"/>
      <c r="J1570" s="1"/>
      <c r="K1570" s="1"/>
      <c r="L1570" s="1"/>
      <c r="M1570" s="42"/>
    </row>
    <row r="1571" spans="1:13" ht="14">
      <c r="A1571" s="38"/>
      <c r="C1571" s="40"/>
      <c r="D1571" s="71"/>
      <c r="E1571" s="71"/>
      <c r="H1571" s="34"/>
      <c r="I1571" s="34"/>
      <c r="J1571" s="1"/>
      <c r="K1571" s="1"/>
      <c r="L1571" s="1"/>
      <c r="M1571" s="42"/>
    </row>
    <row r="1572" spans="1:13" ht="14">
      <c r="A1572" s="38"/>
      <c r="C1572" s="40"/>
      <c r="D1572" s="71"/>
      <c r="E1572" s="71"/>
      <c r="H1572" s="34"/>
      <c r="I1572" s="34"/>
      <c r="J1572" s="1"/>
      <c r="K1572" s="1"/>
      <c r="L1572" s="1"/>
      <c r="M1572" s="42"/>
    </row>
    <row r="1573" spans="1:13" ht="14">
      <c r="A1573" s="38"/>
      <c r="C1573" s="40"/>
      <c r="D1573" s="71"/>
      <c r="E1573" s="71"/>
      <c r="H1573" s="34"/>
      <c r="I1573" s="34"/>
      <c r="J1573" s="1"/>
      <c r="K1573" s="1"/>
      <c r="L1573" s="1"/>
      <c r="M1573" s="42"/>
    </row>
    <row r="1574" spans="1:13" ht="14">
      <c r="A1574" s="38"/>
      <c r="C1574" s="40"/>
      <c r="D1574" s="71"/>
      <c r="E1574" s="71"/>
      <c r="H1574" s="34"/>
      <c r="I1574" s="34"/>
      <c r="J1574" s="1"/>
      <c r="K1574" s="1"/>
      <c r="L1574" s="1"/>
      <c r="M1574" s="42"/>
    </row>
    <row r="1575" spans="1:13" ht="14">
      <c r="A1575" s="38"/>
      <c r="C1575" s="40"/>
      <c r="D1575" s="71"/>
      <c r="E1575" s="71"/>
      <c r="H1575" s="34"/>
      <c r="I1575" s="34"/>
      <c r="J1575" s="1"/>
      <c r="K1575" s="1"/>
      <c r="L1575" s="1"/>
      <c r="M1575" s="42"/>
    </row>
    <row r="1576" spans="1:13" ht="14">
      <c r="A1576" s="38"/>
      <c r="C1576" s="40"/>
      <c r="D1576" s="71"/>
      <c r="E1576" s="71"/>
      <c r="H1576" s="34"/>
      <c r="I1576" s="34"/>
      <c r="J1576" s="1"/>
      <c r="K1576" s="1"/>
      <c r="L1576" s="1"/>
      <c r="M1576" s="42"/>
    </row>
    <row r="1577" spans="1:13" ht="14">
      <c r="A1577" s="38"/>
      <c r="C1577" s="40"/>
      <c r="D1577" s="71"/>
      <c r="E1577" s="71"/>
      <c r="H1577" s="34"/>
      <c r="I1577" s="34"/>
      <c r="J1577" s="1"/>
      <c r="K1577" s="1"/>
      <c r="L1577" s="1"/>
      <c r="M1577" s="42"/>
    </row>
    <row r="1578" spans="1:13" ht="14">
      <c r="A1578" s="38"/>
      <c r="C1578" s="40"/>
      <c r="D1578" s="71"/>
      <c r="E1578" s="71"/>
      <c r="H1578" s="34"/>
      <c r="I1578" s="34"/>
      <c r="J1578" s="1"/>
      <c r="K1578" s="1"/>
      <c r="L1578" s="1"/>
      <c r="M1578" s="42"/>
    </row>
    <row r="1579" spans="1:13" ht="14">
      <c r="A1579" s="38"/>
      <c r="C1579" s="40"/>
      <c r="D1579" s="71"/>
      <c r="E1579" s="71"/>
      <c r="H1579" s="34"/>
      <c r="I1579" s="34"/>
      <c r="J1579" s="1"/>
      <c r="K1579" s="1"/>
      <c r="L1579" s="1"/>
      <c r="M1579" s="42"/>
    </row>
    <row r="1580" spans="1:13" ht="14">
      <c r="A1580" s="38"/>
      <c r="C1580" s="40"/>
      <c r="D1580" s="71"/>
      <c r="E1580" s="71"/>
      <c r="H1580" s="34"/>
      <c r="I1580" s="34"/>
      <c r="J1580" s="1"/>
      <c r="K1580" s="1"/>
      <c r="L1580" s="1"/>
      <c r="M1580" s="42"/>
    </row>
    <row r="1581" spans="1:13" ht="14">
      <c r="A1581" s="38"/>
      <c r="C1581" s="40"/>
      <c r="D1581" s="71"/>
      <c r="E1581" s="71"/>
      <c r="H1581" s="34"/>
      <c r="I1581" s="34"/>
      <c r="J1581" s="1"/>
      <c r="K1581" s="1"/>
      <c r="L1581" s="1"/>
      <c r="M1581" s="42"/>
    </row>
    <row r="1582" spans="1:13" ht="14">
      <c r="A1582" s="38"/>
      <c r="C1582" s="40"/>
      <c r="D1582" s="71"/>
      <c r="E1582" s="71"/>
      <c r="H1582" s="34"/>
      <c r="I1582" s="34"/>
      <c r="J1582" s="1"/>
      <c r="K1582" s="1"/>
      <c r="L1582" s="1"/>
      <c r="M1582" s="42"/>
    </row>
    <row r="1583" spans="1:13" ht="14">
      <c r="A1583" s="38"/>
      <c r="C1583" s="40"/>
      <c r="D1583" s="71"/>
      <c r="E1583" s="71"/>
      <c r="H1583" s="34"/>
      <c r="I1583" s="34"/>
      <c r="J1583" s="1"/>
      <c r="K1583" s="1"/>
      <c r="L1583" s="1"/>
      <c r="M1583" s="42"/>
    </row>
    <row r="1584" spans="1:13" ht="14">
      <c r="A1584" s="38"/>
      <c r="C1584" s="40"/>
      <c r="D1584" s="71"/>
      <c r="E1584" s="71"/>
      <c r="H1584" s="34"/>
      <c r="I1584" s="34"/>
      <c r="J1584" s="1"/>
      <c r="K1584" s="1"/>
      <c r="L1584" s="1"/>
      <c r="M1584" s="42"/>
    </row>
    <row r="1585" spans="1:13" ht="14">
      <c r="A1585" s="38"/>
      <c r="C1585" s="40"/>
      <c r="D1585" s="71"/>
      <c r="E1585" s="71"/>
      <c r="H1585" s="34"/>
      <c r="I1585" s="34"/>
      <c r="J1585" s="1"/>
      <c r="K1585" s="1"/>
      <c r="L1585" s="1"/>
      <c r="M1585" s="42"/>
    </row>
    <row r="1586" spans="1:13" ht="14">
      <c r="A1586" s="38"/>
      <c r="C1586" s="40"/>
      <c r="D1586" s="71"/>
      <c r="E1586" s="71"/>
      <c r="H1586" s="34"/>
      <c r="I1586" s="34"/>
      <c r="J1586" s="1"/>
      <c r="K1586" s="1"/>
      <c r="L1586" s="1"/>
      <c r="M1586" s="42"/>
    </row>
    <row r="1587" spans="1:13" ht="14">
      <c r="A1587" s="38"/>
      <c r="C1587" s="40"/>
      <c r="D1587" s="71"/>
      <c r="E1587" s="71"/>
      <c r="H1587" s="34"/>
      <c r="I1587" s="34"/>
      <c r="J1587" s="1"/>
      <c r="K1587" s="1"/>
      <c r="L1587" s="1"/>
      <c r="M1587" s="42"/>
    </row>
    <row r="1588" spans="1:13" ht="14">
      <c r="A1588" s="38"/>
      <c r="C1588" s="40"/>
      <c r="D1588" s="71"/>
      <c r="E1588" s="71"/>
      <c r="H1588" s="34"/>
      <c r="I1588" s="34"/>
      <c r="J1588" s="1"/>
      <c r="K1588" s="1"/>
      <c r="L1588" s="1"/>
      <c r="M1588" s="42"/>
    </row>
    <row r="1589" spans="1:13" ht="14">
      <c r="A1589" s="38"/>
      <c r="C1589" s="40"/>
      <c r="D1589" s="71"/>
      <c r="E1589" s="71"/>
      <c r="H1589" s="34"/>
      <c r="I1589" s="34"/>
      <c r="J1589" s="1"/>
      <c r="K1589" s="1"/>
      <c r="L1589" s="1"/>
      <c r="M1589" s="42"/>
    </row>
    <row r="1590" spans="1:13" ht="14">
      <c r="A1590" s="38"/>
      <c r="C1590" s="40"/>
      <c r="D1590" s="71"/>
      <c r="E1590" s="71"/>
      <c r="H1590" s="34"/>
      <c r="I1590" s="34"/>
      <c r="J1590" s="1"/>
      <c r="K1590" s="1"/>
      <c r="L1590" s="1"/>
      <c r="M1590" s="42"/>
    </row>
    <row r="1591" spans="1:13" ht="14">
      <c r="A1591" s="38"/>
      <c r="C1591" s="40"/>
      <c r="D1591" s="71"/>
      <c r="E1591" s="71"/>
      <c r="H1591" s="34"/>
      <c r="I1591" s="34"/>
      <c r="J1591" s="1"/>
      <c r="K1591" s="1"/>
      <c r="L1591" s="1"/>
      <c r="M1591" s="42"/>
    </row>
    <row r="1592" spans="1:13" ht="14">
      <c r="A1592" s="38"/>
      <c r="C1592" s="40"/>
      <c r="D1592" s="71"/>
      <c r="E1592" s="71"/>
      <c r="H1592" s="34"/>
      <c r="I1592" s="34"/>
      <c r="J1592" s="1"/>
      <c r="K1592" s="1"/>
      <c r="L1592" s="1"/>
      <c r="M1592" s="42"/>
    </row>
    <row r="1593" spans="1:13" ht="14">
      <c r="A1593" s="38"/>
      <c r="C1593" s="40"/>
      <c r="D1593" s="71"/>
      <c r="E1593" s="71"/>
      <c r="H1593" s="34"/>
      <c r="I1593" s="34"/>
      <c r="J1593" s="1"/>
      <c r="K1593" s="1"/>
      <c r="L1593" s="1"/>
      <c r="M1593" s="42"/>
    </row>
    <row r="1594" spans="1:13" ht="14">
      <c r="A1594" s="38"/>
      <c r="C1594" s="40"/>
      <c r="D1594" s="71"/>
      <c r="E1594" s="71"/>
      <c r="H1594" s="34"/>
      <c r="I1594" s="34"/>
      <c r="J1594" s="1"/>
      <c r="K1594" s="1"/>
      <c r="L1594" s="1"/>
      <c r="M1594" s="42"/>
    </row>
    <row r="1595" spans="1:13" ht="14">
      <c r="A1595" s="38"/>
      <c r="C1595" s="40"/>
      <c r="D1595" s="71"/>
      <c r="E1595" s="71"/>
      <c r="H1595" s="34"/>
      <c r="I1595" s="34"/>
      <c r="J1595" s="1"/>
      <c r="K1595" s="1"/>
      <c r="L1595" s="1"/>
      <c r="M1595" s="42"/>
    </row>
    <row r="1596" spans="1:13" ht="14">
      <c r="A1596" s="38"/>
      <c r="C1596" s="40"/>
      <c r="D1596" s="71"/>
      <c r="E1596" s="71"/>
      <c r="H1596" s="34"/>
      <c r="I1596" s="34"/>
      <c r="J1596" s="1"/>
      <c r="K1596" s="1"/>
      <c r="L1596" s="1"/>
      <c r="M1596" s="42"/>
    </row>
    <row r="1597" spans="1:13" ht="14">
      <c r="A1597" s="38"/>
      <c r="C1597" s="40"/>
      <c r="D1597" s="71"/>
      <c r="E1597" s="71"/>
      <c r="H1597" s="34"/>
      <c r="I1597" s="34"/>
      <c r="J1597" s="1"/>
      <c r="K1597" s="1"/>
      <c r="L1597" s="1"/>
      <c r="M1597" s="42"/>
    </row>
    <row r="1598" spans="1:13" ht="14">
      <c r="A1598" s="38"/>
      <c r="C1598" s="40"/>
      <c r="D1598" s="71"/>
      <c r="E1598" s="71"/>
      <c r="H1598" s="34"/>
      <c r="I1598" s="34"/>
      <c r="J1598" s="1"/>
      <c r="K1598" s="1"/>
      <c r="L1598" s="1"/>
      <c r="M1598" s="42"/>
    </row>
    <row r="1599" spans="1:13" ht="14">
      <c r="A1599" s="38"/>
      <c r="C1599" s="40"/>
      <c r="D1599" s="71"/>
      <c r="E1599" s="71"/>
      <c r="H1599" s="34"/>
      <c r="I1599" s="34"/>
      <c r="J1599" s="1"/>
      <c r="K1599" s="1"/>
      <c r="L1599" s="1"/>
      <c r="M1599" s="42"/>
    </row>
    <row r="1600" spans="1:13" ht="14">
      <c r="A1600" s="38"/>
      <c r="C1600" s="40"/>
      <c r="D1600" s="71"/>
      <c r="E1600" s="71"/>
      <c r="H1600" s="34"/>
      <c r="I1600" s="34"/>
      <c r="J1600" s="1"/>
      <c r="K1600" s="1"/>
      <c r="L1600" s="1"/>
      <c r="M1600" s="42"/>
    </row>
    <row r="1601" spans="1:13" ht="14">
      <c r="A1601" s="38"/>
      <c r="C1601" s="40"/>
      <c r="D1601" s="71"/>
      <c r="E1601" s="71"/>
      <c r="H1601" s="34"/>
      <c r="I1601" s="34"/>
      <c r="J1601" s="1"/>
      <c r="K1601" s="1"/>
      <c r="L1601" s="1"/>
      <c r="M1601" s="42"/>
    </row>
    <row r="1602" spans="1:13" ht="14">
      <c r="A1602" s="38"/>
      <c r="C1602" s="40"/>
      <c r="D1602" s="71"/>
      <c r="E1602" s="71"/>
      <c r="H1602" s="34"/>
      <c r="I1602" s="34"/>
      <c r="J1602" s="1"/>
      <c r="K1602" s="1"/>
      <c r="L1602" s="1"/>
      <c r="M1602" s="42"/>
    </row>
    <row r="1603" spans="1:13" ht="14">
      <c r="A1603" s="38"/>
      <c r="C1603" s="40"/>
      <c r="D1603" s="71"/>
      <c r="E1603" s="71"/>
      <c r="H1603" s="34"/>
      <c r="I1603" s="34"/>
      <c r="J1603" s="1"/>
      <c r="K1603" s="1"/>
      <c r="L1603" s="1"/>
      <c r="M1603" s="42"/>
    </row>
    <row r="1604" spans="1:13" ht="14">
      <c r="A1604" s="38"/>
      <c r="C1604" s="40"/>
      <c r="D1604" s="71"/>
      <c r="E1604" s="71"/>
      <c r="H1604" s="34"/>
      <c r="I1604" s="34"/>
      <c r="J1604" s="1"/>
      <c r="K1604" s="1"/>
      <c r="L1604" s="1"/>
      <c r="M1604" s="42"/>
    </row>
    <row r="1605" spans="1:13" ht="14">
      <c r="A1605" s="38"/>
      <c r="C1605" s="40"/>
      <c r="D1605" s="71"/>
      <c r="E1605" s="71"/>
      <c r="H1605" s="34"/>
      <c r="I1605" s="34"/>
      <c r="J1605" s="1"/>
      <c r="K1605" s="1"/>
      <c r="L1605" s="1"/>
      <c r="M1605" s="42"/>
    </row>
    <row r="1606" spans="1:13" ht="14">
      <c r="A1606" s="38"/>
      <c r="C1606" s="40"/>
      <c r="D1606" s="71"/>
      <c r="E1606" s="71"/>
      <c r="H1606" s="34"/>
      <c r="I1606" s="34"/>
      <c r="J1606" s="1"/>
      <c r="K1606" s="1"/>
      <c r="L1606" s="1"/>
      <c r="M1606" s="42"/>
    </row>
    <row r="1607" spans="1:13" ht="14">
      <c r="A1607" s="38"/>
      <c r="C1607" s="40"/>
      <c r="D1607" s="71"/>
      <c r="E1607" s="71"/>
      <c r="H1607" s="34"/>
      <c r="I1607" s="34"/>
      <c r="J1607" s="1"/>
      <c r="K1607" s="1"/>
      <c r="L1607" s="1"/>
      <c r="M1607" s="42"/>
    </row>
    <row r="1608" spans="1:13" ht="14">
      <c r="A1608" s="38"/>
      <c r="C1608" s="40"/>
      <c r="D1608" s="71"/>
      <c r="E1608" s="71"/>
      <c r="H1608" s="34"/>
      <c r="I1608" s="34"/>
      <c r="J1608" s="1"/>
      <c r="K1608" s="1"/>
      <c r="L1608" s="1"/>
      <c r="M1608" s="42"/>
    </row>
    <row r="1609" spans="1:13" ht="14">
      <c r="A1609" s="38"/>
      <c r="C1609" s="40"/>
      <c r="D1609" s="71"/>
      <c r="E1609" s="71"/>
      <c r="H1609" s="34"/>
      <c r="I1609" s="34"/>
      <c r="J1609" s="1"/>
      <c r="K1609" s="1"/>
      <c r="L1609" s="1"/>
      <c r="M1609" s="42"/>
    </row>
    <row r="1610" spans="1:13" ht="14">
      <c r="A1610" s="38"/>
      <c r="C1610" s="40"/>
      <c r="D1610" s="71"/>
      <c r="E1610" s="71"/>
      <c r="H1610" s="34"/>
      <c r="I1610" s="34"/>
      <c r="J1610" s="1"/>
      <c r="K1610" s="1"/>
      <c r="L1610" s="1"/>
      <c r="M1610" s="42"/>
    </row>
    <row r="1611" spans="1:13" ht="14">
      <c r="A1611" s="38"/>
      <c r="C1611" s="40"/>
      <c r="D1611" s="71"/>
      <c r="E1611" s="71"/>
      <c r="H1611" s="34"/>
      <c r="I1611" s="34"/>
      <c r="J1611" s="1"/>
      <c r="K1611" s="1"/>
      <c r="L1611" s="1"/>
      <c r="M1611" s="42"/>
    </row>
    <row r="1612" spans="1:13" ht="14">
      <c r="A1612" s="38"/>
      <c r="C1612" s="40"/>
      <c r="D1612" s="71"/>
      <c r="E1612" s="71"/>
      <c r="H1612" s="34"/>
      <c r="I1612" s="34"/>
      <c r="J1612" s="1"/>
      <c r="K1612" s="1"/>
      <c r="L1612" s="1"/>
      <c r="M1612" s="42"/>
    </row>
    <row r="1613" spans="1:13" ht="14">
      <c r="A1613" s="38"/>
      <c r="C1613" s="40"/>
      <c r="D1613" s="71"/>
      <c r="E1613" s="71"/>
      <c r="H1613" s="34"/>
      <c r="I1613" s="34"/>
      <c r="J1613" s="1"/>
      <c r="K1613" s="1"/>
      <c r="L1613" s="1"/>
      <c r="M1613" s="42"/>
    </row>
    <row r="1614" spans="1:13" ht="14">
      <c r="A1614" s="38"/>
      <c r="C1614" s="40"/>
      <c r="D1614" s="71"/>
      <c r="E1614" s="71"/>
      <c r="H1614" s="34"/>
      <c r="I1614" s="34"/>
      <c r="J1614" s="1"/>
      <c r="K1614" s="1"/>
      <c r="L1614" s="1"/>
      <c r="M1614" s="42"/>
    </row>
    <row r="1615" spans="1:13" ht="14">
      <c r="A1615" s="38"/>
      <c r="C1615" s="40"/>
      <c r="D1615" s="71"/>
      <c r="E1615" s="71"/>
      <c r="H1615" s="34"/>
      <c r="I1615" s="34"/>
      <c r="J1615" s="1"/>
      <c r="K1615" s="1"/>
      <c r="L1615" s="1"/>
      <c r="M1615" s="42"/>
    </row>
    <row r="1616" spans="1:13" ht="14">
      <c r="A1616" s="38"/>
      <c r="C1616" s="40"/>
      <c r="D1616" s="71"/>
      <c r="E1616" s="71"/>
      <c r="H1616" s="34"/>
      <c r="I1616" s="34"/>
      <c r="J1616" s="1"/>
      <c r="K1616" s="1"/>
      <c r="L1616" s="1"/>
      <c r="M1616" s="42"/>
    </row>
    <row r="1617" spans="1:13" ht="14">
      <c r="A1617" s="38"/>
      <c r="C1617" s="40"/>
      <c r="D1617" s="71"/>
      <c r="E1617" s="71"/>
      <c r="H1617" s="34"/>
      <c r="I1617" s="34"/>
      <c r="J1617" s="1"/>
      <c r="K1617" s="1"/>
      <c r="L1617" s="1"/>
      <c r="M1617" s="42"/>
    </row>
    <row r="1618" spans="1:13" ht="14">
      <c r="A1618" s="38"/>
      <c r="C1618" s="40"/>
      <c r="D1618" s="71"/>
      <c r="E1618" s="71"/>
      <c r="H1618" s="34"/>
      <c r="I1618" s="34"/>
      <c r="J1618" s="1"/>
      <c r="K1618" s="1"/>
      <c r="L1618" s="1"/>
      <c r="M1618" s="42"/>
    </row>
    <row r="1619" spans="1:13" ht="14">
      <c r="A1619" s="38"/>
      <c r="C1619" s="40"/>
      <c r="D1619" s="71"/>
      <c r="E1619" s="71"/>
      <c r="H1619" s="34"/>
      <c r="I1619" s="34"/>
      <c r="J1619" s="1"/>
      <c r="K1619" s="1"/>
      <c r="L1619" s="1"/>
      <c r="M1619" s="42"/>
    </row>
    <row r="1620" spans="1:13" ht="14">
      <c r="A1620" s="38"/>
      <c r="C1620" s="40"/>
      <c r="D1620" s="71"/>
      <c r="E1620" s="71"/>
      <c r="H1620" s="34"/>
      <c r="I1620" s="34"/>
      <c r="J1620" s="1"/>
      <c r="K1620" s="1"/>
      <c r="L1620" s="1"/>
      <c r="M1620" s="42"/>
    </row>
    <row r="1621" spans="1:13" ht="14">
      <c r="A1621" s="38"/>
      <c r="C1621" s="40"/>
      <c r="D1621" s="71"/>
      <c r="E1621" s="71"/>
      <c r="H1621" s="34"/>
      <c r="I1621" s="34"/>
      <c r="J1621" s="1"/>
      <c r="K1621" s="1"/>
      <c r="L1621" s="1"/>
      <c r="M1621" s="42"/>
    </row>
    <row r="1622" spans="1:13" ht="14">
      <c r="A1622" s="38"/>
      <c r="C1622" s="40"/>
      <c r="D1622" s="71"/>
      <c r="E1622" s="71"/>
      <c r="H1622" s="34"/>
      <c r="I1622" s="34"/>
      <c r="J1622" s="1"/>
      <c r="K1622" s="1"/>
      <c r="L1622" s="1"/>
      <c r="M1622" s="42"/>
    </row>
    <row r="1623" spans="1:13" ht="14">
      <c r="A1623" s="38"/>
      <c r="C1623" s="40"/>
      <c r="D1623" s="71"/>
      <c r="E1623" s="71"/>
      <c r="H1623" s="34"/>
      <c r="I1623" s="34"/>
      <c r="J1623" s="1"/>
      <c r="K1623" s="1"/>
      <c r="L1623" s="1"/>
      <c r="M1623" s="42"/>
    </row>
    <row r="1624" spans="1:13" ht="14">
      <c r="A1624" s="38"/>
      <c r="C1624" s="40"/>
      <c r="D1624" s="71"/>
      <c r="E1624" s="71"/>
      <c r="H1624" s="34"/>
      <c r="I1624" s="34"/>
      <c r="J1624" s="1"/>
      <c r="K1624" s="1"/>
      <c r="L1624" s="1"/>
      <c r="M1624" s="42"/>
    </row>
    <row r="1625" spans="1:13" ht="14">
      <c r="A1625" s="38"/>
      <c r="C1625" s="40"/>
      <c r="D1625" s="71"/>
      <c r="E1625" s="71"/>
      <c r="H1625" s="34"/>
      <c r="I1625" s="34"/>
      <c r="J1625" s="1"/>
      <c r="K1625" s="1"/>
      <c r="L1625" s="1"/>
      <c r="M1625" s="42"/>
    </row>
    <row r="1626" spans="1:13" ht="14">
      <c r="A1626" s="38"/>
      <c r="C1626" s="40"/>
      <c r="D1626" s="71"/>
      <c r="E1626" s="71"/>
      <c r="H1626" s="34"/>
      <c r="I1626" s="34"/>
      <c r="J1626" s="1"/>
      <c r="K1626" s="1"/>
      <c r="L1626" s="1"/>
      <c r="M1626" s="42"/>
    </row>
    <row r="1627" spans="1:13" ht="14">
      <c r="A1627" s="38"/>
      <c r="C1627" s="40"/>
      <c r="D1627" s="71"/>
      <c r="E1627" s="71"/>
      <c r="H1627" s="34"/>
      <c r="I1627" s="34"/>
      <c r="J1627" s="1"/>
      <c r="K1627" s="1"/>
      <c r="L1627" s="1"/>
      <c r="M1627" s="42"/>
    </row>
    <row r="1628" spans="1:13" ht="14">
      <c r="A1628" s="38"/>
      <c r="C1628" s="40"/>
      <c r="D1628" s="71"/>
      <c r="E1628" s="71"/>
      <c r="H1628" s="34"/>
      <c r="I1628" s="34"/>
      <c r="J1628" s="1"/>
      <c r="K1628" s="1"/>
      <c r="L1628" s="1"/>
      <c r="M1628" s="42"/>
    </row>
    <row r="1629" spans="1:13" ht="14">
      <c r="A1629" s="38"/>
      <c r="C1629" s="40"/>
      <c r="D1629" s="71"/>
      <c r="E1629" s="71"/>
      <c r="H1629" s="34"/>
      <c r="I1629" s="34"/>
      <c r="J1629" s="1"/>
      <c r="K1629" s="1"/>
      <c r="L1629" s="1"/>
      <c r="M1629" s="42"/>
    </row>
    <row r="1630" spans="1:13" ht="14">
      <c r="A1630" s="38"/>
      <c r="C1630" s="40"/>
      <c r="D1630" s="71"/>
      <c r="E1630" s="71"/>
      <c r="H1630" s="34"/>
      <c r="I1630" s="34"/>
      <c r="J1630" s="1"/>
      <c r="K1630" s="1"/>
      <c r="L1630" s="1"/>
      <c r="M1630" s="42"/>
    </row>
    <row r="1631" spans="1:13" ht="14">
      <c r="A1631" s="38"/>
      <c r="C1631" s="40"/>
      <c r="D1631" s="71"/>
      <c r="E1631" s="71"/>
      <c r="H1631" s="34"/>
      <c r="I1631" s="34"/>
      <c r="J1631" s="1"/>
      <c r="K1631" s="1"/>
      <c r="L1631" s="1"/>
      <c r="M1631" s="42"/>
    </row>
    <row r="1632" spans="1:13" ht="14">
      <c r="A1632" s="38"/>
      <c r="C1632" s="40"/>
      <c r="D1632" s="71"/>
      <c r="E1632" s="71"/>
      <c r="H1632" s="34"/>
      <c r="I1632" s="34"/>
      <c r="J1632" s="1"/>
      <c r="K1632" s="1"/>
      <c r="L1632" s="1"/>
      <c r="M1632" s="42"/>
    </row>
    <row r="1633" spans="1:13" ht="14">
      <c r="A1633" s="38"/>
      <c r="C1633" s="40"/>
      <c r="D1633" s="71"/>
      <c r="E1633" s="71"/>
      <c r="H1633" s="34"/>
      <c r="I1633" s="34"/>
      <c r="J1633" s="1"/>
      <c r="K1633" s="1"/>
      <c r="L1633" s="1"/>
      <c r="M1633" s="42"/>
    </row>
    <row r="1634" spans="1:13" ht="14">
      <c r="A1634" s="38"/>
      <c r="C1634" s="40"/>
      <c r="D1634" s="71"/>
      <c r="E1634" s="71"/>
      <c r="H1634" s="34"/>
      <c r="I1634" s="34"/>
      <c r="J1634" s="1"/>
      <c r="K1634" s="1"/>
      <c r="L1634" s="1"/>
      <c r="M1634" s="42"/>
    </row>
    <row r="1635" spans="1:13" ht="14">
      <c r="A1635" s="38"/>
      <c r="C1635" s="40"/>
      <c r="D1635" s="71"/>
      <c r="E1635" s="71"/>
      <c r="H1635" s="34"/>
      <c r="I1635" s="34"/>
      <c r="J1635" s="1"/>
      <c r="K1635" s="1"/>
      <c r="L1635" s="1"/>
      <c r="M1635" s="42"/>
    </row>
    <row r="1636" spans="1:13" ht="14">
      <c r="A1636" s="38"/>
      <c r="C1636" s="40"/>
      <c r="D1636" s="71"/>
      <c r="E1636" s="71"/>
      <c r="H1636" s="34"/>
      <c r="I1636" s="34"/>
      <c r="J1636" s="1"/>
      <c r="K1636" s="1"/>
      <c r="L1636" s="1"/>
      <c r="M1636" s="42"/>
    </row>
    <row r="1637" spans="1:13" ht="14">
      <c r="A1637" s="38"/>
      <c r="C1637" s="40"/>
      <c r="D1637" s="71"/>
      <c r="E1637" s="71"/>
      <c r="H1637" s="34"/>
      <c r="I1637" s="34"/>
      <c r="J1637" s="1"/>
      <c r="K1637" s="1"/>
      <c r="L1637" s="1"/>
      <c r="M1637" s="42"/>
    </row>
    <row r="1638" spans="1:13" ht="14">
      <c r="A1638" s="38"/>
      <c r="C1638" s="40"/>
      <c r="D1638" s="71"/>
      <c r="E1638" s="71"/>
      <c r="H1638" s="34"/>
      <c r="I1638" s="34"/>
      <c r="J1638" s="1"/>
      <c r="K1638" s="1"/>
      <c r="L1638" s="1"/>
      <c r="M1638" s="42"/>
    </row>
    <row r="1639" spans="1:13" ht="14">
      <c r="A1639" s="38"/>
      <c r="C1639" s="40"/>
      <c r="D1639" s="71"/>
      <c r="E1639" s="71"/>
      <c r="H1639" s="34"/>
      <c r="I1639" s="34"/>
      <c r="J1639" s="1"/>
      <c r="K1639" s="1"/>
      <c r="L1639" s="1"/>
      <c r="M1639" s="42"/>
    </row>
    <row r="1640" spans="1:13" ht="14">
      <c r="A1640" s="38"/>
      <c r="C1640" s="40"/>
      <c r="D1640" s="71"/>
      <c r="E1640" s="71"/>
      <c r="H1640" s="34"/>
      <c r="I1640" s="34"/>
      <c r="J1640" s="1"/>
      <c r="K1640" s="1"/>
      <c r="L1640" s="1"/>
      <c r="M1640" s="42"/>
    </row>
    <row r="1641" spans="1:13" ht="14">
      <c r="A1641" s="38"/>
      <c r="C1641" s="40"/>
      <c r="D1641" s="71"/>
      <c r="E1641" s="71"/>
      <c r="H1641" s="34"/>
      <c r="I1641" s="34"/>
      <c r="J1641" s="1"/>
      <c r="K1641" s="1"/>
      <c r="L1641" s="1"/>
      <c r="M1641" s="42"/>
    </row>
    <row r="1642" spans="1:13" ht="14">
      <c r="A1642" s="38"/>
      <c r="C1642" s="40"/>
      <c r="D1642" s="71"/>
      <c r="E1642" s="71"/>
      <c r="H1642" s="34"/>
      <c r="I1642" s="34"/>
      <c r="J1642" s="1"/>
      <c r="K1642" s="1"/>
      <c r="L1642" s="1"/>
      <c r="M1642" s="42"/>
    </row>
    <row r="1643" spans="1:13" ht="14">
      <c r="A1643" s="38"/>
      <c r="C1643" s="40"/>
      <c r="D1643" s="71"/>
      <c r="E1643" s="71"/>
      <c r="H1643" s="34"/>
      <c r="I1643" s="34"/>
      <c r="J1643" s="1"/>
      <c r="K1643" s="1"/>
      <c r="L1643" s="1"/>
      <c r="M1643" s="42"/>
    </row>
    <row r="1644" spans="1:13" ht="14">
      <c r="A1644" s="38"/>
      <c r="C1644" s="40"/>
      <c r="D1644" s="71"/>
      <c r="E1644" s="71"/>
      <c r="H1644" s="34"/>
      <c r="I1644" s="34"/>
      <c r="J1644" s="1"/>
      <c r="K1644" s="1"/>
      <c r="L1644" s="1"/>
      <c r="M1644" s="42"/>
    </row>
    <row r="1645" spans="1:13" ht="14">
      <c r="A1645" s="38"/>
      <c r="C1645" s="40"/>
      <c r="D1645" s="71"/>
      <c r="E1645" s="71"/>
      <c r="H1645" s="34"/>
      <c r="I1645" s="34"/>
      <c r="J1645" s="1"/>
      <c r="K1645" s="1"/>
      <c r="L1645" s="1"/>
      <c r="M1645" s="42"/>
    </row>
    <row r="1646" spans="1:13" ht="14">
      <c r="A1646" s="38"/>
      <c r="C1646" s="40"/>
      <c r="D1646" s="71"/>
      <c r="E1646" s="71"/>
      <c r="H1646" s="34"/>
      <c r="I1646" s="34"/>
      <c r="J1646" s="1"/>
      <c r="K1646" s="1"/>
      <c r="L1646" s="1"/>
      <c r="M1646" s="42"/>
    </row>
    <row r="1647" spans="1:13" ht="14">
      <c r="A1647" s="38"/>
      <c r="C1647" s="40"/>
      <c r="D1647" s="71"/>
      <c r="E1647" s="71"/>
      <c r="H1647" s="34"/>
      <c r="I1647" s="34"/>
      <c r="J1647" s="1"/>
      <c r="K1647" s="1"/>
      <c r="L1647" s="1"/>
      <c r="M1647" s="42"/>
    </row>
    <row r="1648" spans="1:13" ht="14">
      <c r="A1648" s="38"/>
      <c r="C1648" s="40"/>
      <c r="D1648" s="71"/>
      <c r="E1648" s="71"/>
      <c r="H1648" s="34"/>
      <c r="I1648" s="34"/>
      <c r="J1648" s="1"/>
      <c r="K1648" s="1"/>
      <c r="L1648" s="1"/>
      <c r="M1648" s="42"/>
    </row>
    <row r="1649" spans="1:13" ht="14">
      <c r="A1649" s="38"/>
      <c r="C1649" s="40"/>
      <c r="D1649" s="71"/>
      <c r="E1649" s="71"/>
      <c r="H1649" s="34"/>
      <c r="I1649" s="34"/>
      <c r="J1649" s="1"/>
      <c r="K1649" s="1"/>
      <c r="L1649" s="1"/>
      <c r="M1649" s="42"/>
    </row>
    <row r="1650" spans="1:13" ht="14">
      <c r="A1650" s="38"/>
      <c r="C1650" s="40"/>
      <c r="D1650" s="71"/>
      <c r="E1650" s="71"/>
      <c r="H1650" s="34"/>
      <c r="I1650" s="34"/>
      <c r="J1650" s="1"/>
      <c r="K1650" s="1"/>
      <c r="L1650" s="1"/>
      <c r="M1650" s="42"/>
    </row>
    <row r="1651" spans="1:13" ht="14">
      <c r="A1651" s="38"/>
      <c r="C1651" s="40"/>
      <c r="D1651" s="71"/>
      <c r="E1651" s="71"/>
      <c r="H1651" s="34"/>
      <c r="I1651" s="34"/>
      <c r="J1651" s="1"/>
      <c r="K1651" s="1"/>
      <c r="L1651" s="1"/>
      <c r="M1651" s="42"/>
    </row>
    <row r="1652" spans="1:13" ht="14">
      <c r="A1652" s="38"/>
      <c r="C1652" s="40"/>
      <c r="D1652" s="71"/>
      <c r="E1652" s="71"/>
      <c r="H1652" s="34"/>
      <c r="I1652" s="34"/>
      <c r="J1652" s="1"/>
      <c r="K1652" s="1"/>
      <c r="L1652" s="1"/>
      <c r="M1652" s="42"/>
    </row>
    <row r="1653" spans="1:13" ht="14">
      <c r="A1653" s="38"/>
      <c r="C1653" s="40"/>
      <c r="D1653" s="71"/>
      <c r="E1653" s="71"/>
      <c r="H1653" s="34"/>
      <c r="I1653" s="34"/>
      <c r="J1653" s="1"/>
      <c r="K1653" s="1"/>
      <c r="L1653" s="1"/>
      <c r="M1653" s="42"/>
    </row>
    <row r="1654" spans="1:13" ht="14">
      <c r="A1654" s="38"/>
      <c r="C1654" s="40"/>
      <c r="D1654" s="71"/>
      <c r="E1654" s="71"/>
      <c r="H1654" s="34"/>
      <c r="I1654" s="34"/>
      <c r="J1654" s="1"/>
      <c r="K1654" s="1"/>
      <c r="L1654" s="1"/>
      <c r="M1654" s="42"/>
    </row>
    <row r="1655" spans="1:13" ht="14">
      <c r="A1655" s="38"/>
      <c r="C1655" s="40"/>
      <c r="D1655" s="71"/>
      <c r="E1655" s="71"/>
      <c r="H1655" s="34"/>
      <c r="I1655" s="34"/>
      <c r="J1655" s="1"/>
      <c r="K1655" s="1"/>
      <c r="L1655" s="1"/>
      <c r="M1655" s="42"/>
    </row>
    <row r="1656" spans="1:13" ht="14">
      <c r="A1656" s="38"/>
      <c r="C1656" s="40"/>
      <c r="D1656" s="71"/>
      <c r="E1656" s="71"/>
      <c r="H1656" s="34"/>
      <c r="I1656" s="34"/>
      <c r="J1656" s="1"/>
      <c r="K1656" s="1"/>
      <c r="L1656" s="1"/>
      <c r="M1656" s="42"/>
    </row>
    <row r="1657" spans="1:13" ht="14">
      <c r="A1657" s="38"/>
      <c r="C1657" s="40"/>
      <c r="D1657" s="71"/>
      <c r="E1657" s="71"/>
      <c r="H1657" s="34"/>
      <c r="I1657" s="34"/>
      <c r="J1657" s="1"/>
      <c r="K1657" s="1"/>
      <c r="L1657" s="1"/>
      <c r="M1657" s="42"/>
    </row>
    <row r="1658" spans="1:13" ht="14">
      <c r="A1658" s="38"/>
      <c r="C1658" s="40"/>
      <c r="D1658" s="71"/>
      <c r="E1658" s="71"/>
      <c r="H1658" s="34"/>
      <c r="I1658" s="34"/>
      <c r="J1658" s="1"/>
      <c r="K1658" s="1"/>
      <c r="L1658" s="1"/>
      <c r="M1658" s="42"/>
    </row>
    <row r="1659" spans="1:13" ht="14">
      <c r="A1659" s="38"/>
      <c r="C1659" s="40"/>
      <c r="D1659" s="71"/>
      <c r="E1659" s="71"/>
      <c r="H1659" s="34"/>
      <c r="I1659" s="34"/>
      <c r="J1659" s="1"/>
      <c r="K1659" s="1"/>
      <c r="L1659" s="1"/>
      <c r="M1659" s="42"/>
    </row>
    <row r="1660" spans="1:13" ht="14">
      <c r="A1660" s="38"/>
      <c r="C1660" s="40"/>
      <c r="D1660" s="71"/>
      <c r="E1660" s="71"/>
      <c r="H1660" s="34"/>
      <c r="I1660" s="34"/>
      <c r="J1660" s="1"/>
      <c r="K1660" s="1"/>
      <c r="L1660" s="1"/>
      <c r="M1660" s="42"/>
    </row>
    <row r="1661" spans="1:13" ht="14">
      <c r="A1661" s="38"/>
      <c r="C1661" s="40"/>
      <c r="D1661" s="71"/>
      <c r="E1661" s="71"/>
      <c r="H1661" s="34"/>
      <c r="I1661" s="34"/>
      <c r="J1661" s="1"/>
      <c r="K1661" s="1"/>
      <c r="L1661" s="1"/>
      <c r="M1661" s="42"/>
    </row>
    <row r="1662" spans="1:13" ht="14">
      <c r="A1662" s="38"/>
      <c r="C1662" s="40"/>
      <c r="D1662" s="71"/>
      <c r="E1662" s="71"/>
      <c r="H1662" s="34"/>
      <c r="I1662" s="34"/>
      <c r="J1662" s="1"/>
      <c r="K1662" s="1"/>
      <c r="L1662" s="1"/>
      <c r="M1662" s="42"/>
    </row>
    <row r="1663" spans="1:13" ht="14">
      <c r="A1663" s="38"/>
      <c r="C1663" s="40"/>
      <c r="D1663" s="71"/>
      <c r="E1663" s="71"/>
      <c r="H1663" s="34"/>
      <c r="I1663" s="34"/>
      <c r="J1663" s="1"/>
      <c r="K1663" s="1"/>
      <c r="L1663" s="1"/>
      <c r="M1663" s="42"/>
    </row>
    <row r="1664" spans="1:13" ht="14">
      <c r="A1664" s="38"/>
      <c r="C1664" s="40"/>
      <c r="D1664" s="71"/>
      <c r="E1664" s="71"/>
      <c r="H1664" s="34"/>
      <c r="I1664" s="34"/>
      <c r="J1664" s="1"/>
      <c r="K1664" s="1"/>
      <c r="L1664" s="1"/>
      <c r="M1664" s="42"/>
    </row>
    <row r="1665" spans="1:13" ht="14">
      <c r="A1665" s="38"/>
      <c r="C1665" s="40"/>
      <c r="D1665" s="71"/>
      <c r="E1665" s="71"/>
      <c r="H1665" s="34"/>
      <c r="I1665" s="34"/>
      <c r="J1665" s="1"/>
      <c r="K1665" s="1"/>
      <c r="L1665" s="1"/>
      <c r="M1665" s="42"/>
    </row>
    <row r="1666" spans="1:13" ht="14">
      <c r="A1666" s="38"/>
      <c r="C1666" s="40"/>
      <c r="D1666" s="71"/>
      <c r="E1666" s="71"/>
      <c r="H1666" s="34"/>
      <c r="I1666" s="34"/>
      <c r="J1666" s="1"/>
      <c r="K1666" s="1"/>
      <c r="L1666" s="1"/>
      <c r="M1666" s="42"/>
    </row>
    <row r="1667" spans="1:13" ht="14">
      <c r="A1667" s="38"/>
      <c r="C1667" s="40"/>
      <c r="D1667" s="71"/>
      <c r="E1667" s="71"/>
      <c r="H1667" s="34"/>
      <c r="I1667" s="34"/>
      <c r="J1667" s="1"/>
      <c r="K1667" s="1"/>
      <c r="L1667" s="1"/>
      <c r="M1667" s="42"/>
    </row>
    <row r="1668" spans="1:13" ht="14">
      <c r="A1668" s="38"/>
      <c r="C1668" s="40"/>
      <c r="D1668" s="71"/>
      <c r="E1668" s="71"/>
      <c r="H1668" s="34"/>
      <c r="I1668" s="34"/>
      <c r="J1668" s="1"/>
      <c r="K1668" s="1"/>
      <c r="L1668" s="1"/>
      <c r="M1668" s="42"/>
    </row>
    <row r="1669" spans="1:13" ht="14">
      <c r="A1669" s="38"/>
      <c r="C1669" s="40"/>
      <c r="D1669" s="71"/>
      <c r="E1669" s="71"/>
      <c r="H1669" s="34"/>
      <c r="I1669" s="34"/>
      <c r="J1669" s="1"/>
      <c r="K1669" s="1"/>
      <c r="L1669" s="1"/>
      <c r="M1669" s="42"/>
    </row>
    <row r="1670" spans="1:13" ht="14">
      <c r="A1670" s="38"/>
      <c r="C1670" s="40"/>
      <c r="D1670" s="71"/>
      <c r="E1670" s="71"/>
      <c r="H1670" s="34"/>
      <c r="I1670" s="34"/>
      <c r="J1670" s="1"/>
      <c r="K1670" s="1"/>
      <c r="L1670" s="1"/>
      <c r="M1670" s="42"/>
    </row>
    <row r="1671" spans="1:13" ht="14">
      <c r="A1671" s="38"/>
      <c r="C1671" s="40"/>
      <c r="D1671" s="71"/>
      <c r="E1671" s="71"/>
      <c r="H1671" s="34"/>
      <c r="I1671" s="34"/>
      <c r="J1671" s="1"/>
      <c r="K1671" s="1"/>
      <c r="L1671" s="1"/>
      <c r="M1671" s="42"/>
    </row>
    <row r="1672" spans="1:13" ht="14">
      <c r="A1672" s="38"/>
      <c r="C1672" s="40"/>
      <c r="D1672" s="71"/>
      <c r="E1672" s="71"/>
      <c r="H1672" s="34"/>
      <c r="I1672" s="34"/>
      <c r="J1672" s="1"/>
      <c r="K1672" s="1"/>
      <c r="L1672" s="1"/>
      <c r="M1672" s="42"/>
    </row>
    <row r="1673" spans="1:13" ht="14">
      <c r="A1673" s="38"/>
      <c r="C1673" s="40"/>
      <c r="D1673" s="71"/>
      <c r="E1673" s="71"/>
      <c r="H1673" s="34"/>
      <c r="I1673" s="34"/>
      <c r="J1673" s="1"/>
      <c r="K1673" s="1"/>
      <c r="L1673" s="1"/>
      <c r="M1673" s="42"/>
    </row>
    <row r="1674" spans="1:13" ht="14">
      <c r="A1674" s="38"/>
      <c r="C1674" s="40"/>
      <c r="D1674" s="71"/>
      <c r="E1674" s="71"/>
      <c r="H1674" s="34"/>
      <c r="I1674" s="34"/>
      <c r="J1674" s="1"/>
      <c r="K1674" s="1"/>
      <c r="L1674" s="1"/>
      <c r="M1674" s="42"/>
    </row>
    <row r="1675" spans="1:13" ht="14">
      <c r="A1675" s="38"/>
      <c r="C1675" s="40"/>
      <c r="D1675" s="71"/>
      <c r="E1675" s="71"/>
      <c r="H1675" s="34"/>
      <c r="I1675" s="34"/>
      <c r="J1675" s="1"/>
      <c r="K1675" s="1"/>
      <c r="L1675" s="1"/>
      <c r="M1675" s="42"/>
    </row>
    <row r="1676" spans="1:13" ht="14">
      <c r="A1676" s="38"/>
      <c r="C1676" s="40"/>
      <c r="D1676" s="71"/>
      <c r="E1676" s="71"/>
      <c r="H1676" s="34"/>
      <c r="I1676" s="34"/>
      <c r="J1676" s="1"/>
      <c r="K1676" s="1"/>
      <c r="L1676" s="1"/>
      <c r="M1676" s="42"/>
    </row>
    <row r="1677" spans="1:13" ht="14">
      <c r="A1677" s="38"/>
      <c r="C1677" s="40"/>
      <c r="D1677" s="71"/>
      <c r="E1677" s="71"/>
      <c r="H1677" s="34"/>
      <c r="I1677" s="34"/>
      <c r="J1677" s="1"/>
      <c r="K1677" s="1"/>
      <c r="L1677" s="1"/>
      <c r="M1677" s="42"/>
    </row>
    <row r="1678" spans="1:13" ht="14">
      <c r="A1678" s="38"/>
      <c r="C1678" s="40"/>
      <c r="D1678" s="71"/>
      <c r="E1678" s="71"/>
      <c r="H1678" s="34"/>
      <c r="I1678" s="34"/>
      <c r="J1678" s="1"/>
      <c r="K1678" s="1"/>
      <c r="L1678" s="1"/>
      <c r="M1678" s="42"/>
    </row>
    <row r="1679" spans="1:13" ht="14">
      <c r="A1679" s="38"/>
      <c r="C1679" s="40"/>
      <c r="D1679" s="71"/>
      <c r="E1679" s="71"/>
      <c r="H1679" s="34"/>
      <c r="I1679" s="34"/>
      <c r="J1679" s="1"/>
      <c r="K1679" s="1"/>
      <c r="L1679" s="1"/>
      <c r="M1679" s="42"/>
    </row>
    <row r="1680" spans="1:13" ht="14">
      <c r="A1680" s="38"/>
      <c r="C1680" s="40"/>
      <c r="D1680" s="71"/>
      <c r="E1680" s="71"/>
      <c r="H1680" s="34"/>
      <c r="I1680" s="34"/>
      <c r="J1680" s="1"/>
      <c r="K1680" s="1"/>
      <c r="L1680" s="1"/>
      <c r="M1680" s="42"/>
    </row>
    <row r="1681" spans="1:13" ht="14">
      <c r="A1681" s="38"/>
      <c r="C1681" s="40"/>
      <c r="D1681" s="71"/>
      <c r="E1681" s="71"/>
      <c r="H1681" s="34"/>
      <c r="I1681" s="34"/>
      <c r="J1681" s="1"/>
      <c r="K1681" s="1"/>
      <c r="L1681" s="1"/>
      <c r="M1681" s="42"/>
    </row>
    <row r="1682" spans="1:13" ht="14">
      <c r="A1682" s="38"/>
      <c r="C1682" s="40"/>
      <c r="D1682" s="71"/>
      <c r="E1682" s="71"/>
      <c r="H1682" s="34"/>
      <c r="I1682" s="34"/>
      <c r="J1682" s="1"/>
      <c r="K1682" s="1"/>
      <c r="L1682" s="1"/>
      <c r="M1682" s="42"/>
    </row>
    <row r="1683" spans="1:13" ht="14">
      <c r="A1683" s="38"/>
      <c r="C1683" s="40"/>
      <c r="D1683" s="71"/>
      <c r="E1683" s="71"/>
      <c r="H1683" s="34"/>
      <c r="I1683" s="34"/>
      <c r="J1683" s="1"/>
      <c r="K1683" s="1"/>
      <c r="L1683" s="1"/>
      <c r="M1683" s="42"/>
    </row>
    <row r="1684" spans="1:13" ht="14">
      <c r="A1684" s="38"/>
      <c r="C1684" s="40"/>
      <c r="D1684" s="71"/>
      <c r="E1684" s="71"/>
      <c r="H1684" s="34"/>
      <c r="I1684" s="34"/>
      <c r="J1684" s="1"/>
      <c r="K1684" s="1"/>
      <c r="L1684" s="1"/>
      <c r="M1684" s="42"/>
    </row>
    <row r="1685" spans="1:13" ht="14">
      <c r="A1685" s="38"/>
      <c r="C1685" s="40"/>
      <c r="D1685" s="71"/>
      <c r="E1685" s="71"/>
      <c r="H1685" s="34"/>
      <c r="I1685" s="34"/>
      <c r="J1685" s="1"/>
      <c r="K1685" s="1"/>
      <c r="L1685" s="1"/>
      <c r="M1685" s="42"/>
    </row>
    <row r="1686" spans="1:13" ht="14">
      <c r="A1686" s="38"/>
      <c r="C1686" s="40"/>
      <c r="D1686" s="71"/>
      <c r="E1686" s="71"/>
      <c r="H1686" s="34"/>
      <c r="I1686" s="34"/>
      <c r="J1686" s="1"/>
      <c r="K1686" s="1"/>
      <c r="L1686" s="1"/>
      <c r="M1686" s="42"/>
    </row>
    <row r="1687" spans="1:13" ht="14">
      <c r="A1687" s="38"/>
      <c r="C1687" s="40"/>
      <c r="D1687" s="71"/>
      <c r="E1687" s="71"/>
      <c r="H1687" s="34"/>
      <c r="I1687" s="34"/>
      <c r="J1687" s="1"/>
      <c r="K1687" s="1"/>
      <c r="L1687" s="1"/>
      <c r="M1687" s="42"/>
    </row>
    <row r="1688" spans="1:13" ht="14">
      <c r="A1688" s="38"/>
      <c r="C1688" s="40"/>
      <c r="D1688" s="71"/>
      <c r="E1688" s="71"/>
      <c r="H1688" s="34"/>
      <c r="I1688" s="34"/>
      <c r="J1688" s="1"/>
      <c r="K1688" s="1"/>
      <c r="L1688" s="1"/>
      <c r="M1688" s="42"/>
    </row>
    <row r="1689" spans="1:13" ht="14">
      <c r="A1689" s="38"/>
      <c r="C1689" s="40"/>
      <c r="D1689" s="71"/>
      <c r="E1689" s="71"/>
      <c r="H1689" s="34"/>
      <c r="I1689" s="34"/>
      <c r="J1689" s="1"/>
      <c r="K1689" s="1"/>
      <c r="L1689" s="1"/>
      <c r="M1689" s="42"/>
    </row>
    <row r="1690" spans="1:13" ht="14">
      <c r="A1690" s="38"/>
      <c r="C1690" s="40"/>
      <c r="D1690" s="71"/>
      <c r="E1690" s="71"/>
      <c r="H1690" s="34"/>
      <c r="I1690" s="34"/>
      <c r="J1690" s="1"/>
      <c r="K1690" s="1"/>
      <c r="L1690" s="1"/>
      <c r="M1690" s="42"/>
    </row>
    <row r="1691" spans="1:13" ht="14">
      <c r="A1691" s="38"/>
      <c r="C1691" s="40"/>
      <c r="D1691" s="71"/>
      <c r="E1691" s="71"/>
      <c r="H1691" s="34"/>
      <c r="I1691" s="34"/>
      <c r="J1691" s="1"/>
      <c r="K1691" s="1"/>
      <c r="L1691" s="1"/>
      <c r="M1691" s="42"/>
    </row>
    <row r="1692" spans="1:13" ht="14">
      <c r="A1692" s="38"/>
      <c r="C1692" s="40"/>
      <c r="D1692" s="71"/>
      <c r="E1692" s="71"/>
      <c r="H1692" s="34"/>
      <c r="I1692" s="34"/>
      <c r="J1692" s="1"/>
      <c r="K1692" s="1"/>
      <c r="L1692" s="1"/>
      <c r="M1692" s="42"/>
    </row>
    <row r="1693" spans="1:13" ht="14">
      <c r="A1693" s="38"/>
      <c r="C1693" s="40"/>
      <c r="D1693" s="71"/>
      <c r="E1693" s="71"/>
      <c r="H1693" s="34"/>
      <c r="I1693" s="34"/>
      <c r="J1693" s="1"/>
      <c r="K1693" s="1"/>
      <c r="L1693" s="1"/>
      <c r="M1693" s="42"/>
    </row>
    <row r="1694" spans="1:13" ht="14">
      <c r="A1694" s="38"/>
      <c r="C1694" s="40"/>
      <c r="D1694" s="71"/>
      <c r="E1694" s="71"/>
      <c r="H1694" s="34"/>
      <c r="I1694" s="34"/>
      <c r="J1694" s="1"/>
      <c r="K1694" s="1"/>
      <c r="L1694" s="1"/>
      <c r="M1694" s="42"/>
    </row>
    <row r="1695" spans="1:13" ht="14">
      <c r="A1695" s="38"/>
      <c r="C1695" s="40"/>
      <c r="D1695" s="71"/>
      <c r="E1695" s="71"/>
      <c r="H1695" s="34"/>
      <c r="I1695" s="34"/>
      <c r="J1695" s="1"/>
      <c r="K1695" s="1"/>
      <c r="L1695" s="1"/>
      <c r="M1695" s="42"/>
    </row>
    <row r="1696" spans="1:13" ht="14">
      <c r="A1696" s="38"/>
      <c r="C1696" s="40"/>
      <c r="D1696" s="71"/>
      <c r="E1696" s="71"/>
      <c r="H1696" s="34"/>
      <c r="I1696" s="34"/>
      <c r="J1696" s="1"/>
      <c r="K1696" s="1"/>
      <c r="L1696" s="1"/>
      <c r="M1696" s="42"/>
    </row>
    <row r="1697" spans="1:13" ht="14">
      <c r="A1697" s="38"/>
      <c r="C1697" s="40"/>
      <c r="D1697" s="71"/>
      <c r="E1697" s="71"/>
      <c r="H1697" s="34"/>
      <c r="I1697" s="34"/>
      <c r="J1697" s="1"/>
      <c r="K1697" s="1"/>
      <c r="L1697" s="1"/>
      <c r="M1697" s="42"/>
    </row>
    <row r="1698" spans="1:13" ht="14">
      <c r="A1698" s="38"/>
      <c r="C1698" s="40"/>
      <c r="D1698" s="71"/>
      <c r="E1698" s="71"/>
      <c r="H1698" s="34"/>
      <c r="I1698" s="34"/>
      <c r="J1698" s="1"/>
      <c r="K1698" s="1"/>
      <c r="L1698" s="1"/>
      <c r="M1698" s="42"/>
    </row>
    <row r="1699" spans="1:13" ht="14">
      <c r="A1699" s="38"/>
      <c r="C1699" s="40"/>
      <c r="D1699" s="71"/>
      <c r="E1699" s="71"/>
      <c r="H1699" s="34"/>
      <c r="I1699" s="34"/>
      <c r="J1699" s="1"/>
      <c r="K1699" s="1"/>
      <c r="L1699" s="1"/>
      <c r="M1699" s="42"/>
    </row>
    <row r="1700" spans="1:13" ht="14">
      <c r="A1700" s="38"/>
      <c r="C1700" s="40"/>
      <c r="D1700" s="71"/>
      <c r="E1700" s="71"/>
      <c r="H1700" s="34"/>
      <c r="I1700" s="34"/>
      <c r="J1700" s="1"/>
      <c r="K1700" s="1"/>
      <c r="L1700" s="1"/>
      <c r="M1700" s="42"/>
    </row>
    <row r="1701" spans="1:13" ht="14">
      <c r="A1701" s="38"/>
      <c r="C1701" s="40"/>
      <c r="D1701" s="71"/>
      <c r="E1701" s="71"/>
      <c r="H1701" s="34"/>
      <c r="I1701" s="34"/>
      <c r="J1701" s="1"/>
      <c r="K1701" s="1"/>
      <c r="L1701" s="1"/>
      <c r="M1701" s="42"/>
    </row>
    <row r="1702" spans="1:13" ht="14">
      <c r="A1702" s="38"/>
      <c r="C1702" s="40"/>
      <c r="D1702" s="71"/>
      <c r="E1702" s="71"/>
      <c r="H1702" s="34"/>
      <c r="I1702" s="34"/>
      <c r="J1702" s="1"/>
      <c r="K1702" s="1"/>
      <c r="L1702" s="1"/>
      <c r="M1702" s="42"/>
    </row>
    <row r="1703" spans="1:13" ht="14">
      <c r="A1703" s="38"/>
      <c r="C1703" s="40"/>
      <c r="D1703" s="71"/>
      <c r="E1703" s="71"/>
      <c r="H1703" s="34"/>
      <c r="I1703" s="34"/>
      <c r="J1703" s="1"/>
      <c r="K1703" s="1"/>
      <c r="L1703" s="1"/>
      <c r="M1703" s="42"/>
    </row>
    <row r="1704" spans="1:13" ht="14">
      <c r="A1704" s="38"/>
      <c r="C1704" s="40"/>
      <c r="D1704" s="71"/>
      <c r="E1704" s="71"/>
      <c r="H1704" s="34"/>
      <c r="I1704" s="34"/>
      <c r="J1704" s="1"/>
      <c r="K1704" s="1"/>
      <c r="L1704" s="1"/>
      <c r="M1704" s="42"/>
    </row>
    <row r="1705" spans="1:13" ht="14">
      <c r="A1705" s="38"/>
      <c r="C1705" s="40"/>
      <c r="D1705" s="71"/>
      <c r="E1705" s="71"/>
      <c r="H1705" s="34"/>
      <c r="I1705" s="34"/>
      <c r="J1705" s="1"/>
      <c r="K1705" s="1"/>
      <c r="L1705" s="1"/>
      <c r="M1705" s="42"/>
    </row>
    <row r="1706" spans="1:13" ht="14">
      <c r="A1706" s="38"/>
      <c r="C1706" s="40"/>
      <c r="D1706" s="71"/>
      <c r="E1706" s="71"/>
      <c r="H1706" s="34"/>
      <c r="I1706" s="34"/>
      <c r="J1706" s="1"/>
      <c r="K1706" s="1"/>
      <c r="L1706" s="1"/>
      <c r="M1706" s="42"/>
    </row>
    <row r="1707" spans="1:13" ht="14">
      <c r="A1707" s="38"/>
      <c r="C1707" s="40"/>
      <c r="D1707" s="71"/>
      <c r="E1707" s="71"/>
      <c r="H1707" s="34"/>
      <c r="I1707" s="34"/>
      <c r="J1707" s="1"/>
      <c r="K1707" s="1"/>
      <c r="L1707" s="1"/>
      <c r="M1707" s="42"/>
    </row>
    <row r="1708" spans="1:13" ht="14">
      <c r="A1708" s="38"/>
      <c r="C1708" s="40"/>
      <c r="D1708" s="71"/>
      <c r="E1708" s="71"/>
      <c r="H1708" s="34"/>
      <c r="I1708" s="34"/>
      <c r="J1708" s="1"/>
      <c r="K1708" s="1"/>
      <c r="L1708" s="1"/>
      <c r="M1708" s="42"/>
    </row>
    <row r="1709" spans="1:13" ht="14">
      <c r="A1709" s="38"/>
      <c r="C1709" s="40"/>
      <c r="D1709" s="71"/>
      <c r="E1709" s="71"/>
      <c r="H1709" s="34"/>
      <c r="I1709" s="34"/>
      <c r="J1709" s="1"/>
      <c r="K1709" s="1"/>
      <c r="L1709" s="1"/>
      <c r="M1709" s="42"/>
    </row>
    <row r="1710" spans="1:13" ht="14">
      <c r="A1710" s="38"/>
      <c r="C1710" s="40"/>
      <c r="D1710" s="71"/>
      <c r="E1710" s="71"/>
      <c r="H1710" s="34"/>
      <c r="I1710" s="34"/>
      <c r="J1710" s="1"/>
      <c r="K1710" s="1"/>
      <c r="L1710" s="1"/>
      <c r="M1710" s="42"/>
    </row>
    <row r="1711" spans="1:13" ht="14">
      <c r="A1711" s="38"/>
      <c r="C1711" s="40"/>
      <c r="D1711" s="71"/>
      <c r="E1711" s="71"/>
      <c r="H1711" s="34"/>
      <c r="I1711" s="34"/>
      <c r="J1711" s="1"/>
      <c r="K1711" s="1"/>
      <c r="L1711" s="1"/>
      <c r="M1711" s="42"/>
    </row>
    <row r="1712" spans="1:13" ht="14">
      <c r="A1712" s="38"/>
      <c r="C1712" s="40"/>
      <c r="D1712" s="71"/>
      <c r="E1712" s="71"/>
      <c r="H1712" s="34"/>
      <c r="I1712" s="34"/>
      <c r="J1712" s="1"/>
      <c r="K1712" s="1"/>
      <c r="L1712" s="1"/>
      <c r="M1712" s="42"/>
    </row>
    <row r="1713" spans="1:13" ht="14">
      <c r="A1713" s="38"/>
      <c r="C1713" s="40"/>
      <c r="D1713" s="71"/>
      <c r="E1713" s="71"/>
      <c r="H1713" s="34"/>
      <c r="I1713" s="34"/>
      <c r="J1713" s="1"/>
      <c r="K1713" s="1"/>
      <c r="L1713" s="1"/>
      <c r="M1713" s="42"/>
    </row>
    <row r="1714" spans="1:13" ht="14">
      <c r="A1714" s="38"/>
      <c r="C1714" s="40"/>
      <c r="D1714" s="71"/>
      <c r="E1714" s="71"/>
      <c r="H1714" s="34"/>
      <c r="I1714" s="34"/>
      <c r="J1714" s="1"/>
      <c r="K1714" s="1"/>
      <c r="L1714" s="1"/>
      <c r="M1714" s="42"/>
    </row>
    <row r="1715" spans="1:13" ht="14">
      <c r="A1715" s="38"/>
      <c r="C1715" s="40"/>
      <c r="D1715" s="71"/>
      <c r="E1715" s="71"/>
      <c r="H1715" s="34"/>
      <c r="I1715" s="34"/>
      <c r="J1715" s="1"/>
      <c r="K1715" s="1"/>
      <c r="L1715" s="1"/>
      <c r="M1715" s="42"/>
    </row>
    <row r="1716" spans="1:13" ht="14">
      <c r="A1716" s="38"/>
      <c r="C1716" s="40"/>
      <c r="D1716" s="71"/>
      <c r="E1716" s="71"/>
      <c r="H1716" s="34"/>
      <c r="I1716" s="34"/>
      <c r="J1716" s="1"/>
      <c r="K1716" s="1"/>
      <c r="L1716" s="1"/>
      <c r="M1716" s="42"/>
    </row>
    <row r="1717" spans="1:13" ht="14">
      <c r="A1717" s="38"/>
      <c r="C1717" s="40"/>
      <c r="D1717" s="71"/>
      <c r="E1717" s="71"/>
      <c r="H1717" s="34"/>
      <c r="I1717" s="34"/>
      <c r="J1717" s="1"/>
      <c r="K1717" s="1"/>
      <c r="L1717" s="1"/>
      <c r="M1717" s="42"/>
    </row>
    <row r="1718" spans="1:13" ht="14">
      <c r="A1718" s="38"/>
      <c r="C1718" s="40"/>
      <c r="D1718" s="71"/>
      <c r="E1718" s="71"/>
      <c r="H1718" s="34"/>
      <c r="I1718" s="34"/>
      <c r="J1718" s="1"/>
      <c r="K1718" s="1"/>
      <c r="L1718" s="1"/>
      <c r="M1718" s="42"/>
    </row>
    <row r="1719" spans="1:13" ht="14">
      <c r="A1719" s="38"/>
      <c r="C1719" s="40"/>
      <c r="D1719" s="71"/>
      <c r="E1719" s="71"/>
      <c r="H1719" s="34"/>
      <c r="I1719" s="34"/>
      <c r="J1719" s="1"/>
      <c r="K1719" s="1"/>
      <c r="L1719" s="1"/>
      <c r="M1719" s="42"/>
    </row>
    <row r="1720" spans="1:13" ht="14">
      <c r="A1720" s="38"/>
      <c r="C1720" s="40"/>
      <c r="D1720" s="71"/>
      <c r="E1720" s="71"/>
      <c r="H1720" s="34"/>
      <c r="I1720" s="34"/>
      <c r="J1720" s="1"/>
      <c r="K1720" s="1"/>
      <c r="L1720" s="1"/>
      <c r="M1720" s="42"/>
    </row>
    <row r="1721" spans="1:13" ht="14">
      <c r="A1721" s="38"/>
      <c r="C1721" s="40"/>
      <c r="D1721" s="71"/>
      <c r="E1721" s="71"/>
      <c r="H1721" s="34"/>
      <c r="I1721" s="34"/>
      <c r="J1721" s="1"/>
      <c r="K1721" s="1"/>
      <c r="L1721" s="1"/>
      <c r="M1721" s="42"/>
    </row>
    <row r="1722" spans="1:13" ht="14">
      <c r="A1722" s="38"/>
      <c r="C1722" s="40"/>
      <c r="D1722" s="71"/>
      <c r="E1722" s="71"/>
      <c r="H1722" s="34"/>
      <c r="I1722" s="34"/>
      <c r="J1722" s="1"/>
      <c r="K1722" s="1"/>
      <c r="L1722" s="1"/>
      <c r="M1722" s="42"/>
    </row>
    <row r="1723" spans="1:13" ht="14">
      <c r="A1723" s="38"/>
      <c r="C1723" s="40"/>
      <c r="D1723" s="71"/>
      <c r="E1723" s="71"/>
      <c r="H1723" s="34"/>
      <c r="I1723" s="34"/>
      <c r="J1723" s="1"/>
      <c r="K1723" s="1"/>
      <c r="L1723" s="1"/>
      <c r="M1723" s="42"/>
    </row>
    <row r="1724" spans="1:13" ht="14">
      <c r="A1724" s="38"/>
      <c r="C1724" s="40"/>
      <c r="D1724" s="71"/>
      <c r="E1724" s="71"/>
      <c r="H1724" s="34"/>
      <c r="I1724" s="34"/>
      <c r="J1724" s="1"/>
      <c r="K1724" s="1"/>
      <c r="L1724" s="1"/>
      <c r="M1724" s="42"/>
    </row>
    <row r="1725" spans="1:13" ht="14">
      <c r="A1725" s="38"/>
      <c r="C1725" s="40"/>
      <c r="D1725" s="71"/>
      <c r="E1725" s="71"/>
      <c r="H1725" s="34"/>
      <c r="I1725" s="34"/>
      <c r="J1725" s="1"/>
      <c r="K1725" s="1"/>
      <c r="L1725" s="1"/>
      <c r="M1725" s="42"/>
    </row>
    <row r="1726" spans="1:13" ht="14">
      <c r="A1726" s="38"/>
      <c r="C1726" s="40"/>
      <c r="D1726" s="71"/>
      <c r="E1726" s="71"/>
      <c r="H1726" s="34"/>
      <c r="I1726" s="34"/>
      <c r="J1726" s="1"/>
      <c r="K1726" s="1"/>
      <c r="L1726" s="1"/>
      <c r="M1726" s="42"/>
    </row>
    <row r="1727" spans="1:13" ht="14">
      <c r="A1727" s="38"/>
      <c r="C1727" s="40"/>
      <c r="D1727" s="71"/>
      <c r="E1727" s="71"/>
      <c r="H1727" s="34"/>
      <c r="I1727" s="34"/>
      <c r="J1727" s="1"/>
      <c r="K1727" s="1"/>
      <c r="L1727" s="1"/>
      <c r="M1727" s="42"/>
    </row>
    <row r="1728" spans="1:13" ht="14">
      <c r="A1728" s="38"/>
      <c r="C1728" s="40"/>
      <c r="D1728" s="71"/>
      <c r="E1728" s="71"/>
      <c r="H1728" s="34"/>
      <c r="I1728" s="34"/>
      <c r="J1728" s="1"/>
      <c r="K1728" s="1"/>
      <c r="L1728" s="1"/>
      <c r="M1728" s="42"/>
    </row>
    <row r="1729" spans="1:13" ht="14">
      <c r="A1729" s="38"/>
      <c r="C1729" s="40"/>
      <c r="D1729" s="71"/>
      <c r="E1729" s="71"/>
      <c r="H1729" s="34"/>
      <c r="I1729" s="34"/>
      <c r="J1729" s="1"/>
      <c r="K1729" s="1"/>
      <c r="L1729" s="1"/>
      <c r="M1729" s="42"/>
    </row>
    <row r="1730" spans="1:13" ht="14">
      <c r="A1730" s="38"/>
      <c r="C1730" s="40"/>
      <c r="D1730" s="71"/>
      <c r="E1730" s="71"/>
      <c r="H1730" s="34"/>
      <c r="I1730" s="34"/>
      <c r="J1730" s="1"/>
      <c r="K1730" s="1"/>
      <c r="L1730" s="1"/>
      <c r="M1730" s="42"/>
    </row>
    <row r="1731" spans="1:13" ht="14">
      <c r="A1731" s="38"/>
      <c r="C1731" s="40"/>
      <c r="D1731" s="71"/>
      <c r="E1731" s="71"/>
      <c r="H1731" s="34"/>
      <c r="I1731" s="34"/>
      <c r="J1731" s="1"/>
      <c r="K1731" s="1"/>
      <c r="L1731" s="1"/>
      <c r="M1731" s="42"/>
    </row>
    <row r="1732" spans="1:13" ht="14">
      <c r="A1732" s="38"/>
      <c r="C1732" s="40"/>
      <c r="D1732" s="71"/>
      <c r="E1732" s="71"/>
      <c r="H1732" s="34"/>
      <c r="I1732" s="34"/>
      <c r="J1732" s="1"/>
      <c r="K1732" s="1"/>
      <c r="L1732" s="1"/>
      <c r="M1732" s="42"/>
    </row>
    <row r="1733" spans="1:13" ht="14">
      <c r="A1733" s="38"/>
      <c r="C1733" s="40"/>
      <c r="D1733" s="71"/>
      <c r="E1733" s="71"/>
      <c r="H1733" s="34"/>
      <c r="I1733" s="34"/>
      <c r="J1733" s="1"/>
      <c r="K1733" s="1"/>
      <c r="L1733" s="1"/>
      <c r="M1733" s="42"/>
    </row>
    <row r="1734" spans="1:13" ht="14">
      <c r="A1734" s="38"/>
      <c r="C1734" s="40"/>
      <c r="D1734" s="71"/>
      <c r="E1734" s="71"/>
      <c r="H1734" s="34"/>
      <c r="I1734" s="34"/>
      <c r="J1734" s="1"/>
      <c r="K1734" s="1"/>
      <c r="L1734" s="1"/>
      <c r="M1734" s="42"/>
    </row>
    <row r="1735" spans="1:13" ht="14">
      <c r="A1735" s="38"/>
      <c r="C1735" s="40"/>
      <c r="D1735" s="71"/>
      <c r="E1735" s="71"/>
      <c r="H1735" s="34"/>
      <c r="I1735" s="34"/>
      <c r="J1735" s="1"/>
      <c r="K1735" s="1"/>
      <c r="L1735" s="1"/>
      <c r="M1735" s="42"/>
    </row>
    <row r="1736" spans="1:13" ht="14">
      <c r="A1736" s="38"/>
      <c r="C1736" s="40"/>
      <c r="D1736" s="71"/>
      <c r="E1736" s="71"/>
      <c r="H1736" s="34"/>
      <c r="I1736" s="34"/>
      <c r="J1736" s="1"/>
      <c r="K1736" s="1"/>
      <c r="L1736" s="1"/>
      <c r="M1736" s="42"/>
    </row>
    <row r="1737" spans="1:13" ht="14">
      <c r="A1737" s="38"/>
      <c r="C1737" s="40"/>
      <c r="D1737" s="71"/>
      <c r="E1737" s="71"/>
      <c r="H1737" s="34"/>
      <c r="I1737" s="34"/>
      <c r="J1737" s="1"/>
      <c r="K1737" s="1"/>
      <c r="L1737" s="1"/>
      <c r="M1737" s="42"/>
    </row>
    <row r="1738" spans="1:13" ht="14">
      <c r="A1738" s="38"/>
      <c r="C1738" s="40"/>
      <c r="D1738" s="71"/>
      <c r="E1738" s="71"/>
      <c r="H1738" s="34"/>
      <c r="I1738" s="34"/>
      <c r="J1738" s="1"/>
      <c r="K1738" s="1"/>
      <c r="L1738" s="1"/>
      <c r="M1738" s="42"/>
    </row>
    <row r="1739" spans="1:13" ht="14">
      <c r="A1739" s="38"/>
      <c r="C1739" s="40"/>
      <c r="D1739" s="71"/>
      <c r="E1739" s="71"/>
      <c r="H1739" s="34"/>
      <c r="I1739" s="34"/>
      <c r="J1739" s="1"/>
      <c r="K1739" s="1"/>
      <c r="L1739" s="1"/>
      <c r="M1739" s="42"/>
    </row>
    <row r="1740" spans="1:13" ht="14">
      <c r="A1740" s="38"/>
      <c r="C1740" s="40"/>
      <c r="D1740" s="71"/>
      <c r="E1740" s="71"/>
      <c r="H1740" s="34"/>
      <c r="I1740" s="34"/>
      <c r="J1740" s="1"/>
      <c r="K1740" s="1"/>
      <c r="L1740" s="1"/>
      <c r="M1740" s="42"/>
    </row>
    <row r="1741" spans="1:13" ht="14">
      <c r="A1741" s="38"/>
      <c r="C1741" s="40"/>
      <c r="D1741" s="71"/>
      <c r="E1741" s="71"/>
      <c r="H1741" s="34"/>
      <c r="I1741" s="34"/>
      <c r="J1741" s="1"/>
      <c r="K1741" s="1"/>
      <c r="L1741" s="1"/>
      <c r="M1741" s="42"/>
    </row>
    <row r="1742" spans="1:13" ht="14">
      <c r="A1742" s="38"/>
      <c r="C1742" s="40"/>
      <c r="D1742" s="71"/>
      <c r="E1742" s="71"/>
      <c r="H1742" s="34"/>
      <c r="I1742" s="34"/>
      <c r="J1742" s="1"/>
      <c r="K1742" s="1"/>
      <c r="L1742" s="1"/>
      <c r="M1742" s="42"/>
    </row>
    <row r="1743" spans="1:13" ht="14">
      <c r="A1743" s="38"/>
      <c r="C1743" s="40"/>
      <c r="D1743" s="71"/>
      <c r="E1743" s="71"/>
      <c r="H1743" s="34"/>
      <c r="I1743" s="34"/>
      <c r="J1743" s="1"/>
      <c r="K1743" s="1"/>
      <c r="L1743" s="1"/>
      <c r="M1743" s="42"/>
    </row>
    <row r="1744" spans="1:13" ht="14">
      <c r="A1744" s="38"/>
      <c r="C1744" s="40"/>
      <c r="D1744" s="71"/>
      <c r="E1744" s="71"/>
      <c r="H1744" s="34"/>
      <c r="I1744" s="34"/>
      <c r="J1744" s="1"/>
      <c r="K1744" s="1"/>
      <c r="L1744" s="1"/>
      <c r="M1744" s="42"/>
    </row>
    <row r="1745" spans="1:13" ht="14">
      <c r="A1745" s="38"/>
      <c r="C1745" s="40"/>
      <c r="D1745" s="71"/>
      <c r="E1745" s="71"/>
      <c r="H1745" s="34"/>
      <c r="I1745" s="34"/>
      <c r="J1745" s="1"/>
      <c r="K1745" s="1"/>
      <c r="L1745" s="1"/>
      <c r="M1745" s="42"/>
    </row>
    <row r="1746" spans="1:13" ht="14">
      <c r="A1746" s="38"/>
      <c r="C1746" s="40"/>
      <c r="D1746" s="71"/>
      <c r="E1746" s="71"/>
      <c r="H1746" s="34"/>
      <c r="I1746" s="34"/>
      <c r="J1746" s="1"/>
      <c r="K1746" s="1"/>
      <c r="L1746" s="1"/>
      <c r="M1746" s="42"/>
    </row>
    <row r="1747" spans="1:13" ht="14">
      <c r="A1747" s="38"/>
      <c r="C1747" s="40"/>
      <c r="D1747" s="71"/>
      <c r="E1747" s="71"/>
      <c r="H1747" s="34"/>
      <c r="I1747" s="34"/>
      <c r="J1747" s="1"/>
      <c r="K1747" s="1"/>
      <c r="L1747" s="1"/>
      <c r="M1747" s="42"/>
    </row>
    <row r="1748" spans="1:13" ht="14">
      <c r="A1748" s="38"/>
      <c r="C1748" s="40"/>
      <c r="D1748" s="71"/>
      <c r="E1748" s="71"/>
      <c r="H1748" s="34"/>
      <c r="I1748" s="34"/>
      <c r="J1748" s="1"/>
      <c r="K1748" s="1"/>
      <c r="L1748" s="1"/>
      <c r="M1748" s="42"/>
    </row>
    <row r="1749" spans="1:13" ht="14">
      <c r="A1749" s="38"/>
      <c r="C1749" s="40"/>
      <c r="D1749" s="71"/>
      <c r="E1749" s="71"/>
      <c r="H1749" s="34"/>
      <c r="I1749" s="34"/>
      <c r="J1749" s="1"/>
      <c r="K1749" s="1"/>
      <c r="L1749" s="1"/>
      <c r="M1749" s="42"/>
    </row>
    <row r="1750" spans="1:13" ht="14">
      <c r="A1750" s="38"/>
      <c r="C1750" s="40"/>
      <c r="D1750" s="71"/>
      <c r="E1750" s="71"/>
      <c r="H1750" s="34"/>
      <c r="I1750" s="34"/>
      <c r="J1750" s="1"/>
      <c r="K1750" s="1"/>
      <c r="L1750" s="1"/>
      <c r="M1750" s="42"/>
    </row>
    <row r="1751" spans="1:13" ht="14">
      <c r="A1751" s="38"/>
      <c r="C1751" s="40"/>
      <c r="D1751" s="71"/>
      <c r="E1751" s="71"/>
      <c r="H1751" s="34"/>
      <c r="I1751" s="34"/>
      <c r="J1751" s="1"/>
      <c r="K1751" s="1"/>
      <c r="L1751" s="1"/>
      <c r="M1751" s="42"/>
    </row>
    <row r="1752" spans="1:13" ht="14">
      <c r="A1752" s="38"/>
      <c r="C1752" s="40"/>
      <c r="D1752" s="71"/>
      <c r="E1752" s="71"/>
      <c r="H1752" s="34"/>
      <c r="I1752" s="34"/>
      <c r="J1752" s="1"/>
      <c r="K1752" s="1"/>
      <c r="L1752" s="1"/>
      <c r="M1752" s="42"/>
    </row>
    <row r="1753" spans="1:13" ht="14">
      <c r="A1753" s="38"/>
      <c r="C1753" s="40"/>
      <c r="D1753" s="71"/>
      <c r="E1753" s="71"/>
      <c r="H1753" s="34"/>
      <c r="I1753" s="34"/>
      <c r="J1753" s="1"/>
      <c r="K1753" s="1"/>
      <c r="L1753" s="1"/>
      <c r="M1753" s="42"/>
    </row>
    <row r="1754" spans="1:13" ht="14">
      <c r="A1754" s="38"/>
      <c r="C1754" s="40"/>
      <c r="D1754" s="71"/>
      <c r="E1754" s="71"/>
      <c r="H1754" s="34"/>
      <c r="I1754" s="34"/>
      <c r="J1754" s="1"/>
      <c r="K1754" s="1"/>
      <c r="L1754" s="1"/>
      <c r="M1754" s="42"/>
    </row>
    <row r="1755" spans="1:13" ht="14">
      <c r="A1755" s="38"/>
      <c r="C1755" s="40"/>
      <c r="D1755" s="71"/>
      <c r="E1755" s="71"/>
      <c r="H1755" s="34"/>
      <c r="I1755" s="34"/>
      <c r="J1755" s="1"/>
      <c r="K1755" s="1"/>
      <c r="L1755" s="1"/>
      <c r="M1755" s="42"/>
    </row>
    <row r="1756" spans="1:13" ht="14">
      <c r="A1756" s="38"/>
      <c r="C1756" s="40"/>
      <c r="D1756" s="71"/>
      <c r="E1756" s="71"/>
      <c r="H1756" s="34"/>
      <c r="I1756" s="34"/>
      <c r="J1756" s="1"/>
      <c r="K1756" s="1"/>
      <c r="L1756" s="1"/>
      <c r="M1756" s="42"/>
    </row>
    <row r="1757" spans="1:13" ht="14">
      <c r="A1757" s="38"/>
      <c r="C1757" s="40"/>
      <c r="D1757" s="71"/>
      <c r="E1757" s="71"/>
      <c r="H1757" s="34"/>
      <c r="I1757" s="34"/>
      <c r="J1757" s="1"/>
      <c r="K1757" s="1"/>
      <c r="L1757" s="1"/>
      <c r="M1757" s="42"/>
    </row>
    <row r="1758" spans="1:13" ht="14">
      <c r="A1758" s="38"/>
      <c r="C1758" s="40"/>
      <c r="D1758" s="71"/>
      <c r="E1758" s="71"/>
      <c r="H1758" s="34"/>
      <c r="I1758" s="34"/>
      <c r="J1758" s="1"/>
      <c r="K1758" s="1"/>
      <c r="L1758" s="1"/>
      <c r="M1758" s="42"/>
    </row>
    <row r="1759" spans="1:13" ht="14">
      <c r="A1759" s="38"/>
      <c r="C1759" s="40"/>
      <c r="D1759" s="71"/>
      <c r="E1759" s="71"/>
      <c r="H1759" s="34"/>
      <c r="I1759" s="34"/>
      <c r="J1759" s="1"/>
      <c r="K1759" s="1"/>
      <c r="L1759" s="1"/>
      <c r="M1759" s="42"/>
    </row>
    <row r="1760" spans="1:13" ht="14">
      <c r="A1760" s="38"/>
      <c r="C1760" s="40"/>
      <c r="D1760" s="71"/>
      <c r="E1760" s="71"/>
      <c r="H1760" s="34"/>
      <c r="I1760" s="34"/>
      <c r="J1760" s="1"/>
      <c r="K1760" s="1"/>
      <c r="L1760" s="1"/>
      <c r="M1760" s="42"/>
    </row>
    <row r="1761" spans="1:13" ht="14">
      <c r="A1761" s="38"/>
      <c r="C1761" s="40"/>
      <c r="D1761" s="71"/>
      <c r="E1761" s="71"/>
      <c r="H1761" s="34"/>
      <c r="I1761" s="34"/>
      <c r="J1761" s="1"/>
      <c r="K1761" s="1"/>
      <c r="L1761" s="1"/>
      <c r="M1761" s="42"/>
    </row>
    <row r="1762" spans="1:13" ht="14">
      <c r="A1762" s="38"/>
      <c r="C1762" s="40"/>
      <c r="D1762" s="71"/>
      <c r="E1762" s="71"/>
      <c r="H1762" s="34"/>
      <c r="I1762" s="34"/>
      <c r="J1762" s="1"/>
      <c r="K1762" s="1"/>
      <c r="L1762" s="1"/>
      <c r="M1762" s="42"/>
    </row>
    <row r="1763" spans="1:13" ht="14">
      <c r="A1763" s="38"/>
      <c r="C1763" s="40"/>
      <c r="D1763" s="71"/>
      <c r="E1763" s="71"/>
      <c r="H1763" s="34"/>
      <c r="I1763" s="34"/>
      <c r="J1763" s="1"/>
      <c r="K1763" s="1"/>
      <c r="L1763" s="1"/>
      <c r="M1763" s="42"/>
    </row>
    <row r="1764" spans="1:13" ht="14">
      <c r="A1764" s="38"/>
      <c r="C1764" s="40"/>
      <c r="D1764" s="71"/>
      <c r="E1764" s="71"/>
      <c r="H1764" s="34"/>
      <c r="I1764" s="34"/>
      <c r="J1764" s="1"/>
      <c r="K1764" s="1"/>
      <c r="L1764" s="1"/>
      <c r="M1764" s="42"/>
    </row>
    <row r="1765" spans="1:13" ht="14">
      <c r="A1765" s="38"/>
      <c r="C1765" s="40"/>
      <c r="D1765" s="71"/>
      <c r="E1765" s="71"/>
      <c r="H1765" s="34"/>
      <c r="I1765" s="34"/>
      <c r="J1765" s="1"/>
      <c r="K1765" s="1"/>
      <c r="L1765" s="1"/>
      <c r="M1765" s="42"/>
    </row>
    <row r="1766" spans="1:13" ht="14">
      <c r="A1766" s="38"/>
      <c r="C1766" s="40"/>
      <c r="D1766" s="71"/>
      <c r="E1766" s="71"/>
      <c r="H1766" s="34"/>
      <c r="I1766" s="34"/>
      <c r="J1766" s="1"/>
      <c r="K1766" s="1"/>
      <c r="L1766" s="1"/>
      <c r="M1766" s="42"/>
    </row>
    <row r="1767" spans="1:13" ht="14">
      <c r="A1767" s="38"/>
      <c r="C1767" s="40"/>
      <c r="D1767" s="71"/>
      <c r="E1767" s="71"/>
      <c r="H1767" s="34"/>
      <c r="I1767" s="34"/>
      <c r="J1767" s="1"/>
      <c r="K1767" s="1"/>
      <c r="L1767" s="1"/>
      <c r="M1767" s="42"/>
    </row>
    <row r="1768" spans="1:13" ht="14">
      <c r="A1768" s="38"/>
      <c r="C1768" s="40"/>
      <c r="D1768" s="71"/>
      <c r="E1768" s="71"/>
      <c r="H1768" s="34"/>
      <c r="I1768" s="34"/>
      <c r="J1768" s="1"/>
      <c r="K1768" s="1"/>
      <c r="L1768" s="1"/>
      <c r="M1768" s="42"/>
    </row>
    <row r="1769" spans="1:13" ht="14">
      <c r="A1769" s="38"/>
      <c r="C1769" s="40"/>
      <c r="D1769" s="71"/>
      <c r="E1769" s="71"/>
      <c r="H1769" s="34"/>
      <c r="I1769" s="34"/>
      <c r="J1769" s="1"/>
      <c r="K1769" s="1"/>
      <c r="L1769" s="1"/>
      <c r="M1769" s="42"/>
    </row>
    <row r="1770" spans="1:13" ht="14">
      <c r="A1770" s="38"/>
      <c r="C1770" s="40"/>
      <c r="D1770" s="71"/>
      <c r="E1770" s="71"/>
      <c r="H1770" s="34"/>
      <c r="I1770" s="34"/>
      <c r="J1770" s="1"/>
      <c r="K1770" s="1"/>
      <c r="L1770" s="1"/>
      <c r="M1770" s="42"/>
    </row>
    <row r="1771" spans="1:13" ht="14">
      <c r="A1771" s="38"/>
      <c r="C1771" s="40"/>
      <c r="D1771" s="71"/>
      <c r="E1771" s="71"/>
      <c r="H1771" s="34"/>
      <c r="I1771" s="34"/>
      <c r="J1771" s="1"/>
      <c r="K1771" s="1"/>
      <c r="L1771" s="1"/>
      <c r="M1771" s="42"/>
    </row>
    <row r="1772" spans="1:13" ht="14">
      <c r="A1772" s="38"/>
      <c r="C1772" s="40"/>
      <c r="D1772" s="71"/>
      <c r="E1772" s="71"/>
      <c r="H1772" s="34"/>
      <c r="I1772" s="34"/>
      <c r="J1772" s="1"/>
      <c r="K1772" s="1"/>
      <c r="L1772" s="1"/>
      <c r="M1772" s="42"/>
    </row>
    <row r="1773" spans="1:13" ht="14">
      <c r="A1773" s="38"/>
      <c r="C1773" s="40"/>
      <c r="D1773" s="71"/>
      <c r="E1773" s="71"/>
      <c r="H1773" s="34"/>
      <c r="I1773" s="34"/>
      <c r="J1773" s="1"/>
      <c r="K1773" s="1"/>
      <c r="L1773" s="1"/>
      <c r="M1773" s="42"/>
    </row>
    <row r="1774" spans="1:13" ht="14">
      <c r="A1774" s="38"/>
      <c r="C1774" s="40"/>
      <c r="D1774" s="71"/>
      <c r="E1774" s="71"/>
      <c r="H1774" s="34"/>
      <c r="I1774" s="34"/>
      <c r="J1774" s="1"/>
      <c r="K1774" s="1"/>
      <c r="L1774" s="1"/>
      <c r="M1774" s="42"/>
    </row>
    <row r="1775" spans="1:13" ht="14">
      <c r="A1775" s="38"/>
      <c r="C1775" s="40"/>
      <c r="D1775" s="71"/>
      <c r="E1775" s="71"/>
      <c r="H1775" s="34"/>
      <c r="I1775" s="34"/>
      <c r="J1775" s="1"/>
      <c r="K1775" s="1"/>
      <c r="L1775" s="1"/>
      <c r="M1775" s="42"/>
    </row>
    <row r="1776" spans="1:13" ht="14">
      <c r="A1776" s="38"/>
      <c r="C1776" s="40"/>
      <c r="D1776" s="71"/>
      <c r="E1776" s="71"/>
      <c r="H1776" s="34"/>
      <c r="I1776" s="34"/>
      <c r="J1776" s="1"/>
      <c r="K1776" s="1"/>
      <c r="L1776" s="1"/>
      <c r="M1776" s="42"/>
    </row>
    <row r="1777" spans="1:13" ht="14">
      <c r="A1777" s="38"/>
      <c r="C1777" s="40"/>
      <c r="D1777" s="71"/>
      <c r="E1777" s="71"/>
      <c r="H1777" s="34"/>
      <c r="I1777" s="34"/>
      <c r="J1777" s="1"/>
      <c r="K1777" s="1"/>
      <c r="L1777" s="1"/>
      <c r="M1777" s="42"/>
    </row>
    <row r="1778" spans="1:13" ht="14">
      <c r="A1778" s="38"/>
      <c r="C1778" s="40"/>
      <c r="D1778" s="71"/>
      <c r="E1778" s="71"/>
      <c r="H1778" s="34"/>
      <c r="I1778" s="34"/>
      <c r="J1778" s="1"/>
      <c r="K1778" s="1"/>
      <c r="L1778" s="1"/>
      <c r="M1778" s="42"/>
    </row>
    <row r="1779" spans="1:13" ht="14">
      <c r="A1779" s="38"/>
      <c r="C1779" s="40"/>
      <c r="D1779" s="71"/>
      <c r="E1779" s="71"/>
      <c r="H1779" s="34"/>
      <c r="I1779" s="34"/>
      <c r="J1779" s="1"/>
      <c r="K1779" s="1"/>
      <c r="L1779" s="1"/>
      <c r="M1779" s="42"/>
    </row>
    <row r="1780" spans="1:13" ht="14">
      <c r="A1780" s="38"/>
      <c r="C1780" s="40"/>
      <c r="D1780" s="71"/>
      <c r="E1780" s="71"/>
      <c r="H1780" s="34"/>
      <c r="I1780" s="34"/>
      <c r="J1780" s="1"/>
      <c r="K1780" s="1"/>
      <c r="L1780" s="1"/>
      <c r="M1780" s="42"/>
    </row>
    <row r="1781" spans="1:13" ht="14">
      <c r="A1781" s="38"/>
      <c r="C1781" s="40"/>
      <c r="D1781" s="71"/>
      <c r="E1781" s="71"/>
      <c r="H1781" s="34"/>
      <c r="I1781" s="34"/>
      <c r="J1781" s="1"/>
      <c r="K1781" s="1"/>
      <c r="L1781" s="1"/>
      <c r="M1781" s="42"/>
    </row>
    <row r="1782" spans="1:13" ht="14">
      <c r="A1782" s="38"/>
      <c r="C1782" s="40"/>
      <c r="D1782" s="71"/>
      <c r="E1782" s="71"/>
      <c r="H1782" s="34"/>
      <c r="I1782" s="34"/>
      <c r="J1782" s="1"/>
      <c r="K1782" s="1"/>
      <c r="L1782" s="1"/>
      <c r="M1782" s="42"/>
    </row>
    <row r="1783" spans="1:13" ht="14">
      <c r="A1783" s="38"/>
      <c r="C1783" s="40"/>
      <c r="D1783" s="71"/>
      <c r="E1783" s="71"/>
      <c r="H1783" s="34"/>
      <c r="I1783" s="34"/>
      <c r="J1783" s="1"/>
      <c r="K1783" s="1"/>
      <c r="L1783" s="1"/>
      <c r="M1783" s="42"/>
    </row>
    <row r="1784" spans="1:13" ht="14">
      <c r="A1784" s="38"/>
      <c r="C1784" s="40"/>
      <c r="D1784" s="71"/>
      <c r="E1784" s="71"/>
      <c r="H1784" s="34"/>
      <c r="I1784" s="34"/>
      <c r="J1784" s="1"/>
      <c r="K1784" s="1"/>
      <c r="L1784" s="1"/>
      <c r="M1784" s="42"/>
    </row>
    <row r="1785" spans="1:13" ht="14">
      <c r="A1785" s="38"/>
      <c r="C1785" s="40"/>
      <c r="D1785" s="71"/>
      <c r="E1785" s="71"/>
      <c r="H1785" s="34"/>
      <c r="I1785" s="34"/>
      <c r="J1785" s="1"/>
      <c r="K1785" s="1"/>
      <c r="L1785" s="1"/>
      <c r="M1785" s="42"/>
    </row>
    <row r="1786" spans="1:13" ht="14">
      <c r="A1786" s="38"/>
      <c r="C1786" s="40"/>
      <c r="D1786" s="71"/>
      <c r="E1786" s="71"/>
      <c r="H1786" s="34"/>
      <c r="I1786" s="34"/>
      <c r="J1786" s="1"/>
      <c r="K1786" s="1"/>
      <c r="L1786" s="1"/>
      <c r="M1786" s="42"/>
    </row>
    <row r="1787" spans="1:13" ht="14">
      <c r="A1787" s="38"/>
      <c r="C1787" s="40"/>
      <c r="D1787" s="71"/>
      <c r="E1787" s="71"/>
      <c r="H1787" s="34"/>
      <c r="I1787" s="34"/>
      <c r="J1787" s="1"/>
      <c r="K1787" s="1"/>
      <c r="L1787" s="1"/>
      <c r="M1787" s="42"/>
    </row>
    <row r="1788" spans="1:13" ht="14">
      <c r="A1788" s="38"/>
      <c r="C1788" s="40"/>
      <c r="D1788" s="71"/>
      <c r="E1788" s="71"/>
      <c r="H1788" s="34"/>
      <c r="I1788" s="34"/>
      <c r="J1788" s="1"/>
      <c r="K1788" s="1"/>
      <c r="L1788" s="1"/>
      <c r="M1788" s="42"/>
    </row>
    <row r="1789" spans="1:13" ht="14">
      <c r="A1789" s="38"/>
      <c r="C1789" s="40"/>
      <c r="D1789" s="71"/>
      <c r="E1789" s="71"/>
      <c r="H1789" s="34"/>
      <c r="I1789" s="34"/>
      <c r="J1789" s="1"/>
      <c r="K1789" s="1"/>
      <c r="L1789" s="1"/>
      <c r="M1789" s="42"/>
    </row>
    <row r="1790" spans="1:13" ht="14">
      <c r="A1790" s="38"/>
      <c r="C1790" s="40"/>
      <c r="D1790" s="71"/>
      <c r="E1790" s="71"/>
      <c r="H1790" s="34"/>
      <c r="I1790" s="34"/>
      <c r="J1790" s="1"/>
      <c r="K1790" s="1"/>
      <c r="L1790" s="1"/>
      <c r="M1790" s="42"/>
    </row>
    <row r="1791" spans="1:13" ht="14">
      <c r="A1791" s="38"/>
      <c r="C1791" s="40"/>
      <c r="D1791" s="71"/>
      <c r="E1791" s="71"/>
      <c r="H1791" s="34"/>
      <c r="I1791" s="34"/>
      <c r="J1791" s="1"/>
      <c r="K1791" s="1"/>
      <c r="L1791" s="1"/>
      <c r="M1791" s="42"/>
    </row>
    <row r="1792" spans="1:13" ht="14">
      <c r="A1792" s="38"/>
      <c r="C1792" s="40"/>
      <c r="D1792" s="71"/>
      <c r="E1792" s="71"/>
      <c r="H1792" s="34"/>
      <c r="I1792" s="34"/>
      <c r="J1792" s="1"/>
      <c r="K1792" s="1"/>
      <c r="L1792" s="1"/>
      <c r="M1792" s="42"/>
    </row>
    <row r="1793" spans="1:13" ht="14">
      <c r="A1793" s="38"/>
      <c r="C1793" s="40"/>
      <c r="D1793" s="71"/>
      <c r="E1793" s="71"/>
      <c r="H1793" s="34"/>
      <c r="I1793" s="34"/>
      <c r="J1793" s="1"/>
      <c r="K1793" s="1"/>
      <c r="L1793" s="1"/>
      <c r="M1793" s="42"/>
    </row>
    <row r="1794" spans="1:13" ht="14">
      <c r="A1794" s="38"/>
      <c r="C1794" s="40"/>
      <c r="D1794" s="71"/>
      <c r="E1794" s="71"/>
      <c r="H1794" s="34"/>
      <c r="I1794" s="34"/>
      <c r="J1794" s="1"/>
      <c r="K1794" s="1"/>
      <c r="L1794" s="1"/>
      <c r="M1794" s="42"/>
    </row>
    <row r="1795" spans="1:13" ht="14">
      <c r="A1795" s="38"/>
      <c r="C1795" s="40"/>
      <c r="D1795" s="71"/>
      <c r="E1795" s="71"/>
      <c r="H1795" s="34"/>
      <c r="I1795" s="34"/>
      <c r="J1795" s="1"/>
      <c r="K1795" s="1"/>
      <c r="L1795" s="1"/>
      <c r="M1795" s="42"/>
    </row>
    <row r="1796" spans="1:13" ht="14">
      <c r="A1796" s="38"/>
      <c r="C1796" s="40"/>
      <c r="D1796" s="71"/>
      <c r="E1796" s="71"/>
      <c r="H1796" s="34"/>
      <c r="I1796" s="34"/>
      <c r="J1796" s="1"/>
      <c r="K1796" s="1"/>
      <c r="L1796" s="1"/>
      <c r="M1796" s="42"/>
    </row>
    <row r="1797" spans="1:13" ht="14">
      <c r="A1797" s="38"/>
      <c r="C1797" s="40"/>
      <c r="D1797" s="71"/>
      <c r="E1797" s="71"/>
      <c r="H1797" s="34"/>
      <c r="I1797" s="34"/>
      <c r="J1797" s="1"/>
      <c r="K1797" s="1"/>
      <c r="L1797" s="1"/>
      <c r="M1797" s="42"/>
    </row>
    <row r="1798" spans="1:13" ht="14">
      <c r="A1798" s="38"/>
      <c r="C1798" s="40"/>
      <c r="D1798" s="71"/>
      <c r="E1798" s="71"/>
      <c r="H1798" s="34"/>
      <c r="I1798" s="34"/>
      <c r="J1798" s="1"/>
      <c r="K1798" s="1"/>
      <c r="L1798" s="1"/>
      <c r="M1798" s="42"/>
    </row>
    <row r="1799" spans="1:13" ht="14">
      <c r="A1799" s="38"/>
      <c r="C1799" s="40"/>
      <c r="D1799" s="71"/>
      <c r="E1799" s="71"/>
      <c r="H1799" s="34"/>
      <c r="I1799" s="34"/>
      <c r="J1799" s="1"/>
      <c r="K1799" s="1"/>
      <c r="L1799" s="1"/>
      <c r="M1799" s="42"/>
    </row>
    <row r="1800" spans="1:13" ht="14">
      <c r="A1800" s="38"/>
      <c r="C1800" s="40"/>
      <c r="D1800" s="71"/>
      <c r="E1800" s="71"/>
      <c r="H1800" s="34"/>
      <c r="I1800" s="34"/>
      <c r="J1800" s="1"/>
      <c r="K1800" s="1"/>
      <c r="L1800" s="1"/>
      <c r="M1800" s="42"/>
    </row>
    <row r="1801" spans="1:13" ht="14">
      <c r="A1801" s="38"/>
      <c r="C1801" s="40"/>
      <c r="D1801" s="71"/>
      <c r="E1801" s="71"/>
      <c r="H1801" s="34"/>
      <c r="I1801" s="34"/>
      <c r="J1801" s="1"/>
      <c r="K1801" s="1"/>
      <c r="L1801" s="1"/>
      <c r="M1801" s="42"/>
    </row>
    <row r="1802" spans="1:13" ht="14">
      <c r="A1802" s="38"/>
      <c r="C1802" s="40"/>
      <c r="D1802" s="71"/>
      <c r="E1802" s="71"/>
      <c r="H1802" s="34"/>
      <c r="I1802" s="34"/>
      <c r="J1802" s="1"/>
      <c r="K1802" s="1"/>
      <c r="L1802" s="1"/>
      <c r="M1802" s="42"/>
    </row>
    <row r="1803" spans="1:13" ht="14">
      <c r="A1803" s="38"/>
      <c r="C1803" s="40"/>
      <c r="D1803" s="71"/>
      <c r="E1803" s="71"/>
      <c r="H1803" s="34"/>
      <c r="I1803" s="34"/>
      <c r="J1803" s="1"/>
      <c r="K1803" s="1"/>
      <c r="L1803" s="1"/>
      <c r="M1803" s="42"/>
    </row>
    <row r="1804" spans="1:13" ht="14">
      <c r="A1804" s="38"/>
      <c r="C1804" s="40"/>
      <c r="D1804" s="71"/>
      <c r="E1804" s="71"/>
      <c r="H1804" s="34"/>
      <c r="I1804" s="34"/>
      <c r="J1804" s="1"/>
      <c r="K1804" s="1"/>
      <c r="L1804" s="1"/>
      <c r="M1804" s="42"/>
    </row>
    <row r="1805" spans="1:13" ht="14">
      <c r="A1805" s="38"/>
      <c r="C1805" s="40"/>
      <c r="D1805" s="71"/>
      <c r="E1805" s="71"/>
      <c r="H1805" s="34"/>
      <c r="I1805" s="34"/>
      <c r="J1805" s="1"/>
      <c r="K1805" s="1"/>
      <c r="L1805" s="1"/>
      <c r="M1805" s="42"/>
    </row>
    <row r="1806" spans="1:13" ht="14">
      <c r="A1806" s="38"/>
      <c r="C1806" s="40"/>
      <c r="D1806" s="71"/>
      <c r="E1806" s="71"/>
      <c r="H1806" s="34"/>
      <c r="I1806" s="34"/>
      <c r="J1806" s="1"/>
      <c r="K1806" s="1"/>
      <c r="L1806" s="1"/>
      <c r="M1806" s="42"/>
    </row>
    <row r="1807" spans="1:13" ht="14">
      <c r="A1807" s="38"/>
      <c r="C1807" s="40"/>
      <c r="D1807" s="71"/>
      <c r="E1807" s="71"/>
      <c r="H1807" s="34"/>
      <c r="I1807" s="34"/>
      <c r="J1807" s="1"/>
      <c r="K1807" s="1"/>
      <c r="L1807" s="1"/>
      <c r="M1807" s="42"/>
    </row>
    <row r="1808" spans="1:13" ht="14">
      <c r="A1808" s="38"/>
      <c r="C1808" s="40"/>
      <c r="D1808" s="71"/>
      <c r="E1808" s="71"/>
      <c r="H1808" s="34"/>
      <c r="I1808" s="34"/>
      <c r="J1808" s="1"/>
      <c r="K1808" s="1"/>
      <c r="L1808" s="1"/>
      <c r="M1808" s="42"/>
    </row>
    <row r="1809" spans="1:13" ht="14">
      <c r="A1809" s="38"/>
      <c r="C1809" s="40"/>
      <c r="D1809" s="71"/>
      <c r="E1809" s="71"/>
      <c r="H1809" s="34"/>
      <c r="I1809" s="34"/>
      <c r="J1809" s="1"/>
      <c r="K1809" s="1"/>
      <c r="L1809" s="1"/>
      <c r="M1809" s="42"/>
    </row>
    <row r="1810" spans="1:13" ht="14">
      <c r="A1810" s="38"/>
      <c r="C1810" s="40"/>
      <c r="D1810" s="71"/>
      <c r="E1810" s="71"/>
      <c r="H1810" s="34"/>
      <c r="I1810" s="34"/>
      <c r="J1810" s="1"/>
      <c r="K1810" s="1"/>
      <c r="L1810" s="1"/>
      <c r="M1810" s="42"/>
    </row>
    <row r="1811" spans="1:13" ht="14">
      <c r="A1811" s="38"/>
      <c r="C1811" s="40"/>
      <c r="D1811" s="71"/>
      <c r="E1811" s="71"/>
      <c r="H1811" s="34"/>
      <c r="I1811" s="34"/>
      <c r="J1811" s="1"/>
      <c r="K1811" s="1"/>
      <c r="L1811" s="1"/>
      <c r="M1811" s="42"/>
    </row>
    <row r="1812" spans="1:13" ht="14">
      <c r="A1812" s="38"/>
      <c r="C1812" s="40"/>
      <c r="D1812" s="71"/>
      <c r="E1812" s="71"/>
      <c r="H1812" s="34"/>
      <c r="I1812" s="34"/>
      <c r="J1812" s="1"/>
      <c r="K1812" s="1"/>
      <c r="L1812" s="1"/>
      <c r="M1812" s="42"/>
    </row>
    <row r="1813" spans="1:13" ht="14">
      <c r="A1813" s="38"/>
      <c r="C1813" s="40"/>
      <c r="D1813" s="71"/>
      <c r="E1813" s="71"/>
      <c r="H1813" s="34"/>
      <c r="I1813" s="34"/>
      <c r="J1813" s="1"/>
      <c r="K1813" s="1"/>
      <c r="L1813" s="1"/>
      <c r="M1813" s="42"/>
    </row>
    <row r="1814" spans="1:13" ht="14">
      <c r="A1814" s="38"/>
      <c r="C1814" s="40"/>
      <c r="D1814" s="71"/>
      <c r="E1814" s="71"/>
      <c r="H1814" s="34"/>
      <c r="I1814" s="34"/>
      <c r="J1814" s="1"/>
      <c r="K1814" s="1"/>
      <c r="L1814" s="1"/>
      <c r="M1814" s="42"/>
    </row>
    <row r="1815" spans="1:13" ht="14">
      <c r="A1815" s="38"/>
      <c r="C1815" s="40"/>
      <c r="D1815" s="71"/>
      <c r="E1815" s="71"/>
      <c r="H1815" s="34"/>
      <c r="I1815" s="34"/>
      <c r="J1815" s="1"/>
      <c r="K1815" s="1"/>
      <c r="L1815" s="1"/>
      <c r="M1815" s="42"/>
    </row>
    <row r="1816" spans="1:13" ht="14">
      <c r="A1816" s="38"/>
      <c r="C1816" s="40"/>
      <c r="D1816" s="71"/>
      <c r="E1816" s="71"/>
      <c r="H1816" s="34"/>
      <c r="I1816" s="34"/>
      <c r="J1816" s="1"/>
      <c r="K1816" s="1"/>
      <c r="L1816" s="1"/>
      <c r="M1816" s="42"/>
    </row>
    <row r="1817" spans="1:13" ht="14">
      <c r="A1817" s="38"/>
      <c r="C1817" s="40"/>
      <c r="D1817" s="71"/>
      <c r="E1817" s="71"/>
      <c r="H1817" s="34"/>
      <c r="I1817" s="34"/>
      <c r="J1817" s="1"/>
      <c r="K1817" s="1"/>
      <c r="L1817" s="1"/>
      <c r="M1817" s="42"/>
    </row>
    <row r="1818" spans="1:13" ht="14">
      <c r="A1818" s="38"/>
      <c r="C1818" s="40"/>
      <c r="D1818" s="71"/>
      <c r="E1818" s="71"/>
      <c r="H1818" s="34"/>
      <c r="I1818" s="34"/>
      <c r="J1818" s="1"/>
      <c r="K1818" s="1"/>
      <c r="L1818" s="1"/>
      <c r="M1818" s="42"/>
    </row>
    <row r="1819" spans="1:13" ht="14">
      <c r="A1819" s="38"/>
      <c r="C1819" s="40"/>
      <c r="D1819" s="71"/>
      <c r="E1819" s="71"/>
      <c r="H1819" s="34"/>
      <c r="I1819" s="34"/>
      <c r="J1819" s="1"/>
      <c r="K1819" s="1"/>
      <c r="L1819" s="1"/>
      <c r="M1819" s="42"/>
    </row>
    <row r="1820" spans="1:13" ht="14">
      <c r="A1820" s="38"/>
      <c r="C1820" s="40"/>
      <c r="D1820" s="71"/>
      <c r="E1820" s="71"/>
      <c r="H1820" s="34"/>
      <c r="I1820" s="34"/>
      <c r="J1820" s="1"/>
      <c r="K1820" s="1"/>
      <c r="L1820" s="1"/>
      <c r="M1820" s="42"/>
    </row>
    <row r="1821" spans="1:13" ht="14">
      <c r="A1821" s="38"/>
      <c r="C1821" s="40"/>
      <c r="D1821" s="71"/>
      <c r="E1821" s="71"/>
      <c r="H1821" s="34"/>
      <c r="I1821" s="34"/>
      <c r="J1821" s="1"/>
      <c r="K1821" s="1"/>
      <c r="L1821" s="1"/>
      <c r="M1821" s="42"/>
    </row>
    <row r="1822" spans="1:13" ht="14">
      <c r="A1822" s="38"/>
      <c r="C1822" s="40"/>
      <c r="D1822" s="71"/>
      <c r="E1822" s="71"/>
      <c r="H1822" s="34"/>
      <c r="I1822" s="34"/>
      <c r="J1822" s="1"/>
      <c r="K1822" s="1"/>
      <c r="L1822" s="1"/>
      <c r="M1822" s="42"/>
    </row>
    <row r="1823" spans="1:13" ht="14">
      <c r="A1823" s="38"/>
      <c r="C1823" s="40"/>
      <c r="D1823" s="71"/>
      <c r="E1823" s="71"/>
      <c r="H1823" s="34"/>
      <c r="I1823" s="34"/>
      <c r="J1823" s="1"/>
      <c r="K1823" s="1"/>
      <c r="L1823" s="1"/>
      <c r="M1823" s="42"/>
    </row>
    <row r="1824" spans="1:13" ht="14">
      <c r="A1824" s="38"/>
      <c r="C1824" s="40"/>
      <c r="D1824" s="71"/>
      <c r="E1824" s="71"/>
      <c r="H1824" s="34"/>
      <c r="I1824" s="34"/>
      <c r="J1824" s="1"/>
      <c r="K1824" s="1"/>
      <c r="L1824" s="1"/>
      <c r="M1824" s="42"/>
    </row>
    <row r="1825" spans="1:13" ht="14">
      <c r="A1825" s="38"/>
      <c r="C1825" s="40"/>
      <c r="D1825" s="71"/>
      <c r="E1825" s="71"/>
      <c r="H1825" s="34"/>
      <c r="I1825" s="34"/>
      <c r="J1825" s="1"/>
      <c r="K1825" s="1"/>
      <c r="L1825" s="1"/>
      <c r="M1825" s="42"/>
    </row>
    <row r="1826" spans="1:13" ht="14">
      <c r="A1826" s="38"/>
      <c r="C1826" s="40"/>
      <c r="D1826" s="71"/>
      <c r="E1826" s="71"/>
      <c r="H1826" s="34"/>
      <c r="I1826" s="34"/>
      <c r="J1826" s="1"/>
      <c r="K1826" s="1"/>
      <c r="L1826" s="1"/>
      <c r="M1826" s="42"/>
    </row>
    <row r="1827" spans="1:13" ht="14">
      <c r="A1827" s="38"/>
      <c r="C1827" s="40"/>
      <c r="D1827" s="71"/>
      <c r="E1827" s="71"/>
      <c r="H1827" s="34"/>
      <c r="I1827" s="34"/>
      <c r="J1827" s="1"/>
      <c r="K1827" s="1"/>
      <c r="L1827" s="1"/>
      <c r="M1827" s="42"/>
    </row>
    <row r="1828" spans="1:13" ht="14">
      <c r="A1828" s="38"/>
      <c r="C1828" s="40"/>
      <c r="D1828" s="71"/>
      <c r="E1828" s="71"/>
      <c r="H1828" s="34"/>
      <c r="I1828" s="34"/>
      <c r="J1828" s="1"/>
      <c r="K1828" s="1"/>
      <c r="L1828" s="1"/>
      <c r="M1828" s="42"/>
    </row>
    <row r="1829" spans="1:13" ht="14">
      <c r="A1829" s="38"/>
      <c r="C1829" s="40"/>
      <c r="D1829" s="71"/>
      <c r="E1829" s="71"/>
      <c r="H1829" s="34"/>
      <c r="I1829" s="34"/>
      <c r="J1829" s="1"/>
      <c r="K1829" s="1"/>
      <c r="L1829" s="1"/>
      <c r="M1829" s="42"/>
    </row>
    <row r="1830" spans="1:13" ht="14">
      <c r="A1830" s="38"/>
      <c r="C1830" s="40"/>
      <c r="D1830" s="71"/>
      <c r="E1830" s="71"/>
      <c r="H1830" s="34"/>
      <c r="I1830" s="34"/>
      <c r="J1830" s="1"/>
      <c r="K1830" s="1"/>
      <c r="L1830" s="1"/>
      <c r="M1830" s="42"/>
    </row>
    <row r="1831" spans="1:13" ht="14">
      <c r="A1831" s="38"/>
      <c r="C1831" s="40"/>
      <c r="D1831" s="71"/>
      <c r="E1831" s="71"/>
      <c r="H1831" s="34"/>
      <c r="I1831" s="34"/>
      <c r="J1831" s="1"/>
      <c r="K1831" s="1"/>
      <c r="L1831" s="1"/>
      <c r="M1831" s="42"/>
    </row>
    <row r="1832" spans="1:13" ht="14">
      <c r="A1832" s="38"/>
      <c r="C1832" s="40"/>
      <c r="D1832" s="71"/>
      <c r="E1832" s="71"/>
      <c r="H1832" s="34"/>
      <c r="I1832" s="34"/>
      <c r="J1832" s="1"/>
      <c r="K1832" s="1"/>
      <c r="L1832" s="1"/>
      <c r="M1832" s="42"/>
    </row>
    <row r="1833" spans="1:13" ht="14">
      <c r="A1833" s="38"/>
      <c r="C1833" s="40"/>
      <c r="D1833" s="71"/>
      <c r="E1833" s="71"/>
      <c r="H1833" s="34"/>
      <c r="I1833" s="34"/>
      <c r="J1833" s="1"/>
      <c r="K1833" s="1"/>
      <c r="L1833" s="1"/>
      <c r="M1833" s="42"/>
    </row>
    <row r="1834" spans="1:13" ht="14">
      <c r="A1834" s="38"/>
      <c r="C1834" s="40"/>
      <c r="D1834" s="71"/>
      <c r="E1834" s="71"/>
      <c r="H1834" s="34"/>
      <c r="I1834" s="34"/>
      <c r="J1834" s="1"/>
      <c r="K1834" s="1"/>
      <c r="L1834" s="1"/>
      <c r="M1834" s="42"/>
    </row>
    <row r="1835" spans="1:13" ht="14">
      <c r="A1835" s="38"/>
      <c r="C1835" s="40"/>
      <c r="D1835" s="71"/>
      <c r="E1835" s="71"/>
      <c r="H1835" s="34"/>
      <c r="I1835" s="34"/>
      <c r="J1835" s="1"/>
      <c r="K1835" s="1"/>
      <c r="L1835" s="1"/>
      <c r="M1835" s="42"/>
    </row>
    <row r="1836" spans="1:13" ht="14">
      <c r="A1836" s="38"/>
      <c r="C1836" s="40"/>
      <c r="D1836" s="71"/>
      <c r="E1836" s="71"/>
      <c r="H1836" s="34"/>
      <c r="I1836" s="34"/>
      <c r="J1836" s="1"/>
      <c r="K1836" s="1"/>
      <c r="L1836" s="1"/>
      <c r="M1836" s="42"/>
    </row>
    <row r="1837" spans="1:13" ht="14">
      <c r="A1837" s="38"/>
      <c r="C1837" s="40"/>
      <c r="D1837" s="71"/>
      <c r="E1837" s="71"/>
      <c r="H1837" s="34"/>
      <c r="I1837" s="34"/>
      <c r="J1837" s="1"/>
      <c r="K1837" s="1"/>
      <c r="L1837" s="1"/>
      <c r="M1837" s="42"/>
    </row>
    <row r="1838" spans="1:13" ht="14">
      <c r="A1838" s="38"/>
      <c r="C1838" s="40"/>
      <c r="D1838" s="71"/>
      <c r="E1838" s="71"/>
      <c r="H1838" s="34"/>
      <c r="I1838" s="34"/>
      <c r="J1838" s="1"/>
      <c r="K1838" s="1"/>
      <c r="L1838" s="1"/>
      <c r="M1838" s="42"/>
    </row>
    <row r="1839" spans="1:13" ht="14">
      <c r="A1839" s="38"/>
      <c r="C1839" s="40"/>
      <c r="D1839" s="71"/>
      <c r="E1839" s="71"/>
      <c r="H1839" s="34"/>
      <c r="I1839" s="34"/>
      <c r="J1839" s="1"/>
      <c r="K1839" s="1"/>
      <c r="L1839" s="1"/>
      <c r="M1839" s="42"/>
    </row>
    <row r="1840" spans="1:13" ht="14">
      <c r="A1840" s="38"/>
      <c r="C1840" s="40"/>
      <c r="D1840" s="71"/>
      <c r="E1840" s="71"/>
      <c r="H1840" s="34"/>
      <c r="I1840" s="34"/>
      <c r="J1840" s="1"/>
      <c r="K1840" s="1"/>
      <c r="L1840" s="1"/>
      <c r="M1840" s="42"/>
    </row>
    <row r="1841" spans="1:13" ht="14">
      <c r="A1841" s="38"/>
      <c r="C1841" s="40"/>
      <c r="D1841" s="71"/>
      <c r="E1841" s="71"/>
      <c r="H1841" s="34"/>
      <c r="I1841" s="34"/>
      <c r="J1841" s="1"/>
      <c r="K1841" s="1"/>
      <c r="L1841" s="1"/>
      <c r="M1841" s="42"/>
    </row>
    <row r="1842" spans="1:13" ht="14">
      <c r="A1842" s="38"/>
      <c r="C1842" s="40"/>
      <c r="D1842" s="71"/>
      <c r="E1842" s="71"/>
      <c r="H1842" s="34"/>
      <c r="I1842" s="34"/>
      <c r="J1842" s="1"/>
      <c r="K1842" s="1"/>
      <c r="L1842" s="1"/>
      <c r="M1842" s="42"/>
    </row>
    <row r="1843" spans="1:13" ht="14">
      <c r="A1843" s="38"/>
      <c r="C1843" s="40"/>
      <c r="D1843" s="71"/>
      <c r="E1843" s="71"/>
      <c r="H1843" s="34"/>
      <c r="I1843" s="34"/>
      <c r="J1843" s="1"/>
      <c r="K1843" s="1"/>
      <c r="L1843" s="1"/>
      <c r="M1843" s="42"/>
    </row>
    <row r="1844" spans="1:13" ht="14">
      <c r="A1844" s="38"/>
      <c r="C1844" s="40"/>
      <c r="D1844" s="71"/>
      <c r="E1844" s="71"/>
      <c r="H1844" s="34"/>
      <c r="I1844" s="34"/>
      <c r="J1844" s="1"/>
      <c r="K1844" s="1"/>
      <c r="L1844" s="1"/>
      <c r="M1844" s="42"/>
    </row>
    <row r="1845" spans="1:13" ht="14">
      <c r="A1845" s="38"/>
      <c r="C1845" s="40"/>
      <c r="D1845" s="71"/>
      <c r="E1845" s="71"/>
      <c r="H1845" s="34"/>
      <c r="I1845" s="34"/>
      <c r="J1845" s="1"/>
      <c r="K1845" s="1"/>
      <c r="L1845" s="1"/>
      <c r="M1845" s="42"/>
    </row>
    <row r="1846" spans="1:13" ht="14">
      <c r="A1846" s="38"/>
      <c r="C1846" s="40"/>
      <c r="D1846" s="71"/>
      <c r="E1846" s="71"/>
      <c r="H1846" s="34"/>
      <c r="I1846" s="34"/>
      <c r="J1846" s="1"/>
      <c r="K1846" s="1"/>
      <c r="L1846" s="1"/>
      <c r="M1846" s="42"/>
    </row>
    <row r="1847" spans="1:13" ht="14">
      <c r="A1847" s="38"/>
      <c r="C1847" s="40"/>
      <c r="D1847" s="71"/>
      <c r="E1847" s="71"/>
      <c r="H1847" s="34"/>
      <c r="I1847" s="34"/>
      <c r="J1847" s="1"/>
      <c r="K1847" s="1"/>
      <c r="L1847" s="1"/>
      <c r="M1847" s="42"/>
    </row>
    <row r="1848" spans="1:13" ht="14">
      <c r="A1848" s="38"/>
      <c r="C1848" s="40"/>
      <c r="D1848" s="71"/>
      <c r="E1848" s="71"/>
      <c r="H1848" s="34"/>
      <c r="I1848" s="34"/>
      <c r="J1848" s="1"/>
      <c r="K1848" s="1"/>
      <c r="L1848" s="1"/>
      <c r="M1848" s="42"/>
    </row>
    <row r="1849" spans="1:13" ht="14">
      <c r="A1849" s="38"/>
      <c r="C1849" s="40"/>
      <c r="D1849" s="71"/>
      <c r="E1849" s="71"/>
      <c r="H1849" s="34"/>
      <c r="I1849" s="34"/>
      <c r="J1849" s="1"/>
      <c r="K1849" s="1"/>
      <c r="L1849" s="1"/>
      <c r="M1849" s="42"/>
    </row>
    <row r="1850" spans="1:13" ht="14">
      <c r="A1850" s="38"/>
      <c r="C1850" s="40"/>
      <c r="D1850" s="71"/>
      <c r="E1850" s="71"/>
      <c r="H1850" s="34"/>
      <c r="I1850" s="34"/>
      <c r="J1850" s="1"/>
      <c r="K1850" s="1"/>
      <c r="L1850" s="1"/>
      <c r="M1850" s="42"/>
    </row>
    <row r="1851" spans="1:13" ht="14">
      <c r="A1851" s="38"/>
      <c r="C1851" s="40"/>
      <c r="D1851" s="71"/>
      <c r="E1851" s="71"/>
      <c r="H1851" s="34"/>
      <c r="I1851" s="34"/>
      <c r="J1851" s="1"/>
      <c r="K1851" s="1"/>
      <c r="L1851" s="1"/>
      <c r="M1851" s="42"/>
    </row>
    <row r="1852" spans="1:13" ht="14">
      <c r="A1852" s="38"/>
      <c r="C1852" s="40"/>
      <c r="D1852" s="71"/>
      <c r="E1852" s="71"/>
      <c r="H1852" s="34"/>
      <c r="I1852" s="34"/>
      <c r="J1852" s="1"/>
      <c r="K1852" s="1"/>
      <c r="L1852" s="1"/>
      <c r="M1852" s="42"/>
    </row>
    <row r="1853" spans="1:13" ht="14">
      <c r="A1853" s="38"/>
      <c r="C1853" s="40"/>
      <c r="D1853" s="71"/>
      <c r="E1853" s="71"/>
      <c r="H1853" s="34"/>
      <c r="I1853" s="34"/>
      <c r="J1853" s="1"/>
      <c r="K1853" s="1"/>
      <c r="L1853" s="1"/>
      <c r="M1853" s="42"/>
    </row>
    <row r="1854" spans="1:13" ht="14">
      <c r="A1854" s="38"/>
      <c r="C1854" s="40"/>
      <c r="D1854" s="71"/>
      <c r="E1854" s="71"/>
      <c r="H1854" s="34"/>
      <c r="I1854" s="34"/>
      <c r="J1854" s="1"/>
      <c r="K1854" s="1"/>
      <c r="L1854" s="1"/>
      <c r="M1854" s="42"/>
    </row>
    <row r="1855" spans="1:13" ht="14">
      <c r="A1855" s="38"/>
      <c r="C1855" s="40"/>
      <c r="D1855" s="71"/>
      <c r="E1855" s="71"/>
      <c r="H1855" s="34"/>
      <c r="I1855" s="34"/>
      <c r="J1855" s="1"/>
      <c r="K1855" s="1"/>
      <c r="L1855" s="1"/>
      <c r="M1855" s="42"/>
    </row>
    <row r="1856" spans="1:13" ht="14">
      <c r="A1856" s="38"/>
      <c r="C1856" s="40"/>
      <c r="D1856" s="71"/>
      <c r="E1856" s="71"/>
      <c r="H1856" s="34"/>
      <c r="I1856" s="34"/>
      <c r="J1856" s="1"/>
      <c r="K1856" s="1"/>
      <c r="L1856" s="1"/>
      <c r="M1856" s="42"/>
    </row>
    <row r="1857" spans="1:13" ht="14">
      <c r="A1857" s="38"/>
      <c r="C1857" s="40"/>
      <c r="D1857" s="71"/>
      <c r="E1857" s="71"/>
      <c r="H1857" s="34"/>
      <c r="I1857" s="34"/>
      <c r="J1857" s="1"/>
      <c r="K1857" s="1"/>
      <c r="L1857" s="1"/>
      <c r="M1857" s="42"/>
    </row>
    <row r="1858" spans="1:13" ht="14">
      <c r="A1858" s="38"/>
      <c r="C1858" s="40"/>
      <c r="D1858" s="71"/>
      <c r="E1858" s="71"/>
      <c r="H1858" s="34"/>
      <c r="I1858" s="34"/>
      <c r="J1858" s="1"/>
      <c r="K1858" s="1"/>
      <c r="L1858" s="1"/>
      <c r="M1858" s="42"/>
    </row>
    <row r="1859" spans="1:13" ht="14">
      <c r="A1859" s="38"/>
      <c r="C1859" s="40"/>
      <c r="D1859" s="71"/>
      <c r="E1859" s="71"/>
      <c r="H1859" s="34"/>
      <c r="I1859" s="34"/>
      <c r="J1859" s="1"/>
      <c r="K1859" s="1"/>
      <c r="L1859" s="1"/>
      <c r="M1859" s="42"/>
    </row>
    <row r="1860" spans="1:13" ht="14">
      <c r="A1860" s="38"/>
      <c r="C1860" s="40"/>
      <c r="D1860" s="71"/>
      <c r="E1860" s="71"/>
      <c r="H1860" s="34"/>
      <c r="I1860" s="34"/>
      <c r="J1860" s="1"/>
      <c r="K1860" s="1"/>
      <c r="L1860" s="1"/>
      <c r="M1860" s="42"/>
    </row>
    <row r="1861" spans="1:13" ht="14">
      <c r="A1861" s="38"/>
      <c r="C1861" s="40"/>
      <c r="D1861" s="71"/>
      <c r="E1861" s="71"/>
      <c r="H1861" s="34"/>
      <c r="I1861" s="34"/>
      <c r="J1861" s="1"/>
      <c r="K1861" s="1"/>
      <c r="L1861" s="1"/>
      <c r="M1861" s="42"/>
    </row>
    <row r="1862" spans="1:13" ht="14">
      <c r="A1862" s="38"/>
      <c r="C1862" s="40"/>
      <c r="D1862" s="71"/>
      <c r="E1862" s="71"/>
      <c r="H1862" s="34"/>
      <c r="I1862" s="34"/>
      <c r="J1862" s="1"/>
      <c r="K1862" s="1"/>
      <c r="L1862" s="1"/>
      <c r="M1862" s="42"/>
    </row>
    <row r="1863" spans="1:13" ht="14">
      <c r="A1863" s="38"/>
      <c r="C1863" s="40"/>
      <c r="D1863" s="71"/>
      <c r="E1863" s="71"/>
      <c r="H1863" s="34"/>
      <c r="I1863" s="34"/>
      <c r="J1863" s="1"/>
      <c r="K1863" s="1"/>
      <c r="L1863" s="1"/>
      <c r="M1863" s="42"/>
    </row>
    <row r="1864" spans="1:13" ht="14">
      <c r="A1864" s="38"/>
      <c r="C1864" s="40"/>
      <c r="D1864" s="71"/>
      <c r="E1864" s="71"/>
      <c r="H1864" s="34"/>
      <c r="I1864" s="34"/>
      <c r="J1864" s="1"/>
      <c r="K1864" s="1"/>
      <c r="L1864" s="1"/>
      <c r="M1864" s="42"/>
    </row>
    <row r="1865" spans="1:13" ht="14">
      <c r="A1865" s="38"/>
      <c r="C1865" s="40"/>
      <c r="D1865" s="71"/>
      <c r="E1865" s="71"/>
      <c r="H1865" s="34"/>
      <c r="I1865" s="34"/>
      <c r="J1865" s="1"/>
      <c r="K1865" s="1"/>
      <c r="L1865" s="1"/>
      <c r="M1865" s="42"/>
    </row>
    <row r="1866" spans="1:13" ht="14">
      <c r="A1866" s="38"/>
      <c r="C1866" s="40"/>
      <c r="D1866" s="71"/>
      <c r="E1866" s="71"/>
      <c r="H1866" s="34"/>
      <c r="I1866" s="34"/>
      <c r="J1866" s="1"/>
      <c r="K1866" s="1"/>
      <c r="L1866" s="1"/>
      <c r="M1866" s="42"/>
    </row>
    <row r="1867" spans="1:13" ht="14">
      <c r="A1867" s="38"/>
      <c r="C1867" s="40"/>
      <c r="D1867" s="71"/>
      <c r="E1867" s="71"/>
      <c r="H1867" s="34"/>
      <c r="I1867" s="34"/>
      <c r="J1867" s="1"/>
      <c r="K1867" s="1"/>
      <c r="L1867" s="1"/>
      <c r="M1867" s="42"/>
    </row>
    <row r="1868" spans="1:13" ht="14">
      <c r="A1868" s="38"/>
      <c r="C1868" s="40"/>
      <c r="D1868" s="71"/>
      <c r="E1868" s="71"/>
      <c r="H1868" s="34"/>
      <c r="I1868" s="34"/>
      <c r="J1868" s="1"/>
      <c r="K1868" s="1"/>
      <c r="L1868" s="1"/>
      <c r="M1868" s="42"/>
    </row>
    <row r="1869" spans="1:13" ht="14">
      <c r="A1869" s="38"/>
      <c r="C1869" s="40"/>
      <c r="D1869" s="71"/>
      <c r="E1869" s="71"/>
      <c r="H1869" s="34"/>
      <c r="I1869" s="34"/>
      <c r="J1869" s="1"/>
      <c r="K1869" s="1"/>
      <c r="L1869" s="1"/>
      <c r="M1869" s="42"/>
    </row>
    <row r="1870" spans="1:13" ht="14">
      <c r="A1870" s="38"/>
      <c r="C1870" s="40"/>
      <c r="D1870" s="71"/>
      <c r="E1870" s="71"/>
      <c r="H1870" s="34"/>
      <c r="I1870" s="34"/>
      <c r="J1870" s="1"/>
      <c r="K1870" s="1"/>
      <c r="L1870" s="1"/>
      <c r="M1870" s="42"/>
    </row>
    <row r="1871" spans="1:13" ht="14">
      <c r="A1871" s="38"/>
      <c r="C1871" s="40"/>
      <c r="D1871" s="71"/>
      <c r="E1871" s="71"/>
      <c r="H1871" s="34"/>
      <c r="I1871" s="34"/>
      <c r="J1871" s="1"/>
      <c r="K1871" s="1"/>
      <c r="L1871" s="1"/>
      <c r="M1871" s="42"/>
    </row>
    <row r="1872" spans="1:13" ht="14">
      <c r="A1872" s="38"/>
      <c r="C1872" s="40"/>
      <c r="D1872" s="71"/>
      <c r="E1872" s="71"/>
      <c r="H1872" s="34"/>
      <c r="I1872" s="34"/>
      <c r="J1872" s="1"/>
      <c r="K1872" s="1"/>
      <c r="L1872" s="1"/>
      <c r="M1872" s="42"/>
    </row>
    <row r="1873" spans="1:13" ht="14">
      <c r="A1873" s="38"/>
      <c r="C1873" s="40"/>
      <c r="D1873" s="71"/>
      <c r="E1873" s="71"/>
      <c r="H1873" s="34"/>
      <c r="I1873" s="34"/>
      <c r="J1873" s="1"/>
      <c r="K1873" s="1"/>
      <c r="L1873" s="1"/>
      <c r="M1873" s="42"/>
    </row>
    <row r="1874" spans="1:13" ht="14">
      <c r="A1874" s="38"/>
      <c r="C1874" s="40"/>
      <c r="D1874" s="71"/>
      <c r="E1874" s="71"/>
      <c r="H1874" s="34"/>
      <c r="I1874" s="34"/>
      <c r="J1874" s="1"/>
      <c r="K1874" s="1"/>
      <c r="L1874" s="1"/>
      <c r="M1874" s="42"/>
    </row>
    <row r="1875" spans="1:13" ht="14">
      <c r="A1875" s="38"/>
      <c r="C1875" s="40"/>
      <c r="D1875" s="71"/>
      <c r="E1875" s="71"/>
      <c r="H1875" s="34"/>
      <c r="I1875" s="34"/>
      <c r="J1875" s="1"/>
      <c r="K1875" s="1"/>
      <c r="L1875" s="1"/>
      <c r="M1875" s="42"/>
    </row>
    <row r="1876" spans="1:13" ht="14">
      <c r="A1876" s="38"/>
      <c r="C1876" s="40"/>
      <c r="D1876" s="71"/>
      <c r="E1876" s="71"/>
      <c r="H1876" s="34"/>
      <c r="I1876" s="34"/>
      <c r="J1876" s="1"/>
      <c r="K1876" s="1"/>
      <c r="L1876" s="1"/>
      <c r="M1876" s="42"/>
    </row>
    <row r="1877" spans="1:13" ht="14">
      <c r="A1877" s="38"/>
      <c r="C1877" s="40"/>
      <c r="D1877" s="71"/>
      <c r="E1877" s="71"/>
      <c r="H1877" s="34"/>
      <c r="I1877" s="34"/>
      <c r="J1877" s="1"/>
      <c r="K1877" s="1"/>
      <c r="L1877" s="1"/>
      <c r="M1877" s="42"/>
    </row>
    <row r="1878" spans="1:13" ht="14">
      <c r="A1878" s="38"/>
      <c r="C1878" s="40"/>
      <c r="D1878" s="71"/>
      <c r="E1878" s="71"/>
      <c r="H1878" s="34"/>
      <c r="I1878" s="34"/>
      <c r="J1878" s="1"/>
      <c r="K1878" s="1"/>
      <c r="L1878" s="1"/>
      <c r="M1878" s="42"/>
    </row>
    <row r="1879" spans="1:13" ht="14">
      <c r="A1879" s="38"/>
      <c r="C1879" s="40"/>
      <c r="D1879" s="71"/>
      <c r="E1879" s="71"/>
      <c r="H1879" s="34"/>
      <c r="I1879" s="34"/>
      <c r="J1879" s="1"/>
      <c r="K1879" s="1"/>
      <c r="L1879" s="1"/>
      <c r="M1879" s="42"/>
    </row>
    <row r="1880" spans="1:13" ht="14">
      <c r="A1880" s="38"/>
      <c r="C1880" s="40"/>
      <c r="D1880" s="71"/>
      <c r="E1880" s="71"/>
      <c r="H1880" s="34"/>
      <c r="I1880" s="34"/>
      <c r="J1880" s="1"/>
      <c r="K1880" s="1"/>
      <c r="L1880" s="1"/>
      <c r="M1880" s="42"/>
    </row>
    <row r="1881" spans="1:13" ht="14">
      <c r="A1881" s="38"/>
      <c r="C1881" s="40"/>
      <c r="D1881" s="71"/>
      <c r="E1881" s="71"/>
      <c r="H1881" s="34"/>
      <c r="I1881" s="34"/>
      <c r="J1881" s="1"/>
      <c r="K1881" s="1"/>
      <c r="L1881" s="1"/>
      <c r="M1881" s="42"/>
    </row>
    <row r="1882" spans="1:13" ht="14">
      <c r="A1882" s="38"/>
      <c r="C1882" s="40"/>
      <c r="D1882" s="71"/>
      <c r="E1882" s="71"/>
      <c r="H1882" s="34"/>
      <c r="I1882" s="34"/>
      <c r="J1882" s="1"/>
      <c r="K1882" s="1"/>
      <c r="L1882" s="1"/>
      <c r="M1882" s="42"/>
    </row>
    <row r="1883" spans="1:13" ht="14">
      <c r="A1883" s="38"/>
      <c r="C1883" s="40"/>
      <c r="D1883" s="71"/>
      <c r="E1883" s="71"/>
      <c r="H1883" s="34"/>
      <c r="I1883" s="34"/>
      <c r="J1883" s="1"/>
      <c r="K1883" s="1"/>
      <c r="L1883" s="1"/>
      <c r="M1883" s="42"/>
    </row>
    <row r="1884" spans="1:13" ht="14">
      <c r="A1884" s="38"/>
      <c r="C1884" s="40"/>
      <c r="D1884" s="71"/>
      <c r="E1884" s="71"/>
      <c r="H1884" s="34"/>
      <c r="I1884" s="34"/>
      <c r="J1884" s="1"/>
      <c r="K1884" s="1"/>
      <c r="L1884" s="1"/>
      <c r="M1884" s="42"/>
    </row>
    <row r="1885" spans="1:13" ht="14">
      <c r="A1885" s="38"/>
      <c r="C1885" s="40"/>
      <c r="D1885" s="71"/>
      <c r="E1885" s="71"/>
      <c r="H1885" s="34"/>
      <c r="I1885" s="34"/>
      <c r="J1885" s="1"/>
      <c r="K1885" s="1"/>
      <c r="L1885" s="1"/>
      <c r="M1885" s="42"/>
    </row>
    <row r="1886" spans="1:13" ht="14">
      <c r="A1886" s="38"/>
      <c r="C1886" s="40"/>
      <c r="D1886" s="71"/>
      <c r="E1886" s="71"/>
      <c r="H1886" s="34"/>
      <c r="I1886" s="34"/>
      <c r="J1886" s="1"/>
      <c r="K1886" s="1"/>
      <c r="L1886" s="1"/>
      <c r="M1886" s="42"/>
    </row>
    <row r="1887" spans="1:13" ht="14">
      <c r="A1887" s="38"/>
      <c r="C1887" s="40"/>
      <c r="D1887" s="71"/>
      <c r="E1887" s="71"/>
      <c r="H1887" s="34"/>
      <c r="I1887" s="34"/>
      <c r="J1887" s="1"/>
      <c r="K1887" s="1"/>
      <c r="L1887" s="1"/>
      <c r="M1887" s="42"/>
    </row>
    <row r="1888" spans="1:13" ht="14">
      <c r="A1888" s="38"/>
      <c r="C1888" s="40"/>
      <c r="D1888" s="71"/>
      <c r="E1888" s="71"/>
      <c r="H1888" s="34"/>
      <c r="I1888" s="34"/>
      <c r="J1888" s="1"/>
      <c r="K1888" s="1"/>
      <c r="L1888" s="1"/>
      <c r="M1888" s="42"/>
    </row>
    <row r="1889" spans="1:13" ht="14">
      <c r="A1889" s="38"/>
      <c r="C1889" s="40"/>
      <c r="D1889" s="71"/>
      <c r="E1889" s="71"/>
      <c r="H1889" s="34"/>
      <c r="I1889" s="34"/>
      <c r="J1889" s="1"/>
      <c r="K1889" s="1"/>
      <c r="L1889" s="1"/>
      <c r="M1889" s="42"/>
    </row>
    <row r="1890" spans="1:13" ht="14">
      <c r="A1890" s="38"/>
      <c r="C1890" s="40"/>
      <c r="D1890" s="71"/>
      <c r="E1890" s="71"/>
      <c r="H1890" s="34"/>
      <c r="I1890" s="34"/>
      <c r="J1890" s="1"/>
      <c r="K1890" s="1"/>
      <c r="L1890" s="1"/>
      <c r="M1890" s="42"/>
    </row>
    <row r="1891" spans="1:13" ht="14">
      <c r="A1891" s="38"/>
      <c r="C1891" s="40"/>
      <c r="D1891" s="71"/>
      <c r="E1891" s="71"/>
      <c r="H1891" s="34"/>
      <c r="I1891" s="34"/>
      <c r="J1891" s="1"/>
      <c r="K1891" s="1"/>
      <c r="L1891" s="1"/>
      <c r="M1891" s="42"/>
    </row>
    <row r="1892" spans="1:13" ht="14">
      <c r="A1892" s="38"/>
      <c r="C1892" s="40"/>
      <c r="D1892" s="71"/>
      <c r="E1892" s="71"/>
      <c r="H1892" s="34"/>
      <c r="I1892" s="34"/>
      <c r="J1892" s="1"/>
      <c r="K1892" s="1"/>
      <c r="L1892" s="1"/>
      <c r="M1892" s="42"/>
    </row>
    <row r="1893" spans="1:13" ht="14">
      <c r="A1893" s="38"/>
      <c r="C1893" s="40"/>
      <c r="D1893" s="71"/>
      <c r="E1893" s="71"/>
      <c r="H1893" s="34"/>
      <c r="I1893" s="34"/>
      <c r="J1893" s="1"/>
      <c r="K1893" s="1"/>
      <c r="L1893" s="1"/>
      <c r="M1893" s="42"/>
    </row>
    <row r="1894" spans="1:13" ht="14">
      <c r="A1894" s="38"/>
      <c r="C1894" s="40"/>
      <c r="D1894" s="71"/>
      <c r="E1894" s="71"/>
      <c r="H1894" s="34"/>
      <c r="I1894" s="34"/>
      <c r="J1894" s="1"/>
      <c r="K1894" s="1"/>
      <c r="L1894" s="1"/>
      <c r="M1894" s="42"/>
    </row>
    <row r="1895" spans="1:13" ht="14">
      <c r="A1895" s="38"/>
      <c r="C1895" s="40"/>
      <c r="D1895" s="71"/>
      <c r="E1895" s="71"/>
      <c r="H1895" s="34"/>
      <c r="I1895" s="34"/>
      <c r="J1895" s="1"/>
      <c r="K1895" s="1"/>
      <c r="L1895" s="1"/>
      <c r="M1895" s="42"/>
    </row>
    <row r="1896" spans="1:13" ht="14">
      <c r="A1896" s="38"/>
      <c r="C1896" s="40"/>
      <c r="D1896" s="71"/>
      <c r="E1896" s="71"/>
      <c r="H1896" s="34"/>
      <c r="I1896" s="34"/>
      <c r="J1896" s="1"/>
      <c r="K1896" s="1"/>
      <c r="L1896" s="1"/>
      <c r="M1896" s="42"/>
    </row>
    <row r="1897" spans="1:13" ht="14">
      <c r="A1897" s="38"/>
      <c r="C1897" s="40"/>
      <c r="D1897" s="71"/>
      <c r="E1897" s="71"/>
      <c r="H1897" s="34"/>
      <c r="I1897" s="34"/>
      <c r="J1897" s="1"/>
      <c r="K1897" s="1"/>
      <c r="L1897" s="1"/>
      <c r="M1897" s="42"/>
    </row>
    <row r="1898" spans="1:13" ht="14">
      <c r="A1898" s="38"/>
      <c r="C1898" s="40"/>
      <c r="D1898" s="71"/>
      <c r="E1898" s="71"/>
      <c r="H1898" s="34"/>
      <c r="I1898" s="34"/>
      <c r="J1898" s="1"/>
      <c r="K1898" s="1"/>
      <c r="L1898" s="1"/>
      <c r="M1898" s="42"/>
    </row>
    <row r="1899" spans="1:13" ht="14">
      <c r="A1899" s="38"/>
      <c r="C1899" s="40"/>
      <c r="D1899" s="71"/>
      <c r="E1899" s="71"/>
      <c r="H1899" s="34"/>
      <c r="I1899" s="34"/>
      <c r="J1899" s="1"/>
      <c r="K1899" s="1"/>
      <c r="L1899" s="1"/>
      <c r="M1899" s="42"/>
    </row>
    <row r="1900" spans="1:13" ht="14">
      <c r="A1900" s="38"/>
      <c r="C1900" s="40"/>
      <c r="D1900" s="71"/>
      <c r="E1900" s="71"/>
      <c r="H1900" s="34"/>
      <c r="I1900" s="34"/>
      <c r="J1900" s="1"/>
      <c r="K1900" s="1"/>
      <c r="L1900" s="1"/>
      <c r="M1900" s="42"/>
    </row>
    <row r="1901" spans="1:13" ht="14">
      <c r="A1901" s="38"/>
      <c r="C1901" s="40"/>
      <c r="D1901" s="71"/>
      <c r="E1901" s="71"/>
      <c r="H1901" s="34"/>
      <c r="I1901" s="34"/>
      <c r="J1901" s="1"/>
      <c r="K1901" s="1"/>
      <c r="L1901" s="1"/>
      <c r="M1901" s="42"/>
    </row>
    <row r="1902" spans="1:13" ht="14">
      <c r="A1902" s="38"/>
      <c r="C1902" s="40"/>
      <c r="D1902" s="71"/>
      <c r="E1902" s="71"/>
      <c r="H1902" s="34"/>
      <c r="I1902" s="34"/>
      <c r="J1902" s="1"/>
      <c r="K1902" s="1"/>
      <c r="L1902" s="1"/>
      <c r="M1902" s="42"/>
    </row>
    <row r="1903" spans="1:13" ht="14">
      <c r="A1903" s="38"/>
      <c r="C1903" s="40"/>
      <c r="D1903" s="71"/>
      <c r="E1903" s="71"/>
      <c r="H1903" s="34"/>
      <c r="I1903" s="34"/>
      <c r="J1903" s="1"/>
      <c r="K1903" s="1"/>
      <c r="L1903" s="1"/>
      <c r="M1903" s="42"/>
    </row>
    <row r="1904" spans="1:13" ht="14">
      <c r="A1904" s="38"/>
      <c r="C1904" s="40"/>
      <c r="D1904" s="71"/>
      <c r="E1904" s="71"/>
      <c r="H1904" s="34"/>
      <c r="I1904" s="34"/>
      <c r="J1904" s="1"/>
      <c r="K1904" s="1"/>
      <c r="L1904" s="1"/>
      <c r="M1904" s="42"/>
    </row>
    <row r="1905" spans="1:13" ht="14">
      <c r="A1905" s="38"/>
      <c r="C1905" s="40"/>
      <c r="D1905" s="71"/>
      <c r="E1905" s="71"/>
      <c r="H1905" s="34"/>
      <c r="I1905" s="34"/>
      <c r="J1905" s="1"/>
      <c r="K1905" s="1"/>
      <c r="L1905" s="1"/>
      <c r="M1905" s="42"/>
    </row>
    <row r="1906" spans="1:13" ht="14">
      <c r="A1906" s="38"/>
      <c r="C1906" s="40"/>
      <c r="D1906" s="71"/>
      <c r="E1906" s="71"/>
      <c r="H1906" s="34"/>
      <c r="I1906" s="34"/>
      <c r="J1906" s="1"/>
      <c r="K1906" s="1"/>
      <c r="L1906" s="1"/>
      <c r="M1906" s="42"/>
    </row>
    <row r="1907" spans="1:13" ht="14">
      <c r="A1907" s="38"/>
      <c r="C1907" s="40"/>
      <c r="D1907" s="71"/>
      <c r="E1907" s="71"/>
      <c r="H1907" s="34"/>
      <c r="I1907" s="34"/>
      <c r="J1907" s="1"/>
      <c r="K1907" s="1"/>
      <c r="L1907" s="1"/>
      <c r="M1907" s="42"/>
    </row>
    <row r="1908" spans="1:13" ht="14">
      <c r="A1908" s="38"/>
      <c r="C1908" s="40"/>
      <c r="D1908" s="71"/>
      <c r="E1908" s="71"/>
      <c r="H1908" s="34"/>
      <c r="I1908" s="34"/>
      <c r="J1908" s="1"/>
      <c r="K1908" s="1"/>
      <c r="L1908" s="1"/>
      <c r="M1908" s="42"/>
    </row>
    <row r="1909" spans="1:13" ht="14">
      <c r="A1909" s="38"/>
      <c r="C1909" s="40"/>
      <c r="D1909" s="71"/>
      <c r="E1909" s="71"/>
      <c r="H1909" s="34"/>
      <c r="I1909" s="34"/>
      <c r="J1909" s="1"/>
      <c r="K1909" s="1"/>
      <c r="L1909" s="1"/>
      <c r="M1909" s="42"/>
    </row>
    <row r="1910" spans="1:13" ht="14">
      <c r="A1910" s="38"/>
      <c r="C1910" s="40"/>
      <c r="D1910" s="71"/>
      <c r="E1910" s="71"/>
      <c r="H1910" s="34"/>
      <c r="I1910" s="34"/>
      <c r="J1910" s="1"/>
      <c r="K1910" s="1"/>
      <c r="L1910" s="1"/>
      <c r="M1910" s="42"/>
    </row>
    <row r="1911" spans="1:13" ht="14">
      <c r="A1911" s="38"/>
      <c r="C1911" s="40"/>
      <c r="D1911" s="71"/>
      <c r="E1911" s="71"/>
      <c r="H1911" s="34"/>
      <c r="I1911" s="34"/>
      <c r="J1911" s="1"/>
      <c r="K1911" s="1"/>
      <c r="L1911" s="1"/>
      <c r="M1911" s="42"/>
    </row>
    <row r="1912" spans="1:13" ht="14">
      <c r="A1912" s="38"/>
      <c r="C1912" s="40"/>
      <c r="D1912" s="71"/>
      <c r="E1912" s="71"/>
      <c r="H1912" s="34"/>
      <c r="I1912" s="34"/>
      <c r="J1912" s="1"/>
      <c r="K1912" s="1"/>
      <c r="L1912" s="1"/>
      <c r="M1912" s="42"/>
    </row>
    <row r="1913" spans="1:13" ht="14">
      <c r="A1913" s="38"/>
      <c r="C1913" s="40"/>
      <c r="D1913" s="71"/>
      <c r="E1913" s="71"/>
      <c r="H1913" s="34"/>
      <c r="I1913" s="34"/>
      <c r="J1913" s="1"/>
      <c r="K1913" s="1"/>
      <c r="L1913" s="1"/>
      <c r="M1913" s="42"/>
    </row>
    <row r="1914" spans="1:13" ht="14">
      <c r="A1914" s="38"/>
      <c r="C1914" s="40"/>
      <c r="D1914" s="71"/>
      <c r="E1914" s="71"/>
      <c r="H1914" s="34"/>
      <c r="I1914" s="34"/>
      <c r="J1914" s="1"/>
      <c r="K1914" s="1"/>
      <c r="L1914" s="1"/>
      <c r="M1914" s="42"/>
    </row>
    <row r="1915" spans="1:13" ht="14">
      <c r="A1915" s="38"/>
      <c r="C1915" s="40"/>
      <c r="D1915" s="71"/>
      <c r="E1915" s="71"/>
      <c r="H1915" s="34"/>
      <c r="I1915" s="34"/>
      <c r="J1915" s="1"/>
      <c r="K1915" s="1"/>
      <c r="L1915" s="1"/>
      <c r="M1915" s="42"/>
    </row>
    <row r="1916" spans="1:13" ht="14">
      <c r="A1916" s="38"/>
      <c r="C1916" s="40"/>
      <c r="D1916" s="71"/>
      <c r="E1916" s="71"/>
      <c r="H1916" s="34"/>
      <c r="I1916" s="34"/>
      <c r="J1916" s="1"/>
      <c r="K1916" s="1"/>
      <c r="L1916" s="1"/>
      <c r="M1916" s="42"/>
    </row>
    <row r="1917" spans="1:13" ht="14">
      <c r="A1917" s="38"/>
      <c r="C1917" s="40"/>
      <c r="D1917" s="71"/>
      <c r="E1917" s="71"/>
      <c r="H1917" s="34"/>
      <c r="I1917" s="34"/>
      <c r="J1917" s="1"/>
      <c r="K1917" s="1"/>
      <c r="L1917" s="1"/>
      <c r="M1917" s="42"/>
    </row>
    <row r="1918" spans="1:13" ht="14">
      <c r="A1918" s="38"/>
      <c r="C1918" s="40"/>
      <c r="D1918" s="71"/>
      <c r="E1918" s="71"/>
      <c r="H1918" s="34"/>
      <c r="I1918" s="34"/>
      <c r="J1918" s="1"/>
      <c r="K1918" s="1"/>
      <c r="L1918" s="1"/>
      <c r="M1918" s="42"/>
    </row>
    <row r="1919" spans="1:13" ht="14">
      <c r="A1919" s="38"/>
      <c r="C1919" s="40"/>
      <c r="D1919" s="71"/>
      <c r="E1919" s="71"/>
      <c r="H1919" s="34"/>
      <c r="I1919" s="34"/>
      <c r="J1919" s="1"/>
      <c r="K1919" s="1"/>
      <c r="L1919" s="1"/>
      <c r="M1919" s="42"/>
    </row>
    <row r="1920" spans="1:13" ht="14">
      <c r="A1920" s="38"/>
      <c r="C1920" s="40"/>
      <c r="D1920" s="71"/>
      <c r="E1920" s="71"/>
      <c r="H1920" s="34"/>
      <c r="I1920" s="34"/>
      <c r="J1920" s="1"/>
      <c r="K1920" s="1"/>
      <c r="L1920" s="1"/>
      <c r="M1920" s="42"/>
    </row>
    <row r="1921" spans="1:13" ht="14">
      <c r="A1921" s="38"/>
      <c r="C1921" s="40"/>
      <c r="D1921" s="71"/>
      <c r="E1921" s="71"/>
      <c r="H1921" s="34"/>
      <c r="I1921" s="34"/>
      <c r="J1921" s="1"/>
      <c r="K1921" s="1"/>
      <c r="L1921" s="1"/>
      <c r="M1921" s="42"/>
    </row>
    <row r="1922" spans="1:13" ht="14">
      <c r="A1922" s="38"/>
      <c r="C1922" s="40"/>
      <c r="D1922" s="71"/>
      <c r="E1922" s="71"/>
      <c r="H1922" s="34"/>
      <c r="I1922" s="34"/>
      <c r="J1922" s="1"/>
      <c r="K1922" s="1"/>
      <c r="L1922" s="1"/>
      <c r="M1922" s="42"/>
    </row>
    <row r="1923" spans="1:13" ht="14">
      <c r="A1923" s="38"/>
      <c r="C1923" s="40"/>
      <c r="D1923" s="71"/>
      <c r="E1923" s="71"/>
      <c r="H1923" s="34"/>
      <c r="I1923" s="34"/>
      <c r="J1923" s="1"/>
      <c r="K1923" s="1"/>
      <c r="L1923" s="1"/>
      <c r="M1923" s="42"/>
    </row>
    <row r="1924" spans="1:13" ht="14">
      <c r="A1924" s="38"/>
      <c r="C1924" s="40"/>
      <c r="D1924" s="71"/>
      <c r="E1924" s="71"/>
      <c r="H1924" s="34"/>
      <c r="I1924" s="34"/>
      <c r="J1924" s="1"/>
      <c r="K1924" s="1"/>
      <c r="L1924" s="1"/>
      <c r="M1924" s="42"/>
    </row>
    <row r="1925" spans="1:13" ht="14">
      <c r="A1925" s="38"/>
      <c r="C1925" s="40"/>
      <c r="D1925" s="71"/>
      <c r="E1925" s="71"/>
      <c r="H1925" s="34"/>
      <c r="I1925" s="34"/>
      <c r="J1925" s="1"/>
      <c r="K1925" s="1"/>
      <c r="L1925" s="1"/>
      <c r="M1925" s="42"/>
    </row>
    <row r="1926" spans="1:13" ht="14">
      <c r="A1926" s="38"/>
      <c r="C1926" s="40"/>
      <c r="D1926" s="71"/>
      <c r="E1926" s="71"/>
      <c r="H1926" s="34"/>
      <c r="I1926" s="34"/>
      <c r="J1926" s="1"/>
      <c r="K1926" s="1"/>
      <c r="L1926" s="1"/>
      <c r="M1926" s="42"/>
    </row>
    <row r="1927" spans="1:13" ht="14">
      <c r="A1927" s="38"/>
      <c r="C1927" s="40"/>
      <c r="D1927" s="71"/>
      <c r="E1927" s="71"/>
      <c r="H1927" s="34"/>
      <c r="I1927" s="34"/>
      <c r="J1927" s="1"/>
      <c r="K1927" s="1"/>
      <c r="L1927" s="1"/>
      <c r="M1927" s="42"/>
    </row>
    <row r="1928" spans="1:13" ht="14">
      <c r="A1928" s="38"/>
      <c r="C1928" s="40"/>
      <c r="D1928" s="71"/>
      <c r="E1928" s="71"/>
      <c r="H1928" s="34"/>
      <c r="I1928" s="34"/>
      <c r="J1928" s="1"/>
      <c r="K1928" s="1"/>
      <c r="L1928" s="1"/>
      <c r="M1928" s="42"/>
    </row>
    <row r="1929" spans="1:13" ht="14">
      <c r="A1929" s="38"/>
      <c r="C1929" s="40"/>
      <c r="D1929" s="71"/>
      <c r="E1929" s="71"/>
      <c r="H1929" s="34"/>
      <c r="I1929" s="34"/>
      <c r="J1929" s="1"/>
      <c r="K1929" s="1"/>
      <c r="L1929" s="1"/>
      <c r="M1929" s="42"/>
    </row>
    <row r="1930" spans="1:13" ht="14">
      <c r="A1930" s="38"/>
      <c r="C1930" s="40"/>
      <c r="D1930" s="71"/>
      <c r="E1930" s="71"/>
      <c r="H1930" s="34"/>
      <c r="I1930" s="34"/>
      <c r="J1930" s="1"/>
      <c r="K1930" s="1"/>
      <c r="L1930" s="1"/>
      <c r="M1930" s="42"/>
    </row>
    <row r="1931" spans="1:13" ht="14">
      <c r="A1931" s="38"/>
      <c r="C1931" s="40"/>
      <c r="D1931" s="71"/>
      <c r="E1931" s="71"/>
      <c r="H1931" s="34"/>
      <c r="I1931" s="34"/>
      <c r="J1931" s="1"/>
      <c r="K1931" s="1"/>
      <c r="L1931" s="1"/>
      <c r="M1931" s="42"/>
    </row>
    <row r="1932" spans="1:13" ht="14">
      <c r="A1932" s="38"/>
      <c r="C1932" s="40"/>
      <c r="D1932" s="71"/>
      <c r="E1932" s="71"/>
      <c r="H1932" s="34"/>
      <c r="I1932" s="34"/>
      <c r="J1932" s="1"/>
      <c r="K1932" s="1"/>
      <c r="L1932" s="1"/>
      <c r="M1932" s="42"/>
    </row>
    <row r="1933" spans="1:13" ht="14">
      <c r="A1933" s="38"/>
      <c r="C1933" s="40"/>
      <c r="D1933" s="71"/>
      <c r="E1933" s="71"/>
      <c r="H1933" s="34"/>
      <c r="I1933" s="34"/>
      <c r="J1933" s="1"/>
      <c r="K1933" s="1"/>
      <c r="L1933" s="1"/>
      <c r="M1933" s="42"/>
    </row>
    <row r="1934" spans="1:13" ht="14">
      <c r="A1934" s="38"/>
      <c r="C1934" s="40"/>
      <c r="D1934" s="71"/>
      <c r="E1934" s="71"/>
      <c r="H1934" s="34"/>
      <c r="I1934" s="34"/>
      <c r="J1934" s="1"/>
      <c r="K1934" s="1"/>
      <c r="L1934" s="1"/>
      <c r="M1934" s="42"/>
    </row>
    <row r="1935" spans="1:13" ht="14">
      <c r="A1935" s="38"/>
      <c r="C1935" s="40"/>
      <c r="D1935" s="71"/>
      <c r="E1935" s="71"/>
      <c r="H1935" s="34"/>
      <c r="I1935" s="34"/>
      <c r="J1935" s="1"/>
      <c r="K1935" s="1"/>
      <c r="L1935" s="1"/>
      <c r="M1935" s="42"/>
    </row>
    <row r="1936" spans="1:13" ht="14">
      <c r="A1936" s="38"/>
      <c r="C1936" s="40"/>
      <c r="D1936" s="71"/>
      <c r="E1936" s="71"/>
      <c r="H1936" s="34"/>
      <c r="I1936" s="34"/>
      <c r="J1936" s="1"/>
      <c r="K1936" s="1"/>
      <c r="L1936" s="1"/>
      <c r="M1936" s="42"/>
    </row>
    <row r="1937" spans="1:13" ht="14">
      <c r="A1937" s="38"/>
      <c r="C1937" s="40"/>
      <c r="D1937" s="71"/>
      <c r="E1937" s="71"/>
      <c r="H1937" s="34"/>
      <c r="I1937" s="34"/>
      <c r="J1937" s="1"/>
      <c r="K1937" s="1"/>
      <c r="L1937" s="1"/>
      <c r="M1937" s="42"/>
    </row>
    <row r="1938" spans="1:13" ht="14">
      <c r="A1938" s="38"/>
      <c r="C1938" s="40"/>
      <c r="D1938" s="71"/>
      <c r="E1938" s="71"/>
      <c r="H1938" s="34"/>
      <c r="I1938" s="34"/>
      <c r="J1938" s="1"/>
      <c r="K1938" s="1"/>
      <c r="L1938" s="1"/>
      <c r="M1938" s="42"/>
    </row>
    <row r="1939" spans="1:13" ht="14">
      <c r="A1939" s="38"/>
      <c r="C1939" s="40"/>
      <c r="D1939" s="71"/>
      <c r="E1939" s="71"/>
      <c r="H1939" s="34"/>
      <c r="I1939" s="34"/>
      <c r="J1939" s="1"/>
      <c r="K1939" s="1"/>
      <c r="L1939" s="1"/>
      <c r="M1939" s="42"/>
    </row>
    <row r="1940" spans="1:13" ht="14">
      <c r="A1940" s="38"/>
      <c r="C1940" s="40"/>
      <c r="D1940" s="71"/>
      <c r="E1940" s="71"/>
      <c r="H1940" s="34"/>
      <c r="I1940" s="34"/>
      <c r="J1940" s="1"/>
      <c r="K1940" s="1"/>
      <c r="L1940" s="1"/>
      <c r="M1940" s="42"/>
    </row>
    <row r="1941" spans="1:13" ht="14">
      <c r="A1941" s="38"/>
      <c r="C1941" s="40"/>
      <c r="D1941" s="71"/>
      <c r="E1941" s="71"/>
      <c r="H1941" s="34"/>
      <c r="I1941" s="34"/>
      <c r="J1941" s="1"/>
      <c r="K1941" s="1"/>
      <c r="L1941" s="1"/>
      <c r="M1941" s="42"/>
    </row>
    <row r="1942" spans="1:13" ht="14">
      <c r="A1942" s="38"/>
      <c r="C1942" s="40"/>
      <c r="D1942" s="71"/>
      <c r="E1942" s="71"/>
      <c r="H1942" s="34"/>
      <c r="I1942" s="34"/>
      <c r="J1942" s="1"/>
      <c r="K1942" s="1"/>
      <c r="L1942" s="1"/>
      <c r="M1942" s="42"/>
    </row>
    <row r="1943" spans="1:13" ht="14">
      <c r="A1943" s="38"/>
      <c r="C1943" s="40"/>
      <c r="D1943" s="71"/>
      <c r="E1943" s="71"/>
      <c r="H1943" s="34"/>
      <c r="I1943" s="34"/>
      <c r="J1943" s="1"/>
      <c r="K1943" s="1"/>
      <c r="L1943" s="1"/>
      <c r="M1943" s="42"/>
    </row>
    <row r="1944" spans="1:13" ht="14">
      <c r="A1944" s="38"/>
      <c r="C1944" s="40"/>
      <c r="D1944" s="71"/>
      <c r="E1944" s="71"/>
      <c r="H1944" s="34"/>
      <c r="I1944" s="34"/>
      <c r="J1944" s="1"/>
      <c r="K1944" s="1"/>
      <c r="L1944" s="1"/>
      <c r="M1944" s="42"/>
    </row>
    <row r="1945" spans="1:13" ht="14">
      <c r="A1945" s="38"/>
      <c r="C1945" s="40"/>
      <c r="D1945" s="71"/>
      <c r="E1945" s="71"/>
      <c r="H1945" s="34"/>
      <c r="I1945" s="34"/>
      <c r="J1945" s="1"/>
      <c r="K1945" s="1"/>
      <c r="L1945" s="1"/>
      <c r="M1945" s="42"/>
    </row>
    <row r="1946" spans="1:13" ht="14">
      <c r="A1946" s="38"/>
      <c r="C1946" s="40"/>
      <c r="D1946" s="71"/>
      <c r="E1946" s="71"/>
      <c r="H1946" s="34"/>
      <c r="I1946" s="34"/>
      <c r="J1946" s="1"/>
      <c r="K1946" s="1"/>
      <c r="L1946" s="1"/>
      <c r="M1946" s="42"/>
    </row>
    <row r="1947" spans="1:13" ht="14">
      <c r="A1947" s="38"/>
      <c r="C1947" s="40"/>
      <c r="D1947" s="71"/>
      <c r="E1947" s="71"/>
      <c r="H1947" s="34"/>
      <c r="I1947" s="34"/>
      <c r="J1947" s="1"/>
      <c r="K1947" s="1"/>
      <c r="L1947" s="1"/>
      <c r="M1947" s="42"/>
    </row>
    <row r="1948" spans="1:13" ht="14">
      <c r="A1948" s="38"/>
      <c r="C1948" s="40"/>
      <c r="D1948" s="71"/>
      <c r="E1948" s="71"/>
      <c r="H1948" s="34"/>
      <c r="I1948" s="34"/>
      <c r="J1948" s="1"/>
      <c r="K1948" s="1"/>
      <c r="L1948" s="1"/>
      <c r="M1948" s="42"/>
    </row>
    <row r="1949" spans="1:13" ht="14">
      <c r="A1949" s="38"/>
      <c r="C1949" s="40"/>
      <c r="D1949" s="71"/>
      <c r="E1949" s="71"/>
      <c r="H1949" s="34"/>
      <c r="I1949" s="34"/>
      <c r="J1949" s="1"/>
      <c r="K1949" s="1"/>
      <c r="L1949" s="1"/>
      <c r="M1949" s="42"/>
    </row>
    <row r="1950" spans="1:13" ht="14">
      <c r="A1950" s="38"/>
      <c r="C1950" s="40"/>
      <c r="D1950" s="71"/>
      <c r="E1950" s="71"/>
      <c r="H1950" s="34"/>
      <c r="I1950" s="34"/>
      <c r="J1950" s="1"/>
      <c r="K1950" s="1"/>
      <c r="L1950" s="1"/>
      <c r="M1950" s="42"/>
    </row>
    <row r="1951" spans="1:13" ht="14">
      <c r="A1951" s="38"/>
      <c r="C1951" s="40"/>
      <c r="D1951" s="71"/>
      <c r="E1951" s="71"/>
      <c r="H1951" s="34"/>
      <c r="I1951" s="34"/>
      <c r="J1951" s="1"/>
      <c r="K1951" s="1"/>
      <c r="L1951" s="1"/>
      <c r="M1951" s="42"/>
    </row>
    <row r="1952" spans="1:13" ht="14">
      <c r="A1952" s="38"/>
      <c r="C1952" s="40"/>
      <c r="D1952" s="71"/>
      <c r="E1952" s="71"/>
      <c r="H1952" s="34"/>
      <c r="I1952" s="34"/>
      <c r="J1952" s="1"/>
      <c r="K1952" s="1"/>
      <c r="L1952" s="1"/>
      <c r="M1952" s="42"/>
    </row>
    <row r="1953" spans="1:13" ht="14">
      <c r="A1953" s="38"/>
      <c r="C1953" s="40"/>
      <c r="D1953" s="71"/>
      <c r="E1953" s="71"/>
      <c r="H1953" s="34"/>
      <c r="I1953" s="34"/>
      <c r="J1953" s="1"/>
      <c r="K1953" s="1"/>
      <c r="L1953" s="1"/>
      <c r="M1953" s="42"/>
    </row>
    <row r="1954" spans="1:13" ht="14">
      <c r="A1954" s="38"/>
      <c r="C1954" s="40"/>
      <c r="D1954" s="71"/>
      <c r="E1954" s="71"/>
      <c r="H1954" s="34"/>
      <c r="I1954" s="34"/>
      <c r="J1954" s="1"/>
      <c r="K1954" s="1"/>
      <c r="L1954" s="1"/>
      <c r="M1954" s="42"/>
    </row>
    <row r="1955" spans="1:13" ht="14">
      <c r="A1955" s="38"/>
      <c r="C1955" s="40"/>
      <c r="D1955" s="71"/>
      <c r="E1955" s="71"/>
      <c r="H1955" s="34"/>
      <c r="I1955" s="34"/>
      <c r="J1955" s="1"/>
      <c r="K1955" s="1"/>
      <c r="L1955" s="1"/>
      <c r="M1955" s="42"/>
    </row>
    <row r="1956" spans="1:13" ht="14">
      <c r="A1956" s="38"/>
      <c r="C1956" s="40"/>
      <c r="D1956" s="71"/>
      <c r="E1956" s="71"/>
      <c r="H1956" s="34"/>
      <c r="I1956" s="34"/>
      <c r="J1956" s="1"/>
      <c r="K1956" s="1"/>
      <c r="L1956" s="1"/>
      <c r="M1956" s="42"/>
    </row>
    <row r="1957" spans="1:13" ht="14">
      <c r="A1957" s="38"/>
      <c r="C1957" s="40"/>
      <c r="D1957" s="71"/>
      <c r="E1957" s="71"/>
      <c r="H1957" s="34"/>
      <c r="I1957" s="34"/>
      <c r="J1957" s="1"/>
      <c r="K1957" s="1"/>
      <c r="L1957" s="1"/>
      <c r="M1957" s="42"/>
    </row>
    <row r="1958" spans="1:13" ht="14">
      <c r="A1958" s="38"/>
      <c r="C1958" s="40"/>
      <c r="D1958" s="71"/>
      <c r="E1958" s="71"/>
      <c r="H1958" s="34"/>
      <c r="I1958" s="34"/>
      <c r="J1958" s="1"/>
      <c r="K1958" s="1"/>
      <c r="L1958" s="1"/>
      <c r="M1958" s="42"/>
    </row>
    <row r="1959" spans="1:13" ht="14">
      <c r="A1959" s="38"/>
      <c r="C1959" s="40"/>
      <c r="D1959" s="71"/>
      <c r="E1959" s="71"/>
      <c r="H1959" s="34"/>
      <c r="I1959" s="34"/>
      <c r="J1959" s="1"/>
      <c r="K1959" s="1"/>
      <c r="L1959" s="1"/>
      <c r="M1959" s="42"/>
    </row>
    <row r="1960" spans="1:13" ht="14">
      <c r="A1960" s="38"/>
      <c r="C1960" s="40"/>
      <c r="D1960" s="71"/>
      <c r="E1960" s="71"/>
      <c r="H1960" s="34"/>
      <c r="I1960" s="34"/>
      <c r="J1960" s="1"/>
      <c r="K1960" s="1"/>
      <c r="L1960" s="1"/>
      <c r="M1960" s="42"/>
    </row>
    <row r="1961" spans="1:13" ht="14">
      <c r="A1961" s="38"/>
      <c r="C1961" s="40"/>
      <c r="D1961" s="71"/>
      <c r="E1961" s="71"/>
      <c r="H1961" s="34"/>
      <c r="I1961" s="34"/>
      <c r="J1961" s="1"/>
      <c r="K1961" s="1"/>
      <c r="L1961" s="1"/>
      <c r="M1961" s="42"/>
    </row>
    <row r="1962" spans="1:13" ht="14">
      <c r="A1962" s="38"/>
      <c r="C1962" s="40"/>
      <c r="D1962" s="71"/>
      <c r="E1962" s="71"/>
      <c r="H1962" s="34"/>
      <c r="I1962" s="34"/>
      <c r="J1962" s="1"/>
      <c r="K1962" s="1"/>
      <c r="L1962" s="1"/>
      <c r="M1962" s="42"/>
    </row>
    <row r="1963" spans="1:13" ht="14">
      <c r="A1963" s="38"/>
      <c r="C1963" s="40"/>
      <c r="D1963" s="71"/>
      <c r="E1963" s="71"/>
      <c r="H1963" s="34"/>
      <c r="I1963" s="34"/>
      <c r="J1963" s="1"/>
      <c r="K1963" s="1"/>
      <c r="L1963" s="1"/>
      <c r="M1963" s="42"/>
    </row>
    <row r="1964" spans="1:13" ht="14">
      <c r="A1964" s="38"/>
      <c r="C1964" s="40"/>
      <c r="D1964" s="71"/>
      <c r="E1964" s="71"/>
      <c r="H1964" s="34"/>
      <c r="I1964" s="34"/>
      <c r="J1964" s="1"/>
      <c r="K1964" s="1"/>
      <c r="L1964" s="1"/>
      <c r="M1964" s="42"/>
    </row>
    <row r="1965" spans="1:13" ht="14">
      <c r="A1965" s="38"/>
      <c r="C1965" s="40"/>
      <c r="D1965" s="71"/>
      <c r="E1965" s="71"/>
      <c r="H1965" s="34"/>
      <c r="I1965" s="34"/>
      <c r="J1965" s="1"/>
      <c r="K1965" s="1"/>
      <c r="L1965" s="1"/>
      <c r="M1965" s="42"/>
    </row>
    <row r="1966" spans="1:13" ht="14">
      <c r="A1966" s="38"/>
      <c r="C1966" s="40"/>
      <c r="D1966" s="71"/>
      <c r="E1966" s="71"/>
      <c r="H1966" s="34"/>
      <c r="I1966" s="34"/>
      <c r="J1966" s="1"/>
      <c r="K1966" s="1"/>
      <c r="L1966" s="1"/>
      <c r="M1966" s="42"/>
    </row>
    <row r="1967" spans="1:13" ht="14">
      <c r="A1967" s="38"/>
      <c r="C1967" s="40"/>
      <c r="D1967" s="71"/>
      <c r="E1967" s="71"/>
      <c r="H1967" s="34"/>
      <c r="I1967" s="34"/>
      <c r="J1967" s="1"/>
      <c r="K1967" s="1"/>
      <c r="L1967" s="1"/>
      <c r="M1967" s="42"/>
    </row>
    <row r="1968" spans="1:13" ht="14">
      <c r="A1968" s="38"/>
      <c r="C1968" s="40"/>
      <c r="D1968" s="71"/>
      <c r="E1968" s="71"/>
      <c r="H1968" s="34"/>
      <c r="I1968" s="34"/>
      <c r="J1968" s="1"/>
      <c r="K1968" s="1"/>
      <c r="L1968" s="1"/>
      <c r="M1968" s="42"/>
    </row>
    <row r="1969" spans="1:13" ht="14">
      <c r="A1969" s="38"/>
      <c r="C1969" s="40"/>
      <c r="D1969" s="71"/>
      <c r="E1969" s="71"/>
      <c r="H1969" s="34"/>
      <c r="I1969" s="34"/>
      <c r="J1969" s="1"/>
      <c r="K1969" s="1"/>
      <c r="L1969" s="1"/>
      <c r="M1969" s="42"/>
    </row>
    <row r="1970" spans="1:13" ht="14">
      <c r="A1970" s="38"/>
      <c r="C1970" s="40"/>
      <c r="D1970" s="71"/>
      <c r="E1970" s="71"/>
      <c r="H1970" s="34"/>
      <c r="I1970" s="34"/>
      <c r="J1970" s="1"/>
      <c r="K1970" s="1"/>
      <c r="L1970" s="1"/>
      <c r="M1970" s="42"/>
    </row>
    <row r="1971" spans="1:13" ht="14">
      <c r="A1971" s="38"/>
      <c r="C1971" s="40"/>
      <c r="D1971" s="71"/>
      <c r="E1971" s="71"/>
      <c r="H1971" s="34"/>
      <c r="I1971" s="34"/>
      <c r="J1971" s="1"/>
      <c r="K1971" s="1"/>
      <c r="L1971" s="1"/>
      <c r="M1971" s="42"/>
    </row>
    <row r="1972" spans="1:13" ht="14">
      <c r="A1972" s="38"/>
      <c r="C1972" s="40"/>
      <c r="D1972" s="71"/>
      <c r="E1972" s="71"/>
      <c r="H1972" s="34"/>
      <c r="I1972" s="34"/>
      <c r="J1972" s="1"/>
      <c r="K1972" s="1"/>
      <c r="L1972" s="1"/>
      <c r="M1972" s="42"/>
    </row>
    <row r="1973" spans="1:13" ht="14">
      <c r="A1973" s="38"/>
      <c r="C1973" s="40"/>
      <c r="D1973" s="71"/>
      <c r="E1973" s="71"/>
      <c r="H1973" s="34"/>
      <c r="I1973" s="34"/>
      <c r="J1973" s="1"/>
      <c r="K1973" s="1"/>
      <c r="L1973" s="1"/>
      <c r="M1973" s="42"/>
    </row>
    <row r="1974" spans="1:13" ht="14">
      <c r="A1974" s="38"/>
      <c r="C1974" s="40"/>
      <c r="D1974" s="71"/>
      <c r="E1974" s="71"/>
      <c r="H1974" s="34"/>
      <c r="I1974" s="34"/>
      <c r="J1974" s="1"/>
      <c r="K1974" s="1"/>
      <c r="L1974" s="1"/>
      <c r="M1974" s="42"/>
    </row>
    <row r="1975" spans="1:13" ht="14">
      <c r="A1975" s="38"/>
      <c r="C1975" s="40"/>
      <c r="D1975" s="71"/>
      <c r="E1975" s="71"/>
      <c r="H1975" s="34"/>
      <c r="I1975" s="34"/>
      <c r="J1975" s="1"/>
      <c r="K1975" s="1"/>
      <c r="L1975" s="1"/>
      <c r="M1975" s="42"/>
    </row>
    <row r="1976" spans="1:13" ht="14">
      <c r="A1976" s="38"/>
      <c r="C1976" s="40"/>
      <c r="D1976" s="71"/>
      <c r="E1976" s="71"/>
      <c r="H1976" s="34"/>
      <c r="I1976" s="34"/>
      <c r="J1976" s="1"/>
      <c r="K1976" s="1"/>
      <c r="L1976" s="1"/>
      <c r="M1976" s="42"/>
    </row>
    <row r="1977" spans="1:13" ht="14">
      <c r="A1977" s="38"/>
      <c r="C1977" s="40"/>
      <c r="D1977" s="71"/>
      <c r="E1977" s="71"/>
      <c r="H1977" s="34"/>
      <c r="I1977" s="34"/>
      <c r="J1977" s="1"/>
      <c r="K1977" s="1"/>
      <c r="L1977" s="1"/>
      <c r="M1977" s="42"/>
    </row>
    <row r="1978" spans="1:13" ht="14">
      <c r="A1978" s="38"/>
      <c r="C1978" s="40"/>
      <c r="D1978" s="71"/>
      <c r="E1978" s="71"/>
      <c r="H1978" s="34"/>
      <c r="I1978" s="34"/>
      <c r="J1978" s="1"/>
      <c r="K1978" s="1"/>
      <c r="L1978" s="1"/>
      <c r="M1978" s="42"/>
    </row>
    <row r="1979" spans="1:13" ht="14">
      <c r="A1979" s="38"/>
      <c r="C1979" s="40"/>
      <c r="D1979" s="71"/>
      <c r="E1979" s="71"/>
      <c r="H1979" s="34"/>
      <c r="I1979" s="34"/>
      <c r="J1979" s="1"/>
      <c r="K1979" s="1"/>
      <c r="L1979" s="1"/>
      <c r="M1979" s="42"/>
    </row>
    <row r="1980" spans="1:13" ht="14">
      <c r="A1980" s="38"/>
      <c r="C1980" s="40"/>
      <c r="D1980" s="71"/>
      <c r="E1980" s="71"/>
      <c r="H1980" s="34"/>
      <c r="I1980" s="34"/>
      <c r="J1980" s="1"/>
      <c r="K1980" s="1"/>
      <c r="L1980" s="1"/>
      <c r="M1980" s="42"/>
    </row>
    <row r="1981" spans="1:13" ht="14">
      <c r="A1981" s="38"/>
      <c r="C1981" s="40"/>
      <c r="D1981" s="71"/>
      <c r="E1981" s="71"/>
      <c r="H1981" s="34"/>
      <c r="I1981" s="34"/>
      <c r="J1981" s="1"/>
      <c r="K1981" s="1"/>
      <c r="L1981" s="1"/>
      <c r="M1981" s="42"/>
    </row>
    <row r="1982" spans="1:13" ht="14">
      <c r="A1982" s="38"/>
      <c r="C1982" s="40"/>
      <c r="D1982" s="71"/>
      <c r="E1982" s="71"/>
      <c r="H1982" s="34"/>
      <c r="I1982" s="34"/>
      <c r="J1982" s="1"/>
      <c r="K1982" s="1"/>
      <c r="L1982" s="1"/>
      <c r="M1982" s="42"/>
    </row>
    <row r="1983" spans="1:13" ht="14">
      <c r="A1983" s="38"/>
      <c r="C1983" s="40"/>
      <c r="D1983" s="71"/>
      <c r="E1983" s="71"/>
      <c r="H1983" s="34"/>
      <c r="I1983" s="34"/>
      <c r="J1983" s="1"/>
      <c r="K1983" s="1"/>
      <c r="L1983" s="1"/>
      <c r="M1983" s="42"/>
    </row>
    <row r="1984" spans="1:13" ht="14">
      <c r="A1984" s="38"/>
      <c r="C1984" s="40"/>
      <c r="D1984" s="71"/>
      <c r="E1984" s="71"/>
      <c r="H1984" s="34"/>
      <c r="I1984" s="34"/>
      <c r="J1984" s="1"/>
      <c r="K1984" s="1"/>
      <c r="L1984" s="1"/>
      <c r="M1984" s="42"/>
    </row>
    <row r="1985" spans="1:13" ht="14">
      <c r="A1985" s="38"/>
      <c r="C1985" s="40"/>
      <c r="D1985" s="71"/>
      <c r="E1985" s="71"/>
      <c r="H1985" s="34"/>
      <c r="I1985" s="34"/>
      <c r="J1985" s="1"/>
      <c r="K1985" s="1"/>
      <c r="L1985" s="1"/>
      <c r="M1985" s="42"/>
    </row>
    <row r="1986" spans="1:13" ht="14">
      <c r="A1986" s="38"/>
      <c r="C1986" s="40"/>
      <c r="D1986" s="71"/>
      <c r="E1986" s="71"/>
      <c r="H1986" s="34"/>
      <c r="I1986" s="34"/>
      <c r="J1986" s="1"/>
      <c r="K1986" s="1"/>
      <c r="L1986" s="1"/>
      <c r="M1986" s="42"/>
    </row>
    <row r="1987" spans="1:13" ht="14">
      <c r="A1987" s="38"/>
      <c r="C1987" s="40"/>
      <c r="D1987" s="71"/>
      <c r="E1987" s="71"/>
      <c r="H1987" s="34"/>
      <c r="I1987" s="34"/>
      <c r="J1987" s="1"/>
      <c r="K1987" s="1"/>
      <c r="L1987" s="1"/>
      <c r="M1987" s="42"/>
    </row>
    <row r="1988" spans="1:13" ht="14">
      <c r="A1988" s="38"/>
      <c r="C1988" s="40"/>
      <c r="D1988" s="71"/>
      <c r="E1988" s="71"/>
      <c r="H1988" s="34"/>
      <c r="I1988" s="34"/>
      <c r="J1988" s="1"/>
      <c r="K1988" s="1"/>
      <c r="L1988" s="1"/>
      <c r="M1988" s="42"/>
    </row>
    <row r="1989" spans="1:13" ht="14">
      <c r="A1989" s="38"/>
      <c r="C1989" s="40"/>
      <c r="D1989" s="71"/>
      <c r="E1989" s="71"/>
      <c r="H1989" s="34"/>
      <c r="I1989" s="34"/>
      <c r="J1989" s="1"/>
      <c r="K1989" s="1"/>
      <c r="L1989" s="1"/>
      <c r="M1989" s="42"/>
    </row>
    <row r="1990" spans="1:13" ht="14">
      <c r="A1990" s="38"/>
      <c r="C1990" s="40"/>
      <c r="D1990" s="71"/>
      <c r="E1990" s="71"/>
      <c r="H1990" s="34"/>
      <c r="I1990" s="34"/>
      <c r="J1990" s="1"/>
      <c r="K1990" s="1"/>
      <c r="L1990" s="1"/>
      <c r="M1990" s="42"/>
    </row>
    <row r="1991" spans="1:13" ht="14">
      <c r="A1991" s="38"/>
      <c r="C1991" s="40"/>
      <c r="D1991" s="71"/>
      <c r="E1991" s="71"/>
      <c r="H1991" s="34"/>
      <c r="I1991" s="34"/>
      <c r="J1991" s="1"/>
      <c r="K1991" s="1"/>
      <c r="L1991" s="1"/>
      <c r="M1991" s="42"/>
    </row>
    <row r="1992" spans="1:13" ht="14">
      <c r="A1992" s="38"/>
      <c r="C1992" s="40"/>
      <c r="D1992" s="71"/>
      <c r="E1992" s="71"/>
      <c r="H1992" s="34"/>
      <c r="I1992" s="34"/>
      <c r="J1992" s="1"/>
      <c r="K1992" s="1"/>
      <c r="L1992" s="1"/>
      <c r="M1992" s="42"/>
    </row>
    <row r="1993" spans="1:13" ht="14">
      <c r="A1993" s="38"/>
      <c r="C1993" s="40"/>
      <c r="D1993" s="71"/>
      <c r="E1993" s="71"/>
      <c r="H1993" s="34"/>
      <c r="I1993" s="34"/>
      <c r="J1993" s="1"/>
      <c r="K1993" s="1"/>
      <c r="L1993" s="1"/>
      <c r="M1993" s="42"/>
    </row>
    <row r="1994" spans="1:13" ht="14">
      <c r="A1994" s="38"/>
      <c r="C1994" s="40"/>
      <c r="D1994" s="71"/>
      <c r="E1994" s="71"/>
      <c r="H1994" s="34"/>
      <c r="I1994" s="34"/>
      <c r="J1994" s="1"/>
      <c r="K1994" s="1"/>
      <c r="L1994" s="1"/>
      <c r="M1994" s="42"/>
    </row>
    <row r="1995" spans="1:13" ht="14">
      <c r="A1995" s="38"/>
      <c r="C1995" s="40"/>
      <c r="D1995" s="71"/>
      <c r="E1995" s="71"/>
      <c r="H1995" s="34"/>
      <c r="I1995" s="34"/>
      <c r="J1995" s="1"/>
      <c r="K1995" s="1"/>
      <c r="L1995" s="1"/>
      <c r="M1995" s="42"/>
    </row>
    <row r="1996" spans="1:13" ht="14">
      <c r="A1996" s="38"/>
      <c r="C1996" s="40"/>
      <c r="D1996" s="71"/>
      <c r="E1996" s="71"/>
      <c r="H1996" s="34"/>
      <c r="I1996" s="34"/>
      <c r="J1996" s="1"/>
      <c r="K1996" s="1"/>
      <c r="L1996" s="1"/>
      <c r="M1996" s="42"/>
    </row>
    <row r="1997" spans="1:13" ht="14">
      <c r="A1997" s="38"/>
      <c r="C1997" s="40"/>
      <c r="D1997" s="71"/>
      <c r="E1997" s="71"/>
      <c r="H1997" s="34"/>
      <c r="I1997" s="34"/>
      <c r="J1997" s="1"/>
      <c r="K1997" s="1"/>
      <c r="L1997" s="1"/>
      <c r="M1997" s="42"/>
    </row>
    <row r="1998" spans="1:13" ht="14">
      <c r="A1998" s="38"/>
      <c r="C1998" s="40"/>
      <c r="D1998" s="71"/>
      <c r="E1998" s="71"/>
      <c r="H1998" s="34"/>
      <c r="I1998" s="34"/>
      <c r="J1998" s="1"/>
      <c r="K1998" s="1"/>
      <c r="L1998" s="1"/>
      <c r="M1998" s="42"/>
    </row>
    <row r="1999" spans="1:13" ht="14">
      <c r="A1999" s="38"/>
      <c r="C1999" s="40"/>
      <c r="D1999" s="71"/>
      <c r="E1999" s="71"/>
      <c r="H1999" s="34"/>
      <c r="I1999" s="34"/>
      <c r="J1999" s="1"/>
      <c r="K1999" s="1"/>
      <c r="L1999" s="1"/>
      <c r="M1999" s="42"/>
    </row>
    <row r="2000" spans="1:13" ht="14">
      <c r="A2000" s="38"/>
      <c r="C2000" s="40"/>
      <c r="D2000" s="71"/>
      <c r="E2000" s="71"/>
      <c r="H2000" s="34"/>
      <c r="I2000" s="34"/>
      <c r="J2000" s="1"/>
      <c r="K2000" s="1"/>
      <c r="L2000" s="1"/>
      <c r="M2000" s="42"/>
    </row>
    <row r="2001" spans="1:13" ht="14">
      <c r="A2001" s="38"/>
      <c r="C2001" s="40"/>
      <c r="D2001" s="71"/>
      <c r="E2001" s="71"/>
      <c r="H2001" s="34"/>
      <c r="I2001" s="34"/>
      <c r="J2001" s="1"/>
      <c r="K2001" s="1"/>
      <c r="L2001" s="1"/>
      <c r="M2001" s="42"/>
    </row>
    <row r="2002" spans="1:13" ht="14">
      <c r="A2002" s="38"/>
      <c r="C2002" s="40"/>
      <c r="D2002" s="71"/>
      <c r="E2002" s="71"/>
      <c r="H2002" s="34"/>
      <c r="I2002" s="34"/>
      <c r="J2002" s="1"/>
      <c r="K2002" s="1"/>
      <c r="L2002" s="1"/>
      <c r="M2002" s="42"/>
    </row>
    <row r="2003" spans="1:13" ht="14">
      <c r="A2003" s="38"/>
      <c r="C2003" s="40"/>
      <c r="D2003" s="71"/>
      <c r="E2003" s="71"/>
      <c r="H2003" s="34"/>
      <c r="I2003" s="34"/>
      <c r="J2003" s="1"/>
      <c r="K2003" s="1"/>
      <c r="L2003" s="1"/>
      <c r="M2003" s="42"/>
    </row>
    <row r="2004" spans="1:13" ht="14">
      <c r="A2004" s="38"/>
      <c r="C2004" s="40"/>
      <c r="D2004" s="71"/>
      <c r="E2004" s="71"/>
      <c r="H2004" s="34"/>
      <c r="I2004" s="34"/>
      <c r="J2004" s="1"/>
      <c r="K2004" s="1"/>
      <c r="L2004" s="1"/>
      <c r="M2004" s="42"/>
    </row>
    <row r="2005" spans="1:13" ht="14">
      <c r="A2005" s="38"/>
      <c r="C2005" s="40"/>
      <c r="D2005" s="71"/>
      <c r="E2005" s="71"/>
      <c r="H2005" s="34"/>
      <c r="I2005" s="34"/>
      <c r="J2005" s="1"/>
      <c r="K2005" s="1"/>
      <c r="L2005" s="1"/>
      <c r="M2005" s="42"/>
    </row>
    <row r="2006" spans="1:13" ht="14">
      <c r="A2006" s="38"/>
      <c r="C2006" s="40"/>
      <c r="D2006" s="71"/>
      <c r="E2006" s="71"/>
      <c r="H2006" s="34"/>
      <c r="I2006" s="34"/>
      <c r="J2006" s="1"/>
      <c r="K2006" s="1"/>
      <c r="L2006" s="1"/>
      <c r="M2006" s="42"/>
    </row>
    <row r="2007" spans="1:13" ht="14">
      <c r="A2007" s="38"/>
      <c r="C2007" s="40"/>
      <c r="D2007" s="71"/>
      <c r="E2007" s="71"/>
      <c r="H2007" s="34"/>
      <c r="I2007" s="34"/>
      <c r="J2007" s="1"/>
      <c r="K2007" s="1"/>
      <c r="L2007" s="1"/>
      <c r="M2007" s="42"/>
    </row>
    <row r="2008" spans="1:13" ht="14">
      <c r="A2008" s="38"/>
      <c r="C2008" s="40"/>
      <c r="D2008" s="71"/>
      <c r="E2008" s="71"/>
      <c r="H2008" s="34"/>
      <c r="I2008" s="34"/>
      <c r="J2008" s="1"/>
      <c r="K2008" s="1"/>
      <c r="L2008" s="1"/>
      <c r="M2008" s="42"/>
    </row>
    <row r="2009" spans="1:13" ht="14">
      <c r="A2009" s="38"/>
      <c r="C2009" s="40"/>
      <c r="D2009" s="71"/>
      <c r="E2009" s="71"/>
      <c r="H2009" s="34"/>
      <c r="I2009" s="34"/>
      <c r="J2009" s="1"/>
      <c r="K2009" s="1"/>
      <c r="L2009" s="1"/>
      <c r="M2009" s="42"/>
    </row>
    <row r="2010" spans="1:13" ht="14">
      <c r="A2010" s="38"/>
      <c r="C2010" s="40"/>
      <c r="D2010" s="71"/>
      <c r="E2010" s="71"/>
      <c r="H2010" s="34"/>
      <c r="I2010" s="34"/>
      <c r="J2010" s="1"/>
      <c r="K2010" s="1"/>
      <c r="L2010" s="1"/>
      <c r="M2010" s="42"/>
    </row>
    <row r="2011" spans="1:13" ht="14">
      <c r="A2011" s="38"/>
      <c r="C2011" s="40"/>
      <c r="D2011" s="71"/>
      <c r="E2011" s="71"/>
      <c r="H2011" s="34"/>
      <c r="I2011" s="34"/>
      <c r="J2011" s="1"/>
      <c r="K2011" s="1"/>
      <c r="L2011" s="1"/>
      <c r="M2011" s="42"/>
    </row>
    <row r="2012" spans="1:13" ht="14">
      <c r="A2012" s="38"/>
      <c r="C2012" s="40"/>
      <c r="D2012" s="71"/>
      <c r="E2012" s="71"/>
      <c r="H2012" s="34"/>
      <c r="I2012" s="34"/>
      <c r="J2012" s="1"/>
      <c r="K2012" s="1"/>
      <c r="L2012" s="1"/>
      <c r="M2012" s="42"/>
    </row>
    <row r="2013" spans="1:13" ht="14">
      <c r="A2013" s="38"/>
      <c r="C2013" s="40"/>
      <c r="D2013" s="71"/>
      <c r="E2013" s="71"/>
      <c r="H2013" s="34"/>
      <c r="I2013" s="34"/>
      <c r="J2013" s="1"/>
      <c r="K2013" s="1"/>
      <c r="L2013" s="1"/>
      <c r="M2013" s="42"/>
    </row>
    <row r="2014" spans="1:13" ht="14">
      <c r="A2014" s="38"/>
      <c r="C2014" s="40"/>
      <c r="D2014" s="71"/>
      <c r="E2014" s="71"/>
      <c r="H2014" s="34"/>
      <c r="I2014" s="34"/>
      <c r="J2014" s="1"/>
      <c r="K2014" s="1"/>
      <c r="L2014" s="1"/>
      <c r="M2014" s="42"/>
    </row>
    <row r="2015" spans="1:13" ht="14">
      <c r="A2015" s="38"/>
      <c r="C2015" s="40"/>
      <c r="D2015" s="71"/>
      <c r="E2015" s="71"/>
      <c r="H2015" s="34"/>
      <c r="I2015" s="34"/>
      <c r="J2015" s="1"/>
      <c r="K2015" s="1"/>
      <c r="L2015" s="1"/>
      <c r="M2015" s="42"/>
    </row>
    <row r="2016" spans="1:13" ht="14">
      <c r="A2016" s="38"/>
      <c r="C2016" s="40"/>
      <c r="D2016" s="71"/>
      <c r="E2016" s="71"/>
      <c r="H2016" s="34"/>
      <c r="I2016" s="34"/>
      <c r="J2016" s="1"/>
      <c r="K2016" s="1"/>
      <c r="L2016" s="1"/>
      <c r="M2016" s="42"/>
    </row>
    <row r="2017" spans="1:13" ht="14">
      <c r="A2017" s="38"/>
      <c r="C2017" s="40"/>
      <c r="D2017" s="71"/>
      <c r="E2017" s="71"/>
      <c r="H2017" s="34"/>
      <c r="I2017" s="34"/>
      <c r="J2017" s="1"/>
      <c r="K2017" s="1"/>
      <c r="L2017" s="1"/>
      <c r="M2017" s="42"/>
    </row>
    <row r="2018" spans="1:13" ht="14">
      <c r="A2018" s="38"/>
      <c r="C2018" s="40"/>
      <c r="D2018" s="71"/>
      <c r="E2018" s="71"/>
      <c r="H2018" s="34"/>
      <c r="I2018" s="34"/>
      <c r="J2018" s="1"/>
      <c r="K2018" s="1"/>
      <c r="L2018" s="1"/>
      <c r="M2018" s="42"/>
    </row>
    <row r="2019" spans="1:13" ht="14">
      <c r="A2019" s="38"/>
      <c r="C2019" s="40"/>
      <c r="D2019" s="71"/>
      <c r="E2019" s="71"/>
      <c r="H2019" s="34"/>
      <c r="I2019" s="34"/>
      <c r="J2019" s="1"/>
      <c r="K2019" s="1"/>
      <c r="L2019" s="1"/>
      <c r="M2019" s="42"/>
    </row>
    <row r="2020" spans="1:13" ht="14">
      <c r="A2020" s="38"/>
      <c r="C2020" s="40"/>
      <c r="D2020" s="71"/>
      <c r="E2020" s="71"/>
      <c r="H2020" s="34"/>
      <c r="I2020" s="34"/>
      <c r="J2020" s="1"/>
      <c r="K2020" s="1"/>
      <c r="L2020" s="1"/>
      <c r="M2020" s="42"/>
    </row>
    <row r="2021" spans="1:13" ht="14">
      <c r="A2021" s="38"/>
      <c r="C2021" s="40"/>
      <c r="D2021" s="71"/>
      <c r="E2021" s="71"/>
      <c r="H2021" s="34"/>
      <c r="I2021" s="34"/>
      <c r="J2021" s="1"/>
      <c r="K2021" s="1"/>
      <c r="L2021" s="1"/>
      <c r="M2021" s="42"/>
    </row>
    <row r="2022" spans="1:13" ht="14">
      <c r="A2022" s="38"/>
      <c r="C2022" s="40"/>
      <c r="D2022" s="71"/>
      <c r="E2022" s="71"/>
      <c r="H2022" s="34"/>
      <c r="I2022" s="34"/>
      <c r="J2022" s="1"/>
      <c r="K2022" s="1"/>
      <c r="L2022" s="1"/>
      <c r="M2022" s="42"/>
    </row>
    <row r="2023" spans="1:13" ht="14">
      <c r="A2023" s="38"/>
      <c r="C2023" s="40"/>
      <c r="D2023" s="71"/>
      <c r="E2023" s="71"/>
      <c r="H2023" s="34"/>
      <c r="I2023" s="34"/>
      <c r="J2023" s="1"/>
      <c r="K2023" s="1"/>
      <c r="L2023" s="1"/>
      <c r="M2023" s="42"/>
    </row>
    <row r="2024" spans="1:13" ht="14">
      <c r="A2024" s="38"/>
      <c r="C2024" s="40"/>
      <c r="D2024" s="71"/>
      <c r="E2024" s="71"/>
      <c r="H2024" s="34"/>
      <c r="I2024" s="34"/>
      <c r="J2024" s="1"/>
      <c r="K2024" s="1"/>
      <c r="L2024" s="1"/>
      <c r="M2024" s="42"/>
    </row>
    <row r="2025" spans="1:13" ht="14">
      <c r="A2025" s="38"/>
      <c r="C2025" s="40"/>
      <c r="D2025" s="71"/>
      <c r="E2025" s="71"/>
      <c r="H2025" s="34"/>
      <c r="I2025" s="34"/>
      <c r="J2025" s="1"/>
      <c r="K2025" s="1"/>
      <c r="L2025" s="1"/>
      <c r="M2025" s="42"/>
    </row>
    <row r="2026" spans="1:13" ht="14">
      <c r="A2026" s="38"/>
      <c r="C2026" s="40"/>
      <c r="D2026" s="71"/>
      <c r="E2026" s="71"/>
      <c r="H2026" s="34"/>
      <c r="I2026" s="34"/>
      <c r="J2026" s="1"/>
      <c r="K2026" s="1"/>
      <c r="L2026" s="1"/>
      <c r="M2026" s="42"/>
    </row>
    <row r="2027" spans="1:13" ht="14">
      <c r="A2027" s="38"/>
      <c r="C2027" s="40"/>
      <c r="D2027" s="71"/>
      <c r="E2027" s="71"/>
      <c r="H2027" s="34"/>
      <c r="I2027" s="34"/>
      <c r="J2027" s="1"/>
      <c r="K2027" s="1"/>
      <c r="L2027" s="1"/>
      <c r="M2027" s="42"/>
    </row>
    <row r="2028" spans="1:13" ht="14">
      <c r="A2028" s="38"/>
      <c r="C2028" s="40"/>
      <c r="D2028" s="71"/>
      <c r="E2028" s="71"/>
      <c r="H2028" s="34"/>
      <c r="I2028" s="34"/>
      <c r="J2028" s="1"/>
      <c r="K2028" s="1"/>
      <c r="L2028" s="1"/>
      <c r="M2028" s="42"/>
    </row>
    <row r="2029" spans="1:13" ht="14">
      <c r="A2029" s="38"/>
      <c r="C2029" s="40"/>
      <c r="D2029" s="71"/>
      <c r="E2029" s="71"/>
      <c r="H2029" s="34"/>
      <c r="I2029" s="34"/>
      <c r="J2029" s="1"/>
      <c r="K2029" s="1"/>
      <c r="L2029" s="1"/>
      <c r="M2029" s="42"/>
    </row>
    <row r="2030" spans="1:13" ht="14">
      <c r="A2030" s="38"/>
      <c r="C2030" s="40"/>
      <c r="D2030" s="71"/>
      <c r="E2030" s="71"/>
      <c r="H2030" s="34"/>
      <c r="I2030" s="34"/>
      <c r="J2030" s="1"/>
      <c r="K2030" s="1"/>
      <c r="L2030" s="1"/>
      <c r="M2030" s="42"/>
    </row>
    <row r="2031" spans="1:13" ht="14">
      <c r="A2031" s="38"/>
      <c r="C2031" s="40"/>
      <c r="D2031" s="71"/>
      <c r="E2031" s="71"/>
      <c r="H2031" s="34"/>
      <c r="I2031" s="34"/>
      <c r="J2031" s="1"/>
      <c r="K2031" s="1"/>
      <c r="L2031" s="1"/>
      <c r="M2031" s="42"/>
    </row>
    <row r="2032" spans="1:13" ht="14">
      <c r="A2032" s="38"/>
      <c r="C2032" s="40"/>
      <c r="D2032" s="71"/>
      <c r="E2032" s="71"/>
      <c r="H2032" s="34"/>
      <c r="I2032" s="34"/>
      <c r="J2032" s="1"/>
      <c r="K2032" s="1"/>
      <c r="L2032" s="1"/>
      <c r="M2032" s="42"/>
    </row>
    <row r="2033" spans="1:13" ht="14">
      <c r="A2033" s="38"/>
      <c r="C2033" s="40"/>
      <c r="D2033" s="71"/>
      <c r="E2033" s="71"/>
      <c r="H2033" s="34"/>
      <c r="I2033" s="34"/>
      <c r="J2033" s="1"/>
      <c r="K2033" s="1"/>
      <c r="L2033" s="1"/>
      <c r="M2033" s="42"/>
    </row>
    <row r="2034" spans="1:13" ht="14">
      <c r="A2034" s="38"/>
      <c r="C2034" s="40"/>
      <c r="D2034" s="71"/>
      <c r="E2034" s="71"/>
      <c r="H2034" s="34"/>
      <c r="I2034" s="34"/>
      <c r="J2034" s="1"/>
      <c r="K2034" s="1"/>
      <c r="L2034" s="1"/>
      <c r="M2034" s="42"/>
    </row>
    <row r="2035" spans="1:13" ht="14">
      <c r="A2035" s="38"/>
      <c r="C2035" s="40"/>
      <c r="D2035" s="71"/>
      <c r="E2035" s="71"/>
      <c r="H2035" s="34"/>
      <c r="I2035" s="34"/>
      <c r="J2035" s="1"/>
      <c r="K2035" s="1"/>
      <c r="L2035" s="1"/>
      <c r="M2035" s="42"/>
    </row>
    <row r="2036" spans="1:13" ht="14">
      <c r="A2036" s="38"/>
      <c r="C2036" s="40"/>
      <c r="D2036" s="71"/>
      <c r="E2036" s="71"/>
      <c r="H2036" s="34"/>
      <c r="I2036" s="34"/>
      <c r="J2036" s="1"/>
      <c r="K2036" s="1"/>
      <c r="L2036" s="1"/>
      <c r="M2036" s="42"/>
    </row>
    <row r="2037" spans="1:13" ht="14">
      <c r="A2037" s="38"/>
      <c r="C2037" s="40"/>
      <c r="D2037" s="71"/>
      <c r="E2037" s="71"/>
      <c r="H2037" s="34"/>
      <c r="I2037" s="34"/>
      <c r="J2037" s="1"/>
      <c r="K2037" s="1"/>
      <c r="L2037" s="1"/>
      <c r="M2037" s="42"/>
    </row>
    <row r="2038" spans="1:13" ht="14">
      <c r="A2038" s="38"/>
      <c r="C2038" s="40"/>
      <c r="D2038" s="71"/>
      <c r="E2038" s="71"/>
      <c r="H2038" s="34"/>
      <c r="I2038" s="34"/>
      <c r="J2038" s="1"/>
      <c r="K2038" s="1"/>
      <c r="L2038" s="1"/>
      <c r="M2038" s="42"/>
    </row>
    <row r="2039" spans="1:13" ht="14">
      <c r="A2039" s="38"/>
      <c r="C2039" s="40"/>
      <c r="D2039" s="71"/>
      <c r="E2039" s="71"/>
      <c r="H2039" s="34"/>
      <c r="I2039" s="34"/>
      <c r="J2039" s="1"/>
      <c r="K2039" s="1"/>
      <c r="L2039" s="1"/>
      <c r="M2039" s="42"/>
    </row>
    <row r="2040" spans="1:13" ht="14">
      <c r="A2040" s="38"/>
      <c r="C2040" s="40"/>
      <c r="D2040" s="71"/>
      <c r="E2040" s="71"/>
      <c r="H2040" s="34"/>
      <c r="I2040" s="34"/>
      <c r="J2040" s="1"/>
      <c r="K2040" s="1"/>
      <c r="L2040" s="1"/>
      <c r="M2040" s="42"/>
    </row>
    <row r="2041" spans="1:13" ht="14">
      <c r="A2041" s="38"/>
      <c r="C2041" s="40"/>
      <c r="D2041" s="71"/>
      <c r="E2041" s="71"/>
      <c r="H2041" s="34"/>
      <c r="I2041" s="34"/>
      <c r="J2041" s="1"/>
      <c r="K2041" s="1"/>
      <c r="L2041" s="1"/>
      <c r="M2041" s="42"/>
    </row>
    <row r="2042" spans="1:13" ht="14">
      <c r="A2042" s="38"/>
      <c r="C2042" s="40"/>
      <c r="D2042" s="71"/>
      <c r="E2042" s="71"/>
      <c r="H2042" s="34"/>
      <c r="I2042" s="34"/>
      <c r="J2042" s="1"/>
      <c r="K2042" s="1"/>
      <c r="L2042" s="1"/>
      <c r="M2042" s="42"/>
    </row>
    <row r="2043" spans="1:13" ht="14">
      <c r="A2043" s="38"/>
      <c r="C2043" s="40"/>
      <c r="D2043" s="71"/>
      <c r="E2043" s="71"/>
      <c r="H2043" s="34"/>
      <c r="I2043" s="34"/>
      <c r="J2043" s="1"/>
      <c r="K2043" s="1"/>
      <c r="L2043" s="1"/>
      <c r="M2043" s="42"/>
    </row>
    <row r="2044" spans="1:13" ht="14">
      <c r="A2044" s="38"/>
      <c r="C2044" s="40"/>
      <c r="D2044" s="71"/>
      <c r="E2044" s="71"/>
      <c r="H2044" s="34"/>
      <c r="I2044" s="34"/>
      <c r="J2044" s="1"/>
      <c r="K2044" s="1"/>
      <c r="L2044" s="1"/>
      <c r="M2044" s="42"/>
    </row>
    <row r="2045" spans="1:13" ht="14">
      <c r="A2045" s="38"/>
      <c r="C2045" s="40"/>
      <c r="D2045" s="71"/>
      <c r="E2045" s="71"/>
      <c r="H2045" s="34"/>
      <c r="I2045" s="34"/>
      <c r="J2045" s="1"/>
      <c r="K2045" s="1"/>
      <c r="L2045" s="1"/>
      <c r="M2045" s="42"/>
    </row>
    <row r="2046" spans="1:13" ht="14">
      <c r="A2046" s="38"/>
      <c r="C2046" s="40"/>
      <c r="D2046" s="71"/>
      <c r="E2046" s="71"/>
      <c r="H2046" s="34"/>
      <c r="I2046" s="34"/>
      <c r="J2046" s="1"/>
      <c r="K2046" s="1"/>
      <c r="L2046" s="1"/>
      <c r="M2046" s="42"/>
    </row>
    <row r="2047" spans="1:13" ht="14">
      <c r="A2047" s="38"/>
      <c r="C2047" s="40"/>
      <c r="D2047" s="71"/>
      <c r="E2047" s="71"/>
      <c r="H2047" s="34"/>
      <c r="I2047" s="34"/>
      <c r="J2047" s="1"/>
      <c r="K2047" s="1"/>
      <c r="L2047" s="1"/>
      <c r="M2047" s="42"/>
    </row>
    <row r="2048" spans="1:13" ht="14">
      <c r="A2048" s="38"/>
      <c r="C2048" s="40"/>
      <c r="D2048" s="71"/>
      <c r="E2048" s="71"/>
      <c r="H2048" s="34"/>
      <c r="I2048" s="34"/>
      <c r="J2048" s="1"/>
      <c r="K2048" s="1"/>
      <c r="L2048" s="1"/>
      <c r="M2048" s="42"/>
    </row>
    <row r="2049" spans="1:13" ht="14">
      <c r="A2049" s="38"/>
      <c r="C2049" s="40"/>
      <c r="D2049" s="71"/>
      <c r="E2049" s="71"/>
      <c r="H2049" s="34"/>
      <c r="I2049" s="34"/>
      <c r="J2049" s="1"/>
      <c r="K2049" s="1"/>
      <c r="L2049" s="1"/>
      <c r="M2049" s="42"/>
    </row>
    <row r="2050" spans="1:13" ht="14">
      <c r="A2050" s="38"/>
      <c r="C2050" s="40"/>
      <c r="D2050" s="71"/>
      <c r="E2050" s="71"/>
      <c r="H2050" s="34"/>
      <c r="I2050" s="34"/>
      <c r="J2050" s="1"/>
      <c r="K2050" s="1"/>
      <c r="L2050" s="1"/>
      <c r="M2050" s="42"/>
    </row>
    <row r="2051" spans="1:13" ht="14">
      <c r="A2051" s="38"/>
      <c r="C2051" s="40"/>
      <c r="D2051" s="71"/>
      <c r="E2051" s="71"/>
      <c r="H2051" s="34"/>
      <c r="I2051" s="34"/>
      <c r="J2051" s="1"/>
      <c r="K2051" s="1"/>
      <c r="L2051" s="1"/>
      <c r="M2051" s="42"/>
    </row>
    <row r="2052" spans="1:13" ht="14">
      <c r="A2052" s="38"/>
      <c r="C2052" s="40"/>
      <c r="D2052" s="71"/>
      <c r="E2052" s="71"/>
      <c r="H2052" s="34"/>
      <c r="I2052" s="34"/>
      <c r="J2052" s="1"/>
      <c r="K2052" s="1"/>
      <c r="L2052" s="1"/>
      <c r="M2052" s="42"/>
    </row>
    <row r="2053" spans="1:13" ht="14">
      <c r="A2053" s="38"/>
      <c r="C2053" s="40"/>
      <c r="D2053" s="71"/>
      <c r="E2053" s="71"/>
      <c r="H2053" s="34"/>
      <c r="I2053" s="34"/>
      <c r="J2053" s="1"/>
      <c r="K2053" s="1"/>
      <c r="L2053" s="1"/>
      <c r="M2053" s="42"/>
    </row>
    <row r="2054" spans="1:13" ht="14">
      <c r="A2054" s="38"/>
      <c r="C2054" s="40"/>
      <c r="D2054" s="71"/>
      <c r="E2054" s="71"/>
      <c r="H2054" s="34"/>
      <c r="I2054" s="34"/>
      <c r="J2054" s="1"/>
      <c r="K2054" s="1"/>
      <c r="L2054" s="1"/>
      <c r="M2054" s="42"/>
    </row>
    <row r="2055" spans="1:13" ht="14">
      <c r="A2055" s="38"/>
      <c r="C2055" s="40"/>
      <c r="D2055" s="71"/>
      <c r="E2055" s="71"/>
      <c r="H2055" s="34"/>
      <c r="I2055" s="34"/>
      <c r="J2055" s="1"/>
      <c r="K2055" s="1"/>
      <c r="L2055" s="1"/>
      <c r="M2055" s="42"/>
    </row>
    <row r="2056" spans="1:13" ht="14">
      <c r="A2056" s="38"/>
      <c r="C2056" s="40"/>
      <c r="D2056" s="71"/>
      <c r="E2056" s="71"/>
      <c r="H2056" s="34"/>
      <c r="I2056" s="34"/>
      <c r="J2056" s="1"/>
      <c r="K2056" s="1"/>
      <c r="L2056" s="1"/>
      <c r="M2056" s="42"/>
    </row>
    <row r="2057" spans="1:13" ht="14">
      <c r="A2057" s="38"/>
      <c r="C2057" s="40"/>
      <c r="D2057" s="71"/>
      <c r="E2057" s="71"/>
      <c r="H2057" s="34"/>
      <c r="I2057" s="34"/>
      <c r="J2057" s="1"/>
      <c r="K2057" s="1"/>
      <c r="L2057" s="1"/>
      <c r="M2057" s="42"/>
    </row>
    <row r="2058" spans="1:13" ht="14">
      <c r="A2058" s="38"/>
      <c r="C2058" s="40"/>
      <c r="D2058" s="71"/>
      <c r="E2058" s="71"/>
      <c r="H2058" s="34"/>
      <c r="I2058" s="34"/>
      <c r="J2058" s="1"/>
      <c r="K2058" s="1"/>
      <c r="L2058" s="1"/>
      <c r="M2058" s="42"/>
    </row>
    <row r="2059" spans="1:13" ht="14">
      <c r="A2059" s="38"/>
      <c r="C2059" s="40"/>
      <c r="D2059" s="71"/>
      <c r="E2059" s="71"/>
      <c r="H2059" s="34"/>
      <c r="I2059" s="34"/>
      <c r="J2059" s="1"/>
      <c r="K2059" s="1"/>
      <c r="L2059" s="1"/>
      <c r="M2059" s="42"/>
    </row>
    <row r="2060" spans="1:13" ht="14">
      <c r="A2060" s="38"/>
      <c r="C2060" s="40"/>
      <c r="D2060" s="71"/>
      <c r="E2060" s="71"/>
      <c r="H2060" s="34"/>
      <c r="I2060" s="34"/>
      <c r="J2060" s="1"/>
      <c r="K2060" s="1"/>
      <c r="L2060" s="1"/>
      <c r="M2060" s="42"/>
    </row>
    <row r="2061" spans="1:13" ht="14">
      <c r="A2061" s="38"/>
      <c r="C2061" s="40"/>
      <c r="D2061" s="71"/>
      <c r="E2061" s="71"/>
      <c r="H2061" s="34"/>
      <c r="I2061" s="34"/>
      <c r="J2061" s="1"/>
      <c r="K2061" s="1"/>
      <c r="L2061" s="1"/>
      <c r="M2061" s="42"/>
    </row>
    <row r="2062" spans="1:13" ht="14">
      <c r="A2062" s="38"/>
      <c r="C2062" s="40"/>
      <c r="D2062" s="71"/>
      <c r="E2062" s="71"/>
      <c r="H2062" s="34"/>
      <c r="I2062" s="34"/>
      <c r="J2062" s="1"/>
      <c r="K2062" s="1"/>
      <c r="L2062" s="1"/>
      <c r="M2062" s="42"/>
    </row>
    <row r="2063" spans="1:13" ht="14">
      <c r="A2063" s="38"/>
      <c r="C2063" s="40"/>
      <c r="D2063" s="71"/>
      <c r="E2063" s="71"/>
      <c r="H2063" s="34"/>
      <c r="I2063" s="34"/>
      <c r="J2063" s="1"/>
      <c r="K2063" s="1"/>
      <c r="L2063" s="1"/>
      <c r="M2063" s="42"/>
    </row>
    <row r="2064" spans="1:13" ht="14">
      <c r="A2064" s="38"/>
      <c r="C2064" s="40"/>
      <c r="D2064" s="71"/>
      <c r="E2064" s="71"/>
      <c r="H2064" s="34"/>
      <c r="I2064" s="34"/>
      <c r="J2064" s="1"/>
      <c r="K2064" s="1"/>
      <c r="L2064" s="1"/>
      <c r="M2064" s="42"/>
    </row>
    <row r="2065" spans="1:13" ht="14">
      <c r="A2065" s="38"/>
      <c r="C2065" s="40"/>
      <c r="D2065" s="71"/>
      <c r="E2065" s="71"/>
      <c r="H2065" s="34"/>
      <c r="I2065" s="34"/>
      <c r="J2065" s="1"/>
      <c r="K2065" s="1"/>
      <c r="L2065" s="1"/>
      <c r="M2065" s="42"/>
    </row>
    <row r="2066" spans="1:13" ht="14">
      <c r="A2066" s="38"/>
      <c r="C2066" s="40"/>
      <c r="D2066" s="71"/>
      <c r="E2066" s="71"/>
      <c r="H2066" s="34"/>
      <c r="I2066" s="34"/>
      <c r="J2066" s="1"/>
      <c r="K2066" s="1"/>
      <c r="L2066" s="1"/>
      <c r="M2066" s="42"/>
    </row>
    <row r="2067" spans="1:13" ht="14">
      <c r="A2067" s="38"/>
      <c r="C2067" s="40"/>
      <c r="D2067" s="71"/>
      <c r="E2067" s="71"/>
      <c r="H2067" s="34"/>
      <c r="I2067" s="34"/>
      <c r="J2067" s="1"/>
      <c r="K2067" s="1"/>
      <c r="L2067" s="1"/>
      <c r="M2067" s="42"/>
    </row>
    <row r="2068" spans="1:13" ht="14">
      <c r="A2068" s="38"/>
      <c r="C2068" s="40"/>
      <c r="D2068" s="71"/>
      <c r="E2068" s="71"/>
      <c r="H2068" s="34"/>
      <c r="I2068" s="34"/>
      <c r="J2068" s="1"/>
      <c r="K2068" s="1"/>
      <c r="L2068" s="1"/>
      <c r="M2068" s="42"/>
    </row>
    <row r="2069" spans="1:13" ht="14">
      <c r="A2069" s="38"/>
      <c r="C2069" s="40"/>
      <c r="D2069" s="71"/>
      <c r="E2069" s="71"/>
      <c r="H2069" s="34"/>
      <c r="I2069" s="34"/>
      <c r="J2069" s="1"/>
      <c r="K2069" s="1"/>
      <c r="L2069" s="1"/>
      <c r="M2069" s="42"/>
    </row>
    <row r="2070" spans="1:13" ht="14">
      <c r="A2070" s="38"/>
      <c r="C2070" s="40"/>
      <c r="D2070" s="71"/>
      <c r="E2070" s="71"/>
      <c r="H2070" s="34"/>
      <c r="I2070" s="34"/>
      <c r="J2070" s="1"/>
      <c r="K2070" s="1"/>
      <c r="L2070" s="1"/>
      <c r="M2070" s="42"/>
    </row>
    <row r="2071" spans="1:13" ht="14">
      <c r="A2071" s="38"/>
      <c r="C2071" s="40"/>
      <c r="D2071" s="71"/>
      <c r="E2071" s="71"/>
      <c r="H2071" s="34"/>
      <c r="I2071" s="34"/>
      <c r="J2071" s="1"/>
      <c r="K2071" s="1"/>
      <c r="L2071" s="1"/>
      <c r="M2071" s="42"/>
    </row>
    <row r="2072" spans="1:13" ht="14">
      <c r="A2072" s="38"/>
      <c r="C2072" s="40"/>
      <c r="D2072" s="71"/>
      <c r="E2072" s="71"/>
      <c r="H2072" s="34"/>
      <c r="I2072" s="34"/>
      <c r="J2072" s="1"/>
      <c r="K2072" s="1"/>
      <c r="L2072" s="1"/>
      <c r="M2072" s="42"/>
    </row>
    <row r="2073" spans="1:13" ht="14">
      <c r="A2073" s="38"/>
      <c r="C2073" s="40"/>
      <c r="D2073" s="71"/>
      <c r="E2073" s="71"/>
      <c r="H2073" s="34"/>
      <c r="I2073" s="34"/>
      <c r="J2073" s="1"/>
      <c r="K2073" s="1"/>
      <c r="L2073" s="1"/>
      <c r="M2073" s="42"/>
    </row>
    <row r="2074" spans="1:13" ht="14">
      <c r="A2074" s="38"/>
      <c r="C2074" s="40"/>
      <c r="D2074" s="71"/>
      <c r="E2074" s="71"/>
      <c r="H2074" s="34"/>
      <c r="I2074" s="34"/>
      <c r="J2074" s="1"/>
      <c r="K2074" s="1"/>
      <c r="L2074" s="1"/>
      <c r="M2074" s="42"/>
    </row>
    <row r="2075" spans="1:13" ht="14">
      <c r="A2075" s="38"/>
      <c r="C2075" s="40"/>
      <c r="D2075" s="71"/>
      <c r="E2075" s="71"/>
      <c r="H2075" s="34"/>
      <c r="I2075" s="34"/>
      <c r="J2075" s="1"/>
      <c r="K2075" s="1"/>
      <c r="L2075" s="1"/>
      <c r="M2075" s="42"/>
    </row>
    <row r="2076" spans="1:13" ht="14">
      <c r="A2076" s="38"/>
      <c r="C2076" s="40"/>
      <c r="D2076" s="71"/>
      <c r="E2076" s="71"/>
      <c r="H2076" s="34"/>
      <c r="I2076" s="34"/>
      <c r="J2076" s="1"/>
      <c r="K2076" s="1"/>
      <c r="L2076" s="1"/>
      <c r="M2076" s="42"/>
    </row>
    <row r="2077" spans="1:13" ht="14">
      <c r="A2077" s="38"/>
      <c r="C2077" s="40"/>
      <c r="D2077" s="71"/>
      <c r="E2077" s="71"/>
      <c r="H2077" s="34"/>
      <c r="I2077" s="34"/>
      <c r="J2077" s="1"/>
      <c r="K2077" s="1"/>
      <c r="L2077" s="1"/>
      <c r="M2077" s="42"/>
    </row>
    <row r="2078" spans="1:13" ht="14">
      <c r="A2078" s="38"/>
      <c r="C2078" s="40"/>
      <c r="D2078" s="71"/>
      <c r="E2078" s="71"/>
      <c r="H2078" s="34"/>
      <c r="I2078" s="34"/>
      <c r="J2078" s="1"/>
      <c r="K2078" s="1"/>
      <c r="L2078" s="1"/>
      <c r="M2078" s="42"/>
    </row>
    <row r="2079" spans="1:13" ht="14">
      <c r="A2079" s="38"/>
      <c r="C2079" s="40"/>
      <c r="D2079" s="71"/>
      <c r="E2079" s="71"/>
      <c r="H2079" s="34"/>
      <c r="I2079" s="34"/>
      <c r="J2079" s="1"/>
      <c r="K2079" s="1"/>
      <c r="L2079" s="1"/>
      <c r="M2079" s="42"/>
    </row>
    <row r="2080" spans="1:13" ht="14">
      <c r="A2080" s="38"/>
      <c r="C2080" s="40"/>
      <c r="D2080" s="71"/>
      <c r="E2080" s="71"/>
      <c r="H2080" s="34"/>
      <c r="I2080" s="34"/>
      <c r="J2080" s="1"/>
      <c r="K2080" s="1"/>
      <c r="L2080" s="1"/>
      <c r="M2080" s="42"/>
    </row>
    <row r="2081" spans="1:13" ht="14">
      <c r="A2081" s="38"/>
      <c r="C2081" s="40"/>
      <c r="D2081" s="71"/>
      <c r="E2081" s="71"/>
      <c r="H2081" s="34"/>
      <c r="I2081" s="34"/>
      <c r="J2081" s="1"/>
      <c r="K2081" s="1"/>
      <c r="L2081" s="1"/>
      <c r="M2081" s="42"/>
    </row>
    <row r="2082" spans="1:13" ht="14">
      <c r="A2082" s="38"/>
      <c r="C2082" s="40"/>
      <c r="D2082" s="71"/>
      <c r="E2082" s="71"/>
      <c r="H2082" s="34"/>
      <c r="I2082" s="34"/>
      <c r="J2082" s="1"/>
      <c r="K2082" s="1"/>
      <c r="L2082" s="1"/>
      <c r="M2082" s="42"/>
    </row>
    <row r="2083" spans="1:13" ht="14">
      <c r="A2083" s="38"/>
      <c r="C2083" s="40"/>
      <c r="D2083" s="71"/>
      <c r="E2083" s="71"/>
      <c r="H2083" s="34"/>
      <c r="I2083" s="34"/>
      <c r="J2083" s="1"/>
      <c r="K2083" s="1"/>
      <c r="L2083" s="1"/>
      <c r="M2083" s="42"/>
    </row>
    <row r="2084" spans="1:13" ht="14">
      <c r="A2084" s="38"/>
      <c r="C2084" s="40"/>
      <c r="D2084" s="71"/>
      <c r="E2084" s="71"/>
      <c r="H2084" s="34"/>
      <c r="I2084" s="34"/>
      <c r="J2084" s="1"/>
      <c r="K2084" s="1"/>
      <c r="L2084" s="1"/>
      <c r="M2084" s="42"/>
    </row>
    <row r="2085" spans="1:13" ht="14">
      <c r="A2085" s="38"/>
      <c r="C2085" s="40"/>
      <c r="D2085" s="71"/>
      <c r="E2085" s="71"/>
      <c r="H2085" s="34"/>
      <c r="I2085" s="34"/>
      <c r="J2085" s="1"/>
      <c r="K2085" s="1"/>
      <c r="L2085" s="1"/>
      <c r="M2085" s="42"/>
    </row>
    <row r="2086" spans="1:13" ht="14">
      <c r="A2086" s="38"/>
      <c r="C2086" s="40"/>
      <c r="D2086" s="71"/>
      <c r="E2086" s="71"/>
      <c r="H2086" s="34"/>
      <c r="I2086" s="34"/>
      <c r="J2086" s="1"/>
      <c r="K2086" s="1"/>
      <c r="L2086" s="1"/>
      <c r="M2086" s="42"/>
    </row>
    <row r="2087" spans="1:13" ht="14">
      <c r="A2087" s="38"/>
      <c r="C2087" s="40"/>
      <c r="D2087" s="71"/>
      <c r="E2087" s="71"/>
      <c r="H2087" s="34"/>
      <c r="I2087" s="34"/>
      <c r="J2087" s="1"/>
      <c r="K2087" s="1"/>
      <c r="L2087" s="1"/>
      <c r="M2087" s="42"/>
    </row>
    <row r="2088" spans="1:13" ht="14">
      <c r="A2088" s="38"/>
      <c r="C2088" s="40"/>
      <c r="D2088" s="71"/>
      <c r="E2088" s="71"/>
      <c r="H2088" s="34"/>
      <c r="I2088" s="34"/>
      <c r="J2088" s="1"/>
      <c r="K2088" s="1"/>
      <c r="L2088" s="1"/>
      <c r="M2088" s="42"/>
    </row>
    <row r="2089" spans="1:13" ht="14">
      <c r="A2089" s="38"/>
      <c r="C2089" s="40"/>
      <c r="D2089" s="71"/>
      <c r="E2089" s="71"/>
      <c r="H2089" s="34"/>
      <c r="I2089" s="34"/>
      <c r="J2089" s="1"/>
      <c r="K2089" s="1"/>
      <c r="L2089" s="1"/>
      <c r="M2089" s="42"/>
    </row>
    <row r="2090" spans="1:13" ht="14">
      <c r="A2090" s="38"/>
      <c r="C2090" s="40"/>
      <c r="D2090" s="71"/>
      <c r="E2090" s="71"/>
      <c r="H2090" s="34"/>
      <c r="I2090" s="34"/>
      <c r="J2090" s="1"/>
      <c r="K2090" s="1"/>
      <c r="L2090" s="1"/>
      <c r="M2090" s="42"/>
    </row>
    <row r="2091" spans="1:13" ht="14">
      <c r="A2091" s="38"/>
      <c r="C2091" s="40"/>
      <c r="D2091" s="71"/>
      <c r="E2091" s="71"/>
      <c r="H2091" s="34"/>
      <c r="I2091" s="34"/>
      <c r="J2091" s="1"/>
      <c r="K2091" s="1"/>
      <c r="L2091" s="1"/>
      <c r="M2091" s="42"/>
    </row>
    <row r="2092" spans="1:13" ht="14">
      <c r="A2092" s="38"/>
      <c r="C2092" s="40"/>
      <c r="D2092" s="71"/>
      <c r="E2092" s="71"/>
      <c r="H2092" s="34"/>
      <c r="I2092" s="34"/>
      <c r="J2092" s="1"/>
      <c r="K2092" s="1"/>
      <c r="L2092" s="1"/>
      <c r="M2092" s="42"/>
    </row>
    <row r="2093" spans="1:13" ht="14">
      <c r="A2093" s="38"/>
      <c r="C2093" s="40"/>
      <c r="D2093" s="71"/>
      <c r="E2093" s="71"/>
      <c r="H2093" s="34"/>
      <c r="I2093" s="34"/>
      <c r="J2093" s="1"/>
      <c r="K2093" s="1"/>
      <c r="L2093" s="1"/>
      <c r="M2093" s="42"/>
    </row>
    <row r="2094" spans="1:13" ht="14">
      <c r="A2094" s="38"/>
      <c r="C2094" s="40"/>
      <c r="D2094" s="71"/>
      <c r="E2094" s="71"/>
      <c r="H2094" s="34"/>
      <c r="I2094" s="34"/>
      <c r="J2094" s="1"/>
      <c r="K2094" s="1"/>
      <c r="L2094" s="1"/>
      <c r="M2094" s="42"/>
    </row>
    <row r="2095" spans="1:13" ht="14">
      <c r="A2095" s="38"/>
      <c r="C2095" s="40"/>
      <c r="D2095" s="71"/>
      <c r="E2095" s="71"/>
      <c r="H2095" s="34"/>
      <c r="I2095" s="34"/>
      <c r="J2095" s="1"/>
      <c r="K2095" s="1"/>
      <c r="L2095" s="1"/>
      <c r="M2095" s="42"/>
    </row>
    <row r="2096" spans="1:13" ht="14">
      <c r="A2096" s="38"/>
      <c r="C2096" s="40"/>
      <c r="D2096" s="71"/>
      <c r="E2096" s="71"/>
      <c r="H2096" s="34"/>
      <c r="I2096" s="34"/>
      <c r="J2096" s="1"/>
      <c r="K2096" s="1"/>
      <c r="L2096" s="1"/>
      <c r="M2096" s="42"/>
    </row>
    <row r="2097" spans="1:13" ht="14">
      <c r="A2097" s="38"/>
      <c r="C2097" s="40"/>
      <c r="D2097" s="71"/>
      <c r="E2097" s="71"/>
      <c r="H2097" s="34"/>
      <c r="I2097" s="34"/>
      <c r="J2097" s="1"/>
      <c r="K2097" s="1"/>
      <c r="L2097" s="1"/>
      <c r="M2097" s="42"/>
    </row>
    <row r="2098" spans="1:13" ht="14">
      <c r="A2098" s="38"/>
      <c r="C2098" s="40"/>
      <c r="D2098" s="71"/>
      <c r="E2098" s="71"/>
      <c r="H2098" s="34"/>
      <c r="I2098" s="34"/>
      <c r="J2098" s="1"/>
      <c r="K2098" s="1"/>
      <c r="L2098" s="1"/>
      <c r="M2098" s="42"/>
    </row>
    <row r="2099" spans="1:13" ht="14">
      <c r="A2099" s="38"/>
      <c r="C2099" s="40"/>
      <c r="D2099" s="71"/>
      <c r="E2099" s="71"/>
      <c r="H2099" s="34"/>
      <c r="I2099" s="34"/>
      <c r="J2099" s="1"/>
      <c r="K2099" s="1"/>
      <c r="L2099" s="1"/>
      <c r="M2099" s="42"/>
    </row>
    <row r="2100" spans="1:13" ht="14">
      <c r="A2100" s="38"/>
      <c r="C2100" s="40"/>
      <c r="D2100" s="71"/>
      <c r="E2100" s="71"/>
      <c r="H2100" s="34"/>
      <c r="I2100" s="34"/>
      <c r="J2100" s="1"/>
      <c r="K2100" s="1"/>
      <c r="L2100" s="1"/>
      <c r="M2100" s="42"/>
    </row>
    <row r="2101" spans="1:13" ht="14">
      <c r="A2101" s="38"/>
      <c r="C2101" s="40"/>
      <c r="D2101" s="71"/>
      <c r="E2101" s="71"/>
      <c r="H2101" s="34"/>
      <c r="I2101" s="34"/>
      <c r="J2101" s="1"/>
      <c r="K2101" s="1"/>
      <c r="L2101" s="1"/>
      <c r="M2101" s="42"/>
    </row>
    <row r="2102" spans="1:13" ht="14">
      <c r="A2102" s="38"/>
      <c r="C2102" s="40"/>
      <c r="D2102" s="71"/>
      <c r="E2102" s="71"/>
      <c r="H2102" s="34"/>
      <c r="I2102" s="34"/>
      <c r="J2102" s="1"/>
      <c r="K2102" s="1"/>
      <c r="L2102" s="1"/>
      <c r="M2102" s="42"/>
    </row>
    <row r="2103" spans="1:13" ht="14">
      <c r="A2103" s="38"/>
      <c r="C2103" s="40"/>
      <c r="D2103" s="71"/>
      <c r="E2103" s="71"/>
      <c r="H2103" s="34"/>
      <c r="I2103" s="34"/>
      <c r="J2103" s="1"/>
      <c r="K2103" s="1"/>
      <c r="L2103" s="1"/>
      <c r="M2103" s="42"/>
    </row>
    <row r="2104" spans="1:13" ht="14">
      <c r="A2104" s="38"/>
      <c r="C2104" s="40"/>
      <c r="D2104" s="71"/>
      <c r="E2104" s="71"/>
      <c r="H2104" s="34"/>
      <c r="I2104" s="34"/>
      <c r="J2104" s="1"/>
      <c r="K2104" s="1"/>
      <c r="L2104" s="1"/>
      <c r="M2104" s="42"/>
    </row>
    <row r="2105" spans="1:13" ht="14">
      <c r="A2105" s="38"/>
      <c r="C2105" s="40"/>
      <c r="D2105" s="71"/>
      <c r="E2105" s="71"/>
      <c r="H2105" s="34"/>
      <c r="I2105" s="34"/>
      <c r="J2105" s="1"/>
      <c r="K2105" s="1"/>
      <c r="L2105" s="1"/>
      <c r="M2105" s="42"/>
    </row>
    <row r="2106" spans="1:13" ht="14">
      <c r="A2106" s="38"/>
      <c r="C2106" s="40"/>
      <c r="D2106" s="71"/>
      <c r="E2106" s="71"/>
      <c r="H2106" s="34"/>
      <c r="I2106" s="34"/>
      <c r="J2106" s="1"/>
      <c r="K2106" s="1"/>
      <c r="L2106" s="1"/>
      <c r="M2106" s="42"/>
    </row>
    <row r="2107" spans="1:13" ht="14">
      <c r="A2107" s="38"/>
      <c r="C2107" s="40"/>
      <c r="D2107" s="71"/>
      <c r="E2107" s="71"/>
      <c r="H2107" s="34"/>
      <c r="I2107" s="34"/>
      <c r="J2107" s="1"/>
      <c r="K2107" s="1"/>
      <c r="L2107" s="1"/>
      <c r="M2107" s="42"/>
    </row>
    <row r="2108" spans="1:13" ht="14">
      <c r="A2108" s="38"/>
      <c r="C2108" s="40"/>
      <c r="D2108" s="71"/>
      <c r="E2108" s="71"/>
      <c r="H2108" s="34"/>
      <c r="I2108" s="34"/>
      <c r="J2108" s="1"/>
      <c r="K2108" s="1"/>
      <c r="L2108" s="1"/>
      <c r="M2108" s="42"/>
    </row>
    <row r="2109" spans="1:13" ht="14">
      <c r="A2109" s="38"/>
      <c r="C2109" s="40"/>
      <c r="D2109" s="71"/>
      <c r="E2109" s="71"/>
      <c r="H2109" s="34"/>
      <c r="I2109" s="34"/>
      <c r="J2109" s="1"/>
      <c r="K2109" s="1"/>
      <c r="L2109" s="1"/>
      <c r="M2109" s="42"/>
    </row>
    <row r="2110" spans="1:13" ht="14">
      <c r="A2110" s="38"/>
      <c r="C2110" s="40"/>
      <c r="D2110" s="71"/>
      <c r="E2110" s="71"/>
      <c r="H2110" s="34"/>
      <c r="I2110" s="34"/>
      <c r="J2110" s="1"/>
      <c r="K2110" s="1"/>
      <c r="L2110" s="1"/>
      <c r="M2110" s="42"/>
    </row>
    <row r="2111" spans="1:13" ht="14">
      <c r="A2111" s="38"/>
      <c r="C2111" s="40"/>
      <c r="D2111" s="71"/>
      <c r="E2111" s="71"/>
      <c r="H2111" s="34"/>
      <c r="I2111" s="34"/>
      <c r="J2111" s="1"/>
      <c r="K2111" s="1"/>
      <c r="L2111" s="1"/>
      <c r="M2111" s="42"/>
    </row>
    <row r="2112" spans="1:13" ht="14">
      <c r="A2112" s="38"/>
      <c r="C2112" s="40"/>
      <c r="D2112" s="71"/>
      <c r="E2112" s="71"/>
      <c r="H2112" s="34"/>
      <c r="I2112" s="34"/>
      <c r="J2112" s="1"/>
      <c r="K2112" s="1"/>
      <c r="L2112" s="1"/>
      <c r="M2112" s="42"/>
    </row>
    <row r="2113" spans="1:13" ht="14">
      <c r="A2113" s="38"/>
      <c r="C2113" s="40"/>
      <c r="D2113" s="71"/>
      <c r="E2113" s="71"/>
      <c r="H2113" s="34"/>
      <c r="I2113" s="34"/>
      <c r="J2113" s="1"/>
      <c r="K2113" s="1"/>
      <c r="L2113" s="1"/>
      <c r="M2113" s="42"/>
    </row>
    <row r="2114" spans="1:13" ht="14">
      <c r="A2114" s="38"/>
      <c r="C2114" s="40"/>
      <c r="D2114" s="71"/>
      <c r="E2114" s="71"/>
      <c r="H2114" s="34"/>
      <c r="I2114" s="34"/>
      <c r="J2114" s="1"/>
      <c r="K2114" s="1"/>
      <c r="L2114" s="1"/>
      <c r="M2114" s="42"/>
    </row>
    <row r="2115" spans="1:13" ht="14">
      <c r="A2115" s="38"/>
      <c r="C2115" s="40"/>
      <c r="D2115" s="71"/>
      <c r="E2115" s="71"/>
      <c r="H2115" s="34"/>
      <c r="I2115" s="34"/>
      <c r="J2115" s="1"/>
      <c r="K2115" s="1"/>
      <c r="L2115" s="1"/>
      <c r="M2115" s="42"/>
    </row>
    <row r="2116" spans="1:13" ht="14">
      <c r="A2116" s="38"/>
      <c r="C2116" s="40"/>
      <c r="D2116" s="71"/>
      <c r="E2116" s="71"/>
      <c r="H2116" s="34"/>
      <c r="I2116" s="34"/>
      <c r="J2116" s="1"/>
      <c r="K2116" s="1"/>
      <c r="L2116" s="1"/>
      <c r="M2116" s="42"/>
    </row>
    <row r="2117" spans="1:13" ht="14">
      <c r="A2117" s="38"/>
      <c r="C2117" s="40"/>
      <c r="D2117" s="71"/>
      <c r="E2117" s="71"/>
      <c r="H2117" s="34"/>
      <c r="I2117" s="34"/>
      <c r="J2117" s="1"/>
      <c r="K2117" s="1"/>
      <c r="L2117" s="1"/>
      <c r="M2117" s="42"/>
    </row>
    <row r="2118" spans="1:13" ht="14">
      <c r="A2118" s="38"/>
      <c r="C2118" s="40"/>
      <c r="D2118" s="71"/>
      <c r="E2118" s="71"/>
      <c r="H2118" s="34"/>
      <c r="I2118" s="34"/>
      <c r="J2118" s="1"/>
      <c r="K2118" s="1"/>
      <c r="L2118" s="1"/>
      <c r="M2118" s="42"/>
    </row>
    <row r="2119" spans="1:13" ht="14">
      <c r="A2119" s="38"/>
      <c r="C2119" s="40"/>
      <c r="D2119" s="71"/>
      <c r="E2119" s="71"/>
      <c r="H2119" s="34"/>
      <c r="I2119" s="34"/>
      <c r="J2119" s="1"/>
      <c r="K2119" s="1"/>
      <c r="L2119" s="1"/>
      <c r="M2119" s="42"/>
    </row>
    <row r="2120" spans="1:13" ht="14">
      <c r="A2120" s="38"/>
      <c r="C2120" s="40"/>
      <c r="D2120" s="71"/>
      <c r="E2120" s="71"/>
      <c r="H2120" s="34"/>
      <c r="I2120" s="34"/>
      <c r="J2120" s="1"/>
      <c r="K2120" s="1"/>
      <c r="L2120" s="1"/>
      <c r="M2120" s="42"/>
    </row>
    <row r="2121" spans="1:13" ht="14">
      <c r="A2121" s="38"/>
      <c r="C2121" s="40"/>
      <c r="D2121" s="71"/>
      <c r="E2121" s="71"/>
      <c r="H2121" s="34"/>
      <c r="I2121" s="34"/>
      <c r="J2121" s="1"/>
      <c r="K2121" s="1"/>
      <c r="L2121" s="1"/>
      <c r="M2121" s="42"/>
    </row>
    <row r="2122" spans="1:13" ht="14">
      <c r="A2122" s="38"/>
      <c r="C2122" s="40"/>
      <c r="D2122" s="71"/>
      <c r="E2122" s="71"/>
      <c r="H2122" s="34"/>
      <c r="I2122" s="34"/>
      <c r="J2122" s="1"/>
      <c r="K2122" s="1"/>
      <c r="L2122" s="1"/>
      <c r="M2122" s="42"/>
    </row>
    <row r="2123" spans="1:13" ht="14">
      <c r="A2123" s="38"/>
      <c r="C2123" s="40"/>
      <c r="D2123" s="71"/>
      <c r="E2123" s="71"/>
      <c r="H2123" s="34"/>
      <c r="I2123" s="34"/>
      <c r="J2123" s="1"/>
      <c r="K2123" s="1"/>
      <c r="L2123" s="1"/>
      <c r="M2123" s="42"/>
    </row>
    <row r="2124" spans="1:13" ht="14">
      <c r="A2124" s="38"/>
      <c r="C2124" s="40"/>
      <c r="D2124" s="71"/>
      <c r="E2124" s="71"/>
      <c r="H2124" s="34"/>
      <c r="I2124" s="34"/>
      <c r="J2124" s="1"/>
      <c r="K2124" s="1"/>
      <c r="L2124" s="1"/>
      <c r="M2124" s="42"/>
    </row>
    <row r="2125" spans="1:13" ht="14">
      <c r="A2125" s="38"/>
      <c r="C2125" s="40"/>
      <c r="D2125" s="71"/>
      <c r="E2125" s="71"/>
      <c r="H2125" s="34"/>
      <c r="I2125" s="34"/>
      <c r="J2125" s="1"/>
      <c r="K2125" s="1"/>
      <c r="L2125" s="1"/>
      <c r="M2125" s="42"/>
    </row>
    <row r="2126" spans="1:13" ht="14">
      <c r="A2126" s="38"/>
      <c r="C2126" s="40"/>
      <c r="D2126" s="71"/>
      <c r="E2126" s="71"/>
      <c r="H2126" s="34"/>
      <c r="I2126" s="34"/>
      <c r="J2126" s="1"/>
      <c r="K2126" s="1"/>
      <c r="L2126" s="1"/>
      <c r="M2126" s="42"/>
    </row>
    <row r="2127" spans="1:13" ht="14">
      <c r="A2127" s="38"/>
      <c r="C2127" s="40"/>
      <c r="D2127" s="71"/>
      <c r="E2127" s="71"/>
      <c r="H2127" s="34"/>
      <c r="I2127" s="34"/>
      <c r="J2127" s="1"/>
      <c r="K2127" s="1"/>
      <c r="L2127" s="1"/>
      <c r="M2127" s="42"/>
    </row>
    <row r="2128" spans="1:13" ht="14">
      <c r="A2128" s="38"/>
      <c r="C2128" s="40"/>
      <c r="D2128" s="71"/>
      <c r="E2128" s="71"/>
      <c r="H2128" s="34"/>
      <c r="I2128" s="34"/>
      <c r="J2128" s="1"/>
      <c r="K2128" s="1"/>
      <c r="L2128" s="1"/>
      <c r="M2128" s="42"/>
    </row>
    <row r="2129" spans="1:13" ht="14">
      <c r="A2129" s="38"/>
      <c r="C2129" s="40"/>
      <c r="D2129" s="71"/>
      <c r="E2129" s="71"/>
      <c r="H2129" s="34"/>
      <c r="I2129" s="34"/>
      <c r="J2129" s="1"/>
      <c r="K2129" s="1"/>
      <c r="L2129" s="1"/>
      <c r="M2129" s="42"/>
    </row>
    <row r="2130" spans="1:13" ht="14">
      <c r="A2130" s="38"/>
      <c r="C2130" s="40"/>
      <c r="D2130" s="71"/>
      <c r="E2130" s="71"/>
      <c r="H2130" s="34"/>
      <c r="I2130" s="34"/>
      <c r="J2130" s="1"/>
      <c r="K2130" s="1"/>
      <c r="L2130" s="1"/>
      <c r="M2130" s="42"/>
    </row>
    <row r="2131" spans="1:13" ht="14">
      <c r="A2131" s="38"/>
      <c r="C2131" s="40"/>
      <c r="D2131" s="71"/>
      <c r="E2131" s="71"/>
      <c r="H2131" s="34"/>
      <c r="I2131" s="34"/>
      <c r="J2131" s="1"/>
      <c r="K2131" s="1"/>
      <c r="L2131" s="1"/>
      <c r="M2131" s="42"/>
    </row>
    <row r="2132" spans="1:13" ht="14">
      <c r="A2132" s="38"/>
      <c r="C2132" s="40"/>
      <c r="D2132" s="71"/>
      <c r="E2132" s="71"/>
      <c r="H2132" s="34"/>
      <c r="I2132" s="34"/>
      <c r="J2132" s="1"/>
      <c r="K2132" s="1"/>
      <c r="L2132" s="1"/>
      <c r="M2132" s="42"/>
    </row>
    <row r="2133" spans="1:13" ht="14">
      <c r="A2133" s="38"/>
      <c r="C2133" s="40"/>
      <c r="D2133" s="71"/>
      <c r="E2133" s="71"/>
      <c r="H2133" s="34"/>
      <c r="I2133" s="34"/>
      <c r="J2133" s="1"/>
      <c r="K2133" s="1"/>
      <c r="L2133" s="1"/>
      <c r="M2133" s="42"/>
    </row>
    <row r="2134" spans="1:13" ht="14">
      <c r="A2134" s="38"/>
      <c r="C2134" s="40"/>
      <c r="D2134" s="71"/>
      <c r="E2134" s="71"/>
      <c r="H2134" s="34"/>
      <c r="I2134" s="34"/>
      <c r="J2134" s="1"/>
      <c r="K2134" s="1"/>
      <c r="L2134" s="1"/>
      <c r="M2134" s="42"/>
    </row>
    <row r="2135" spans="1:13" ht="14">
      <c r="A2135" s="38"/>
      <c r="C2135" s="40"/>
      <c r="D2135" s="71"/>
      <c r="E2135" s="71"/>
      <c r="H2135" s="34"/>
      <c r="I2135" s="34"/>
      <c r="J2135" s="1"/>
      <c r="K2135" s="1"/>
      <c r="L2135" s="1"/>
      <c r="M2135" s="42"/>
    </row>
    <row r="2136" spans="1:13" ht="14">
      <c r="A2136" s="38"/>
      <c r="C2136" s="40"/>
      <c r="D2136" s="71"/>
      <c r="E2136" s="71"/>
      <c r="H2136" s="34"/>
      <c r="I2136" s="34"/>
      <c r="J2136" s="1"/>
      <c r="K2136" s="1"/>
      <c r="L2136" s="1"/>
      <c r="M2136" s="42"/>
    </row>
    <row r="2137" spans="1:13" ht="14">
      <c r="A2137" s="38"/>
      <c r="C2137" s="40"/>
      <c r="D2137" s="71"/>
      <c r="E2137" s="71"/>
      <c r="H2137" s="34"/>
      <c r="I2137" s="34"/>
      <c r="J2137" s="1"/>
      <c r="K2137" s="1"/>
      <c r="L2137" s="1"/>
      <c r="M2137" s="42"/>
    </row>
    <row r="2138" spans="1:13" ht="14">
      <c r="A2138" s="38"/>
      <c r="C2138" s="40"/>
      <c r="D2138" s="71"/>
      <c r="E2138" s="71"/>
      <c r="H2138" s="34"/>
      <c r="I2138" s="34"/>
      <c r="J2138" s="1"/>
      <c r="K2138" s="1"/>
      <c r="L2138" s="1"/>
      <c r="M2138" s="42"/>
    </row>
    <row r="2139" spans="1:13" ht="14">
      <c r="A2139" s="38"/>
      <c r="C2139" s="40"/>
      <c r="D2139" s="71"/>
      <c r="E2139" s="71"/>
      <c r="H2139" s="34"/>
      <c r="I2139" s="34"/>
      <c r="J2139" s="1"/>
      <c r="K2139" s="1"/>
      <c r="L2139" s="1"/>
      <c r="M2139" s="42"/>
    </row>
    <row r="2140" spans="1:13" ht="14">
      <c r="A2140" s="38"/>
      <c r="C2140" s="40"/>
      <c r="D2140" s="71"/>
      <c r="E2140" s="71"/>
      <c r="H2140" s="34"/>
      <c r="I2140" s="34"/>
      <c r="J2140" s="1"/>
      <c r="K2140" s="1"/>
      <c r="L2140" s="1"/>
      <c r="M2140" s="42"/>
    </row>
    <row r="2141" spans="1:13" ht="14">
      <c r="A2141" s="38"/>
      <c r="C2141" s="40"/>
      <c r="D2141" s="71"/>
      <c r="E2141" s="71"/>
      <c r="H2141" s="34"/>
      <c r="I2141" s="34"/>
      <c r="J2141" s="1"/>
      <c r="K2141" s="1"/>
      <c r="L2141" s="1"/>
      <c r="M2141" s="42"/>
    </row>
    <row r="2142" spans="1:13" ht="14">
      <c r="A2142" s="38"/>
      <c r="C2142" s="40"/>
      <c r="D2142" s="71"/>
      <c r="E2142" s="71"/>
      <c r="H2142" s="34"/>
      <c r="I2142" s="34"/>
      <c r="J2142" s="1"/>
      <c r="K2142" s="1"/>
      <c r="L2142" s="1"/>
      <c r="M2142" s="42"/>
    </row>
    <row r="2143" spans="1:13" ht="14">
      <c r="A2143" s="38"/>
      <c r="C2143" s="40"/>
      <c r="D2143" s="71"/>
      <c r="E2143" s="71"/>
      <c r="H2143" s="34"/>
      <c r="I2143" s="34"/>
      <c r="J2143" s="1"/>
      <c r="K2143" s="1"/>
      <c r="L2143" s="1"/>
      <c r="M2143" s="42"/>
    </row>
    <row r="2144" spans="1:13" ht="14">
      <c r="A2144" s="38"/>
      <c r="C2144" s="40"/>
      <c r="D2144" s="71"/>
      <c r="E2144" s="71"/>
      <c r="H2144" s="34"/>
      <c r="I2144" s="34"/>
      <c r="J2144" s="1"/>
      <c r="K2144" s="1"/>
      <c r="L2144" s="1"/>
      <c r="M2144" s="42"/>
    </row>
    <row r="2145" spans="1:13" ht="14">
      <c r="A2145" s="38"/>
      <c r="C2145" s="40"/>
      <c r="D2145" s="71"/>
      <c r="E2145" s="71"/>
      <c r="H2145" s="34"/>
      <c r="I2145" s="34"/>
      <c r="J2145" s="1"/>
      <c r="K2145" s="1"/>
      <c r="L2145" s="1"/>
      <c r="M2145" s="42"/>
    </row>
    <row r="2146" spans="1:13" ht="14">
      <c r="A2146" s="38"/>
      <c r="C2146" s="40"/>
      <c r="D2146" s="71"/>
      <c r="E2146" s="71"/>
      <c r="H2146" s="34"/>
      <c r="I2146" s="34"/>
      <c r="J2146" s="1"/>
      <c r="K2146" s="1"/>
      <c r="L2146" s="1"/>
      <c r="M2146" s="42"/>
    </row>
    <row r="2147" spans="1:13" ht="14">
      <c r="A2147" s="38"/>
      <c r="C2147" s="40"/>
      <c r="D2147" s="71"/>
      <c r="E2147" s="71"/>
      <c r="H2147" s="34"/>
      <c r="I2147" s="34"/>
      <c r="J2147" s="1"/>
      <c r="K2147" s="1"/>
      <c r="L2147" s="1"/>
      <c r="M2147" s="42"/>
    </row>
    <row r="2148" spans="1:13" ht="14">
      <c r="A2148" s="38"/>
      <c r="C2148" s="40"/>
      <c r="D2148" s="71"/>
      <c r="E2148" s="71"/>
      <c r="H2148" s="34"/>
      <c r="I2148" s="34"/>
      <c r="J2148" s="1"/>
      <c r="K2148" s="1"/>
      <c r="L2148" s="1"/>
      <c r="M2148" s="42"/>
    </row>
    <row r="2149" spans="1:13" ht="14">
      <c r="A2149" s="38"/>
      <c r="C2149" s="40"/>
      <c r="D2149" s="71"/>
      <c r="E2149" s="71"/>
      <c r="H2149" s="34"/>
      <c r="I2149" s="34"/>
      <c r="J2149" s="1"/>
      <c r="K2149" s="1"/>
      <c r="L2149" s="1"/>
      <c r="M2149" s="42"/>
    </row>
    <row r="2150" spans="1:13" ht="14">
      <c r="A2150" s="38"/>
      <c r="C2150" s="40"/>
      <c r="D2150" s="71"/>
      <c r="E2150" s="71"/>
      <c r="H2150" s="34"/>
      <c r="I2150" s="34"/>
      <c r="J2150" s="1"/>
      <c r="K2150" s="1"/>
      <c r="L2150" s="1"/>
      <c r="M2150" s="42"/>
    </row>
    <row r="2151" spans="1:13" ht="14">
      <c r="A2151" s="38"/>
      <c r="C2151" s="40"/>
      <c r="D2151" s="71"/>
      <c r="E2151" s="71"/>
      <c r="H2151" s="34"/>
      <c r="I2151" s="34"/>
      <c r="J2151" s="1"/>
      <c r="K2151" s="1"/>
      <c r="L2151" s="1"/>
      <c r="M2151" s="42"/>
    </row>
    <row r="2152" spans="1:13" ht="14">
      <c r="A2152" s="38"/>
      <c r="C2152" s="40"/>
      <c r="D2152" s="71"/>
      <c r="E2152" s="71"/>
      <c r="H2152" s="34"/>
      <c r="I2152" s="34"/>
      <c r="J2152" s="1"/>
      <c r="K2152" s="1"/>
      <c r="L2152" s="1"/>
      <c r="M2152" s="42"/>
    </row>
    <row r="2153" spans="1:13" ht="14">
      <c r="A2153" s="38"/>
      <c r="C2153" s="40"/>
      <c r="D2153" s="71"/>
      <c r="E2153" s="71"/>
      <c r="H2153" s="34"/>
      <c r="I2153" s="34"/>
      <c r="J2153" s="1"/>
      <c r="K2153" s="1"/>
      <c r="L2153" s="1"/>
      <c r="M2153" s="42"/>
    </row>
    <row r="2154" spans="1:13" ht="14">
      <c r="A2154" s="38"/>
      <c r="C2154" s="40"/>
      <c r="D2154" s="71"/>
      <c r="E2154" s="71"/>
      <c r="H2154" s="34"/>
      <c r="I2154" s="34"/>
      <c r="J2154" s="1"/>
      <c r="K2154" s="1"/>
      <c r="L2154" s="1"/>
      <c r="M2154" s="42"/>
    </row>
    <row r="2155" spans="1:13" ht="14">
      <c r="A2155" s="38"/>
      <c r="C2155" s="40"/>
      <c r="D2155" s="71"/>
      <c r="E2155" s="71"/>
      <c r="H2155" s="34"/>
      <c r="I2155" s="34"/>
      <c r="J2155" s="1"/>
      <c r="K2155" s="1"/>
      <c r="L2155" s="1"/>
      <c r="M2155" s="42"/>
    </row>
    <row r="2156" spans="1:13" ht="14">
      <c r="A2156" s="38"/>
      <c r="C2156" s="40"/>
      <c r="D2156" s="71"/>
      <c r="E2156" s="71"/>
      <c r="H2156" s="34"/>
      <c r="I2156" s="34"/>
      <c r="J2156" s="1"/>
      <c r="K2156" s="1"/>
      <c r="L2156" s="1"/>
      <c r="M2156" s="42"/>
    </row>
    <row r="2157" spans="1:13" ht="14">
      <c r="A2157" s="38"/>
      <c r="C2157" s="40"/>
      <c r="D2157" s="71"/>
      <c r="E2157" s="71"/>
      <c r="H2157" s="34"/>
      <c r="I2157" s="34"/>
      <c r="J2157" s="1"/>
      <c r="K2157" s="1"/>
      <c r="L2157" s="1"/>
      <c r="M2157" s="42"/>
    </row>
    <row r="2158" spans="1:13" ht="14">
      <c r="A2158" s="38"/>
      <c r="C2158" s="40"/>
      <c r="D2158" s="71"/>
      <c r="E2158" s="71"/>
      <c r="H2158" s="34"/>
      <c r="I2158" s="34"/>
      <c r="J2158" s="1"/>
      <c r="K2158" s="1"/>
      <c r="L2158" s="1"/>
      <c r="M2158" s="42"/>
    </row>
    <row r="2159" spans="1:13" ht="14">
      <c r="A2159" s="38"/>
      <c r="C2159" s="40"/>
      <c r="D2159" s="71"/>
      <c r="E2159" s="71"/>
      <c r="H2159" s="34"/>
      <c r="I2159" s="34"/>
      <c r="J2159" s="1"/>
      <c r="K2159" s="1"/>
      <c r="L2159" s="1"/>
      <c r="M2159" s="42"/>
    </row>
    <row r="2160" spans="1:13" ht="14">
      <c r="A2160" s="38"/>
      <c r="C2160" s="40"/>
      <c r="D2160" s="71"/>
      <c r="E2160" s="71"/>
      <c r="H2160" s="34"/>
      <c r="I2160" s="34"/>
      <c r="J2160" s="1"/>
      <c r="K2160" s="1"/>
      <c r="L2160" s="1"/>
      <c r="M2160" s="42"/>
    </row>
    <row r="2161" spans="1:13" ht="14">
      <c r="A2161" s="38"/>
      <c r="C2161" s="40"/>
      <c r="D2161" s="71"/>
      <c r="E2161" s="71"/>
      <c r="H2161" s="34"/>
      <c r="I2161" s="34"/>
      <c r="J2161" s="1"/>
      <c r="K2161" s="1"/>
      <c r="L2161" s="1"/>
      <c r="M2161" s="42"/>
    </row>
    <row r="2162" spans="1:13" ht="14">
      <c r="A2162" s="38"/>
      <c r="C2162" s="40"/>
      <c r="D2162" s="71"/>
      <c r="E2162" s="71"/>
      <c r="H2162" s="34"/>
      <c r="I2162" s="34"/>
      <c r="J2162" s="1"/>
      <c r="K2162" s="1"/>
      <c r="L2162" s="1"/>
      <c r="M2162" s="42"/>
    </row>
    <row r="2163" spans="1:13" ht="14">
      <c r="A2163" s="38"/>
      <c r="C2163" s="40"/>
      <c r="D2163" s="71"/>
      <c r="E2163" s="71"/>
      <c r="H2163" s="34"/>
      <c r="I2163" s="34"/>
      <c r="J2163" s="1"/>
      <c r="K2163" s="1"/>
      <c r="L2163" s="1"/>
      <c r="M2163" s="42"/>
    </row>
    <row r="2164" spans="1:13" ht="14">
      <c r="A2164" s="38"/>
      <c r="C2164" s="40"/>
      <c r="D2164" s="71"/>
      <c r="E2164" s="71"/>
      <c r="H2164" s="34"/>
      <c r="I2164" s="34"/>
      <c r="J2164" s="1"/>
      <c r="K2164" s="1"/>
      <c r="L2164" s="1"/>
      <c r="M2164" s="42"/>
    </row>
    <row r="2165" spans="1:13" ht="14">
      <c r="A2165" s="38"/>
      <c r="C2165" s="40"/>
      <c r="D2165" s="71"/>
      <c r="E2165" s="71"/>
      <c r="H2165" s="34"/>
      <c r="I2165" s="34"/>
      <c r="J2165" s="1"/>
      <c r="K2165" s="1"/>
      <c r="L2165" s="1"/>
      <c r="M2165" s="42"/>
    </row>
    <row r="2166" spans="1:13" ht="14">
      <c r="A2166" s="38"/>
      <c r="C2166" s="40"/>
      <c r="D2166" s="71"/>
      <c r="E2166" s="71"/>
      <c r="H2166" s="34"/>
      <c r="I2166" s="34"/>
      <c r="J2166" s="1"/>
      <c r="K2166" s="1"/>
      <c r="L2166" s="1"/>
      <c r="M2166" s="42"/>
    </row>
    <row r="2167" spans="1:13" ht="14">
      <c r="A2167" s="38"/>
      <c r="C2167" s="40"/>
      <c r="D2167" s="71"/>
      <c r="E2167" s="71"/>
      <c r="H2167" s="34"/>
      <c r="I2167" s="34"/>
      <c r="J2167" s="1"/>
      <c r="K2167" s="1"/>
      <c r="L2167" s="1"/>
      <c r="M2167" s="42"/>
    </row>
    <row r="2168" spans="1:13" ht="14">
      <c r="A2168" s="38"/>
      <c r="C2168" s="40"/>
      <c r="D2168" s="71"/>
      <c r="E2168" s="71"/>
      <c r="H2168" s="34"/>
      <c r="I2168" s="34"/>
      <c r="J2168" s="1"/>
      <c r="K2168" s="1"/>
      <c r="L2168" s="1"/>
      <c r="M2168" s="42"/>
    </row>
    <row r="2169" spans="1:13" ht="14">
      <c r="A2169" s="38"/>
      <c r="C2169" s="40"/>
      <c r="D2169" s="71"/>
      <c r="E2169" s="71"/>
      <c r="H2169" s="34"/>
      <c r="I2169" s="34"/>
      <c r="J2169" s="1"/>
      <c r="K2169" s="1"/>
      <c r="L2169" s="1"/>
      <c r="M2169" s="42"/>
    </row>
    <row r="2170" spans="1:13" ht="14">
      <c r="A2170" s="38"/>
      <c r="C2170" s="40"/>
      <c r="D2170" s="71"/>
      <c r="E2170" s="71"/>
      <c r="H2170" s="34"/>
      <c r="I2170" s="34"/>
      <c r="J2170" s="1"/>
      <c r="K2170" s="1"/>
      <c r="L2170" s="1"/>
      <c r="M2170" s="42"/>
    </row>
    <row r="2171" spans="1:13" ht="14">
      <c r="A2171" s="38"/>
      <c r="C2171" s="40"/>
      <c r="D2171" s="71"/>
      <c r="E2171" s="71"/>
      <c r="H2171" s="34"/>
      <c r="I2171" s="34"/>
      <c r="J2171" s="1"/>
      <c r="K2171" s="1"/>
      <c r="L2171" s="1"/>
      <c r="M2171" s="42"/>
    </row>
    <row r="2172" spans="1:13" ht="14">
      <c r="A2172" s="38"/>
      <c r="C2172" s="40"/>
      <c r="D2172" s="71"/>
      <c r="E2172" s="71"/>
      <c r="H2172" s="34"/>
      <c r="I2172" s="34"/>
      <c r="J2172" s="1"/>
      <c r="K2172" s="1"/>
      <c r="L2172" s="1"/>
      <c r="M2172" s="42"/>
    </row>
    <row r="2173" spans="1:13" ht="14">
      <c r="A2173" s="38"/>
      <c r="C2173" s="40"/>
      <c r="D2173" s="71"/>
      <c r="E2173" s="71"/>
      <c r="H2173" s="34"/>
      <c r="I2173" s="34"/>
      <c r="J2173" s="1"/>
      <c r="K2173" s="1"/>
      <c r="L2173" s="1"/>
      <c r="M2173" s="42"/>
    </row>
    <row r="2174" spans="1:13" ht="14">
      <c r="A2174" s="38"/>
      <c r="C2174" s="40"/>
      <c r="D2174" s="71"/>
      <c r="E2174" s="71"/>
      <c r="H2174" s="34"/>
      <c r="I2174" s="34"/>
      <c r="J2174" s="1"/>
      <c r="K2174" s="1"/>
      <c r="L2174" s="1"/>
      <c r="M2174" s="42"/>
    </row>
    <row r="2175" spans="1:13" ht="14">
      <c r="A2175" s="38"/>
      <c r="C2175" s="40"/>
      <c r="D2175" s="71"/>
      <c r="E2175" s="71"/>
      <c r="H2175" s="34"/>
      <c r="I2175" s="34"/>
      <c r="J2175" s="1"/>
      <c r="K2175" s="1"/>
      <c r="L2175" s="1"/>
      <c r="M2175" s="42"/>
    </row>
    <row r="2176" spans="1:13" ht="14">
      <c r="A2176" s="38"/>
      <c r="C2176" s="40"/>
      <c r="D2176" s="71"/>
      <c r="E2176" s="71"/>
      <c r="H2176" s="34"/>
      <c r="I2176" s="34"/>
      <c r="J2176" s="1"/>
      <c r="K2176" s="1"/>
      <c r="L2176" s="1"/>
      <c r="M2176" s="42"/>
    </row>
    <row r="2177" spans="1:13" ht="14">
      <c r="A2177" s="38"/>
      <c r="C2177" s="40"/>
      <c r="D2177" s="71"/>
      <c r="E2177" s="71"/>
      <c r="H2177" s="34"/>
      <c r="I2177" s="34"/>
      <c r="J2177" s="1"/>
      <c r="K2177" s="1"/>
      <c r="L2177" s="1"/>
      <c r="M2177" s="42"/>
    </row>
    <row r="2178" spans="1:13" ht="14">
      <c r="A2178" s="38"/>
      <c r="C2178" s="40"/>
      <c r="D2178" s="71"/>
      <c r="E2178" s="71"/>
      <c r="H2178" s="34"/>
      <c r="I2178" s="34"/>
      <c r="J2178" s="1"/>
      <c r="K2178" s="1"/>
      <c r="L2178" s="1"/>
      <c r="M2178" s="42"/>
    </row>
    <row r="2179" spans="1:13" ht="14">
      <c r="A2179" s="38"/>
      <c r="C2179" s="40"/>
      <c r="D2179" s="71"/>
      <c r="E2179" s="71"/>
      <c r="H2179" s="34"/>
      <c r="I2179" s="34"/>
      <c r="J2179" s="1"/>
      <c r="K2179" s="1"/>
      <c r="L2179" s="1"/>
      <c r="M2179" s="42"/>
    </row>
    <row r="2180" spans="1:13" ht="14">
      <c r="A2180" s="38"/>
      <c r="C2180" s="40"/>
      <c r="D2180" s="71"/>
      <c r="E2180" s="71"/>
      <c r="H2180" s="34"/>
      <c r="I2180" s="34"/>
      <c r="J2180" s="1"/>
      <c r="K2180" s="1"/>
      <c r="L2180" s="1"/>
      <c r="M2180" s="42"/>
    </row>
    <row r="2181" spans="1:13" ht="14">
      <c r="A2181" s="38"/>
      <c r="C2181" s="40"/>
      <c r="D2181" s="71"/>
      <c r="E2181" s="71"/>
      <c r="H2181" s="34"/>
      <c r="I2181" s="34"/>
      <c r="J2181" s="1"/>
      <c r="K2181" s="1"/>
      <c r="L2181" s="1"/>
      <c r="M2181" s="42"/>
    </row>
    <row r="2182" spans="1:13" ht="14">
      <c r="A2182" s="38"/>
      <c r="C2182" s="40"/>
      <c r="D2182" s="71"/>
      <c r="E2182" s="71"/>
      <c r="H2182" s="34"/>
      <c r="I2182" s="34"/>
      <c r="J2182" s="1"/>
      <c r="K2182" s="1"/>
      <c r="L2182" s="1"/>
      <c r="M2182" s="42"/>
    </row>
    <row r="2183" spans="1:13" ht="14">
      <c r="A2183" s="38"/>
      <c r="C2183" s="40"/>
      <c r="D2183" s="71"/>
      <c r="E2183" s="71"/>
      <c r="H2183" s="34"/>
      <c r="I2183" s="34"/>
      <c r="J2183" s="1"/>
      <c r="K2183" s="1"/>
      <c r="L2183" s="1"/>
      <c r="M2183" s="42"/>
    </row>
    <row r="2184" spans="1:13" ht="14">
      <c r="A2184" s="38"/>
      <c r="C2184" s="40"/>
      <c r="D2184" s="71"/>
      <c r="E2184" s="71"/>
      <c r="H2184" s="34"/>
      <c r="I2184" s="34"/>
      <c r="J2184" s="1"/>
      <c r="K2184" s="1"/>
      <c r="L2184" s="1"/>
      <c r="M2184" s="42"/>
    </row>
    <row r="2185" spans="1:13" ht="14">
      <c r="A2185" s="38"/>
      <c r="C2185" s="40"/>
      <c r="D2185" s="71"/>
      <c r="E2185" s="71"/>
      <c r="H2185" s="34"/>
      <c r="I2185" s="34"/>
      <c r="J2185" s="1"/>
      <c r="K2185" s="1"/>
      <c r="L2185" s="1"/>
      <c r="M2185" s="42"/>
    </row>
    <row r="2186" spans="1:13" ht="14">
      <c r="A2186" s="38"/>
      <c r="C2186" s="40"/>
      <c r="D2186" s="71"/>
      <c r="E2186" s="71"/>
      <c r="H2186" s="34"/>
      <c r="I2186" s="34"/>
      <c r="J2186" s="1"/>
      <c r="K2186" s="1"/>
      <c r="L2186" s="1"/>
      <c r="M2186" s="42"/>
    </row>
    <row r="2187" spans="1:13" ht="14">
      <c r="A2187" s="38"/>
      <c r="C2187" s="40"/>
      <c r="D2187" s="71"/>
      <c r="E2187" s="71"/>
      <c r="H2187" s="34"/>
      <c r="I2187" s="34"/>
      <c r="J2187" s="1"/>
      <c r="K2187" s="1"/>
      <c r="L2187" s="1"/>
      <c r="M2187" s="42"/>
    </row>
    <row r="2188" spans="1:13" ht="14">
      <c r="A2188" s="38"/>
      <c r="C2188" s="40"/>
      <c r="D2188" s="71"/>
      <c r="E2188" s="71"/>
      <c r="H2188" s="34"/>
      <c r="I2188" s="34"/>
      <c r="J2188" s="1"/>
      <c r="K2188" s="1"/>
      <c r="L2188" s="1"/>
      <c r="M2188" s="42"/>
    </row>
    <row r="2189" spans="1:13" ht="14">
      <c r="A2189" s="38"/>
      <c r="C2189" s="40"/>
      <c r="D2189" s="71"/>
      <c r="E2189" s="71"/>
      <c r="H2189" s="34"/>
      <c r="I2189" s="34"/>
      <c r="J2189" s="1"/>
      <c r="K2189" s="1"/>
      <c r="L2189" s="1"/>
      <c r="M2189" s="42"/>
    </row>
    <row r="2190" spans="1:13" ht="14">
      <c r="A2190" s="38"/>
      <c r="C2190" s="40"/>
      <c r="D2190" s="71"/>
      <c r="E2190" s="71"/>
      <c r="H2190" s="34"/>
      <c r="I2190" s="34"/>
      <c r="J2190" s="1"/>
      <c r="K2190" s="1"/>
      <c r="L2190" s="1"/>
      <c r="M2190" s="42"/>
    </row>
    <row r="2191" spans="1:13" ht="14">
      <c r="A2191" s="38"/>
      <c r="C2191" s="40"/>
      <c r="D2191" s="71"/>
      <c r="E2191" s="71"/>
      <c r="H2191" s="34"/>
      <c r="I2191" s="34"/>
      <c r="J2191" s="1"/>
      <c r="K2191" s="1"/>
      <c r="L2191" s="1"/>
      <c r="M2191" s="42"/>
    </row>
    <row r="2192" spans="1:13" ht="14">
      <c r="A2192" s="38"/>
      <c r="C2192" s="40"/>
      <c r="D2192" s="71"/>
      <c r="E2192" s="71"/>
      <c r="H2192" s="34"/>
      <c r="I2192" s="34"/>
      <c r="J2192" s="1"/>
      <c r="K2192" s="1"/>
      <c r="L2192" s="1"/>
      <c r="M2192" s="42"/>
    </row>
    <row r="2193" spans="1:13" ht="14">
      <c r="A2193" s="38"/>
      <c r="C2193" s="40"/>
      <c r="D2193" s="71"/>
      <c r="E2193" s="71"/>
      <c r="H2193" s="34"/>
      <c r="I2193" s="34"/>
      <c r="J2193" s="1"/>
      <c r="K2193" s="1"/>
      <c r="L2193" s="1"/>
      <c r="M2193" s="42"/>
    </row>
    <row r="2194" spans="1:13" ht="14">
      <c r="A2194" s="38"/>
      <c r="C2194" s="40"/>
      <c r="D2194" s="71"/>
      <c r="E2194" s="71"/>
      <c r="H2194" s="34"/>
      <c r="I2194" s="34"/>
      <c r="J2194" s="1"/>
      <c r="K2194" s="1"/>
      <c r="L2194" s="1"/>
      <c r="M2194" s="42"/>
    </row>
    <row r="2195" spans="1:13" ht="14">
      <c r="A2195" s="38"/>
      <c r="C2195" s="40"/>
      <c r="D2195" s="71"/>
      <c r="E2195" s="71"/>
      <c r="H2195" s="34"/>
      <c r="I2195" s="34"/>
      <c r="J2195" s="1"/>
      <c r="K2195" s="1"/>
      <c r="L2195" s="1"/>
      <c r="M2195" s="42"/>
    </row>
    <row r="2196" spans="1:13" ht="14">
      <c r="A2196" s="38"/>
      <c r="C2196" s="40"/>
      <c r="D2196" s="71"/>
      <c r="E2196" s="71"/>
      <c r="H2196" s="34"/>
      <c r="I2196" s="34"/>
      <c r="J2196" s="1"/>
      <c r="K2196" s="1"/>
      <c r="L2196" s="1"/>
      <c r="M2196" s="42"/>
    </row>
    <row r="2197" spans="1:13" ht="14">
      <c r="A2197" s="38"/>
      <c r="C2197" s="40"/>
      <c r="D2197" s="71"/>
      <c r="E2197" s="71"/>
      <c r="H2197" s="34"/>
      <c r="I2197" s="34"/>
      <c r="J2197" s="1"/>
      <c r="K2197" s="1"/>
      <c r="L2197" s="1"/>
      <c r="M2197" s="42"/>
    </row>
    <row r="2198" spans="1:13" ht="14">
      <c r="A2198" s="38"/>
      <c r="C2198" s="40"/>
      <c r="D2198" s="71"/>
      <c r="E2198" s="71"/>
      <c r="H2198" s="34"/>
      <c r="I2198" s="34"/>
      <c r="J2198" s="1"/>
      <c r="K2198" s="1"/>
      <c r="L2198" s="1"/>
      <c r="M2198" s="42"/>
    </row>
    <row r="2199" spans="1:13" ht="14">
      <c r="A2199" s="38"/>
      <c r="C2199" s="40"/>
      <c r="D2199" s="71"/>
      <c r="E2199" s="71"/>
      <c r="H2199" s="34"/>
      <c r="I2199" s="34"/>
      <c r="J2199" s="1"/>
      <c r="K2199" s="1"/>
      <c r="L2199" s="1"/>
      <c r="M2199" s="42"/>
    </row>
    <row r="2200" spans="1:13" ht="14">
      <c r="A2200" s="38"/>
      <c r="C2200" s="40"/>
      <c r="D2200" s="71"/>
      <c r="E2200" s="71"/>
      <c r="H2200" s="34"/>
      <c r="I2200" s="34"/>
      <c r="J2200" s="1"/>
      <c r="K2200" s="1"/>
      <c r="L2200" s="1"/>
      <c r="M2200" s="42"/>
    </row>
    <row r="2201" spans="1:13" ht="14">
      <c r="A2201" s="38"/>
      <c r="C2201" s="40"/>
      <c r="D2201" s="71"/>
      <c r="E2201" s="71"/>
      <c r="H2201" s="34"/>
      <c r="I2201" s="34"/>
      <c r="J2201" s="1"/>
      <c r="K2201" s="1"/>
      <c r="L2201" s="1"/>
      <c r="M2201" s="42"/>
    </row>
    <row r="2202" spans="1:13" ht="14">
      <c r="A2202" s="38"/>
      <c r="C2202" s="40"/>
      <c r="D2202" s="71"/>
      <c r="E2202" s="71"/>
      <c r="H2202" s="34"/>
      <c r="I2202" s="34"/>
      <c r="J2202" s="1"/>
      <c r="K2202" s="1"/>
      <c r="L2202" s="1"/>
      <c r="M2202" s="42"/>
    </row>
    <row r="2203" spans="1:13" ht="14">
      <c r="A2203" s="38"/>
      <c r="C2203" s="40"/>
      <c r="D2203" s="71"/>
      <c r="E2203" s="71"/>
      <c r="H2203" s="34"/>
      <c r="I2203" s="34"/>
      <c r="J2203" s="1"/>
      <c r="K2203" s="1"/>
      <c r="L2203" s="1"/>
      <c r="M2203" s="42"/>
    </row>
    <row r="2204" spans="1:13" ht="14">
      <c r="A2204" s="38"/>
      <c r="C2204" s="40"/>
      <c r="D2204" s="71"/>
      <c r="E2204" s="71"/>
      <c r="H2204" s="34"/>
      <c r="I2204" s="34"/>
      <c r="J2204" s="1"/>
      <c r="K2204" s="1"/>
      <c r="L2204" s="1"/>
      <c r="M2204" s="42"/>
    </row>
    <row r="2205" spans="1:13" ht="14">
      <c r="A2205" s="38"/>
      <c r="C2205" s="40"/>
      <c r="D2205" s="71"/>
      <c r="E2205" s="71"/>
      <c r="H2205" s="34"/>
      <c r="I2205" s="34"/>
      <c r="J2205" s="1"/>
      <c r="K2205" s="1"/>
      <c r="L2205" s="1"/>
      <c r="M2205" s="42"/>
    </row>
    <row r="2206" spans="1:13" ht="14">
      <c r="A2206" s="38"/>
      <c r="C2206" s="40"/>
      <c r="D2206" s="71"/>
      <c r="E2206" s="71"/>
      <c r="H2206" s="34"/>
      <c r="I2206" s="34"/>
      <c r="J2206" s="1"/>
      <c r="K2206" s="1"/>
      <c r="L2206" s="1"/>
      <c r="M2206" s="42"/>
    </row>
    <row r="2207" spans="1:13" ht="14">
      <c r="A2207" s="38"/>
      <c r="C2207" s="40"/>
      <c r="D2207" s="71"/>
      <c r="E2207" s="71"/>
      <c r="H2207" s="34"/>
      <c r="I2207" s="34"/>
      <c r="J2207" s="1"/>
      <c r="K2207" s="1"/>
      <c r="L2207" s="1"/>
      <c r="M2207" s="42"/>
    </row>
    <row r="2208" spans="1:13" ht="14">
      <c r="A2208" s="38"/>
      <c r="C2208" s="40"/>
      <c r="D2208" s="71"/>
      <c r="E2208" s="71"/>
      <c r="H2208" s="34"/>
      <c r="I2208" s="34"/>
      <c r="J2208" s="1"/>
      <c r="K2208" s="1"/>
      <c r="L2208" s="1"/>
      <c r="M2208" s="42"/>
    </row>
    <row r="2209" spans="1:13" ht="14">
      <c r="A2209" s="38"/>
      <c r="C2209" s="40"/>
      <c r="D2209" s="71"/>
      <c r="E2209" s="71"/>
      <c r="H2209" s="34"/>
      <c r="I2209" s="34"/>
      <c r="J2209" s="1"/>
      <c r="K2209" s="1"/>
      <c r="L2209" s="1"/>
      <c r="M2209" s="42"/>
    </row>
    <row r="2210" spans="1:13" ht="14">
      <c r="A2210" s="38"/>
      <c r="C2210" s="40"/>
      <c r="D2210" s="71"/>
      <c r="E2210" s="71"/>
      <c r="H2210" s="34"/>
      <c r="I2210" s="34"/>
      <c r="J2210" s="1"/>
      <c r="K2210" s="1"/>
      <c r="L2210" s="1"/>
      <c r="M2210" s="42"/>
    </row>
    <row r="2211" spans="1:13" ht="14">
      <c r="A2211" s="38"/>
      <c r="C2211" s="40"/>
      <c r="D2211" s="71"/>
      <c r="E2211" s="71"/>
      <c r="H2211" s="34"/>
      <c r="I2211" s="34"/>
      <c r="J2211" s="1"/>
      <c r="K2211" s="1"/>
      <c r="L2211" s="1"/>
      <c r="M2211" s="42"/>
    </row>
    <row r="2212" spans="1:13" ht="14">
      <c r="A2212" s="38"/>
      <c r="C2212" s="40"/>
      <c r="D2212" s="71"/>
      <c r="E2212" s="71"/>
      <c r="H2212" s="34"/>
      <c r="I2212" s="34"/>
      <c r="J2212" s="1"/>
      <c r="K2212" s="1"/>
      <c r="L2212" s="1"/>
      <c r="M2212" s="42"/>
    </row>
    <row r="2213" spans="1:13" ht="14">
      <c r="A2213" s="38"/>
      <c r="C2213" s="40"/>
      <c r="D2213" s="71"/>
      <c r="E2213" s="71"/>
      <c r="H2213" s="34"/>
      <c r="I2213" s="34"/>
      <c r="J2213" s="1"/>
      <c r="K2213" s="1"/>
      <c r="L2213" s="1"/>
      <c r="M2213" s="42"/>
    </row>
    <row r="2214" spans="1:13" ht="14">
      <c r="A2214" s="38"/>
      <c r="C2214" s="40"/>
      <c r="D2214" s="71"/>
      <c r="E2214" s="71"/>
      <c r="H2214" s="34"/>
      <c r="I2214" s="34"/>
      <c r="J2214" s="1"/>
      <c r="K2214" s="1"/>
      <c r="L2214" s="1"/>
      <c r="M2214" s="42"/>
    </row>
    <row r="2215" spans="1:13" ht="14">
      <c r="A2215" s="38"/>
      <c r="C2215" s="40"/>
      <c r="D2215" s="71"/>
      <c r="E2215" s="71"/>
      <c r="H2215" s="34"/>
      <c r="I2215" s="34"/>
      <c r="J2215" s="1"/>
      <c r="K2215" s="1"/>
      <c r="L2215" s="1"/>
      <c r="M2215" s="42"/>
    </row>
    <row r="2216" spans="1:13" ht="14">
      <c r="A2216" s="38"/>
      <c r="C2216" s="40"/>
      <c r="D2216" s="71"/>
      <c r="E2216" s="71"/>
      <c r="H2216" s="34"/>
      <c r="I2216" s="34"/>
      <c r="J2216" s="1"/>
      <c r="K2216" s="1"/>
      <c r="L2216" s="1"/>
      <c r="M2216" s="42"/>
    </row>
    <row r="2217" spans="1:13" ht="14">
      <c r="A2217" s="38"/>
      <c r="C2217" s="40"/>
      <c r="D2217" s="71"/>
      <c r="E2217" s="71"/>
      <c r="H2217" s="34"/>
      <c r="I2217" s="34"/>
      <c r="J2217" s="1"/>
      <c r="K2217" s="1"/>
      <c r="L2217" s="1"/>
      <c r="M2217" s="42"/>
    </row>
    <row r="2218" spans="1:13" ht="14">
      <c r="A2218" s="38"/>
      <c r="C2218" s="40"/>
      <c r="D2218" s="71"/>
      <c r="E2218" s="71"/>
      <c r="H2218" s="34"/>
      <c r="I2218" s="34"/>
      <c r="J2218" s="1"/>
      <c r="K2218" s="1"/>
      <c r="L2218" s="1"/>
      <c r="M2218" s="42"/>
    </row>
    <row r="2219" spans="1:13" ht="14">
      <c r="A2219" s="38"/>
      <c r="C2219" s="40"/>
      <c r="D2219" s="71"/>
      <c r="E2219" s="71"/>
      <c r="H2219" s="34"/>
      <c r="I2219" s="34"/>
      <c r="J2219" s="1"/>
      <c r="K2219" s="1"/>
      <c r="L2219" s="1"/>
      <c r="M2219" s="42"/>
    </row>
    <row r="2220" spans="1:13" ht="14">
      <c r="A2220" s="38"/>
      <c r="C2220" s="40"/>
      <c r="D2220" s="71"/>
      <c r="E2220" s="71"/>
      <c r="H2220" s="34"/>
      <c r="I2220" s="34"/>
      <c r="J2220" s="1"/>
      <c r="K2220" s="1"/>
      <c r="L2220" s="1"/>
      <c r="M2220" s="42"/>
    </row>
    <row r="2221" spans="1:13" ht="14">
      <c r="A2221" s="38"/>
      <c r="C2221" s="40"/>
      <c r="D2221" s="71"/>
      <c r="E2221" s="71"/>
      <c r="H2221" s="34"/>
      <c r="I2221" s="34"/>
      <c r="J2221" s="1"/>
      <c r="K2221" s="1"/>
      <c r="L2221" s="1"/>
      <c r="M2221" s="42"/>
    </row>
    <row r="2222" spans="1:13" ht="14">
      <c r="A2222" s="38"/>
      <c r="C2222" s="40"/>
      <c r="D2222" s="71"/>
      <c r="E2222" s="71"/>
      <c r="H2222" s="34"/>
      <c r="I2222" s="34"/>
      <c r="J2222" s="1"/>
      <c r="K2222" s="1"/>
      <c r="L2222" s="1"/>
      <c r="M2222" s="42"/>
    </row>
    <row r="2223" spans="1:13" ht="14">
      <c r="A2223" s="38"/>
      <c r="C2223" s="40"/>
      <c r="D2223" s="71"/>
      <c r="E2223" s="71"/>
      <c r="H2223" s="34"/>
      <c r="I2223" s="34"/>
      <c r="J2223" s="1"/>
      <c r="K2223" s="1"/>
      <c r="L2223" s="1"/>
      <c r="M2223" s="42"/>
    </row>
    <row r="2224" spans="1:13" ht="14">
      <c r="A2224" s="38"/>
      <c r="C2224" s="40"/>
      <c r="D2224" s="71"/>
      <c r="E2224" s="71"/>
      <c r="H2224" s="34"/>
      <c r="I2224" s="34"/>
      <c r="J2224" s="1"/>
      <c r="K2224" s="1"/>
      <c r="L2224" s="1"/>
      <c r="M2224" s="42"/>
    </row>
    <row r="2225" spans="1:13" ht="14">
      <c r="A2225" s="38"/>
      <c r="C2225" s="40"/>
      <c r="D2225" s="71"/>
      <c r="E2225" s="71"/>
      <c r="H2225" s="34"/>
      <c r="I2225" s="34"/>
      <c r="J2225" s="1"/>
      <c r="K2225" s="1"/>
      <c r="L2225" s="1"/>
      <c r="M2225" s="42"/>
    </row>
    <row r="2226" spans="1:13" ht="14">
      <c r="A2226" s="38"/>
      <c r="C2226" s="40"/>
      <c r="D2226" s="71"/>
      <c r="E2226" s="71"/>
      <c r="H2226" s="34"/>
      <c r="I2226" s="34"/>
      <c r="J2226" s="1"/>
      <c r="K2226" s="1"/>
      <c r="L2226" s="1"/>
      <c r="M2226" s="42"/>
    </row>
    <row r="2227" spans="1:13" ht="14">
      <c r="A2227" s="38"/>
      <c r="C2227" s="40"/>
      <c r="D2227" s="71"/>
      <c r="E2227" s="71"/>
      <c r="H2227" s="34"/>
      <c r="I2227" s="34"/>
      <c r="J2227" s="1"/>
      <c r="K2227" s="1"/>
      <c r="L2227" s="1"/>
      <c r="M2227" s="42"/>
    </row>
    <row r="2228" spans="1:13" ht="14">
      <c r="A2228" s="38"/>
      <c r="C2228" s="40"/>
      <c r="D2228" s="71"/>
      <c r="E2228" s="71"/>
      <c r="H2228" s="34"/>
      <c r="I2228" s="34"/>
      <c r="J2228" s="1"/>
      <c r="K2228" s="1"/>
      <c r="L2228" s="1"/>
      <c r="M2228" s="42"/>
    </row>
    <row r="2229" spans="1:13" ht="14">
      <c r="A2229" s="38"/>
      <c r="C2229" s="40"/>
      <c r="D2229" s="71"/>
      <c r="E2229" s="71"/>
      <c r="H2229" s="34"/>
      <c r="I2229" s="34"/>
      <c r="J2229" s="1"/>
      <c r="K2229" s="1"/>
      <c r="L2229" s="1"/>
      <c r="M2229" s="42"/>
    </row>
    <row r="2230" spans="1:13" ht="14">
      <c r="A2230" s="38"/>
      <c r="C2230" s="40"/>
      <c r="D2230" s="71"/>
      <c r="E2230" s="71"/>
      <c r="H2230" s="34"/>
      <c r="I2230" s="34"/>
      <c r="J2230" s="1"/>
      <c r="K2230" s="1"/>
      <c r="L2230" s="1"/>
      <c r="M2230" s="42"/>
    </row>
    <row r="2231" spans="1:13" ht="14">
      <c r="A2231" s="38"/>
      <c r="C2231" s="40"/>
      <c r="D2231" s="71"/>
      <c r="E2231" s="71"/>
      <c r="H2231" s="34"/>
      <c r="I2231" s="34"/>
      <c r="J2231" s="1"/>
      <c r="K2231" s="1"/>
      <c r="L2231" s="1"/>
      <c r="M2231" s="42"/>
    </row>
    <row r="2232" spans="1:13" ht="14">
      <c r="A2232" s="38"/>
      <c r="C2232" s="40"/>
      <c r="D2232" s="71"/>
      <c r="E2232" s="71"/>
      <c r="H2232" s="34"/>
      <c r="I2232" s="34"/>
      <c r="J2232" s="1"/>
      <c r="K2232" s="1"/>
      <c r="L2232" s="1"/>
      <c r="M2232" s="42"/>
    </row>
    <row r="2233" spans="1:13" ht="14">
      <c r="A2233" s="38"/>
      <c r="C2233" s="40"/>
      <c r="D2233" s="71"/>
      <c r="E2233" s="71"/>
      <c r="H2233" s="34"/>
      <c r="I2233" s="34"/>
      <c r="J2233" s="1"/>
      <c r="K2233" s="1"/>
      <c r="L2233" s="1"/>
      <c r="M2233" s="42"/>
    </row>
    <row r="2234" spans="1:13" ht="14">
      <c r="A2234" s="38"/>
      <c r="C2234" s="40"/>
      <c r="D2234" s="71"/>
      <c r="E2234" s="71"/>
      <c r="H2234" s="34"/>
      <c r="I2234" s="34"/>
      <c r="J2234" s="1"/>
      <c r="K2234" s="1"/>
      <c r="L2234" s="1"/>
      <c r="M2234" s="42"/>
    </row>
    <row r="2235" spans="1:13" ht="14">
      <c r="A2235" s="38"/>
      <c r="C2235" s="40"/>
      <c r="D2235" s="71"/>
      <c r="E2235" s="71"/>
      <c r="H2235" s="34"/>
      <c r="I2235" s="34"/>
      <c r="J2235" s="1"/>
      <c r="K2235" s="1"/>
      <c r="L2235" s="1"/>
      <c r="M2235" s="42"/>
    </row>
    <row r="2236" spans="1:13" ht="14">
      <c r="A2236" s="38"/>
      <c r="C2236" s="40"/>
      <c r="D2236" s="71"/>
      <c r="E2236" s="71"/>
      <c r="H2236" s="34"/>
      <c r="I2236" s="34"/>
      <c r="J2236" s="1"/>
      <c r="K2236" s="1"/>
      <c r="L2236" s="1"/>
      <c r="M2236" s="42"/>
    </row>
    <row r="2237" spans="1:13" ht="14">
      <c r="A2237" s="38"/>
      <c r="C2237" s="40"/>
      <c r="D2237" s="71"/>
      <c r="E2237" s="71"/>
      <c r="H2237" s="34"/>
      <c r="I2237" s="34"/>
      <c r="J2237" s="1"/>
      <c r="K2237" s="1"/>
      <c r="L2237" s="1"/>
      <c r="M2237" s="42"/>
    </row>
    <row r="2238" spans="1:13" ht="14">
      <c r="A2238" s="38"/>
      <c r="C2238" s="40"/>
      <c r="D2238" s="71"/>
      <c r="E2238" s="71"/>
      <c r="H2238" s="34"/>
      <c r="I2238" s="34"/>
      <c r="J2238" s="1"/>
      <c r="K2238" s="1"/>
      <c r="L2238" s="1"/>
      <c r="M2238" s="42"/>
    </row>
    <row r="2239" spans="1:13" ht="14">
      <c r="A2239" s="38"/>
      <c r="C2239" s="40"/>
      <c r="D2239" s="71"/>
      <c r="E2239" s="71"/>
      <c r="H2239" s="34"/>
      <c r="I2239" s="34"/>
      <c r="J2239" s="1"/>
      <c r="K2239" s="1"/>
      <c r="L2239" s="1"/>
      <c r="M2239" s="42"/>
    </row>
    <row r="2240" spans="1:13" ht="14">
      <c r="A2240" s="38"/>
      <c r="C2240" s="40"/>
      <c r="D2240" s="71"/>
      <c r="E2240" s="71"/>
      <c r="H2240" s="34"/>
      <c r="I2240" s="34"/>
      <c r="J2240" s="1"/>
      <c r="K2240" s="1"/>
      <c r="L2240" s="1"/>
      <c r="M2240" s="42"/>
    </row>
    <row r="2241" spans="1:13" ht="14">
      <c r="A2241" s="38"/>
      <c r="C2241" s="40"/>
      <c r="D2241" s="71"/>
      <c r="E2241" s="71"/>
      <c r="H2241" s="34"/>
      <c r="I2241" s="34"/>
      <c r="J2241" s="1"/>
      <c r="K2241" s="1"/>
      <c r="L2241" s="1"/>
      <c r="M2241" s="42"/>
    </row>
    <row r="2242" spans="1:13" ht="14">
      <c r="A2242" s="38"/>
      <c r="C2242" s="40"/>
      <c r="D2242" s="71"/>
      <c r="E2242" s="71"/>
      <c r="H2242" s="34"/>
      <c r="I2242" s="34"/>
      <c r="J2242" s="1"/>
      <c r="K2242" s="1"/>
      <c r="L2242" s="1"/>
      <c r="M2242" s="42"/>
    </row>
    <row r="2243" spans="1:13" ht="14">
      <c r="A2243" s="38"/>
      <c r="C2243" s="40"/>
      <c r="D2243" s="71"/>
      <c r="E2243" s="71"/>
      <c r="H2243" s="34"/>
      <c r="I2243" s="34"/>
      <c r="J2243" s="1"/>
      <c r="K2243" s="1"/>
      <c r="L2243" s="1"/>
      <c r="M2243" s="42"/>
    </row>
    <row r="2244" spans="1:13" ht="14">
      <c r="A2244" s="38"/>
      <c r="C2244" s="40"/>
      <c r="D2244" s="71"/>
      <c r="E2244" s="71"/>
      <c r="H2244" s="34"/>
      <c r="I2244" s="34"/>
      <c r="J2244" s="1"/>
      <c r="K2244" s="1"/>
      <c r="L2244" s="1"/>
      <c r="M2244" s="42"/>
    </row>
    <row r="2245" spans="1:13" ht="14">
      <c r="A2245" s="38"/>
      <c r="C2245" s="40"/>
      <c r="D2245" s="71"/>
      <c r="E2245" s="71"/>
      <c r="H2245" s="34"/>
      <c r="I2245" s="34"/>
      <c r="J2245" s="1"/>
      <c r="K2245" s="1"/>
      <c r="L2245" s="1"/>
      <c r="M2245" s="42"/>
    </row>
    <row r="2246" spans="1:13" ht="14">
      <c r="A2246" s="38"/>
      <c r="C2246" s="40"/>
      <c r="D2246" s="71"/>
      <c r="E2246" s="71"/>
      <c r="H2246" s="34"/>
      <c r="I2246" s="34"/>
      <c r="J2246" s="1"/>
      <c r="K2246" s="1"/>
      <c r="L2246" s="1"/>
      <c r="M2246" s="42"/>
    </row>
    <row r="2247" spans="1:13" ht="14">
      <c r="A2247" s="38"/>
      <c r="C2247" s="40"/>
      <c r="D2247" s="71"/>
      <c r="E2247" s="71"/>
      <c r="H2247" s="34"/>
      <c r="I2247" s="34"/>
      <c r="J2247" s="1"/>
      <c r="K2247" s="1"/>
      <c r="L2247" s="1"/>
      <c r="M2247" s="42"/>
    </row>
    <row r="2248" spans="1:13" ht="14">
      <c r="A2248" s="38"/>
      <c r="C2248" s="40"/>
      <c r="D2248" s="71"/>
      <c r="E2248" s="71"/>
      <c r="H2248" s="34"/>
      <c r="I2248" s="34"/>
      <c r="J2248" s="1"/>
      <c r="K2248" s="1"/>
      <c r="L2248" s="1"/>
      <c r="M2248" s="42"/>
    </row>
    <row r="2249" spans="1:13" ht="14">
      <c r="A2249" s="38"/>
      <c r="C2249" s="40"/>
      <c r="D2249" s="71"/>
      <c r="E2249" s="71"/>
      <c r="H2249" s="34"/>
      <c r="I2249" s="34"/>
      <c r="J2249" s="1"/>
      <c r="K2249" s="1"/>
      <c r="L2249" s="1"/>
      <c r="M2249" s="42"/>
    </row>
    <row r="2250" spans="1:13" ht="14">
      <c r="A2250" s="38"/>
      <c r="C2250" s="40"/>
      <c r="D2250" s="71"/>
      <c r="E2250" s="71"/>
      <c r="H2250" s="34"/>
      <c r="I2250" s="34"/>
      <c r="J2250" s="1"/>
      <c r="K2250" s="1"/>
      <c r="L2250" s="1"/>
      <c r="M2250" s="42"/>
    </row>
    <row r="2251" spans="1:13" ht="14">
      <c r="A2251" s="38"/>
      <c r="C2251" s="40"/>
      <c r="D2251" s="71"/>
      <c r="E2251" s="71"/>
      <c r="H2251" s="34"/>
      <c r="I2251" s="34"/>
      <c r="J2251" s="1"/>
      <c r="K2251" s="1"/>
      <c r="L2251" s="1"/>
      <c r="M2251" s="42"/>
    </row>
    <row r="2252" spans="1:13" ht="14">
      <c r="A2252" s="38"/>
      <c r="C2252" s="40"/>
      <c r="D2252" s="71"/>
      <c r="E2252" s="71"/>
      <c r="H2252" s="34"/>
      <c r="I2252" s="34"/>
      <c r="J2252" s="1"/>
      <c r="K2252" s="1"/>
      <c r="L2252" s="1"/>
      <c r="M2252" s="42"/>
    </row>
    <row r="2253" spans="1:13" ht="14">
      <c r="A2253" s="38"/>
      <c r="C2253" s="40"/>
      <c r="D2253" s="71"/>
      <c r="E2253" s="71"/>
      <c r="H2253" s="34"/>
      <c r="I2253" s="34"/>
      <c r="J2253" s="1"/>
      <c r="K2253" s="1"/>
      <c r="L2253" s="1"/>
      <c r="M2253" s="42"/>
    </row>
    <row r="2254" spans="1:13" ht="14">
      <c r="A2254" s="38"/>
      <c r="C2254" s="40"/>
      <c r="D2254" s="71"/>
      <c r="E2254" s="71"/>
      <c r="H2254" s="34"/>
      <c r="I2254" s="34"/>
      <c r="J2254" s="1"/>
      <c r="K2254" s="1"/>
      <c r="L2254" s="1"/>
      <c r="M2254" s="42"/>
    </row>
    <row r="2255" spans="1:13" ht="14">
      <c r="A2255" s="38"/>
      <c r="C2255" s="40"/>
      <c r="D2255" s="71"/>
      <c r="E2255" s="71"/>
      <c r="H2255" s="34"/>
      <c r="I2255" s="34"/>
      <c r="J2255" s="1"/>
      <c r="K2255" s="1"/>
      <c r="L2255" s="1"/>
      <c r="M2255" s="42"/>
    </row>
    <row r="2256" spans="1:13" ht="14">
      <c r="A2256" s="38"/>
      <c r="C2256" s="40"/>
      <c r="D2256" s="71"/>
      <c r="E2256" s="71"/>
      <c r="H2256" s="34"/>
      <c r="I2256" s="34"/>
      <c r="J2256" s="1"/>
      <c r="K2256" s="1"/>
      <c r="L2256" s="1"/>
      <c r="M2256" s="42"/>
    </row>
    <row r="2257" spans="1:13" ht="14">
      <c r="A2257" s="38"/>
      <c r="C2257" s="40"/>
      <c r="D2257" s="71"/>
      <c r="E2257" s="71"/>
      <c r="H2257" s="34"/>
      <c r="I2257" s="34"/>
      <c r="J2257" s="1"/>
      <c r="K2257" s="1"/>
      <c r="L2257" s="1"/>
      <c r="M2257" s="42"/>
    </row>
    <row r="2258" spans="1:13" ht="14">
      <c r="A2258" s="38"/>
      <c r="C2258" s="40"/>
      <c r="D2258" s="71"/>
      <c r="E2258" s="71"/>
      <c r="H2258" s="34"/>
      <c r="I2258" s="34"/>
      <c r="J2258" s="1"/>
      <c r="K2258" s="1"/>
      <c r="L2258" s="1"/>
      <c r="M2258" s="42"/>
    </row>
    <row r="2259" spans="1:13" ht="14">
      <c r="A2259" s="38"/>
      <c r="C2259" s="40"/>
      <c r="D2259" s="71"/>
      <c r="E2259" s="71"/>
      <c r="H2259" s="34"/>
      <c r="I2259" s="34"/>
      <c r="J2259" s="1"/>
      <c r="K2259" s="1"/>
      <c r="L2259" s="1"/>
      <c r="M2259" s="42"/>
    </row>
    <row r="2260" spans="1:13" ht="14">
      <c r="A2260" s="38"/>
      <c r="C2260" s="40"/>
      <c r="D2260" s="71"/>
      <c r="E2260" s="71"/>
      <c r="H2260" s="34"/>
      <c r="I2260" s="34"/>
      <c r="J2260" s="1"/>
      <c r="K2260" s="1"/>
      <c r="L2260" s="1"/>
      <c r="M2260" s="42"/>
    </row>
    <row r="2261" spans="1:13" ht="14">
      <c r="A2261" s="38"/>
      <c r="C2261" s="40"/>
      <c r="D2261" s="71"/>
      <c r="E2261" s="71"/>
      <c r="H2261" s="34"/>
      <c r="I2261" s="34"/>
      <c r="J2261" s="1"/>
      <c r="K2261" s="1"/>
      <c r="L2261" s="1"/>
      <c r="M2261" s="42"/>
    </row>
    <row r="2262" spans="1:13" ht="14">
      <c r="A2262" s="38"/>
      <c r="C2262" s="40"/>
      <c r="D2262" s="71"/>
      <c r="E2262" s="71"/>
      <c r="H2262" s="34"/>
      <c r="I2262" s="34"/>
      <c r="J2262" s="1"/>
      <c r="K2262" s="1"/>
      <c r="L2262" s="1"/>
      <c r="M2262" s="42"/>
    </row>
    <row r="2263" spans="1:13" ht="14">
      <c r="A2263" s="38"/>
      <c r="C2263" s="40"/>
      <c r="D2263" s="71"/>
      <c r="E2263" s="71"/>
      <c r="H2263" s="34"/>
      <c r="I2263" s="34"/>
      <c r="J2263" s="1"/>
      <c r="K2263" s="1"/>
      <c r="L2263" s="1"/>
      <c r="M2263" s="42"/>
    </row>
    <row r="2264" spans="1:13" ht="14">
      <c r="A2264" s="38"/>
      <c r="C2264" s="40"/>
      <c r="D2264" s="71"/>
      <c r="E2264" s="71"/>
      <c r="H2264" s="34"/>
      <c r="I2264" s="34"/>
      <c r="J2264" s="1"/>
      <c r="K2264" s="1"/>
      <c r="L2264" s="1"/>
      <c r="M2264" s="42"/>
    </row>
    <row r="2265" spans="1:13" ht="14">
      <c r="A2265" s="38"/>
      <c r="C2265" s="40"/>
      <c r="D2265" s="71"/>
      <c r="E2265" s="71"/>
      <c r="H2265" s="34"/>
      <c r="I2265" s="34"/>
      <c r="J2265" s="1"/>
      <c r="K2265" s="1"/>
      <c r="L2265" s="1"/>
      <c r="M2265" s="42"/>
    </row>
    <row r="2266" spans="1:13" ht="14">
      <c r="A2266" s="38"/>
      <c r="C2266" s="40"/>
      <c r="D2266" s="71"/>
      <c r="E2266" s="71"/>
      <c r="H2266" s="34"/>
      <c r="I2266" s="34"/>
      <c r="J2266" s="1"/>
      <c r="K2266" s="1"/>
      <c r="L2266" s="1"/>
      <c r="M2266" s="42"/>
    </row>
    <row r="2267" spans="1:13" ht="14">
      <c r="A2267" s="38"/>
      <c r="C2267" s="40"/>
      <c r="D2267" s="71"/>
      <c r="E2267" s="71"/>
      <c r="H2267" s="34"/>
      <c r="I2267" s="34"/>
      <c r="J2267" s="1"/>
      <c r="K2267" s="1"/>
      <c r="L2267" s="1"/>
      <c r="M2267" s="42"/>
    </row>
    <row r="2268" spans="1:13" ht="14">
      <c r="A2268" s="38"/>
      <c r="C2268" s="40"/>
      <c r="D2268" s="71"/>
      <c r="E2268" s="71"/>
      <c r="H2268" s="34"/>
      <c r="I2268" s="34"/>
      <c r="J2268" s="1"/>
      <c r="K2268" s="1"/>
      <c r="L2268" s="1"/>
      <c r="M2268" s="42"/>
    </row>
  </sheetData>
  <autoFilter ref="A1:P1268" xr:uid="{00000000-0009-0000-0000-00000A000000}"/>
  <mergeCells count="9">
    <mergeCell ref="N117:O117"/>
    <mergeCell ref="N118:O118"/>
    <mergeCell ref="N91:O91"/>
    <mergeCell ref="N93:O93"/>
    <mergeCell ref="N101:O101"/>
    <mergeCell ref="N102:O102"/>
    <mergeCell ref="N107:O107"/>
    <mergeCell ref="N108:P108"/>
    <mergeCell ref="N116:O116"/>
  </mergeCells>
  <dataValidations count="1">
    <dataValidation type="list" allowBlank="1" sqref="L2:L19 L25:L191 L193:L2268" xr:uid="{00000000-0002-0000-0A00-000001000000}">
      <formula1>"Steine,Satzsystem,NRW-System"</formula1>
    </dataValidation>
  </dataValidations>
  <hyperlinks>
    <hyperlink ref="B2" r:id="rId1" xr:uid="{00000000-0004-0000-0A00-000000000000}"/>
    <hyperlink ref="B3" r:id="rId2" xr:uid="{00000000-0004-0000-0A00-000001000000}"/>
    <hyperlink ref="B4" r:id="rId3" xr:uid="{00000000-0004-0000-0A00-000002000000}"/>
    <hyperlink ref="B5" r:id="rId4" xr:uid="{00000000-0004-0000-0A00-000003000000}"/>
    <hyperlink ref="B6" r:id="rId5" xr:uid="{00000000-0004-0000-0A00-000004000000}"/>
    <hyperlink ref="B7" r:id="rId6" xr:uid="{00000000-0004-0000-0A00-000005000000}"/>
    <hyperlink ref="B8" r:id="rId7" xr:uid="{00000000-0004-0000-0A00-000006000000}"/>
    <hyperlink ref="B9" r:id="rId8" xr:uid="{00000000-0004-0000-0A00-000007000000}"/>
    <hyperlink ref="B10" r:id="rId9" xr:uid="{00000000-0004-0000-0A00-000008000000}"/>
    <hyperlink ref="B11" r:id="rId10" xr:uid="{00000000-0004-0000-0A00-000009000000}"/>
    <hyperlink ref="B12" r:id="rId11" xr:uid="{00000000-0004-0000-0A00-00000A000000}"/>
    <hyperlink ref="B13" r:id="rId12" xr:uid="{00000000-0004-0000-0A00-00000B000000}"/>
    <hyperlink ref="B14" r:id="rId13" xr:uid="{00000000-0004-0000-0A00-00000C000000}"/>
    <hyperlink ref="B15" r:id="rId14" xr:uid="{00000000-0004-0000-0A00-00000D000000}"/>
    <hyperlink ref="B16" r:id="rId15" xr:uid="{00000000-0004-0000-0A00-00000E000000}"/>
    <hyperlink ref="B17" r:id="rId16" xr:uid="{00000000-0004-0000-0A00-00000F000000}"/>
    <hyperlink ref="B18" r:id="rId17" xr:uid="{00000000-0004-0000-0A00-000010000000}"/>
    <hyperlink ref="B19" r:id="rId18" xr:uid="{00000000-0004-0000-0A00-000011000000}"/>
    <hyperlink ref="B26" r:id="rId19" xr:uid="{00000000-0004-0000-0A00-000012000000}"/>
    <hyperlink ref="B27" r:id="rId20" xr:uid="{00000000-0004-0000-0A00-000013000000}"/>
    <hyperlink ref="B28" r:id="rId21" xr:uid="{00000000-0004-0000-0A00-000014000000}"/>
    <hyperlink ref="B29" r:id="rId22" xr:uid="{00000000-0004-0000-0A00-000015000000}"/>
    <hyperlink ref="B30" r:id="rId23" xr:uid="{00000000-0004-0000-0A00-000016000000}"/>
    <hyperlink ref="B31" r:id="rId24" xr:uid="{00000000-0004-0000-0A00-000017000000}"/>
    <hyperlink ref="B32" r:id="rId25" xr:uid="{00000000-0004-0000-0A00-000018000000}"/>
    <hyperlink ref="B33" r:id="rId26" xr:uid="{00000000-0004-0000-0A00-000019000000}"/>
    <hyperlink ref="B34" r:id="rId27" xr:uid="{00000000-0004-0000-0A00-00001A000000}"/>
    <hyperlink ref="B35" r:id="rId28" xr:uid="{00000000-0004-0000-0A00-00001B000000}"/>
    <hyperlink ref="B36" r:id="rId29" xr:uid="{00000000-0004-0000-0A00-00001C000000}"/>
    <hyperlink ref="B37" r:id="rId30" xr:uid="{00000000-0004-0000-0A00-00001D000000}"/>
    <hyperlink ref="B38" r:id="rId31" xr:uid="{00000000-0004-0000-0A00-00001E000000}"/>
    <hyperlink ref="B39" r:id="rId32" xr:uid="{00000000-0004-0000-0A00-00001F000000}"/>
    <hyperlink ref="B40" r:id="rId33" xr:uid="{00000000-0004-0000-0A00-000020000000}"/>
    <hyperlink ref="B41" r:id="rId34" xr:uid="{00000000-0004-0000-0A00-000021000000}"/>
    <hyperlink ref="B42" r:id="rId35" xr:uid="{00000000-0004-0000-0A00-000022000000}"/>
    <hyperlink ref="B43" r:id="rId36" xr:uid="{00000000-0004-0000-0A00-000023000000}"/>
    <hyperlink ref="B44" r:id="rId37" xr:uid="{00000000-0004-0000-0A00-000024000000}"/>
    <hyperlink ref="B45" r:id="rId38" xr:uid="{00000000-0004-0000-0A00-000025000000}"/>
    <hyperlink ref="B46" r:id="rId39" xr:uid="{00000000-0004-0000-0A00-000026000000}"/>
    <hyperlink ref="B47" r:id="rId40" xr:uid="{00000000-0004-0000-0A00-000027000000}"/>
    <hyperlink ref="B48" r:id="rId41" xr:uid="{00000000-0004-0000-0A00-000028000000}"/>
    <hyperlink ref="B49" r:id="rId42" xr:uid="{00000000-0004-0000-0A00-000029000000}"/>
    <hyperlink ref="B50" r:id="rId43" xr:uid="{00000000-0004-0000-0A00-00002A000000}"/>
    <hyperlink ref="B51" r:id="rId44" xr:uid="{00000000-0004-0000-0A00-00002B000000}"/>
    <hyperlink ref="B52" r:id="rId45" xr:uid="{00000000-0004-0000-0A00-00002C000000}"/>
    <hyperlink ref="B53" r:id="rId46" xr:uid="{00000000-0004-0000-0A00-00002D000000}"/>
    <hyperlink ref="B54" r:id="rId47" xr:uid="{00000000-0004-0000-0A00-00002E000000}"/>
    <hyperlink ref="B55" r:id="rId48" xr:uid="{00000000-0004-0000-0A00-00002F000000}"/>
    <hyperlink ref="B56" r:id="rId49" xr:uid="{00000000-0004-0000-0A00-000030000000}"/>
    <hyperlink ref="B57" r:id="rId50" xr:uid="{00000000-0004-0000-0A00-000031000000}"/>
    <hyperlink ref="B58" r:id="rId51" xr:uid="{00000000-0004-0000-0A00-000032000000}"/>
    <hyperlink ref="B59" r:id="rId52" xr:uid="{00000000-0004-0000-0A00-000033000000}"/>
    <hyperlink ref="B60" r:id="rId53" xr:uid="{00000000-0004-0000-0A00-000034000000}"/>
    <hyperlink ref="B61" r:id="rId54" xr:uid="{00000000-0004-0000-0A00-000035000000}"/>
    <hyperlink ref="B62" r:id="rId55" xr:uid="{00000000-0004-0000-0A00-000036000000}"/>
    <hyperlink ref="B63" r:id="rId56" xr:uid="{00000000-0004-0000-0A00-000037000000}"/>
    <hyperlink ref="B64" r:id="rId57" xr:uid="{00000000-0004-0000-0A00-000038000000}"/>
    <hyperlink ref="B65" r:id="rId58" xr:uid="{00000000-0004-0000-0A00-000039000000}"/>
    <hyperlink ref="B66" r:id="rId59" xr:uid="{00000000-0004-0000-0A00-00003A000000}"/>
    <hyperlink ref="B67" r:id="rId60" xr:uid="{00000000-0004-0000-0A00-00003B000000}"/>
    <hyperlink ref="B68" r:id="rId61" xr:uid="{00000000-0004-0000-0A00-00003C000000}"/>
    <hyperlink ref="B69" r:id="rId62" xr:uid="{00000000-0004-0000-0A00-00003D000000}"/>
    <hyperlink ref="B70" r:id="rId63" xr:uid="{00000000-0004-0000-0A00-00003E000000}"/>
    <hyperlink ref="B71" r:id="rId64" xr:uid="{00000000-0004-0000-0A00-00003F000000}"/>
    <hyperlink ref="B72" r:id="rId65" xr:uid="{00000000-0004-0000-0A00-000040000000}"/>
    <hyperlink ref="B73" r:id="rId66" xr:uid="{00000000-0004-0000-0A00-000041000000}"/>
    <hyperlink ref="B74" r:id="rId67" xr:uid="{00000000-0004-0000-0A00-000042000000}"/>
    <hyperlink ref="B75" r:id="rId68" xr:uid="{00000000-0004-0000-0A00-000043000000}"/>
    <hyperlink ref="B76" r:id="rId69" xr:uid="{00000000-0004-0000-0A00-000044000000}"/>
    <hyperlink ref="B77" r:id="rId70" xr:uid="{00000000-0004-0000-0A00-000045000000}"/>
    <hyperlink ref="B78" r:id="rId71" xr:uid="{00000000-0004-0000-0A00-000046000000}"/>
    <hyperlink ref="B79" r:id="rId72" xr:uid="{00000000-0004-0000-0A00-000047000000}"/>
    <hyperlink ref="B80" r:id="rId73" xr:uid="{00000000-0004-0000-0A00-000048000000}"/>
    <hyperlink ref="B81" r:id="rId74" xr:uid="{00000000-0004-0000-0A00-000049000000}"/>
    <hyperlink ref="B82" r:id="rId75" xr:uid="{00000000-0004-0000-0A00-00004A000000}"/>
    <hyperlink ref="F82" r:id="rId76" xr:uid="{00000000-0004-0000-0A00-00004B000000}"/>
    <hyperlink ref="B83" r:id="rId77" xr:uid="{00000000-0004-0000-0A00-00004C000000}"/>
    <hyperlink ref="F83" r:id="rId78" xr:uid="{00000000-0004-0000-0A00-00004D000000}"/>
    <hyperlink ref="B84" r:id="rId79" xr:uid="{00000000-0004-0000-0A00-00004E000000}"/>
    <hyperlink ref="F84" r:id="rId80" xr:uid="{00000000-0004-0000-0A00-00004F000000}"/>
    <hyperlink ref="B85" r:id="rId81" xr:uid="{00000000-0004-0000-0A00-000050000000}"/>
    <hyperlink ref="B86" r:id="rId82" xr:uid="{00000000-0004-0000-0A00-000051000000}"/>
    <hyperlink ref="F86" r:id="rId83" xr:uid="{00000000-0004-0000-0A00-000052000000}"/>
    <hyperlink ref="B87" r:id="rId84" xr:uid="{00000000-0004-0000-0A00-000053000000}"/>
    <hyperlink ref="F87" r:id="rId85" xr:uid="{00000000-0004-0000-0A00-000054000000}"/>
    <hyperlink ref="B88" r:id="rId86" xr:uid="{00000000-0004-0000-0A00-000055000000}"/>
    <hyperlink ref="F88" r:id="rId87" xr:uid="{00000000-0004-0000-0A00-000056000000}"/>
    <hyperlink ref="B89" r:id="rId88" xr:uid="{00000000-0004-0000-0A00-000057000000}"/>
    <hyperlink ref="F89" r:id="rId89" xr:uid="{00000000-0004-0000-0A00-000058000000}"/>
    <hyperlink ref="B90" r:id="rId90" xr:uid="{00000000-0004-0000-0A00-000059000000}"/>
    <hyperlink ref="F90" r:id="rId91" xr:uid="{00000000-0004-0000-0A00-00005A000000}"/>
    <hyperlink ref="B91" r:id="rId92" xr:uid="{00000000-0004-0000-0A00-00005B000000}"/>
    <hyperlink ref="F91" r:id="rId93" xr:uid="{00000000-0004-0000-0A00-00005C000000}"/>
    <hyperlink ref="B92" r:id="rId94" xr:uid="{00000000-0004-0000-0A00-00005D000000}"/>
    <hyperlink ref="F92" r:id="rId95" xr:uid="{00000000-0004-0000-0A00-00005E000000}"/>
    <hyperlink ref="B93" r:id="rId96" xr:uid="{00000000-0004-0000-0A00-00005F000000}"/>
    <hyperlink ref="F93" r:id="rId97" xr:uid="{00000000-0004-0000-0A00-000060000000}"/>
    <hyperlink ref="B94" r:id="rId98" xr:uid="{00000000-0004-0000-0A00-000061000000}"/>
    <hyperlink ref="F94" r:id="rId99" xr:uid="{00000000-0004-0000-0A00-000062000000}"/>
    <hyperlink ref="B95" r:id="rId100" xr:uid="{00000000-0004-0000-0A00-000063000000}"/>
    <hyperlink ref="F95" r:id="rId101" xr:uid="{00000000-0004-0000-0A00-000064000000}"/>
    <hyperlink ref="B96" r:id="rId102" xr:uid="{00000000-0004-0000-0A00-000065000000}"/>
    <hyperlink ref="F96" r:id="rId103" xr:uid="{00000000-0004-0000-0A00-000066000000}"/>
    <hyperlink ref="B97" r:id="rId104" xr:uid="{00000000-0004-0000-0A00-000067000000}"/>
    <hyperlink ref="F97" r:id="rId105" xr:uid="{00000000-0004-0000-0A00-000068000000}"/>
    <hyperlink ref="B98" r:id="rId106" xr:uid="{00000000-0004-0000-0A00-000069000000}"/>
    <hyperlink ref="F98" r:id="rId107" xr:uid="{00000000-0004-0000-0A00-00006A000000}"/>
    <hyperlink ref="B99" r:id="rId108" xr:uid="{00000000-0004-0000-0A00-00006B000000}"/>
    <hyperlink ref="F99" r:id="rId109" xr:uid="{00000000-0004-0000-0A00-00006C000000}"/>
    <hyperlink ref="B100" r:id="rId110" xr:uid="{00000000-0004-0000-0A00-00006D000000}"/>
    <hyperlink ref="F100" r:id="rId111" xr:uid="{00000000-0004-0000-0A00-00006E000000}"/>
    <hyperlink ref="B101" r:id="rId112" xr:uid="{00000000-0004-0000-0A00-00006F000000}"/>
    <hyperlink ref="F101" r:id="rId113" xr:uid="{00000000-0004-0000-0A00-000070000000}"/>
    <hyperlink ref="B102" r:id="rId114" xr:uid="{00000000-0004-0000-0A00-000071000000}"/>
    <hyperlink ref="F102" r:id="rId115" xr:uid="{00000000-0004-0000-0A00-000072000000}"/>
    <hyperlink ref="B103" r:id="rId116" xr:uid="{00000000-0004-0000-0A00-000073000000}"/>
    <hyperlink ref="F103" r:id="rId117" xr:uid="{00000000-0004-0000-0A00-000074000000}"/>
    <hyperlink ref="B104" r:id="rId118" xr:uid="{00000000-0004-0000-0A00-000075000000}"/>
    <hyperlink ref="F104" r:id="rId119" xr:uid="{00000000-0004-0000-0A00-000076000000}"/>
    <hyperlink ref="B105" r:id="rId120" xr:uid="{00000000-0004-0000-0A00-000077000000}"/>
    <hyperlink ref="F105" r:id="rId121" xr:uid="{00000000-0004-0000-0A00-000078000000}"/>
    <hyperlink ref="B106" r:id="rId122" xr:uid="{00000000-0004-0000-0A00-000079000000}"/>
    <hyperlink ref="F106" r:id="rId123" xr:uid="{00000000-0004-0000-0A00-00007A000000}"/>
    <hyperlink ref="B107" r:id="rId124" xr:uid="{00000000-0004-0000-0A00-00007B000000}"/>
    <hyperlink ref="F107" r:id="rId125" xr:uid="{00000000-0004-0000-0A00-00007C000000}"/>
    <hyperlink ref="B108" r:id="rId126" xr:uid="{00000000-0004-0000-0A00-00007D000000}"/>
    <hyperlink ref="F108" r:id="rId127" xr:uid="{00000000-0004-0000-0A00-00007E000000}"/>
    <hyperlink ref="B109" r:id="rId128" xr:uid="{00000000-0004-0000-0A00-00007F000000}"/>
    <hyperlink ref="F109" r:id="rId129" xr:uid="{00000000-0004-0000-0A00-000080000000}"/>
    <hyperlink ref="B110" r:id="rId130" xr:uid="{00000000-0004-0000-0A00-000081000000}"/>
    <hyperlink ref="F110" r:id="rId131" xr:uid="{00000000-0004-0000-0A00-000082000000}"/>
    <hyperlink ref="B111" r:id="rId132" xr:uid="{00000000-0004-0000-0A00-000083000000}"/>
    <hyperlink ref="F111" r:id="rId133" xr:uid="{00000000-0004-0000-0A00-000084000000}"/>
    <hyperlink ref="B112" r:id="rId134" xr:uid="{00000000-0004-0000-0A00-000085000000}"/>
    <hyperlink ref="F112" r:id="rId135" xr:uid="{00000000-0004-0000-0A00-000086000000}"/>
    <hyperlink ref="B113" r:id="rId136" xr:uid="{00000000-0004-0000-0A00-000087000000}"/>
    <hyperlink ref="F113" r:id="rId137" xr:uid="{00000000-0004-0000-0A00-000088000000}"/>
    <hyperlink ref="B114" r:id="rId138" xr:uid="{00000000-0004-0000-0A00-000089000000}"/>
    <hyperlink ref="F114" r:id="rId139" xr:uid="{00000000-0004-0000-0A00-00008A000000}"/>
    <hyperlink ref="B115" r:id="rId140" xr:uid="{00000000-0004-0000-0A00-00008B000000}"/>
    <hyperlink ref="F115" r:id="rId141" xr:uid="{00000000-0004-0000-0A00-00008C000000}"/>
    <hyperlink ref="B116" r:id="rId142" xr:uid="{00000000-0004-0000-0A00-00008D000000}"/>
    <hyperlink ref="F116" r:id="rId143" xr:uid="{00000000-0004-0000-0A00-00008E000000}"/>
    <hyperlink ref="B117" r:id="rId144" xr:uid="{00000000-0004-0000-0A00-00008F000000}"/>
    <hyperlink ref="F117" r:id="rId145" xr:uid="{00000000-0004-0000-0A00-000090000000}"/>
    <hyperlink ref="B118" r:id="rId146" xr:uid="{00000000-0004-0000-0A00-000091000000}"/>
    <hyperlink ref="F118" r:id="rId147" xr:uid="{00000000-0004-0000-0A00-000092000000}"/>
    <hyperlink ref="B119" r:id="rId148" xr:uid="{00000000-0004-0000-0A00-000093000000}"/>
    <hyperlink ref="F119" r:id="rId149" xr:uid="{00000000-0004-0000-0A00-000094000000}"/>
    <hyperlink ref="B120" r:id="rId150" xr:uid="{00000000-0004-0000-0A00-000095000000}"/>
    <hyperlink ref="F120" r:id="rId151" xr:uid="{00000000-0004-0000-0A00-000096000000}"/>
    <hyperlink ref="B121" r:id="rId152" xr:uid="{00000000-0004-0000-0A00-000097000000}"/>
    <hyperlink ref="B122" r:id="rId153" xr:uid="{00000000-0004-0000-0A00-000098000000}"/>
    <hyperlink ref="B123" r:id="rId154" xr:uid="{00000000-0004-0000-0A00-000099000000}"/>
    <hyperlink ref="F123" r:id="rId155" xr:uid="{00000000-0004-0000-0A00-00009A000000}"/>
    <hyperlink ref="B124" r:id="rId156" xr:uid="{00000000-0004-0000-0A00-00009B000000}"/>
    <hyperlink ref="F124" r:id="rId157" xr:uid="{00000000-0004-0000-0A00-00009C000000}"/>
    <hyperlink ref="B125" r:id="rId158" xr:uid="{00000000-0004-0000-0A00-00009D000000}"/>
    <hyperlink ref="F125" r:id="rId159" xr:uid="{00000000-0004-0000-0A00-00009E000000}"/>
    <hyperlink ref="B126" r:id="rId160" xr:uid="{00000000-0004-0000-0A00-00009F000000}"/>
    <hyperlink ref="F126" r:id="rId161" xr:uid="{00000000-0004-0000-0A00-0000A0000000}"/>
    <hyperlink ref="B127" r:id="rId162" xr:uid="{00000000-0004-0000-0A00-0000A1000000}"/>
    <hyperlink ref="F127" r:id="rId163" xr:uid="{00000000-0004-0000-0A00-0000A2000000}"/>
    <hyperlink ref="B128" r:id="rId164" xr:uid="{00000000-0004-0000-0A00-0000A3000000}"/>
    <hyperlink ref="F128" r:id="rId165" xr:uid="{00000000-0004-0000-0A00-0000A4000000}"/>
    <hyperlink ref="B129" r:id="rId166" xr:uid="{00000000-0004-0000-0A00-0000A5000000}"/>
    <hyperlink ref="F129" r:id="rId167" xr:uid="{00000000-0004-0000-0A00-0000A6000000}"/>
    <hyperlink ref="B130" r:id="rId168" xr:uid="{00000000-0004-0000-0A00-0000A7000000}"/>
    <hyperlink ref="F130" r:id="rId169" xr:uid="{00000000-0004-0000-0A00-0000A8000000}"/>
    <hyperlink ref="B131" r:id="rId170" xr:uid="{00000000-0004-0000-0A00-0000A9000000}"/>
    <hyperlink ref="F131" r:id="rId171" xr:uid="{00000000-0004-0000-0A00-0000AA000000}"/>
    <hyperlink ref="B132" r:id="rId172" xr:uid="{00000000-0004-0000-0A00-0000AB000000}"/>
    <hyperlink ref="F132" r:id="rId173" xr:uid="{00000000-0004-0000-0A00-0000AC000000}"/>
    <hyperlink ref="B133" r:id="rId174" xr:uid="{00000000-0004-0000-0A00-0000AD000000}"/>
    <hyperlink ref="F133" r:id="rId175" xr:uid="{00000000-0004-0000-0A00-0000AE000000}"/>
    <hyperlink ref="B134" r:id="rId176" xr:uid="{00000000-0004-0000-0A00-0000AF000000}"/>
    <hyperlink ref="F134" r:id="rId177" xr:uid="{00000000-0004-0000-0A00-0000B0000000}"/>
    <hyperlink ref="B135" r:id="rId178" xr:uid="{00000000-0004-0000-0A00-0000B1000000}"/>
    <hyperlink ref="F135" r:id="rId179" xr:uid="{00000000-0004-0000-0A00-0000B2000000}"/>
    <hyperlink ref="B136" r:id="rId180" xr:uid="{00000000-0004-0000-0A00-0000B3000000}"/>
    <hyperlink ref="F136" r:id="rId181" xr:uid="{00000000-0004-0000-0A00-0000B4000000}"/>
    <hyperlink ref="B137" r:id="rId182" xr:uid="{00000000-0004-0000-0A00-0000B5000000}"/>
    <hyperlink ref="F137" r:id="rId183" xr:uid="{00000000-0004-0000-0A00-0000B6000000}"/>
    <hyperlink ref="B138" r:id="rId184" xr:uid="{00000000-0004-0000-0A00-0000B7000000}"/>
    <hyperlink ref="F138" r:id="rId185" xr:uid="{00000000-0004-0000-0A00-0000B8000000}"/>
    <hyperlink ref="B139" r:id="rId186" xr:uid="{00000000-0004-0000-0A00-0000B9000000}"/>
    <hyperlink ref="F139" r:id="rId187" xr:uid="{00000000-0004-0000-0A00-0000BA000000}"/>
    <hyperlink ref="B140" r:id="rId188" xr:uid="{00000000-0004-0000-0A00-0000BB000000}"/>
    <hyperlink ref="F140" r:id="rId189" xr:uid="{00000000-0004-0000-0A00-0000BC000000}"/>
    <hyperlink ref="B141" r:id="rId190" xr:uid="{00000000-0004-0000-0A00-0000BD000000}"/>
    <hyperlink ref="F141" r:id="rId191" xr:uid="{00000000-0004-0000-0A00-0000BE000000}"/>
    <hyperlink ref="B142" r:id="rId192" xr:uid="{00000000-0004-0000-0A00-0000BF000000}"/>
    <hyperlink ref="F142" r:id="rId193" xr:uid="{00000000-0004-0000-0A00-0000C0000000}"/>
    <hyperlink ref="B143" r:id="rId194" xr:uid="{00000000-0004-0000-0A00-0000C1000000}"/>
    <hyperlink ref="F143" r:id="rId195" xr:uid="{00000000-0004-0000-0A00-0000C2000000}"/>
    <hyperlink ref="B144" r:id="rId196" xr:uid="{00000000-0004-0000-0A00-0000C3000000}"/>
    <hyperlink ref="F144" r:id="rId197" xr:uid="{00000000-0004-0000-0A00-0000C4000000}"/>
    <hyperlink ref="B145" r:id="rId198" xr:uid="{00000000-0004-0000-0A00-0000C5000000}"/>
    <hyperlink ref="F145" r:id="rId199" xr:uid="{00000000-0004-0000-0A00-0000C6000000}"/>
    <hyperlink ref="B146" r:id="rId200" xr:uid="{00000000-0004-0000-0A00-0000C7000000}"/>
    <hyperlink ref="F146" r:id="rId201" xr:uid="{00000000-0004-0000-0A00-0000C8000000}"/>
    <hyperlink ref="B147" r:id="rId202" xr:uid="{00000000-0004-0000-0A00-0000C9000000}"/>
    <hyperlink ref="F147" r:id="rId203" xr:uid="{00000000-0004-0000-0A00-0000CA000000}"/>
    <hyperlink ref="B148" r:id="rId204" xr:uid="{00000000-0004-0000-0A00-0000CB000000}"/>
    <hyperlink ref="F148" r:id="rId205" xr:uid="{00000000-0004-0000-0A00-0000CC000000}"/>
    <hyperlink ref="B149" r:id="rId206" xr:uid="{00000000-0004-0000-0A00-0000CD000000}"/>
    <hyperlink ref="F149" r:id="rId207" xr:uid="{00000000-0004-0000-0A00-0000CE000000}"/>
    <hyperlink ref="B150" r:id="rId208" xr:uid="{00000000-0004-0000-0A00-0000CF000000}"/>
    <hyperlink ref="F150" r:id="rId209" xr:uid="{00000000-0004-0000-0A00-0000D0000000}"/>
    <hyperlink ref="B151" r:id="rId210" xr:uid="{00000000-0004-0000-0A00-0000D1000000}"/>
    <hyperlink ref="F151" r:id="rId211" xr:uid="{00000000-0004-0000-0A00-0000D2000000}"/>
    <hyperlink ref="B152" r:id="rId212" xr:uid="{00000000-0004-0000-0A00-0000D3000000}"/>
    <hyperlink ref="F152" r:id="rId213" xr:uid="{00000000-0004-0000-0A00-0000D4000000}"/>
    <hyperlink ref="B153" r:id="rId214" xr:uid="{00000000-0004-0000-0A00-0000D5000000}"/>
    <hyperlink ref="F153" r:id="rId215" xr:uid="{00000000-0004-0000-0A00-0000D6000000}"/>
    <hyperlink ref="B154" r:id="rId216" xr:uid="{00000000-0004-0000-0A00-0000D7000000}"/>
    <hyperlink ref="F154" r:id="rId217" xr:uid="{00000000-0004-0000-0A00-0000D8000000}"/>
    <hyperlink ref="B155" r:id="rId218" xr:uid="{00000000-0004-0000-0A00-0000D9000000}"/>
    <hyperlink ref="F155" r:id="rId219" xr:uid="{00000000-0004-0000-0A00-0000DA000000}"/>
    <hyperlink ref="B156" r:id="rId220" xr:uid="{00000000-0004-0000-0A00-0000DB000000}"/>
    <hyperlink ref="F156" r:id="rId221" xr:uid="{00000000-0004-0000-0A00-0000DC000000}"/>
    <hyperlink ref="B157" r:id="rId222" xr:uid="{00000000-0004-0000-0A00-0000DD000000}"/>
    <hyperlink ref="F157" r:id="rId223" xr:uid="{00000000-0004-0000-0A00-0000DE000000}"/>
    <hyperlink ref="B158" r:id="rId224" xr:uid="{00000000-0004-0000-0A00-0000DF000000}"/>
    <hyperlink ref="F158" r:id="rId225" xr:uid="{00000000-0004-0000-0A00-0000E0000000}"/>
    <hyperlink ref="B159" r:id="rId226" xr:uid="{00000000-0004-0000-0A00-0000E1000000}"/>
    <hyperlink ref="F159" r:id="rId227" xr:uid="{00000000-0004-0000-0A00-0000E2000000}"/>
    <hyperlink ref="B160" r:id="rId228" xr:uid="{00000000-0004-0000-0A00-0000E3000000}"/>
    <hyperlink ref="F160" r:id="rId229" xr:uid="{00000000-0004-0000-0A00-0000E4000000}"/>
    <hyperlink ref="B161" r:id="rId230" xr:uid="{00000000-0004-0000-0A00-0000E5000000}"/>
    <hyperlink ref="F161" r:id="rId231" xr:uid="{00000000-0004-0000-0A00-0000E6000000}"/>
    <hyperlink ref="B162" r:id="rId232" xr:uid="{00000000-0004-0000-0A00-0000E7000000}"/>
    <hyperlink ref="F162" r:id="rId233" xr:uid="{00000000-0004-0000-0A00-0000E8000000}"/>
    <hyperlink ref="B163" r:id="rId234" xr:uid="{00000000-0004-0000-0A00-0000E9000000}"/>
    <hyperlink ref="F163" r:id="rId235" xr:uid="{00000000-0004-0000-0A00-0000EA000000}"/>
    <hyperlink ref="B164" r:id="rId236" xr:uid="{00000000-0004-0000-0A00-0000EB000000}"/>
    <hyperlink ref="F164" r:id="rId237" xr:uid="{00000000-0004-0000-0A00-0000EC000000}"/>
    <hyperlink ref="B165" r:id="rId238" xr:uid="{00000000-0004-0000-0A00-0000ED000000}"/>
    <hyperlink ref="F165" r:id="rId239" xr:uid="{00000000-0004-0000-0A00-0000EE000000}"/>
    <hyperlink ref="B166" r:id="rId240" xr:uid="{00000000-0004-0000-0A00-0000EF000000}"/>
    <hyperlink ref="F166" r:id="rId241" xr:uid="{00000000-0004-0000-0A00-0000F0000000}"/>
    <hyperlink ref="B167" r:id="rId242" xr:uid="{00000000-0004-0000-0A00-0000F1000000}"/>
    <hyperlink ref="F167" r:id="rId243" xr:uid="{00000000-0004-0000-0A00-0000F2000000}"/>
    <hyperlink ref="B168" r:id="rId244" xr:uid="{00000000-0004-0000-0A00-0000F3000000}"/>
    <hyperlink ref="F168" r:id="rId245" xr:uid="{00000000-0004-0000-0A00-0000F4000000}"/>
    <hyperlink ref="B169" r:id="rId246" xr:uid="{00000000-0004-0000-0A00-0000F5000000}"/>
    <hyperlink ref="F169" r:id="rId247" xr:uid="{00000000-0004-0000-0A00-0000F6000000}"/>
    <hyperlink ref="B170" r:id="rId248" xr:uid="{00000000-0004-0000-0A00-0000F7000000}"/>
    <hyperlink ref="F170" r:id="rId249" xr:uid="{00000000-0004-0000-0A00-0000F8000000}"/>
    <hyperlink ref="B171" r:id="rId250" xr:uid="{00000000-0004-0000-0A00-0000F9000000}"/>
    <hyperlink ref="F171" r:id="rId251" xr:uid="{00000000-0004-0000-0A00-0000FA000000}"/>
    <hyperlink ref="B172" r:id="rId252" xr:uid="{00000000-0004-0000-0A00-0000FB000000}"/>
    <hyperlink ref="F172" r:id="rId253" xr:uid="{00000000-0004-0000-0A00-0000FC000000}"/>
    <hyperlink ref="B173" r:id="rId254" xr:uid="{00000000-0004-0000-0A00-0000FD000000}"/>
    <hyperlink ref="B174" r:id="rId255" xr:uid="{00000000-0004-0000-0A00-0000FE000000}"/>
    <hyperlink ref="B175" r:id="rId256" xr:uid="{00000000-0004-0000-0A00-0000FF000000}"/>
    <hyperlink ref="B176" r:id="rId257" xr:uid="{00000000-0004-0000-0A00-000000010000}"/>
    <hyperlink ref="F176" r:id="rId258" xr:uid="{00000000-0004-0000-0A00-000001010000}"/>
    <hyperlink ref="B177" r:id="rId259" xr:uid="{00000000-0004-0000-0A00-000002010000}"/>
    <hyperlink ref="B178" r:id="rId260" xr:uid="{00000000-0004-0000-0A00-000003010000}"/>
    <hyperlink ref="B179" r:id="rId261" xr:uid="{00000000-0004-0000-0A00-000004010000}"/>
    <hyperlink ref="B180" r:id="rId262" xr:uid="{00000000-0004-0000-0A00-000005010000}"/>
    <hyperlink ref="B181" r:id="rId263" xr:uid="{00000000-0004-0000-0A00-000006010000}"/>
    <hyperlink ref="B182" r:id="rId264" xr:uid="{00000000-0004-0000-0A00-000007010000}"/>
    <hyperlink ref="F182" r:id="rId265" xr:uid="{00000000-0004-0000-0A00-000008010000}"/>
    <hyperlink ref="B183" r:id="rId266" xr:uid="{00000000-0004-0000-0A00-000009010000}"/>
    <hyperlink ref="B184" r:id="rId267" xr:uid="{00000000-0004-0000-0A00-00000A010000}"/>
    <hyperlink ref="B185" r:id="rId268" xr:uid="{00000000-0004-0000-0A00-00000B010000}"/>
    <hyperlink ref="B186" r:id="rId269" xr:uid="{00000000-0004-0000-0A00-00000C010000}"/>
    <hyperlink ref="B187" r:id="rId270" xr:uid="{00000000-0004-0000-0A00-00000D010000}"/>
    <hyperlink ref="B188" r:id="rId271" xr:uid="{00000000-0004-0000-0A00-00000E010000}"/>
    <hyperlink ref="B189" r:id="rId272" xr:uid="{00000000-0004-0000-0A00-00000F010000}"/>
    <hyperlink ref="B190" r:id="rId273" xr:uid="{00000000-0004-0000-0A00-000010010000}"/>
    <hyperlink ref="B191" r:id="rId274" xr:uid="{00000000-0004-0000-0A00-000011010000}"/>
    <hyperlink ref="B192" r:id="rId275" xr:uid="{00000000-0004-0000-0A00-000012010000}"/>
    <hyperlink ref="B193" r:id="rId276" xr:uid="{00000000-0004-0000-0A00-000013010000}"/>
    <hyperlink ref="B194" r:id="rId277" xr:uid="{00000000-0004-0000-0A00-000014010000}"/>
    <hyperlink ref="B195" r:id="rId278" xr:uid="{00000000-0004-0000-0A00-000015010000}"/>
    <hyperlink ref="B196" r:id="rId279" xr:uid="{00000000-0004-0000-0A00-000016010000}"/>
    <hyperlink ref="B197" r:id="rId280" xr:uid="{00000000-0004-0000-0A00-000017010000}"/>
    <hyperlink ref="B198" r:id="rId281" xr:uid="{00000000-0004-0000-0A00-000018010000}"/>
    <hyperlink ref="B199" r:id="rId282" xr:uid="{00000000-0004-0000-0A00-000019010000}"/>
    <hyperlink ref="B200" r:id="rId283" xr:uid="{00000000-0004-0000-0A00-00001A010000}"/>
    <hyperlink ref="B201" r:id="rId284" xr:uid="{00000000-0004-0000-0A00-00001B010000}"/>
    <hyperlink ref="B202" r:id="rId285" xr:uid="{00000000-0004-0000-0A00-00001C010000}"/>
    <hyperlink ref="B203" r:id="rId286" xr:uid="{00000000-0004-0000-0A00-00001D010000}"/>
    <hyperlink ref="B204" r:id="rId287" xr:uid="{00000000-0004-0000-0A00-00001E010000}"/>
    <hyperlink ref="B205" r:id="rId288" xr:uid="{00000000-0004-0000-0A00-00001F010000}"/>
    <hyperlink ref="B206" r:id="rId289" xr:uid="{00000000-0004-0000-0A00-000020010000}"/>
    <hyperlink ref="B207" r:id="rId290" xr:uid="{00000000-0004-0000-0A00-000021010000}"/>
    <hyperlink ref="B208" r:id="rId291" xr:uid="{00000000-0004-0000-0A00-000022010000}"/>
    <hyperlink ref="B209" r:id="rId292" xr:uid="{00000000-0004-0000-0A00-000023010000}"/>
    <hyperlink ref="B210" r:id="rId293" xr:uid="{00000000-0004-0000-0A00-000024010000}"/>
    <hyperlink ref="B211" r:id="rId294" xr:uid="{00000000-0004-0000-0A00-000025010000}"/>
    <hyperlink ref="B212" r:id="rId295" xr:uid="{00000000-0004-0000-0A00-000026010000}"/>
    <hyperlink ref="B213" r:id="rId296" xr:uid="{00000000-0004-0000-0A00-000027010000}"/>
    <hyperlink ref="B214" r:id="rId297" xr:uid="{00000000-0004-0000-0A00-000028010000}"/>
    <hyperlink ref="B215" r:id="rId298" xr:uid="{00000000-0004-0000-0A00-000029010000}"/>
    <hyperlink ref="B216" r:id="rId299" xr:uid="{00000000-0004-0000-0A00-00002A010000}"/>
    <hyperlink ref="B217" r:id="rId300" xr:uid="{00000000-0004-0000-0A00-00002B010000}"/>
    <hyperlink ref="B218" r:id="rId301" xr:uid="{00000000-0004-0000-0A00-00002C010000}"/>
    <hyperlink ref="B219" r:id="rId302" xr:uid="{00000000-0004-0000-0A00-00002D010000}"/>
    <hyperlink ref="B220" r:id="rId303" xr:uid="{00000000-0004-0000-0A00-00002E010000}"/>
    <hyperlink ref="B221" r:id="rId304" xr:uid="{00000000-0004-0000-0A00-00002F010000}"/>
    <hyperlink ref="B222" r:id="rId305" xr:uid="{00000000-0004-0000-0A00-000030010000}"/>
    <hyperlink ref="B223" r:id="rId306" xr:uid="{00000000-0004-0000-0A00-000031010000}"/>
    <hyperlink ref="B224" r:id="rId307" xr:uid="{00000000-0004-0000-0A00-000032010000}"/>
    <hyperlink ref="B225" r:id="rId308" xr:uid="{00000000-0004-0000-0A00-000033010000}"/>
    <hyperlink ref="B226" r:id="rId309" xr:uid="{00000000-0004-0000-0A00-000034010000}"/>
    <hyperlink ref="B227" r:id="rId310" xr:uid="{00000000-0004-0000-0A00-000035010000}"/>
    <hyperlink ref="B228" r:id="rId311" xr:uid="{00000000-0004-0000-0A00-000036010000}"/>
    <hyperlink ref="B229" r:id="rId312" xr:uid="{00000000-0004-0000-0A00-000037010000}"/>
    <hyperlink ref="B230" r:id="rId313" xr:uid="{00000000-0004-0000-0A00-000038010000}"/>
    <hyperlink ref="B231" r:id="rId314" xr:uid="{00000000-0004-0000-0A00-000039010000}"/>
    <hyperlink ref="B232" r:id="rId315" xr:uid="{00000000-0004-0000-0A00-00003A010000}"/>
    <hyperlink ref="B233" r:id="rId316" xr:uid="{00000000-0004-0000-0A00-00003B010000}"/>
    <hyperlink ref="B234" r:id="rId317" xr:uid="{00000000-0004-0000-0A00-00003C010000}"/>
    <hyperlink ref="B235" r:id="rId318" xr:uid="{00000000-0004-0000-0A00-00003D010000}"/>
    <hyperlink ref="B236" r:id="rId319" xr:uid="{00000000-0004-0000-0A00-00003E010000}"/>
    <hyperlink ref="B237" r:id="rId320" xr:uid="{00000000-0004-0000-0A00-00003F010000}"/>
    <hyperlink ref="B238" r:id="rId321" xr:uid="{00000000-0004-0000-0A00-000040010000}"/>
    <hyperlink ref="B239" r:id="rId322" xr:uid="{00000000-0004-0000-0A00-000041010000}"/>
    <hyperlink ref="B240" r:id="rId323" xr:uid="{00000000-0004-0000-0A00-000042010000}"/>
    <hyperlink ref="B241" r:id="rId324" xr:uid="{00000000-0004-0000-0A00-000043010000}"/>
    <hyperlink ref="B242" r:id="rId325" xr:uid="{00000000-0004-0000-0A00-000044010000}"/>
    <hyperlink ref="B243" r:id="rId326" xr:uid="{00000000-0004-0000-0A00-000045010000}"/>
    <hyperlink ref="B244" r:id="rId327" xr:uid="{00000000-0004-0000-0A00-000046010000}"/>
    <hyperlink ref="B245" r:id="rId328" xr:uid="{00000000-0004-0000-0A00-000047010000}"/>
    <hyperlink ref="B246" r:id="rId329" xr:uid="{00000000-0004-0000-0A00-000048010000}"/>
    <hyperlink ref="B247" r:id="rId330" xr:uid="{00000000-0004-0000-0A00-000049010000}"/>
    <hyperlink ref="F247" r:id="rId331" xr:uid="{00000000-0004-0000-0A00-00004A010000}"/>
    <hyperlink ref="B248" r:id="rId332" xr:uid="{00000000-0004-0000-0A00-00004B010000}"/>
    <hyperlink ref="F248" r:id="rId333" xr:uid="{00000000-0004-0000-0A00-00004C010000}"/>
    <hyperlink ref="B249" r:id="rId334" xr:uid="{00000000-0004-0000-0A00-00004D010000}"/>
    <hyperlink ref="F249" r:id="rId335" xr:uid="{00000000-0004-0000-0A00-00004E010000}"/>
    <hyperlink ref="B250" r:id="rId336" xr:uid="{00000000-0004-0000-0A00-00004F010000}"/>
    <hyperlink ref="F250" r:id="rId337" xr:uid="{00000000-0004-0000-0A00-000050010000}"/>
    <hyperlink ref="B251" r:id="rId338" xr:uid="{00000000-0004-0000-0A00-000051010000}"/>
    <hyperlink ref="F251" r:id="rId339" xr:uid="{00000000-0004-0000-0A00-000052010000}"/>
    <hyperlink ref="B252" r:id="rId340" xr:uid="{00000000-0004-0000-0A00-000053010000}"/>
    <hyperlink ref="F252" r:id="rId341" xr:uid="{00000000-0004-0000-0A00-000054010000}"/>
    <hyperlink ref="B253" r:id="rId342" xr:uid="{00000000-0004-0000-0A00-000055010000}"/>
    <hyperlink ref="F253" r:id="rId343" xr:uid="{00000000-0004-0000-0A00-000056010000}"/>
    <hyperlink ref="B254" r:id="rId344" xr:uid="{00000000-0004-0000-0A00-000057010000}"/>
    <hyperlink ref="F254" r:id="rId345" xr:uid="{00000000-0004-0000-0A00-000058010000}"/>
    <hyperlink ref="B255" r:id="rId346" xr:uid="{00000000-0004-0000-0A00-000059010000}"/>
    <hyperlink ref="F255" r:id="rId347" xr:uid="{00000000-0004-0000-0A00-00005A010000}"/>
    <hyperlink ref="B256" r:id="rId348" xr:uid="{00000000-0004-0000-0A00-00005B010000}"/>
    <hyperlink ref="F256" r:id="rId349" xr:uid="{00000000-0004-0000-0A00-00005C010000}"/>
    <hyperlink ref="B257" r:id="rId350" xr:uid="{00000000-0004-0000-0A00-00005D010000}"/>
    <hyperlink ref="F257" r:id="rId351" xr:uid="{00000000-0004-0000-0A00-00005E010000}"/>
    <hyperlink ref="B258" r:id="rId352" xr:uid="{00000000-0004-0000-0A00-00005F010000}"/>
    <hyperlink ref="F258" r:id="rId353" xr:uid="{00000000-0004-0000-0A00-000060010000}"/>
    <hyperlink ref="B259" r:id="rId354" xr:uid="{00000000-0004-0000-0A00-000061010000}"/>
    <hyperlink ref="F259" r:id="rId355" xr:uid="{00000000-0004-0000-0A00-000062010000}"/>
    <hyperlink ref="B260" r:id="rId356" xr:uid="{00000000-0004-0000-0A00-000063010000}"/>
    <hyperlink ref="F260" r:id="rId357" xr:uid="{00000000-0004-0000-0A00-000064010000}"/>
    <hyperlink ref="B261" r:id="rId358" xr:uid="{00000000-0004-0000-0A00-000065010000}"/>
    <hyperlink ref="F261" r:id="rId359" xr:uid="{00000000-0004-0000-0A00-000066010000}"/>
    <hyperlink ref="B262" r:id="rId360" xr:uid="{00000000-0004-0000-0A00-000067010000}"/>
    <hyperlink ref="F262" r:id="rId361" xr:uid="{00000000-0004-0000-0A00-000068010000}"/>
    <hyperlink ref="B263" r:id="rId362" xr:uid="{00000000-0004-0000-0A00-000069010000}"/>
    <hyperlink ref="F263" r:id="rId363" xr:uid="{00000000-0004-0000-0A00-00006A010000}"/>
    <hyperlink ref="B264" r:id="rId364" xr:uid="{00000000-0004-0000-0A00-00006B010000}"/>
    <hyperlink ref="F264" r:id="rId365" xr:uid="{00000000-0004-0000-0A00-00006C010000}"/>
    <hyperlink ref="B265" r:id="rId366" xr:uid="{00000000-0004-0000-0A00-00006D010000}"/>
    <hyperlink ref="F265" r:id="rId367" xr:uid="{00000000-0004-0000-0A00-00006E010000}"/>
    <hyperlink ref="B266" r:id="rId368" xr:uid="{00000000-0004-0000-0A00-00006F010000}"/>
    <hyperlink ref="F266" r:id="rId369" xr:uid="{00000000-0004-0000-0A00-000070010000}"/>
    <hyperlink ref="B267" r:id="rId370" xr:uid="{00000000-0004-0000-0A00-000071010000}"/>
    <hyperlink ref="F267" r:id="rId371" xr:uid="{00000000-0004-0000-0A00-000072010000}"/>
    <hyperlink ref="B268" r:id="rId372" xr:uid="{00000000-0004-0000-0A00-000073010000}"/>
    <hyperlink ref="F268" r:id="rId373" xr:uid="{00000000-0004-0000-0A00-000074010000}"/>
    <hyperlink ref="B269" r:id="rId374" xr:uid="{00000000-0004-0000-0A00-000075010000}"/>
    <hyperlink ref="F269" r:id="rId375" xr:uid="{00000000-0004-0000-0A00-000076010000}"/>
    <hyperlink ref="B270" r:id="rId376" xr:uid="{00000000-0004-0000-0A00-000077010000}"/>
    <hyperlink ref="B271" r:id="rId377" xr:uid="{00000000-0004-0000-0A00-000078010000}"/>
    <hyperlink ref="B272" r:id="rId378" xr:uid="{00000000-0004-0000-0A00-000079010000}"/>
    <hyperlink ref="B273" r:id="rId379" xr:uid="{00000000-0004-0000-0A00-00007A010000}"/>
    <hyperlink ref="B274" r:id="rId380" xr:uid="{00000000-0004-0000-0A00-00007B010000}"/>
    <hyperlink ref="B275" r:id="rId381" xr:uid="{00000000-0004-0000-0A00-00007C010000}"/>
    <hyperlink ref="B276" r:id="rId382" xr:uid="{00000000-0004-0000-0A00-00007D010000}"/>
    <hyperlink ref="B277" r:id="rId383" xr:uid="{00000000-0004-0000-0A00-00007E010000}"/>
    <hyperlink ref="F277" r:id="rId384" xr:uid="{00000000-0004-0000-0A00-00007F010000}"/>
    <hyperlink ref="B278" r:id="rId385" xr:uid="{00000000-0004-0000-0A00-000080010000}"/>
    <hyperlink ref="F278" r:id="rId386" xr:uid="{00000000-0004-0000-0A00-000081010000}"/>
    <hyperlink ref="B279" r:id="rId387" xr:uid="{00000000-0004-0000-0A00-000082010000}"/>
    <hyperlink ref="F279" r:id="rId388" xr:uid="{00000000-0004-0000-0A00-000083010000}"/>
    <hyperlink ref="B280" r:id="rId389" xr:uid="{00000000-0004-0000-0A00-000084010000}"/>
    <hyperlink ref="F280" r:id="rId390" xr:uid="{00000000-0004-0000-0A00-000085010000}"/>
    <hyperlink ref="B281" r:id="rId391" xr:uid="{00000000-0004-0000-0A00-000086010000}"/>
    <hyperlink ref="F281" r:id="rId392" xr:uid="{00000000-0004-0000-0A00-000087010000}"/>
    <hyperlink ref="B282" r:id="rId393" xr:uid="{00000000-0004-0000-0A00-000088010000}"/>
    <hyperlink ref="F282" r:id="rId394" xr:uid="{00000000-0004-0000-0A00-000089010000}"/>
    <hyperlink ref="B283" r:id="rId395" xr:uid="{00000000-0004-0000-0A00-00008A010000}"/>
    <hyperlink ref="F283" r:id="rId396" xr:uid="{00000000-0004-0000-0A00-00008B010000}"/>
    <hyperlink ref="B284" r:id="rId397" xr:uid="{00000000-0004-0000-0A00-00008C010000}"/>
    <hyperlink ref="F284" r:id="rId398" xr:uid="{00000000-0004-0000-0A00-00008D010000}"/>
    <hyperlink ref="B285" r:id="rId399" xr:uid="{00000000-0004-0000-0A00-00008E010000}"/>
    <hyperlink ref="F285" r:id="rId400" xr:uid="{00000000-0004-0000-0A00-00008F010000}"/>
    <hyperlink ref="B286" r:id="rId401" xr:uid="{00000000-0004-0000-0A00-000090010000}"/>
    <hyperlink ref="F286" r:id="rId402" xr:uid="{00000000-0004-0000-0A00-000091010000}"/>
    <hyperlink ref="B287" r:id="rId403" xr:uid="{00000000-0004-0000-0A00-000092010000}"/>
    <hyperlink ref="F287" r:id="rId404" xr:uid="{00000000-0004-0000-0A00-000093010000}"/>
    <hyperlink ref="B288" r:id="rId405" xr:uid="{00000000-0004-0000-0A00-000094010000}"/>
    <hyperlink ref="F288" r:id="rId406" xr:uid="{00000000-0004-0000-0A00-000095010000}"/>
    <hyperlink ref="B289" r:id="rId407" xr:uid="{00000000-0004-0000-0A00-000096010000}"/>
    <hyperlink ref="F289" r:id="rId408" xr:uid="{00000000-0004-0000-0A00-000097010000}"/>
    <hyperlink ref="B290" r:id="rId409" xr:uid="{00000000-0004-0000-0A00-000098010000}"/>
    <hyperlink ref="F290" r:id="rId410" xr:uid="{00000000-0004-0000-0A00-000099010000}"/>
    <hyperlink ref="B291" r:id="rId411" xr:uid="{00000000-0004-0000-0A00-00009A010000}"/>
    <hyperlink ref="F291" r:id="rId412" xr:uid="{00000000-0004-0000-0A00-00009B010000}"/>
    <hyperlink ref="B292" r:id="rId413" xr:uid="{00000000-0004-0000-0A00-00009C010000}"/>
    <hyperlink ref="F292" r:id="rId414" xr:uid="{00000000-0004-0000-0A00-00009D010000}"/>
    <hyperlink ref="B293" r:id="rId415" xr:uid="{00000000-0004-0000-0A00-00009E010000}"/>
    <hyperlink ref="F293" r:id="rId416" xr:uid="{00000000-0004-0000-0A00-00009F010000}"/>
    <hyperlink ref="B294" r:id="rId417" xr:uid="{00000000-0004-0000-0A00-0000A0010000}"/>
    <hyperlink ref="B295" r:id="rId418" xr:uid="{00000000-0004-0000-0A00-0000A1010000}"/>
    <hyperlink ref="B296" r:id="rId419" xr:uid="{00000000-0004-0000-0A00-0000A2010000}"/>
    <hyperlink ref="B297" r:id="rId420" xr:uid="{00000000-0004-0000-0A00-0000A3010000}"/>
    <hyperlink ref="F297" r:id="rId421" xr:uid="{00000000-0004-0000-0A00-0000A4010000}"/>
    <hyperlink ref="B298" r:id="rId422" xr:uid="{00000000-0004-0000-0A00-0000A5010000}"/>
    <hyperlink ref="F298" r:id="rId423" xr:uid="{00000000-0004-0000-0A00-0000A6010000}"/>
    <hyperlink ref="B299" r:id="rId424" xr:uid="{00000000-0004-0000-0A00-0000A7010000}"/>
    <hyperlink ref="B300" r:id="rId425" xr:uid="{00000000-0004-0000-0A00-0000A8010000}"/>
    <hyperlink ref="B301" r:id="rId426" xr:uid="{00000000-0004-0000-0A00-0000A9010000}"/>
    <hyperlink ref="B302" r:id="rId427" xr:uid="{00000000-0004-0000-0A00-0000AA010000}"/>
    <hyperlink ref="B303" r:id="rId428" xr:uid="{00000000-0004-0000-0A00-0000AB010000}"/>
    <hyperlink ref="F303" r:id="rId429" xr:uid="{00000000-0004-0000-0A00-0000AC010000}"/>
    <hyperlink ref="B304" r:id="rId430" xr:uid="{00000000-0004-0000-0A00-0000AD010000}"/>
    <hyperlink ref="F304" r:id="rId431" xr:uid="{00000000-0004-0000-0A00-0000AE010000}"/>
    <hyperlink ref="B305" r:id="rId432" xr:uid="{00000000-0004-0000-0A00-0000AF010000}"/>
    <hyperlink ref="F305" r:id="rId433" xr:uid="{00000000-0004-0000-0A00-0000B0010000}"/>
    <hyperlink ref="B306" r:id="rId434" xr:uid="{00000000-0004-0000-0A00-0000B1010000}"/>
    <hyperlink ref="F306" r:id="rId435" xr:uid="{00000000-0004-0000-0A00-0000B2010000}"/>
    <hyperlink ref="B307" r:id="rId436" xr:uid="{00000000-0004-0000-0A00-0000B3010000}"/>
    <hyperlink ref="F307" r:id="rId437" xr:uid="{00000000-0004-0000-0A00-0000B4010000}"/>
    <hyperlink ref="B308" r:id="rId438" xr:uid="{00000000-0004-0000-0A00-0000B5010000}"/>
    <hyperlink ref="F308" r:id="rId439" xr:uid="{00000000-0004-0000-0A00-0000B6010000}"/>
    <hyperlink ref="B309" r:id="rId440" xr:uid="{00000000-0004-0000-0A00-0000B7010000}"/>
    <hyperlink ref="F309" r:id="rId441" xr:uid="{00000000-0004-0000-0A00-0000B8010000}"/>
    <hyperlink ref="B310" r:id="rId442" xr:uid="{00000000-0004-0000-0A00-0000B9010000}"/>
    <hyperlink ref="F310" r:id="rId443" xr:uid="{00000000-0004-0000-0A00-0000BA010000}"/>
    <hyperlink ref="B311" r:id="rId444" xr:uid="{00000000-0004-0000-0A00-0000BB010000}"/>
    <hyperlink ref="F311" r:id="rId445" xr:uid="{00000000-0004-0000-0A00-0000BC010000}"/>
    <hyperlink ref="B312" r:id="rId446" xr:uid="{00000000-0004-0000-0A00-0000BD010000}"/>
    <hyperlink ref="F312" r:id="rId447" xr:uid="{00000000-0004-0000-0A00-0000BE010000}"/>
    <hyperlink ref="B313" r:id="rId448" xr:uid="{00000000-0004-0000-0A00-0000BF010000}"/>
    <hyperlink ref="F313" r:id="rId449" xr:uid="{00000000-0004-0000-0A00-0000C0010000}"/>
    <hyperlink ref="B314" r:id="rId450" xr:uid="{00000000-0004-0000-0A00-0000C1010000}"/>
    <hyperlink ref="F314" r:id="rId451" xr:uid="{00000000-0004-0000-0A00-0000C2010000}"/>
    <hyperlink ref="B315" r:id="rId452" xr:uid="{00000000-0004-0000-0A00-0000C3010000}"/>
    <hyperlink ref="F315" r:id="rId453" xr:uid="{00000000-0004-0000-0A00-0000C4010000}"/>
    <hyperlink ref="B316" r:id="rId454" xr:uid="{00000000-0004-0000-0A00-0000C5010000}"/>
    <hyperlink ref="F316" r:id="rId455" xr:uid="{00000000-0004-0000-0A00-0000C6010000}"/>
    <hyperlink ref="B317" r:id="rId456" xr:uid="{00000000-0004-0000-0A00-0000C7010000}"/>
    <hyperlink ref="B318" r:id="rId457" xr:uid="{00000000-0004-0000-0A00-0000C8010000}"/>
    <hyperlink ref="B319" r:id="rId458" xr:uid="{00000000-0004-0000-0A00-0000C9010000}"/>
    <hyperlink ref="B320" r:id="rId459" xr:uid="{00000000-0004-0000-0A00-0000CA010000}"/>
    <hyperlink ref="B321" r:id="rId460" xr:uid="{00000000-0004-0000-0A00-0000CB010000}"/>
    <hyperlink ref="F321" r:id="rId461" xr:uid="{00000000-0004-0000-0A00-0000CC010000}"/>
    <hyperlink ref="B322" r:id="rId462" xr:uid="{00000000-0004-0000-0A00-0000CD010000}"/>
    <hyperlink ref="F322" r:id="rId463" xr:uid="{00000000-0004-0000-0A00-0000CE010000}"/>
    <hyperlink ref="B323" r:id="rId464" xr:uid="{00000000-0004-0000-0A00-0000CF010000}"/>
    <hyperlink ref="F323" r:id="rId465" xr:uid="{00000000-0004-0000-0A00-0000D0010000}"/>
    <hyperlink ref="B324" r:id="rId466" xr:uid="{00000000-0004-0000-0A00-0000D1010000}"/>
    <hyperlink ref="F324" r:id="rId467" xr:uid="{00000000-0004-0000-0A00-0000D2010000}"/>
    <hyperlink ref="B325" r:id="rId468" xr:uid="{00000000-0004-0000-0A00-0000D3010000}"/>
    <hyperlink ref="F325" r:id="rId469" xr:uid="{00000000-0004-0000-0A00-0000D4010000}"/>
    <hyperlink ref="B326" r:id="rId470" xr:uid="{00000000-0004-0000-0A00-0000D5010000}"/>
    <hyperlink ref="F326" r:id="rId471" xr:uid="{00000000-0004-0000-0A00-0000D6010000}"/>
    <hyperlink ref="B327" r:id="rId472" xr:uid="{00000000-0004-0000-0A00-0000D7010000}"/>
    <hyperlink ref="F327" r:id="rId473" xr:uid="{00000000-0004-0000-0A00-0000D8010000}"/>
    <hyperlink ref="B328" r:id="rId474" xr:uid="{00000000-0004-0000-0A00-0000D9010000}"/>
    <hyperlink ref="F328" r:id="rId475" xr:uid="{00000000-0004-0000-0A00-0000DA010000}"/>
    <hyperlink ref="B329" r:id="rId476" xr:uid="{00000000-0004-0000-0A00-0000DB010000}"/>
    <hyperlink ref="F329" r:id="rId477" xr:uid="{00000000-0004-0000-0A00-0000DC010000}"/>
    <hyperlink ref="B330" r:id="rId478" xr:uid="{00000000-0004-0000-0A00-0000DD010000}"/>
    <hyperlink ref="F330" r:id="rId479" xr:uid="{00000000-0004-0000-0A00-0000DE010000}"/>
    <hyperlink ref="B331" r:id="rId480" xr:uid="{00000000-0004-0000-0A00-0000DF010000}"/>
    <hyperlink ref="F331" r:id="rId481" xr:uid="{00000000-0004-0000-0A00-0000E0010000}"/>
    <hyperlink ref="B332" r:id="rId482" xr:uid="{00000000-0004-0000-0A00-0000E1010000}"/>
    <hyperlink ref="F332" r:id="rId483" xr:uid="{00000000-0004-0000-0A00-0000E2010000}"/>
    <hyperlink ref="B333" r:id="rId484" xr:uid="{00000000-0004-0000-0A00-0000E3010000}"/>
    <hyperlink ref="F333" r:id="rId485" xr:uid="{00000000-0004-0000-0A00-0000E4010000}"/>
    <hyperlink ref="B334" r:id="rId486" xr:uid="{00000000-0004-0000-0A00-0000E5010000}"/>
    <hyperlink ref="F334" r:id="rId487" xr:uid="{00000000-0004-0000-0A00-0000E6010000}"/>
    <hyperlink ref="B335" r:id="rId488" xr:uid="{00000000-0004-0000-0A00-0000E7010000}"/>
    <hyperlink ref="F335" r:id="rId489" xr:uid="{00000000-0004-0000-0A00-0000E8010000}"/>
    <hyperlink ref="B336" r:id="rId490" xr:uid="{00000000-0004-0000-0A00-0000E9010000}"/>
    <hyperlink ref="F336" r:id="rId491" xr:uid="{00000000-0004-0000-0A00-0000EA010000}"/>
    <hyperlink ref="B337" r:id="rId492" xr:uid="{00000000-0004-0000-0A00-0000EB010000}"/>
    <hyperlink ref="F337" r:id="rId493" xr:uid="{00000000-0004-0000-0A00-0000EC010000}"/>
    <hyperlink ref="B338" r:id="rId494" xr:uid="{00000000-0004-0000-0A00-0000ED010000}"/>
    <hyperlink ref="F338" r:id="rId495" xr:uid="{00000000-0004-0000-0A00-0000EE010000}"/>
    <hyperlink ref="B339" r:id="rId496" xr:uid="{00000000-0004-0000-0A00-0000EF010000}"/>
    <hyperlink ref="F339" r:id="rId497" xr:uid="{00000000-0004-0000-0A00-0000F0010000}"/>
    <hyperlink ref="B340" r:id="rId498" xr:uid="{00000000-0004-0000-0A00-0000F1010000}"/>
    <hyperlink ref="F340" r:id="rId499" xr:uid="{00000000-0004-0000-0A00-0000F2010000}"/>
    <hyperlink ref="B341" r:id="rId500" xr:uid="{00000000-0004-0000-0A00-0000F3010000}"/>
    <hyperlink ref="F341" r:id="rId501" xr:uid="{00000000-0004-0000-0A00-0000F4010000}"/>
    <hyperlink ref="B342" r:id="rId502" xr:uid="{00000000-0004-0000-0A00-0000F5010000}"/>
    <hyperlink ref="F342" r:id="rId503" xr:uid="{00000000-0004-0000-0A00-0000F6010000}"/>
    <hyperlink ref="B343" r:id="rId504" xr:uid="{00000000-0004-0000-0A00-0000F7010000}"/>
    <hyperlink ref="F343" r:id="rId505" xr:uid="{00000000-0004-0000-0A00-0000F8010000}"/>
    <hyperlink ref="B344" r:id="rId506" xr:uid="{00000000-0004-0000-0A00-0000F9010000}"/>
    <hyperlink ref="F344" r:id="rId507" xr:uid="{00000000-0004-0000-0A00-0000FA010000}"/>
    <hyperlink ref="B345" r:id="rId508" xr:uid="{00000000-0004-0000-0A00-0000FB010000}"/>
    <hyperlink ref="F345" r:id="rId509" xr:uid="{00000000-0004-0000-0A00-0000FC010000}"/>
    <hyperlink ref="B346" r:id="rId510" xr:uid="{00000000-0004-0000-0A00-0000FD010000}"/>
    <hyperlink ref="F346" r:id="rId511" xr:uid="{00000000-0004-0000-0A00-0000FE010000}"/>
    <hyperlink ref="B347" r:id="rId512" xr:uid="{00000000-0004-0000-0A00-0000FF010000}"/>
    <hyperlink ref="F347" r:id="rId513" xr:uid="{00000000-0004-0000-0A00-000000020000}"/>
    <hyperlink ref="B348" r:id="rId514" xr:uid="{00000000-0004-0000-0A00-000001020000}"/>
    <hyperlink ref="F348" r:id="rId515" xr:uid="{00000000-0004-0000-0A00-000002020000}"/>
    <hyperlink ref="B349" r:id="rId516" xr:uid="{00000000-0004-0000-0A00-000003020000}"/>
    <hyperlink ref="F349" r:id="rId517" xr:uid="{00000000-0004-0000-0A00-000004020000}"/>
    <hyperlink ref="B350" r:id="rId518" xr:uid="{00000000-0004-0000-0A00-000005020000}"/>
    <hyperlink ref="F350" r:id="rId519" xr:uid="{00000000-0004-0000-0A00-000006020000}"/>
    <hyperlink ref="B351" r:id="rId520" xr:uid="{00000000-0004-0000-0A00-000007020000}"/>
    <hyperlink ref="F351" r:id="rId521" xr:uid="{00000000-0004-0000-0A00-000008020000}"/>
    <hyperlink ref="B352" r:id="rId522" xr:uid="{00000000-0004-0000-0A00-000009020000}"/>
    <hyperlink ref="F352" r:id="rId523" xr:uid="{00000000-0004-0000-0A00-00000A020000}"/>
    <hyperlink ref="B353" r:id="rId524" xr:uid="{00000000-0004-0000-0A00-00000B020000}"/>
    <hyperlink ref="F353" r:id="rId525" xr:uid="{00000000-0004-0000-0A00-00000C020000}"/>
    <hyperlink ref="B354" r:id="rId526" xr:uid="{00000000-0004-0000-0A00-00000D020000}"/>
    <hyperlink ref="F354" r:id="rId527" xr:uid="{00000000-0004-0000-0A00-00000E020000}"/>
    <hyperlink ref="B355" r:id="rId528" xr:uid="{00000000-0004-0000-0A00-00000F020000}"/>
    <hyperlink ref="F355" r:id="rId529" xr:uid="{00000000-0004-0000-0A00-000010020000}"/>
    <hyperlink ref="B356" r:id="rId530" xr:uid="{00000000-0004-0000-0A00-000011020000}"/>
    <hyperlink ref="F356" r:id="rId531" xr:uid="{00000000-0004-0000-0A00-000012020000}"/>
    <hyperlink ref="B357" r:id="rId532" xr:uid="{00000000-0004-0000-0A00-000013020000}"/>
    <hyperlink ref="F357" r:id="rId533" xr:uid="{00000000-0004-0000-0A00-000014020000}"/>
    <hyperlink ref="B358" r:id="rId534" xr:uid="{00000000-0004-0000-0A00-000015020000}"/>
    <hyperlink ref="F358" r:id="rId535" xr:uid="{00000000-0004-0000-0A00-000016020000}"/>
    <hyperlink ref="B359" r:id="rId536" xr:uid="{00000000-0004-0000-0A00-000017020000}"/>
    <hyperlink ref="F359" r:id="rId537" xr:uid="{00000000-0004-0000-0A00-000018020000}"/>
    <hyperlink ref="B360" r:id="rId538" xr:uid="{00000000-0004-0000-0A00-000019020000}"/>
    <hyperlink ref="F360" r:id="rId539" xr:uid="{00000000-0004-0000-0A00-00001A020000}"/>
    <hyperlink ref="B361" r:id="rId540" xr:uid="{00000000-0004-0000-0A00-00001B020000}"/>
    <hyperlink ref="F361" r:id="rId541" xr:uid="{00000000-0004-0000-0A00-00001C020000}"/>
    <hyperlink ref="B362" r:id="rId542" xr:uid="{00000000-0004-0000-0A00-00001D020000}"/>
    <hyperlink ref="F362" r:id="rId543" xr:uid="{00000000-0004-0000-0A00-00001E020000}"/>
    <hyperlink ref="B363" r:id="rId544" xr:uid="{00000000-0004-0000-0A00-00001F020000}"/>
    <hyperlink ref="F363" r:id="rId545" xr:uid="{00000000-0004-0000-0A00-000020020000}"/>
    <hyperlink ref="B364" r:id="rId546" xr:uid="{00000000-0004-0000-0A00-000021020000}"/>
    <hyperlink ref="F364" r:id="rId547" xr:uid="{00000000-0004-0000-0A00-000022020000}"/>
    <hyperlink ref="B365" r:id="rId548" xr:uid="{00000000-0004-0000-0A00-000023020000}"/>
    <hyperlink ref="F365" r:id="rId549" xr:uid="{00000000-0004-0000-0A00-000024020000}"/>
    <hyperlink ref="B366" r:id="rId550" xr:uid="{00000000-0004-0000-0A00-000025020000}"/>
    <hyperlink ref="F366" r:id="rId551" xr:uid="{00000000-0004-0000-0A00-000026020000}"/>
    <hyperlink ref="B367" r:id="rId552" xr:uid="{00000000-0004-0000-0A00-000027020000}"/>
    <hyperlink ref="F367" r:id="rId553" xr:uid="{00000000-0004-0000-0A00-000028020000}"/>
    <hyperlink ref="B368" r:id="rId554" xr:uid="{00000000-0004-0000-0A00-000029020000}"/>
    <hyperlink ref="F368" r:id="rId555" xr:uid="{00000000-0004-0000-0A00-00002A020000}"/>
    <hyperlink ref="B369" r:id="rId556" xr:uid="{00000000-0004-0000-0A00-00002B020000}"/>
    <hyperlink ref="F369" r:id="rId557" xr:uid="{00000000-0004-0000-0A00-00002C020000}"/>
    <hyperlink ref="B370" r:id="rId558" xr:uid="{00000000-0004-0000-0A00-00002D020000}"/>
    <hyperlink ref="F370" r:id="rId559" xr:uid="{00000000-0004-0000-0A00-00002E020000}"/>
    <hyperlink ref="B371" r:id="rId560" xr:uid="{00000000-0004-0000-0A00-00002F020000}"/>
    <hyperlink ref="F371" r:id="rId561" xr:uid="{00000000-0004-0000-0A00-000030020000}"/>
    <hyperlink ref="B372" r:id="rId562" xr:uid="{00000000-0004-0000-0A00-000031020000}"/>
    <hyperlink ref="F372" r:id="rId563" xr:uid="{00000000-0004-0000-0A00-000032020000}"/>
    <hyperlink ref="B373" r:id="rId564" xr:uid="{00000000-0004-0000-0A00-000033020000}"/>
    <hyperlink ref="F373" r:id="rId565" xr:uid="{00000000-0004-0000-0A00-000034020000}"/>
    <hyperlink ref="B374" r:id="rId566" xr:uid="{00000000-0004-0000-0A00-000035020000}"/>
    <hyperlink ref="F374" r:id="rId567" xr:uid="{00000000-0004-0000-0A00-000036020000}"/>
    <hyperlink ref="B375" r:id="rId568" xr:uid="{00000000-0004-0000-0A00-000037020000}"/>
    <hyperlink ref="F375" r:id="rId569" xr:uid="{00000000-0004-0000-0A00-000038020000}"/>
    <hyperlink ref="B376" r:id="rId570" xr:uid="{00000000-0004-0000-0A00-000039020000}"/>
    <hyperlink ref="F376" r:id="rId571" xr:uid="{00000000-0004-0000-0A00-00003A020000}"/>
    <hyperlink ref="B377" r:id="rId572" xr:uid="{00000000-0004-0000-0A00-00003B020000}"/>
    <hyperlink ref="F377" r:id="rId573" xr:uid="{00000000-0004-0000-0A00-00003C020000}"/>
    <hyperlink ref="B378" r:id="rId574" xr:uid="{00000000-0004-0000-0A00-00003D020000}"/>
    <hyperlink ref="F378" r:id="rId575" xr:uid="{00000000-0004-0000-0A00-00003E020000}"/>
    <hyperlink ref="B379" r:id="rId576" xr:uid="{00000000-0004-0000-0A00-00003F020000}"/>
    <hyperlink ref="F379" r:id="rId577" xr:uid="{00000000-0004-0000-0A00-000040020000}"/>
    <hyperlink ref="B380" r:id="rId578" xr:uid="{00000000-0004-0000-0A00-000041020000}"/>
    <hyperlink ref="F380" r:id="rId579" xr:uid="{00000000-0004-0000-0A00-000042020000}"/>
    <hyperlink ref="B381" r:id="rId580" xr:uid="{00000000-0004-0000-0A00-000043020000}"/>
    <hyperlink ref="F381" r:id="rId581" xr:uid="{00000000-0004-0000-0A00-000044020000}"/>
    <hyperlink ref="B382" r:id="rId582" xr:uid="{00000000-0004-0000-0A00-000045020000}"/>
    <hyperlink ref="B383" r:id="rId583" xr:uid="{00000000-0004-0000-0A00-000046020000}"/>
    <hyperlink ref="B384" r:id="rId584" xr:uid="{00000000-0004-0000-0A00-000047020000}"/>
    <hyperlink ref="B385" r:id="rId585" xr:uid="{00000000-0004-0000-0A00-000048020000}"/>
    <hyperlink ref="F385" r:id="rId586" xr:uid="{00000000-0004-0000-0A00-000049020000}"/>
    <hyperlink ref="B386" r:id="rId587" xr:uid="{00000000-0004-0000-0A00-00004A020000}"/>
    <hyperlink ref="F386" r:id="rId588" xr:uid="{00000000-0004-0000-0A00-00004B020000}"/>
    <hyperlink ref="B387" r:id="rId589" xr:uid="{00000000-0004-0000-0A00-00004C020000}"/>
    <hyperlink ref="F387" r:id="rId590" xr:uid="{00000000-0004-0000-0A00-00004D020000}"/>
    <hyperlink ref="B388" r:id="rId591" xr:uid="{00000000-0004-0000-0A00-00004E020000}"/>
    <hyperlink ref="F388" r:id="rId592" xr:uid="{00000000-0004-0000-0A00-00004F020000}"/>
    <hyperlink ref="B389" r:id="rId593" xr:uid="{00000000-0004-0000-0A00-000050020000}"/>
    <hyperlink ref="B390" r:id="rId594" xr:uid="{00000000-0004-0000-0A00-000051020000}"/>
    <hyperlink ref="F390" r:id="rId595" xr:uid="{00000000-0004-0000-0A00-000052020000}"/>
    <hyperlink ref="B391" r:id="rId596" xr:uid="{00000000-0004-0000-0A00-000053020000}"/>
    <hyperlink ref="F391" r:id="rId597" xr:uid="{00000000-0004-0000-0A00-000054020000}"/>
    <hyperlink ref="B392" r:id="rId598" xr:uid="{00000000-0004-0000-0A00-000055020000}"/>
    <hyperlink ref="F392" r:id="rId599" xr:uid="{00000000-0004-0000-0A00-000056020000}"/>
    <hyperlink ref="B393" r:id="rId600" xr:uid="{00000000-0004-0000-0A00-000057020000}"/>
    <hyperlink ref="B394" r:id="rId601" xr:uid="{00000000-0004-0000-0A00-000058020000}"/>
    <hyperlink ref="B395" r:id="rId602" xr:uid="{00000000-0004-0000-0A00-000059020000}"/>
    <hyperlink ref="B396" r:id="rId603" xr:uid="{00000000-0004-0000-0A00-00005A020000}"/>
    <hyperlink ref="F396" r:id="rId604" xr:uid="{00000000-0004-0000-0A00-00005B020000}"/>
    <hyperlink ref="B397" r:id="rId605" xr:uid="{00000000-0004-0000-0A00-00005C020000}"/>
    <hyperlink ref="F397" r:id="rId606" xr:uid="{00000000-0004-0000-0A00-00005D020000}"/>
    <hyperlink ref="B398" r:id="rId607" xr:uid="{00000000-0004-0000-0A00-00005E020000}"/>
    <hyperlink ref="F398" r:id="rId608" xr:uid="{00000000-0004-0000-0A00-00005F020000}"/>
    <hyperlink ref="B399" r:id="rId609" xr:uid="{00000000-0004-0000-0A00-000060020000}"/>
    <hyperlink ref="F399" r:id="rId610" xr:uid="{00000000-0004-0000-0A00-000061020000}"/>
    <hyperlink ref="B400" r:id="rId611" xr:uid="{00000000-0004-0000-0A00-000062020000}"/>
    <hyperlink ref="F400" r:id="rId612" xr:uid="{00000000-0004-0000-0A00-000063020000}"/>
    <hyperlink ref="B401" r:id="rId613" xr:uid="{00000000-0004-0000-0A00-000064020000}"/>
    <hyperlink ref="F401" r:id="rId614" xr:uid="{00000000-0004-0000-0A00-000065020000}"/>
    <hyperlink ref="B402" r:id="rId615" xr:uid="{00000000-0004-0000-0A00-000066020000}"/>
    <hyperlink ref="F402" r:id="rId616" xr:uid="{00000000-0004-0000-0A00-000067020000}"/>
    <hyperlink ref="B403" r:id="rId617" xr:uid="{00000000-0004-0000-0A00-000068020000}"/>
    <hyperlink ref="F403" r:id="rId618" xr:uid="{00000000-0004-0000-0A00-000069020000}"/>
    <hyperlink ref="B404" r:id="rId619" xr:uid="{00000000-0004-0000-0A00-00006A020000}"/>
    <hyperlink ref="F404" r:id="rId620" xr:uid="{00000000-0004-0000-0A00-00006B020000}"/>
    <hyperlink ref="B405" r:id="rId621" xr:uid="{00000000-0004-0000-0A00-00006C020000}"/>
    <hyperlink ref="F405" r:id="rId622" xr:uid="{00000000-0004-0000-0A00-00006D020000}"/>
    <hyperlink ref="B406" r:id="rId623" xr:uid="{00000000-0004-0000-0A00-00006E020000}"/>
    <hyperlink ref="F406" r:id="rId624" xr:uid="{00000000-0004-0000-0A00-00006F020000}"/>
    <hyperlink ref="B407" r:id="rId625" xr:uid="{00000000-0004-0000-0A00-000070020000}"/>
    <hyperlink ref="F407" r:id="rId626" xr:uid="{00000000-0004-0000-0A00-000071020000}"/>
    <hyperlink ref="B408" r:id="rId627" xr:uid="{00000000-0004-0000-0A00-000072020000}"/>
    <hyperlink ref="F408" r:id="rId628" xr:uid="{00000000-0004-0000-0A00-000073020000}"/>
    <hyperlink ref="B409" r:id="rId629" xr:uid="{00000000-0004-0000-0A00-000074020000}"/>
    <hyperlink ref="B410" r:id="rId630" xr:uid="{00000000-0004-0000-0A00-000075020000}"/>
    <hyperlink ref="F410" r:id="rId631" xr:uid="{00000000-0004-0000-0A00-000076020000}"/>
    <hyperlink ref="B411" r:id="rId632" xr:uid="{00000000-0004-0000-0A00-000077020000}"/>
    <hyperlink ref="F411" r:id="rId633" xr:uid="{00000000-0004-0000-0A00-000078020000}"/>
    <hyperlink ref="B412" r:id="rId634" xr:uid="{00000000-0004-0000-0A00-000079020000}"/>
    <hyperlink ref="F412" r:id="rId635" xr:uid="{00000000-0004-0000-0A00-00007A020000}"/>
    <hyperlink ref="B413" r:id="rId636" xr:uid="{00000000-0004-0000-0A00-00007B020000}"/>
    <hyperlink ref="F413" r:id="rId637" xr:uid="{00000000-0004-0000-0A00-00007C020000}"/>
    <hyperlink ref="B414" r:id="rId638" xr:uid="{00000000-0004-0000-0A00-00007D020000}"/>
    <hyperlink ref="F414" r:id="rId639" xr:uid="{00000000-0004-0000-0A00-00007E020000}"/>
    <hyperlink ref="B415" r:id="rId640" xr:uid="{00000000-0004-0000-0A00-00007F020000}"/>
    <hyperlink ref="F415" r:id="rId641" xr:uid="{00000000-0004-0000-0A00-000080020000}"/>
    <hyperlink ref="B416" r:id="rId642" xr:uid="{00000000-0004-0000-0A00-000081020000}"/>
    <hyperlink ref="F416" r:id="rId643" xr:uid="{00000000-0004-0000-0A00-000082020000}"/>
    <hyperlink ref="B417" r:id="rId644" xr:uid="{00000000-0004-0000-0A00-000083020000}"/>
    <hyperlink ref="F417" r:id="rId645" xr:uid="{00000000-0004-0000-0A00-000084020000}"/>
    <hyperlink ref="B418" r:id="rId646" xr:uid="{00000000-0004-0000-0A00-000085020000}"/>
    <hyperlink ref="F418" r:id="rId647" xr:uid="{00000000-0004-0000-0A00-000086020000}"/>
    <hyperlink ref="B419" r:id="rId648" xr:uid="{00000000-0004-0000-0A00-000087020000}"/>
    <hyperlink ref="F419" r:id="rId649" xr:uid="{00000000-0004-0000-0A00-000088020000}"/>
    <hyperlink ref="B420" r:id="rId650" xr:uid="{00000000-0004-0000-0A00-000089020000}"/>
    <hyperlink ref="F420" r:id="rId651" xr:uid="{00000000-0004-0000-0A00-00008A020000}"/>
    <hyperlink ref="B421" r:id="rId652" xr:uid="{00000000-0004-0000-0A00-00008B020000}"/>
    <hyperlink ref="F421" r:id="rId653" xr:uid="{00000000-0004-0000-0A00-00008C020000}"/>
    <hyperlink ref="B422" r:id="rId654" xr:uid="{00000000-0004-0000-0A00-00008D020000}"/>
    <hyperlink ref="F422" r:id="rId655" xr:uid="{00000000-0004-0000-0A00-00008E020000}"/>
    <hyperlink ref="B423" r:id="rId656" xr:uid="{00000000-0004-0000-0A00-00008F020000}"/>
    <hyperlink ref="B424" r:id="rId657" xr:uid="{00000000-0004-0000-0A00-000090020000}"/>
    <hyperlink ref="B425" r:id="rId658" xr:uid="{00000000-0004-0000-0A00-000091020000}"/>
    <hyperlink ref="B426" r:id="rId659" xr:uid="{00000000-0004-0000-0A00-000092020000}"/>
    <hyperlink ref="B427" r:id="rId660" xr:uid="{00000000-0004-0000-0A00-000093020000}"/>
    <hyperlink ref="F427" r:id="rId661" xr:uid="{00000000-0004-0000-0A00-000094020000}"/>
    <hyperlink ref="B428" r:id="rId662" xr:uid="{00000000-0004-0000-0A00-000095020000}"/>
    <hyperlink ref="F428" r:id="rId663" xr:uid="{00000000-0004-0000-0A00-000096020000}"/>
    <hyperlink ref="B429" r:id="rId664" xr:uid="{00000000-0004-0000-0A00-000097020000}"/>
    <hyperlink ref="F429" r:id="rId665" xr:uid="{00000000-0004-0000-0A00-000098020000}"/>
    <hyperlink ref="B430" r:id="rId666" xr:uid="{00000000-0004-0000-0A00-000099020000}"/>
    <hyperlink ref="F430" r:id="rId667" xr:uid="{00000000-0004-0000-0A00-00009A020000}"/>
    <hyperlink ref="B431" r:id="rId668" xr:uid="{00000000-0004-0000-0A00-00009B020000}"/>
    <hyperlink ref="F431" r:id="rId669" xr:uid="{00000000-0004-0000-0A00-00009C020000}"/>
    <hyperlink ref="B432" r:id="rId670" xr:uid="{00000000-0004-0000-0A00-00009D020000}"/>
    <hyperlink ref="F432" r:id="rId671" xr:uid="{00000000-0004-0000-0A00-00009E020000}"/>
    <hyperlink ref="B433" r:id="rId672" xr:uid="{00000000-0004-0000-0A00-00009F020000}"/>
    <hyperlink ref="F433" r:id="rId673" xr:uid="{00000000-0004-0000-0A00-0000A0020000}"/>
    <hyperlink ref="B434" r:id="rId674" xr:uid="{00000000-0004-0000-0A00-0000A1020000}"/>
    <hyperlink ref="F434" r:id="rId675" xr:uid="{00000000-0004-0000-0A00-0000A2020000}"/>
    <hyperlink ref="B435" r:id="rId676" xr:uid="{00000000-0004-0000-0A00-0000A3020000}"/>
    <hyperlink ref="F435" r:id="rId677" xr:uid="{00000000-0004-0000-0A00-0000A4020000}"/>
    <hyperlink ref="B436" r:id="rId678" xr:uid="{00000000-0004-0000-0A00-0000A5020000}"/>
    <hyperlink ref="F436" r:id="rId679" xr:uid="{00000000-0004-0000-0A00-0000A6020000}"/>
    <hyperlink ref="B437" r:id="rId680" xr:uid="{00000000-0004-0000-0A00-0000A7020000}"/>
    <hyperlink ref="F437" r:id="rId681" xr:uid="{00000000-0004-0000-0A00-0000A8020000}"/>
    <hyperlink ref="B438" r:id="rId682" xr:uid="{00000000-0004-0000-0A00-0000A9020000}"/>
    <hyperlink ref="F438" r:id="rId683" xr:uid="{00000000-0004-0000-0A00-0000AA020000}"/>
    <hyperlink ref="B439" r:id="rId684" xr:uid="{00000000-0004-0000-0A00-0000AB020000}"/>
    <hyperlink ref="F439" r:id="rId685" xr:uid="{00000000-0004-0000-0A00-0000AC020000}"/>
    <hyperlink ref="B440" r:id="rId686" xr:uid="{00000000-0004-0000-0A00-0000AD020000}"/>
    <hyperlink ref="F440" r:id="rId687" xr:uid="{00000000-0004-0000-0A00-0000AE020000}"/>
    <hyperlink ref="B441" r:id="rId688" xr:uid="{00000000-0004-0000-0A00-0000AF020000}"/>
    <hyperlink ref="F441" r:id="rId689" xr:uid="{00000000-0004-0000-0A00-0000B0020000}"/>
    <hyperlink ref="B442" r:id="rId690" xr:uid="{00000000-0004-0000-0A00-0000B1020000}"/>
    <hyperlink ref="F442" r:id="rId691" xr:uid="{00000000-0004-0000-0A00-0000B2020000}"/>
    <hyperlink ref="B443" r:id="rId692" xr:uid="{00000000-0004-0000-0A00-0000B3020000}"/>
    <hyperlink ref="F443" r:id="rId693" xr:uid="{00000000-0004-0000-0A00-0000B4020000}"/>
    <hyperlink ref="B444" r:id="rId694" xr:uid="{00000000-0004-0000-0A00-0000B5020000}"/>
    <hyperlink ref="F444" r:id="rId695" xr:uid="{00000000-0004-0000-0A00-0000B6020000}"/>
    <hyperlink ref="B445" r:id="rId696" xr:uid="{00000000-0004-0000-0A00-0000B7020000}"/>
    <hyperlink ref="F445" r:id="rId697" xr:uid="{00000000-0004-0000-0A00-0000B8020000}"/>
    <hyperlink ref="B446" r:id="rId698" xr:uid="{00000000-0004-0000-0A00-0000B9020000}"/>
    <hyperlink ref="F446" r:id="rId699" xr:uid="{00000000-0004-0000-0A00-0000BA020000}"/>
    <hyperlink ref="B447" r:id="rId700" xr:uid="{00000000-0004-0000-0A00-0000BB020000}"/>
    <hyperlink ref="F447" r:id="rId701" xr:uid="{00000000-0004-0000-0A00-0000BC020000}"/>
    <hyperlink ref="B448" r:id="rId702" xr:uid="{00000000-0004-0000-0A00-0000BD020000}"/>
    <hyperlink ref="F448" r:id="rId703" xr:uid="{00000000-0004-0000-0A00-0000BE020000}"/>
    <hyperlink ref="B449" r:id="rId704" xr:uid="{00000000-0004-0000-0A00-0000BF020000}"/>
    <hyperlink ref="F449" r:id="rId705" xr:uid="{00000000-0004-0000-0A00-0000C0020000}"/>
    <hyperlink ref="B450" r:id="rId706" xr:uid="{00000000-0004-0000-0A00-0000C1020000}"/>
    <hyperlink ref="F450" r:id="rId707" xr:uid="{00000000-0004-0000-0A00-0000C2020000}"/>
    <hyperlink ref="B451" r:id="rId708" xr:uid="{00000000-0004-0000-0A00-0000C3020000}"/>
    <hyperlink ref="F451" r:id="rId709" xr:uid="{00000000-0004-0000-0A00-0000C4020000}"/>
    <hyperlink ref="B452" r:id="rId710" xr:uid="{00000000-0004-0000-0A00-0000C5020000}"/>
    <hyperlink ref="F452" r:id="rId711" xr:uid="{00000000-0004-0000-0A00-0000C6020000}"/>
    <hyperlink ref="G452" r:id="rId712" xr:uid="{00000000-0004-0000-0A00-0000C7020000}"/>
    <hyperlink ref="B453" r:id="rId713" xr:uid="{00000000-0004-0000-0A00-0000C8020000}"/>
    <hyperlink ref="F453" r:id="rId714" xr:uid="{00000000-0004-0000-0A00-0000C9020000}"/>
    <hyperlink ref="G453" r:id="rId715" xr:uid="{00000000-0004-0000-0A00-0000CA020000}"/>
    <hyperlink ref="B454" r:id="rId716" xr:uid="{00000000-0004-0000-0A00-0000CB020000}"/>
    <hyperlink ref="F454" r:id="rId717" xr:uid="{00000000-0004-0000-0A00-0000CC020000}"/>
    <hyperlink ref="G454" r:id="rId718" xr:uid="{00000000-0004-0000-0A00-0000CD020000}"/>
    <hyperlink ref="B455" r:id="rId719" xr:uid="{00000000-0004-0000-0A00-0000CE020000}"/>
    <hyperlink ref="F455" r:id="rId720" xr:uid="{00000000-0004-0000-0A00-0000CF020000}"/>
    <hyperlink ref="G455" r:id="rId721" xr:uid="{00000000-0004-0000-0A00-0000D0020000}"/>
    <hyperlink ref="B456" r:id="rId722" xr:uid="{00000000-0004-0000-0A00-0000D1020000}"/>
    <hyperlink ref="F456" r:id="rId723" xr:uid="{00000000-0004-0000-0A00-0000D2020000}"/>
    <hyperlink ref="G456" r:id="rId724" xr:uid="{00000000-0004-0000-0A00-0000D3020000}"/>
    <hyperlink ref="B457" r:id="rId725" xr:uid="{00000000-0004-0000-0A00-0000D4020000}"/>
    <hyperlink ref="F457" r:id="rId726" xr:uid="{00000000-0004-0000-0A00-0000D5020000}"/>
    <hyperlink ref="G457" r:id="rId727" xr:uid="{00000000-0004-0000-0A00-0000D6020000}"/>
    <hyperlink ref="B458" r:id="rId728" xr:uid="{00000000-0004-0000-0A00-0000D7020000}"/>
    <hyperlink ref="F458" r:id="rId729" xr:uid="{00000000-0004-0000-0A00-0000D8020000}"/>
    <hyperlink ref="G458" r:id="rId730" xr:uid="{00000000-0004-0000-0A00-0000D9020000}"/>
    <hyperlink ref="B459" r:id="rId731" xr:uid="{00000000-0004-0000-0A00-0000DA020000}"/>
    <hyperlink ref="F459" r:id="rId732" xr:uid="{00000000-0004-0000-0A00-0000DB020000}"/>
    <hyperlink ref="G459" r:id="rId733" xr:uid="{00000000-0004-0000-0A00-0000DC020000}"/>
    <hyperlink ref="B460" r:id="rId734" xr:uid="{00000000-0004-0000-0A00-0000DD020000}"/>
    <hyperlink ref="F460" r:id="rId735" xr:uid="{00000000-0004-0000-0A00-0000DE020000}"/>
    <hyperlink ref="G460" r:id="rId736" xr:uid="{00000000-0004-0000-0A00-0000DF020000}"/>
    <hyperlink ref="B461" r:id="rId737" xr:uid="{00000000-0004-0000-0A00-0000E0020000}"/>
    <hyperlink ref="F461" r:id="rId738" xr:uid="{00000000-0004-0000-0A00-0000E1020000}"/>
    <hyperlink ref="G461" r:id="rId739" xr:uid="{00000000-0004-0000-0A00-0000E2020000}"/>
    <hyperlink ref="B462" r:id="rId740" xr:uid="{00000000-0004-0000-0A00-0000E3020000}"/>
    <hyperlink ref="F462" r:id="rId741" xr:uid="{00000000-0004-0000-0A00-0000E4020000}"/>
    <hyperlink ref="G462" r:id="rId742" xr:uid="{00000000-0004-0000-0A00-0000E5020000}"/>
    <hyperlink ref="B463" r:id="rId743" xr:uid="{00000000-0004-0000-0A00-0000E6020000}"/>
    <hyperlink ref="F463" r:id="rId744" xr:uid="{00000000-0004-0000-0A00-0000E7020000}"/>
    <hyperlink ref="B464" r:id="rId745" xr:uid="{00000000-0004-0000-0A00-0000E8020000}"/>
    <hyperlink ref="F464" r:id="rId746" xr:uid="{00000000-0004-0000-0A00-0000E9020000}"/>
    <hyperlink ref="B465" r:id="rId747" xr:uid="{00000000-0004-0000-0A00-0000EA020000}"/>
    <hyperlink ref="F465" r:id="rId748" xr:uid="{00000000-0004-0000-0A00-0000EB020000}"/>
    <hyperlink ref="B466" r:id="rId749" xr:uid="{00000000-0004-0000-0A00-0000EC020000}"/>
    <hyperlink ref="F466" r:id="rId750" xr:uid="{00000000-0004-0000-0A00-0000ED020000}"/>
    <hyperlink ref="B467" r:id="rId751" xr:uid="{00000000-0004-0000-0A00-0000EE020000}"/>
    <hyperlink ref="F467" r:id="rId752" xr:uid="{00000000-0004-0000-0A00-0000EF020000}"/>
    <hyperlink ref="B468" r:id="rId753" xr:uid="{00000000-0004-0000-0A00-0000F0020000}"/>
    <hyperlink ref="F468" r:id="rId754" xr:uid="{00000000-0004-0000-0A00-0000F1020000}"/>
    <hyperlink ref="B469" r:id="rId755" xr:uid="{00000000-0004-0000-0A00-0000F2020000}"/>
    <hyperlink ref="B470" r:id="rId756" xr:uid="{00000000-0004-0000-0A00-0000F3020000}"/>
    <hyperlink ref="B471" r:id="rId757" xr:uid="{00000000-0004-0000-0A00-0000F4020000}"/>
    <hyperlink ref="B472" r:id="rId758" xr:uid="{00000000-0004-0000-0A00-0000F5020000}"/>
    <hyperlink ref="F472" r:id="rId759" xr:uid="{00000000-0004-0000-0A00-0000F6020000}"/>
    <hyperlink ref="B473" r:id="rId760" xr:uid="{00000000-0004-0000-0A00-0000F7020000}"/>
    <hyperlink ref="F473" r:id="rId761" xr:uid="{00000000-0004-0000-0A00-0000F8020000}"/>
    <hyperlink ref="B474" r:id="rId762" xr:uid="{00000000-0004-0000-0A00-0000F9020000}"/>
    <hyperlink ref="F474" r:id="rId763" xr:uid="{00000000-0004-0000-0A00-0000FA020000}"/>
    <hyperlink ref="B475" r:id="rId764" xr:uid="{00000000-0004-0000-0A00-0000FB020000}"/>
    <hyperlink ref="F475" r:id="rId765" xr:uid="{00000000-0004-0000-0A00-0000FC020000}"/>
    <hyperlink ref="B476" r:id="rId766" xr:uid="{00000000-0004-0000-0A00-0000FD020000}"/>
    <hyperlink ref="F476" r:id="rId767" xr:uid="{00000000-0004-0000-0A00-0000FE020000}"/>
    <hyperlink ref="B477" r:id="rId768" xr:uid="{00000000-0004-0000-0A00-0000FF020000}"/>
    <hyperlink ref="F477" r:id="rId769" xr:uid="{00000000-0004-0000-0A00-000000030000}"/>
    <hyperlink ref="B478" r:id="rId770" xr:uid="{00000000-0004-0000-0A00-000001030000}"/>
    <hyperlink ref="F478" r:id="rId771" xr:uid="{00000000-0004-0000-0A00-000002030000}"/>
    <hyperlink ref="B479" r:id="rId772" xr:uid="{00000000-0004-0000-0A00-000003030000}"/>
    <hyperlink ref="F479" r:id="rId773" xr:uid="{00000000-0004-0000-0A00-000004030000}"/>
    <hyperlink ref="B480" r:id="rId774" xr:uid="{00000000-0004-0000-0A00-000005030000}"/>
    <hyperlink ref="F480" r:id="rId775" xr:uid="{00000000-0004-0000-0A00-000006030000}"/>
    <hyperlink ref="B481" r:id="rId776" xr:uid="{00000000-0004-0000-0A00-000007030000}"/>
    <hyperlink ref="F481" r:id="rId777" xr:uid="{00000000-0004-0000-0A00-000008030000}"/>
    <hyperlink ref="B482" r:id="rId778" xr:uid="{00000000-0004-0000-0A00-000009030000}"/>
    <hyperlink ref="F482" r:id="rId779" xr:uid="{00000000-0004-0000-0A00-00000A030000}"/>
    <hyperlink ref="B483" r:id="rId780" xr:uid="{00000000-0004-0000-0A00-00000B030000}"/>
    <hyperlink ref="F483" r:id="rId781" xr:uid="{00000000-0004-0000-0A00-00000C030000}"/>
    <hyperlink ref="B484" r:id="rId782" xr:uid="{00000000-0004-0000-0A00-00000D030000}"/>
    <hyperlink ref="B485" r:id="rId783" xr:uid="{00000000-0004-0000-0A00-00000E030000}"/>
    <hyperlink ref="B486" r:id="rId784" xr:uid="{00000000-0004-0000-0A00-00000F030000}"/>
    <hyperlink ref="B487" r:id="rId785" xr:uid="{00000000-0004-0000-0A00-000010030000}"/>
    <hyperlink ref="B488" r:id="rId786" xr:uid="{00000000-0004-0000-0A00-000011030000}"/>
    <hyperlink ref="B489" r:id="rId787" xr:uid="{00000000-0004-0000-0A00-000012030000}"/>
    <hyperlink ref="B490" r:id="rId788" xr:uid="{00000000-0004-0000-0A00-000013030000}"/>
    <hyperlink ref="B491" r:id="rId789" xr:uid="{00000000-0004-0000-0A00-000014030000}"/>
    <hyperlink ref="B492" r:id="rId790" xr:uid="{00000000-0004-0000-0A00-000015030000}"/>
    <hyperlink ref="B493" r:id="rId791" xr:uid="{00000000-0004-0000-0A00-000016030000}"/>
    <hyperlink ref="F493" r:id="rId792" xr:uid="{00000000-0004-0000-0A00-000017030000}"/>
    <hyperlink ref="B494" r:id="rId793" xr:uid="{00000000-0004-0000-0A00-000018030000}"/>
    <hyperlink ref="F494" r:id="rId794" xr:uid="{00000000-0004-0000-0A00-000019030000}"/>
    <hyperlink ref="B495" r:id="rId795" xr:uid="{00000000-0004-0000-0A00-00001A030000}"/>
    <hyperlink ref="F495" r:id="rId796" xr:uid="{00000000-0004-0000-0A00-00001B030000}"/>
    <hyperlink ref="B496" r:id="rId797" xr:uid="{00000000-0004-0000-0A00-00001C030000}"/>
    <hyperlink ref="F496" r:id="rId798" xr:uid="{00000000-0004-0000-0A00-00001D030000}"/>
    <hyperlink ref="B497" r:id="rId799" xr:uid="{00000000-0004-0000-0A00-00001E030000}"/>
    <hyperlink ref="F497" r:id="rId800" xr:uid="{00000000-0004-0000-0A00-00001F030000}"/>
    <hyperlink ref="B498" r:id="rId801" xr:uid="{00000000-0004-0000-0A00-000020030000}"/>
    <hyperlink ref="F498" r:id="rId802" xr:uid="{00000000-0004-0000-0A00-000021030000}"/>
    <hyperlink ref="B499" r:id="rId803" xr:uid="{00000000-0004-0000-0A00-000022030000}"/>
    <hyperlink ref="F499" r:id="rId804" xr:uid="{00000000-0004-0000-0A00-000023030000}"/>
    <hyperlink ref="B500" r:id="rId805" xr:uid="{00000000-0004-0000-0A00-000024030000}"/>
    <hyperlink ref="F500" r:id="rId806" xr:uid="{00000000-0004-0000-0A00-000025030000}"/>
    <hyperlink ref="B501" r:id="rId807" xr:uid="{00000000-0004-0000-0A00-000026030000}"/>
    <hyperlink ref="F501" r:id="rId808" xr:uid="{00000000-0004-0000-0A00-000027030000}"/>
    <hyperlink ref="B502" r:id="rId809" xr:uid="{00000000-0004-0000-0A00-000028030000}"/>
    <hyperlink ref="F502" r:id="rId810" xr:uid="{00000000-0004-0000-0A00-000029030000}"/>
    <hyperlink ref="B503" r:id="rId811" xr:uid="{00000000-0004-0000-0A00-00002A030000}"/>
    <hyperlink ref="F503" r:id="rId812" xr:uid="{00000000-0004-0000-0A00-00002B030000}"/>
    <hyperlink ref="B504" r:id="rId813" xr:uid="{00000000-0004-0000-0A00-00002C030000}"/>
    <hyperlink ref="B505" r:id="rId814" xr:uid="{00000000-0004-0000-0A00-00002D030000}"/>
    <hyperlink ref="B506" r:id="rId815" xr:uid="{00000000-0004-0000-0A00-00002E030000}"/>
    <hyperlink ref="B507" r:id="rId816" xr:uid="{00000000-0004-0000-0A00-00002F030000}"/>
    <hyperlink ref="B508" r:id="rId817" xr:uid="{00000000-0004-0000-0A00-000030030000}"/>
    <hyperlink ref="B509" r:id="rId818" xr:uid="{00000000-0004-0000-0A00-000031030000}"/>
    <hyperlink ref="B510" r:id="rId819" xr:uid="{00000000-0004-0000-0A00-000032030000}"/>
    <hyperlink ref="B511" r:id="rId820" xr:uid="{00000000-0004-0000-0A00-000033030000}"/>
    <hyperlink ref="B512" r:id="rId821" xr:uid="{00000000-0004-0000-0A00-000034030000}"/>
    <hyperlink ref="B513" r:id="rId822" xr:uid="{00000000-0004-0000-0A00-000035030000}"/>
    <hyperlink ref="B514" r:id="rId823" xr:uid="{00000000-0004-0000-0A00-000036030000}"/>
    <hyperlink ref="B515" r:id="rId824" xr:uid="{00000000-0004-0000-0A00-000037030000}"/>
    <hyperlink ref="B516" r:id="rId825" xr:uid="{00000000-0004-0000-0A00-000038030000}"/>
    <hyperlink ref="B517" r:id="rId826" xr:uid="{00000000-0004-0000-0A00-000039030000}"/>
    <hyperlink ref="B518" r:id="rId827" xr:uid="{00000000-0004-0000-0A00-00003A030000}"/>
    <hyperlink ref="B519" r:id="rId828" xr:uid="{00000000-0004-0000-0A00-00003B030000}"/>
    <hyperlink ref="B520" r:id="rId829" xr:uid="{00000000-0004-0000-0A00-00003C030000}"/>
    <hyperlink ref="B521" r:id="rId830" xr:uid="{00000000-0004-0000-0A00-00003D030000}"/>
    <hyperlink ref="B522" r:id="rId831" xr:uid="{00000000-0004-0000-0A00-00003E030000}"/>
    <hyperlink ref="B523" r:id="rId832" xr:uid="{00000000-0004-0000-0A00-00003F030000}"/>
    <hyperlink ref="B524" r:id="rId833" xr:uid="{00000000-0004-0000-0A00-000040030000}"/>
    <hyperlink ref="B525" r:id="rId834" xr:uid="{00000000-0004-0000-0A00-000041030000}"/>
    <hyperlink ref="B526" r:id="rId835" xr:uid="{00000000-0004-0000-0A00-000042030000}"/>
    <hyperlink ref="B527" r:id="rId836" xr:uid="{00000000-0004-0000-0A00-000043030000}"/>
    <hyperlink ref="B528" r:id="rId837" xr:uid="{00000000-0004-0000-0A00-000044030000}"/>
    <hyperlink ref="B529" r:id="rId838" xr:uid="{00000000-0004-0000-0A00-000045030000}"/>
    <hyperlink ref="B530" r:id="rId839" xr:uid="{00000000-0004-0000-0A00-000046030000}"/>
    <hyperlink ref="B531" r:id="rId840" xr:uid="{00000000-0004-0000-0A00-000047030000}"/>
    <hyperlink ref="B532" r:id="rId841" xr:uid="{00000000-0004-0000-0A00-000048030000}"/>
    <hyperlink ref="B533" r:id="rId842" xr:uid="{00000000-0004-0000-0A00-000049030000}"/>
    <hyperlink ref="B534" r:id="rId843" xr:uid="{00000000-0004-0000-0A00-00004A030000}"/>
    <hyperlink ref="B535" r:id="rId844" xr:uid="{00000000-0004-0000-0A00-00004B030000}"/>
    <hyperlink ref="B536" r:id="rId845" xr:uid="{00000000-0004-0000-0A00-00004C030000}"/>
    <hyperlink ref="B537" r:id="rId846" xr:uid="{00000000-0004-0000-0A00-00004D030000}"/>
    <hyperlink ref="B538" r:id="rId847" xr:uid="{00000000-0004-0000-0A00-00004E030000}"/>
    <hyperlink ref="B539" r:id="rId848" xr:uid="{00000000-0004-0000-0A00-00004F030000}"/>
    <hyperlink ref="B540" r:id="rId849" xr:uid="{00000000-0004-0000-0A00-000050030000}"/>
    <hyperlink ref="B541" r:id="rId850" xr:uid="{00000000-0004-0000-0A00-000051030000}"/>
    <hyperlink ref="B542" r:id="rId851" xr:uid="{00000000-0004-0000-0A00-000052030000}"/>
    <hyperlink ref="B543" r:id="rId852" xr:uid="{00000000-0004-0000-0A00-000053030000}"/>
    <hyperlink ref="B544" r:id="rId853" xr:uid="{00000000-0004-0000-0A00-000054030000}"/>
    <hyperlink ref="B545" r:id="rId854" xr:uid="{00000000-0004-0000-0A00-000055030000}"/>
    <hyperlink ref="B546" r:id="rId855" xr:uid="{00000000-0004-0000-0A00-000056030000}"/>
    <hyperlink ref="B547" r:id="rId856" xr:uid="{00000000-0004-0000-0A00-000057030000}"/>
    <hyperlink ref="B548" r:id="rId857" xr:uid="{00000000-0004-0000-0A00-000058030000}"/>
    <hyperlink ref="B549" r:id="rId858" xr:uid="{00000000-0004-0000-0A00-000059030000}"/>
    <hyperlink ref="B550" r:id="rId859" xr:uid="{00000000-0004-0000-0A00-00005A030000}"/>
    <hyperlink ref="B551" r:id="rId860" xr:uid="{00000000-0004-0000-0A00-00005B030000}"/>
    <hyperlink ref="B552" r:id="rId861" xr:uid="{00000000-0004-0000-0A00-00005C030000}"/>
    <hyperlink ref="B553" r:id="rId862" xr:uid="{00000000-0004-0000-0A00-00005D030000}"/>
    <hyperlink ref="B554" r:id="rId863" xr:uid="{00000000-0004-0000-0A00-00005E030000}"/>
    <hyperlink ref="B555" r:id="rId864" xr:uid="{00000000-0004-0000-0A00-00005F030000}"/>
    <hyperlink ref="B556" r:id="rId865" xr:uid="{00000000-0004-0000-0A00-000060030000}"/>
    <hyperlink ref="B557" r:id="rId866" xr:uid="{00000000-0004-0000-0A00-000061030000}"/>
    <hyperlink ref="B558" r:id="rId867" xr:uid="{00000000-0004-0000-0A00-000062030000}"/>
    <hyperlink ref="B559" r:id="rId868" xr:uid="{00000000-0004-0000-0A00-000063030000}"/>
    <hyperlink ref="B560" r:id="rId869" xr:uid="{00000000-0004-0000-0A00-000064030000}"/>
    <hyperlink ref="B561" r:id="rId870" xr:uid="{00000000-0004-0000-0A00-000065030000}"/>
    <hyperlink ref="B562" r:id="rId871" xr:uid="{00000000-0004-0000-0A00-000066030000}"/>
    <hyperlink ref="B563" r:id="rId872" xr:uid="{00000000-0004-0000-0A00-000067030000}"/>
    <hyperlink ref="B564" r:id="rId873" xr:uid="{00000000-0004-0000-0A00-000068030000}"/>
    <hyperlink ref="B565" r:id="rId874" xr:uid="{00000000-0004-0000-0A00-000069030000}"/>
    <hyperlink ref="B566" r:id="rId875" xr:uid="{00000000-0004-0000-0A00-00006A030000}"/>
    <hyperlink ref="B567" r:id="rId876" xr:uid="{00000000-0004-0000-0A00-00006B030000}"/>
    <hyperlink ref="B568" r:id="rId877" xr:uid="{00000000-0004-0000-0A00-00006C030000}"/>
    <hyperlink ref="B569" r:id="rId878" xr:uid="{00000000-0004-0000-0A00-00006D030000}"/>
    <hyperlink ref="B570" r:id="rId879" xr:uid="{00000000-0004-0000-0A00-00006E030000}"/>
    <hyperlink ref="B571" r:id="rId880" xr:uid="{00000000-0004-0000-0A00-00006F030000}"/>
    <hyperlink ref="B572" r:id="rId881" xr:uid="{00000000-0004-0000-0A00-000070030000}"/>
    <hyperlink ref="B573" r:id="rId882" xr:uid="{00000000-0004-0000-0A00-000071030000}"/>
    <hyperlink ref="B574" r:id="rId883" xr:uid="{00000000-0004-0000-0A00-000072030000}"/>
    <hyperlink ref="B575" r:id="rId884" xr:uid="{00000000-0004-0000-0A00-000073030000}"/>
    <hyperlink ref="B576" r:id="rId885" xr:uid="{00000000-0004-0000-0A00-000074030000}"/>
    <hyperlink ref="B577" r:id="rId886" xr:uid="{00000000-0004-0000-0A00-000075030000}"/>
    <hyperlink ref="B578" r:id="rId887" xr:uid="{00000000-0004-0000-0A00-000076030000}"/>
    <hyperlink ref="B579" r:id="rId888" xr:uid="{00000000-0004-0000-0A00-000077030000}"/>
    <hyperlink ref="B580" r:id="rId889" xr:uid="{00000000-0004-0000-0A00-000078030000}"/>
    <hyperlink ref="B581" r:id="rId890" xr:uid="{00000000-0004-0000-0A00-000079030000}"/>
    <hyperlink ref="B582" r:id="rId891" xr:uid="{00000000-0004-0000-0A00-00007A030000}"/>
    <hyperlink ref="B583" r:id="rId892" xr:uid="{00000000-0004-0000-0A00-00007B030000}"/>
    <hyperlink ref="B584" r:id="rId893" xr:uid="{00000000-0004-0000-0A00-00007C030000}"/>
    <hyperlink ref="B585" r:id="rId894" xr:uid="{00000000-0004-0000-0A00-00007D030000}"/>
    <hyperlink ref="B586" r:id="rId895" xr:uid="{00000000-0004-0000-0A00-00007E030000}"/>
    <hyperlink ref="B587" r:id="rId896" xr:uid="{00000000-0004-0000-0A00-00007F030000}"/>
    <hyperlink ref="B588" r:id="rId897" xr:uid="{00000000-0004-0000-0A00-000080030000}"/>
    <hyperlink ref="B589" r:id="rId898" xr:uid="{00000000-0004-0000-0A00-000081030000}"/>
    <hyperlink ref="B590" r:id="rId899" xr:uid="{00000000-0004-0000-0A00-000082030000}"/>
    <hyperlink ref="B591" r:id="rId900" xr:uid="{00000000-0004-0000-0A00-000083030000}"/>
    <hyperlink ref="B592" r:id="rId901" xr:uid="{00000000-0004-0000-0A00-000084030000}"/>
    <hyperlink ref="B593" r:id="rId902" xr:uid="{00000000-0004-0000-0A00-000085030000}"/>
    <hyperlink ref="B594" r:id="rId903" xr:uid="{00000000-0004-0000-0A00-000086030000}"/>
    <hyperlink ref="B595" r:id="rId904" xr:uid="{00000000-0004-0000-0A00-000087030000}"/>
    <hyperlink ref="B596" r:id="rId905" xr:uid="{00000000-0004-0000-0A00-000088030000}"/>
    <hyperlink ref="B597" r:id="rId906" xr:uid="{00000000-0004-0000-0A00-000089030000}"/>
    <hyperlink ref="B598" r:id="rId907" xr:uid="{00000000-0004-0000-0A00-00008A030000}"/>
    <hyperlink ref="B599" r:id="rId908" xr:uid="{00000000-0004-0000-0A00-00008B030000}"/>
    <hyperlink ref="B600" r:id="rId909" xr:uid="{00000000-0004-0000-0A00-00008C030000}"/>
    <hyperlink ref="B601" r:id="rId910" xr:uid="{00000000-0004-0000-0A00-00008D030000}"/>
    <hyperlink ref="B602" r:id="rId911" xr:uid="{00000000-0004-0000-0A00-00008E030000}"/>
    <hyperlink ref="B603" r:id="rId912" xr:uid="{00000000-0004-0000-0A00-00008F030000}"/>
    <hyperlink ref="B604" r:id="rId913" xr:uid="{00000000-0004-0000-0A00-000090030000}"/>
    <hyperlink ref="B605" r:id="rId914" xr:uid="{00000000-0004-0000-0A00-000091030000}"/>
    <hyperlink ref="B606" r:id="rId915" xr:uid="{00000000-0004-0000-0A00-000092030000}"/>
    <hyperlink ref="B607" r:id="rId916" xr:uid="{00000000-0004-0000-0A00-000093030000}"/>
    <hyperlink ref="B608" r:id="rId917" xr:uid="{00000000-0004-0000-0A00-000094030000}"/>
    <hyperlink ref="B609" r:id="rId918" xr:uid="{00000000-0004-0000-0A00-000095030000}"/>
    <hyperlink ref="B610" r:id="rId919" xr:uid="{00000000-0004-0000-0A00-000096030000}"/>
    <hyperlink ref="B611" r:id="rId920" xr:uid="{00000000-0004-0000-0A00-000097030000}"/>
    <hyperlink ref="B612" r:id="rId921" xr:uid="{00000000-0004-0000-0A00-000098030000}"/>
    <hyperlink ref="B613" r:id="rId922" xr:uid="{00000000-0004-0000-0A00-000099030000}"/>
    <hyperlink ref="B614" r:id="rId923" xr:uid="{00000000-0004-0000-0A00-00009A030000}"/>
    <hyperlink ref="B615" r:id="rId924" xr:uid="{00000000-0004-0000-0A00-00009B030000}"/>
    <hyperlink ref="B616" r:id="rId925" xr:uid="{00000000-0004-0000-0A00-00009C030000}"/>
    <hyperlink ref="B617" r:id="rId926" xr:uid="{00000000-0004-0000-0A00-00009D030000}"/>
    <hyperlink ref="B618" r:id="rId927" xr:uid="{00000000-0004-0000-0A00-00009E030000}"/>
    <hyperlink ref="B619" r:id="rId928" xr:uid="{00000000-0004-0000-0A00-00009F030000}"/>
    <hyperlink ref="B620" r:id="rId929" xr:uid="{00000000-0004-0000-0A00-0000A0030000}"/>
    <hyperlink ref="B621" r:id="rId930" xr:uid="{00000000-0004-0000-0A00-0000A1030000}"/>
    <hyperlink ref="B622" r:id="rId931" xr:uid="{00000000-0004-0000-0A00-0000A2030000}"/>
    <hyperlink ref="B623" r:id="rId932" xr:uid="{00000000-0004-0000-0A00-0000A3030000}"/>
    <hyperlink ref="B624" r:id="rId933" xr:uid="{00000000-0004-0000-0A00-0000A4030000}"/>
    <hyperlink ref="B625" r:id="rId934" xr:uid="{00000000-0004-0000-0A00-0000A5030000}"/>
    <hyperlink ref="B626" r:id="rId935" xr:uid="{00000000-0004-0000-0A00-0000A6030000}"/>
    <hyperlink ref="B627" r:id="rId936" xr:uid="{00000000-0004-0000-0A00-0000A7030000}"/>
    <hyperlink ref="B628" r:id="rId937" xr:uid="{00000000-0004-0000-0A00-0000A8030000}"/>
    <hyperlink ref="B629" r:id="rId938" xr:uid="{00000000-0004-0000-0A00-0000A9030000}"/>
    <hyperlink ref="B630" r:id="rId939" xr:uid="{00000000-0004-0000-0A00-0000AA030000}"/>
    <hyperlink ref="B631" r:id="rId940" xr:uid="{00000000-0004-0000-0A00-0000AB030000}"/>
    <hyperlink ref="B632" r:id="rId941" xr:uid="{00000000-0004-0000-0A00-0000AC030000}"/>
    <hyperlink ref="B633" r:id="rId942" xr:uid="{00000000-0004-0000-0A00-0000AD030000}"/>
    <hyperlink ref="B634" r:id="rId943" xr:uid="{00000000-0004-0000-0A00-0000AE030000}"/>
    <hyperlink ref="B635" r:id="rId944" xr:uid="{00000000-0004-0000-0A00-0000AF030000}"/>
    <hyperlink ref="F635" r:id="rId945" xr:uid="{00000000-0004-0000-0A00-0000B0030000}"/>
    <hyperlink ref="B636" r:id="rId946" xr:uid="{00000000-0004-0000-0A00-0000B1030000}"/>
    <hyperlink ref="F636" r:id="rId947" xr:uid="{00000000-0004-0000-0A00-0000B2030000}"/>
    <hyperlink ref="B637" r:id="rId948" xr:uid="{00000000-0004-0000-0A00-0000B3030000}"/>
    <hyperlink ref="F637" r:id="rId949" xr:uid="{00000000-0004-0000-0A00-0000B403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A00-000000000000}">
          <x14:formula1>
            <xm:f>'DATA-Teams'!$A$2:$A$192</xm:f>
          </x14:formula1>
          <xm:sqref>J2:K19 J25:K191 J193:K419 J420 J421:K2268</xm:sqref>
        </x14:dataValidation>
        <x14:dataValidation type="list" allowBlank="1" xr:uid="{00000000-0002-0000-0A00-000002000000}">
          <x14:formula1>
            <xm:f>'DATA-Channels'!#REF!</xm:f>
          </x14:formula1>
          <xm:sqref>C2:C2268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8">
    <outlinePr summaryBelow="0" summaryRight="0"/>
  </sheetPr>
  <dimension ref="A1:S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57" customWidth="1"/>
    <col min="3" max="3" width="24.33203125" customWidth="1"/>
    <col min="4" max="4" width="46.5" customWidth="1"/>
    <col min="6" max="6" width="60.83203125" customWidth="1"/>
  </cols>
  <sheetData>
    <row r="1" spans="1:19" ht="15.75" customHeight="1">
      <c r="A1" s="31" t="s">
        <v>0</v>
      </c>
      <c r="B1" s="31" t="s">
        <v>1</v>
      </c>
      <c r="C1" s="31" t="s">
        <v>2</v>
      </c>
      <c r="D1" s="31" t="s">
        <v>5772</v>
      </c>
      <c r="E1" s="31" t="s">
        <v>5762</v>
      </c>
      <c r="F1" s="31" t="s">
        <v>5763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.75" customHeight="1">
      <c r="A2" s="1" t="s">
        <v>3249</v>
      </c>
      <c r="B2" s="103" t="s">
        <v>3250</v>
      </c>
      <c r="C2" s="103" t="s">
        <v>3225</v>
      </c>
      <c r="D2" s="1" t="s">
        <v>6035</v>
      </c>
      <c r="E2" s="34">
        <v>43843</v>
      </c>
    </row>
    <row r="3" spans="1:19" ht="15.75" customHeight="1">
      <c r="A3" s="1" t="s">
        <v>3251</v>
      </c>
      <c r="B3" s="103" t="s">
        <v>3252</v>
      </c>
      <c r="C3" s="103" t="s">
        <v>3225</v>
      </c>
      <c r="D3" s="1" t="s">
        <v>6036</v>
      </c>
      <c r="E3" s="34">
        <v>43812</v>
      </c>
    </row>
    <row r="4" spans="1:19" ht="15.75" customHeight="1">
      <c r="A4" s="1" t="s">
        <v>3253</v>
      </c>
      <c r="B4" s="103" t="s">
        <v>3254</v>
      </c>
      <c r="C4" s="103" t="s">
        <v>3225</v>
      </c>
      <c r="D4" s="1" t="s">
        <v>6037</v>
      </c>
      <c r="E4" s="34">
        <v>43957</v>
      </c>
      <c r="F4" s="1" t="s">
        <v>3255</v>
      </c>
    </row>
    <row r="5" spans="1:19" ht="15.75" customHeight="1">
      <c r="A5" s="1" t="s">
        <v>3256</v>
      </c>
      <c r="B5" s="103" t="s">
        <v>3257</v>
      </c>
      <c r="C5" s="103" t="s">
        <v>3225</v>
      </c>
      <c r="D5" s="1" t="s">
        <v>6038</v>
      </c>
      <c r="E5" s="34">
        <v>44034</v>
      </c>
    </row>
    <row r="6" spans="1:19" ht="15.75" customHeight="1">
      <c r="A6" s="1" t="s">
        <v>2383</v>
      </c>
      <c r="B6" s="104" t="s">
        <v>2384</v>
      </c>
      <c r="C6" s="1" t="s">
        <v>1259</v>
      </c>
      <c r="D6" s="1" t="s">
        <v>6039</v>
      </c>
      <c r="E6" s="34">
        <v>43710</v>
      </c>
    </row>
    <row r="7" spans="1:19" ht="15.75" customHeight="1">
      <c r="A7" s="1" t="s">
        <v>2372</v>
      </c>
      <c r="B7" s="104" t="s">
        <v>2373</v>
      </c>
      <c r="C7" s="1" t="s">
        <v>1259</v>
      </c>
      <c r="D7" s="1" t="s">
        <v>6040</v>
      </c>
      <c r="E7" s="34">
        <v>43769</v>
      </c>
    </row>
    <row r="8" spans="1:19" ht="15.75" customHeight="1">
      <c r="A8" s="1" t="s">
        <v>2278</v>
      </c>
      <c r="B8" s="104" t="s">
        <v>2279</v>
      </c>
      <c r="C8" s="1" t="s">
        <v>1259</v>
      </c>
      <c r="D8" s="1" t="s">
        <v>6041</v>
      </c>
      <c r="E8" s="34">
        <v>43950</v>
      </c>
      <c r="F8" s="1" t="s">
        <v>917</v>
      </c>
    </row>
    <row r="9" spans="1:19" ht="15.75" customHeight="1">
      <c r="A9" s="1" t="s">
        <v>2267</v>
      </c>
      <c r="B9" s="104" t="s">
        <v>2268</v>
      </c>
      <c r="C9" s="1" t="s">
        <v>1259</v>
      </c>
      <c r="D9" s="1" t="s">
        <v>6041</v>
      </c>
      <c r="E9" s="34">
        <v>44045</v>
      </c>
      <c r="F9" s="1" t="s">
        <v>915</v>
      </c>
    </row>
    <row r="10" spans="1:19" ht="15.75" customHeight="1">
      <c r="A10" s="1" t="s">
        <v>3258</v>
      </c>
      <c r="B10" s="103" t="s">
        <v>3259</v>
      </c>
      <c r="C10" s="103" t="s">
        <v>3225</v>
      </c>
      <c r="D10" s="1" t="s">
        <v>6042</v>
      </c>
      <c r="E10" s="34">
        <v>43906</v>
      </c>
    </row>
    <row r="11" spans="1:19" ht="15.75" customHeight="1">
      <c r="A11" s="1" t="s">
        <v>3260</v>
      </c>
      <c r="B11" s="103" t="s">
        <v>3261</v>
      </c>
      <c r="C11" s="103" t="s">
        <v>3225</v>
      </c>
      <c r="D11" s="1" t="s">
        <v>6042</v>
      </c>
      <c r="E11" s="34">
        <v>43910</v>
      </c>
    </row>
    <row r="12" spans="1:19" ht="15.75" customHeight="1">
      <c r="A12" s="1" t="s">
        <v>3262</v>
      </c>
      <c r="B12" s="103" t="s">
        <v>3263</v>
      </c>
      <c r="C12" s="103" t="s">
        <v>3225</v>
      </c>
      <c r="D12" s="1" t="s">
        <v>6043</v>
      </c>
      <c r="E12" s="34">
        <v>43996</v>
      </c>
    </row>
    <row r="13" spans="1:19" ht="15.75" customHeight="1">
      <c r="A13" s="1" t="s">
        <v>3265</v>
      </c>
      <c r="B13" s="103" t="s">
        <v>3266</v>
      </c>
      <c r="C13" s="103" t="s">
        <v>3225</v>
      </c>
      <c r="D13" s="1" t="s">
        <v>6044</v>
      </c>
      <c r="E13" s="34">
        <v>43672</v>
      </c>
    </row>
    <row r="14" spans="1:19" ht="15.75" customHeight="1">
      <c r="A14" s="1" t="s">
        <v>3267</v>
      </c>
      <c r="B14" s="103" t="s">
        <v>3268</v>
      </c>
      <c r="C14" s="103" t="s">
        <v>3225</v>
      </c>
      <c r="D14" s="1" t="s">
        <v>6045</v>
      </c>
      <c r="E14" s="34">
        <v>43434</v>
      </c>
    </row>
    <row r="15" spans="1:19" ht="15.75" customHeight="1">
      <c r="A15" s="1" t="s">
        <v>3269</v>
      </c>
      <c r="B15" s="103" t="s">
        <v>3270</v>
      </c>
      <c r="C15" s="103" t="s">
        <v>3225</v>
      </c>
      <c r="D15" s="1" t="s">
        <v>6046</v>
      </c>
      <c r="E15" s="34">
        <v>43514</v>
      </c>
    </row>
    <row r="16" spans="1:19" ht="15.75" customHeight="1">
      <c r="A16" s="103" t="s">
        <v>6269</v>
      </c>
      <c r="B16" s="103" t="s">
        <v>3271</v>
      </c>
      <c r="C16" s="103" t="s">
        <v>3225</v>
      </c>
      <c r="D16" s="1" t="s">
        <v>6048</v>
      </c>
      <c r="E16" s="34">
        <v>43490</v>
      </c>
    </row>
    <row r="17" spans="1:6" ht="15.75" customHeight="1">
      <c r="A17" s="1" t="s">
        <v>3007</v>
      </c>
      <c r="B17" s="103" t="s">
        <v>3008</v>
      </c>
      <c r="C17" s="103" t="s">
        <v>3009</v>
      </c>
      <c r="D17" s="1" t="s">
        <v>6049</v>
      </c>
      <c r="E17" s="34">
        <v>42186</v>
      </c>
      <c r="F17" s="1" t="s">
        <v>3010</v>
      </c>
    </row>
    <row r="18" spans="1:6" ht="15.75" customHeight="1">
      <c r="A18" s="1" t="s">
        <v>563</v>
      </c>
      <c r="B18" s="103" t="s">
        <v>564</v>
      </c>
      <c r="C18" s="103" t="s">
        <v>565</v>
      </c>
      <c r="D18" s="1" t="s">
        <v>6050</v>
      </c>
      <c r="E18" s="34">
        <v>41430</v>
      </c>
      <c r="F18" s="1" t="s">
        <v>566</v>
      </c>
    </row>
    <row r="19" spans="1:6" ht="15.75" customHeight="1">
      <c r="A19" s="1" t="s">
        <v>3272</v>
      </c>
      <c r="B19" s="103" t="s">
        <v>3273</v>
      </c>
      <c r="C19" s="103" t="s">
        <v>3225</v>
      </c>
      <c r="D19" s="1" t="s">
        <v>6051</v>
      </c>
      <c r="E19" s="34">
        <v>43938</v>
      </c>
      <c r="F19" s="1" t="s">
        <v>3255</v>
      </c>
    </row>
    <row r="20" spans="1:6" ht="15.75" customHeight="1">
      <c r="A20" s="1" t="s">
        <v>3274</v>
      </c>
      <c r="B20" s="103" t="s">
        <v>3275</v>
      </c>
      <c r="C20" s="103" t="s">
        <v>3225</v>
      </c>
      <c r="D20" s="1" t="s">
        <v>6053</v>
      </c>
      <c r="E20" s="34">
        <v>43862</v>
      </c>
      <c r="F20" s="105" t="s">
        <v>6270</v>
      </c>
    </row>
    <row r="21" spans="1:6" ht="15.75" customHeight="1">
      <c r="A21" s="1" t="s">
        <v>3276</v>
      </c>
      <c r="B21" s="103" t="s">
        <v>3277</v>
      </c>
      <c r="C21" s="103" t="s">
        <v>3225</v>
      </c>
      <c r="D21" s="1" t="s">
        <v>6054</v>
      </c>
      <c r="E21" s="34">
        <v>43483</v>
      </c>
    </row>
    <row r="22" spans="1:6" ht="15.75" customHeight="1">
      <c r="A22" s="1" t="s">
        <v>1565</v>
      </c>
      <c r="B22" s="103" t="s">
        <v>1566</v>
      </c>
      <c r="C22" s="1" t="s">
        <v>577</v>
      </c>
      <c r="D22" s="1" t="s">
        <v>6056</v>
      </c>
      <c r="E22" s="1" t="s">
        <v>6055</v>
      </c>
    </row>
    <row r="23" spans="1:6" ht="15.75" customHeight="1">
      <c r="A23" s="1" t="s">
        <v>3278</v>
      </c>
      <c r="B23" s="103" t="s">
        <v>3279</v>
      </c>
      <c r="C23" s="103" t="s">
        <v>3225</v>
      </c>
      <c r="D23" s="1" t="s">
        <v>6058</v>
      </c>
      <c r="E23" s="1" t="s">
        <v>6057</v>
      </c>
      <c r="F23" s="1" t="s">
        <v>3280</v>
      </c>
    </row>
    <row r="24" spans="1:6" ht="15.75" customHeight="1">
      <c r="A24" s="1" t="s">
        <v>3281</v>
      </c>
      <c r="B24" s="103" t="s">
        <v>3282</v>
      </c>
      <c r="C24" s="103" t="s">
        <v>3225</v>
      </c>
      <c r="D24" s="1" t="s">
        <v>6060</v>
      </c>
      <c r="E24" s="1" t="s">
        <v>6059</v>
      </c>
      <c r="F24" s="1" t="s">
        <v>3283</v>
      </c>
    </row>
    <row r="25" spans="1:6" ht="15.75" customHeight="1">
      <c r="A25" s="1" t="s">
        <v>3284</v>
      </c>
      <c r="B25" s="103" t="s">
        <v>3268</v>
      </c>
      <c r="C25" s="103" t="s">
        <v>3225</v>
      </c>
      <c r="D25" s="1" t="s">
        <v>6062</v>
      </c>
      <c r="E25" s="1" t="s">
        <v>6061</v>
      </c>
      <c r="F25" s="1" t="s">
        <v>3285</v>
      </c>
    </row>
    <row r="26" spans="1:6" ht="15.75" customHeight="1">
      <c r="A26" s="1" t="s">
        <v>3286</v>
      </c>
      <c r="B26" s="104" t="s">
        <v>3270</v>
      </c>
      <c r="C26" s="103" t="s">
        <v>3225</v>
      </c>
      <c r="D26" s="1" t="s">
        <v>6064</v>
      </c>
      <c r="E26" s="1" t="s">
        <v>6063</v>
      </c>
      <c r="F26" s="1" t="s">
        <v>3287</v>
      </c>
    </row>
    <row r="27" spans="1:6" ht="15.75" customHeight="1">
      <c r="A27" s="1" t="s">
        <v>1494</v>
      </c>
      <c r="B27" s="104" t="s">
        <v>1495</v>
      </c>
      <c r="C27" s="1" t="s">
        <v>70</v>
      </c>
      <c r="D27" s="1" t="s">
        <v>6066</v>
      </c>
      <c r="E27" s="1" t="s">
        <v>6065</v>
      </c>
    </row>
    <row r="28" spans="1:6" ht="15.75" customHeight="1">
      <c r="A28" s="1" t="s">
        <v>1496</v>
      </c>
      <c r="B28" s="104" t="s">
        <v>1487</v>
      </c>
      <c r="C28" s="1" t="s">
        <v>70</v>
      </c>
      <c r="D28" s="1" t="s">
        <v>6068</v>
      </c>
      <c r="E28" s="1" t="s">
        <v>6067</v>
      </c>
    </row>
    <row r="29" spans="1:6" ht="15.75" customHeight="1">
      <c r="A29" s="113" t="s">
        <v>6217</v>
      </c>
      <c r="C29" s="1"/>
      <c r="E29" s="34"/>
    </row>
    <row r="30" spans="1:6" ht="15.75" customHeight="1">
      <c r="C30" s="1"/>
      <c r="E30" s="34"/>
    </row>
    <row r="31" spans="1:6" ht="15.75" customHeight="1">
      <c r="C31" s="1"/>
      <c r="E31" s="34"/>
    </row>
    <row r="32" spans="1:6" ht="15.75" customHeight="1">
      <c r="C32" s="1"/>
      <c r="E32" s="34"/>
    </row>
    <row r="33" spans="3:5" ht="15.75" customHeight="1">
      <c r="C33" s="1"/>
      <c r="E33" s="34"/>
    </row>
    <row r="34" spans="3:5" ht="15.75" customHeight="1">
      <c r="C34" s="1"/>
      <c r="E34" s="34"/>
    </row>
    <row r="35" spans="3:5" ht="15.75" customHeight="1">
      <c r="C35" s="1"/>
      <c r="E35" s="34"/>
    </row>
    <row r="36" spans="3:5" ht="15.75" customHeight="1">
      <c r="C36" s="1"/>
      <c r="E36" s="34"/>
    </row>
    <row r="37" spans="3:5" ht="15.75" customHeight="1">
      <c r="C37" s="1"/>
      <c r="E37" s="34"/>
    </row>
    <row r="38" spans="3:5" ht="15.75" customHeight="1">
      <c r="C38" s="1"/>
      <c r="E38" s="34"/>
    </row>
    <row r="39" spans="3:5" ht="15.75" customHeight="1">
      <c r="C39" s="1"/>
      <c r="E39" s="34"/>
    </row>
    <row r="40" spans="3:5" ht="15.75" customHeight="1">
      <c r="C40" s="1"/>
      <c r="E40" s="34"/>
    </row>
    <row r="41" spans="3:5" ht="15.75" customHeight="1">
      <c r="C41" s="1"/>
      <c r="E41" s="34"/>
    </row>
    <row r="42" spans="3:5" ht="15.75" customHeight="1">
      <c r="C42" s="1"/>
      <c r="E42" s="34"/>
    </row>
    <row r="43" spans="3:5" ht="15.75" customHeight="1">
      <c r="C43" s="1"/>
      <c r="E43" s="34"/>
    </row>
    <row r="44" spans="3:5" ht="15.75" customHeight="1">
      <c r="C44" s="1"/>
      <c r="E44" s="34"/>
    </row>
    <row r="45" spans="3:5" ht="15.75" customHeight="1">
      <c r="C45" s="1"/>
      <c r="E45" s="34"/>
    </row>
    <row r="46" spans="3:5" ht="15.75" customHeight="1">
      <c r="C46" s="1"/>
      <c r="E46" s="34"/>
    </row>
    <row r="47" spans="3:5" ht="15.75" customHeight="1">
      <c r="C47" s="1"/>
      <c r="E47" s="34"/>
    </row>
    <row r="48" spans="3:5" ht="15.75" customHeight="1">
      <c r="C48" s="1"/>
      <c r="E48" s="34"/>
    </row>
    <row r="49" spans="3:5" ht="15.75" customHeight="1">
      <c r="C49" s="1"/>
      <c r="E49" s="34"/>
    </row>
    <row r="50" spans="3:5" ht="15.75" customHeight="1">
      <c r="C50" s="1"/>
      <c r="E50" s="34"/>
    </row>
    <row r="51" spans="3:5" ht="15.75" customHeight="1">
      <c r="C51" s="1"/>
      <c r="E51" s="34"/>
    </row>
    <row r="52" spans="3:5" ht="15.75" customHeight="1">
      <c r="C52" s="1"/>
      <c r="E52" s="34"/>
    </row>
    <row r="53" spans="3:5" ht="13">
      <c r="C53" s="1"/>
      <c r="E53" s="34"/>
    </row>
    <row r="54" spans="3:5" ht="13">
      <c r="C54" s="1"/>
      <c r="E54" s="34"/>
    </row>
    <row r="55" spans="3:5" ht="13">
      <c r="C55" s="1"/>
      <c r="E55" s="34"/>
    </row>
    <row r="56" spans="3:5" ht="13">
      <c r="C56" s="1"/>
      <c r="E56" s="34"/>
    </row>
    <row r="57" spans="3:5" ht="13">
      <c r="C57" s="1"/>
      <c r="E57" s="34"/>
    </row>
    <row r="58" spans="3:5" ht="13">
      <c r="C58" s="1"/>
      <c r="E58" s="34"/>
    </row>
    <row r="59" spans="3:5" ht="13">
      <c r="C59" s="1"/>
      <c r="E59" s="34"/>
    </row>
    <row r="60" spans="3:5" ht="13">
      <c r="C60" s="1"/>
      <c r="E60" s="34"/>
    </row>
    <row r="61" spans="3:5" ht="13">
      <c r="C61" s="1"/>
      <c r="E61" s="34"/>
    </row>
    <row r="62" spans="3:5" ht="13">
      <c r="C62" s="1"/>
      <c r="E62" s="34"/>
    </row>
    <row r="63" spans="3:5" ht="13">
      <c r="C63" s="1"/>
      <c r="E63" s="34"/>
    </row>
    <row r="64" spans="3:5" ht="13">
      <c r="C64" s="1"/>
      <c r="E64" s="34"/>
    </row>
    <row r="65" spans="3:5" ht="13">
      <c r="C65" s="1"/>
      <c r="E65" s="34"/>
    </row>
    <row r="66" spans="3:5" ht="13">
      <c r="C66" s="1"/>
      <c r="E66" s="34"/>
    </row>
    <row r="67" spans="3:5" ht="13">
      <c r="C67" s="1"/>
      <c r="E67" s="34"/>
    </row>
    <row r="68" spans="3:5" ht="13">
      <c r="C68" s="1"/>
      <c r="E68" s="34"/>
    </row>
    <row r="69" spans="3:5" ht="13">
      <c r="C69" s="1"/>
      <c r="E69" s="34"/>
    </row>
    <row r="70" spans="3:5" ht="13">
      <c r="C70" s="1"/>
      <c r="E70" s="34"/>
    </row>
    <row r="71" spans="3:5" ht="13">
      <c r="C71" s="1"/>
      <c r="E71" s="34"/>
    </row>
    <row r="72" spans="3:5" ht="13">
      <c r="C72" s="1"/>
      <c r="E72" s="34"/>
    </row>
    <row r="73" spans="3:5" ht="13">
      <c r="C73" s="1"/>
      <c r="E73" s="34"/>
    </row>
    <row r="74" spans="3:5" ht="13">
      <c r="C74" s="1"/>
      <c r="E74" s="34"/>
    </row>
    <row r="75" spans="3:5" ht="13">
      <c r="C75" s="1"/>
      <c r="E75" s="34"/>
    </row>
    <row r="76" spans="3:5" ht="13">
      <c r="C76" s="1"/>
      <c r="E76" s="34"/>
    </row>
    <row r="77" spans="3:5" ht="13">
      <c r="C77" s="1"/>
      <c r="E77" s="34"/>
    </row>
    <row r="78" spans="3:5" ht="13">
      <c r="C78" s="1"/>
      <c r="E78" s="34"/>
    </row>
    <row r="79" spans="3:5" ht="13">
      <c r="C79" s="1"/>
      <c r="E79" s="34"/>
    </row>
    <row r="80" spans="3:5" ht="13">
      <c r="C80" s="1"/>
      <c r="E80" s="34"/>
    </row>
    <row r="81" spans="3:5" ht="13">
      <c r="C81" s="1"/>
      <c r="E81" s="34"/>
    </row>
    <row r="82" spans="3:5" ht="13">
      <c r="C82" s="1"/>
      <c r="E82" s="34"/>
    </row>
    <row r="83" spans="3:5" ht="13">
      <c r="C83" s="1"/>
      <c r="E83" s="34"/>
    </row>
    <row r="84" spans="3:5" ht="13">
      <c r="C84" s="1"/>
      <c r="E84" s="34"/>
    </row>
    <row r="85" spans="3:5" ht="13">
      <c r="C85" s="1"/>
      <c r="E85" s="34"/>
    </row>
    <row r="86" spans="3:5" ht="13">
      <c r="C86" s="1"/>
      <c r="E86" s="34"/>
    </row>
    <row r="87" spans="3:5" ht="13">
      <c r="C87" s="1"/>
      <c r="E87" s="34"/>
    </row>
    <row r="88" spans="3:5" ht="13">
      <c r="C88" s="1"/>
      <c r="E88" s="34"/>
    </row>
    <row r="89" spans="3:5" ht="13">
      <c r="C89" s="1"/>
      <c r="E89" s="34"/>
    </row>
    <row r="90" spans="3:5" ht="13">
      <c r="C90" s="1"/>
      <c r="E90" s="34"/>
    </row>
    <row r="91" spans="3:5" ht="13">
      <c r="C91" s="1"/>
      <c r="E91" s="34"/>
    </row>
    <row r="92" spans="3:5" ht="13">
      <c r="C92" s="1"/>
      <c r="E92" s="34"/>
    </row>
    <row r="93" spans="3:5" ht="13">
      <c r="C93" s="1"/>
      <c r="E93" s="34"/>
    </row>
    <row r="94" spans="3:5" ht="13">
      <c r="C94" s="1"/>
      <c r="E94" s="34"/>
    </row>
    <row r="95" spans="3:5" ht="13">
      <c r="C95" s="1"/>
      <c r="E95" s="34"/>
    </row>
    <row r="96" spans="3:5" ht="13">
      <c r="C96" s="1"/>
      <c r="E96" s="34"/>
    </row>
    <row r="97" spans="3:5" ht="13">
      <c r="C97" s="1"/>
      <c r="E97" s="34"/>
    </row>
    <row r="98" spans="3:5" ht="13">
      <c r="C98" s="1"/>
      <c r="E98" s="34"/>
    </row>
    <row r="99" spans="3:5" ht="13">
      <c r="C99" s="1"/>
      <c r="E99" s="34"/>
    </row>
    <row r="100" spans="3:5" ht="13">
      <c r="C100" s="1"/>
      <c r="E100" s="34"/>
    </row>
    <row r="101" spans="3:5" ht="13">
      <c r="C101" s="1"/>
      <c r="E101" s="34"/>
    </row>
    <row r="102" spans="3:5" ht="13">
      <c r="C102" s="1"/>
      <c r="E102" s="34"/>
    </row>
    <row r="103" spans="3:5" ht="13">
      <c r="C103" s="1"/>
      <c r="E103" s="34"/>
    </row>
    <row r="104" spans="3:5" ht="13">
      <c r="C104" s="1"/>
      <c r="E104" s="34"/>
    </row>
    <row r="105" spans="3:5" ht="13">
      <c r="C105" s="1"/>
      <c r="E105" s="34"/>
    </row>
    <row r="106" spans="3:5" ht="13">
      <c r="C106" s="1"/>
      <c r="E106" s="34"/>
    </row>
    <row r="107" spans="3:5" ht="13">
      <c r="C107" s="1"/>
      <c r="E107" s="34"/>
    </row>
    <row r="108" spans="3:5" ht="13">
      <c r="C108" s="1"/>
      <c r="E108" s="34"/>
    </row>
    <row r="109" spans="3:5" ht="13">
      <c r="C109" s="1"/>
      <c r="E109" s="34"/>
    </row>
    <row r="110" spans="3:5" ht="13">
      <c r="C110" s="1"/>
      <c r="E110" s="34"/>
    </row>
    <row r="111" spans="3:5" ht="13">
      <c r="C111" s="1"/>
      <c r="E111" s="34"/>
    </row>
    <row r="112" spans="3:5" ht="13">
      <c r="C112" s="1"/>
      <c r="E112" s="34"/>
    </row>
    <row r="113" spans="3:5" ht="13">
      <c r="C113" s="1"/>
      <c r="E113" s="34"/>
    </row>
    <row r="114" spans="3:5" ht="13">
      <c r="C114" s="1"/>
      <c r="E114" s="34"/>
    </row>
    <row r="115" spans="3:5" ht="13">
      <c r="C115" s="1"/>
      <c r="E115" s="34"/>
    </row>
    <row r="116" spans="3:5" ht="13">
      <c r="C116" s="1"/>
      <c r="E116" s="34"/>
    </row>
    <row r="117" spans="3:5" ht="13">
      <c r="C117" s="1"/>
      <c r="E117" s="34"/>
    </row>
    <row r="118" spans="3:5" ht="13">
      <c r="C118" s="1"/>
      <c r="E118" s="34"/>
    </row>
    <row r="119" spans="3:5" ht="13">
      <c r="C119" s="1"/>
      <c r="E119" s="34"/>
    </row>
    <row r="120" spans="3:5" ht="13">
      <c r="C120" s="1"/>
      <c r="E120" s="34"/>
    </row>
    <row r="121" spans="3:5" ht="13">
      <c r="C121" s="1"/>
      <c r="E121" s="34"/>
    </row>
    <row r="122" spans="3:5" ht="13">
      <c r="C122" s="1"/>
      <c r="E122" s="34"/>
    </row>
    <row r="123" spans="3:5" ht="13">
      <c r="C123" s="1"/>
      <c r="E123" s="34"/>
    </row>
    <row r="124" spans="3:5" ht="13">
      <c r="C124" s="1"/>
      <c r="E124" s="34"/>
    </row>
    <row r="125" spans="3:5" ht="13">
      <c r="C125" s="1"/>
      <c r="E125" s="34"/>
    </row>
    <row r="126" spans="3:5" ht="13">
      <c r="C126" s="1"/>
      <c r="E126" s="34"/>
    </row>
    <row r="127" spans="3:5" ht="13">
      <c r="C127" s="1"/>
      <c r="E127" s="34"/>
    </row>
    <row r="128" spans="3:5" ht="13">
      <c r="C128" s="1"/>
      <c r="E128" s="34"/>
    </row>
    <row r="129" spans="3:5" ht="13">
      <c r="C129" s="1"/>
      <c r="E129" s="34"/>
    </row>
    <row r="130" spans="3:5" ht="13">
      <c r="C130" s="1"/>
      <c r="E130" s="34"/>
    </row>
    <row r="131" spans="3:5" ht="13">
      <c r="C131" s="1"/>
      <c r="E131" s="34"/>
    </row>
    <row r="132" spans="3:5" ht="13">
      <c r="C132" s="1"/>
      <c r="E132" s="34"/>
    </row>
    <row r="133" spans="3:5" ht="13">
      <c r="C133" s="1"/>
      <c r="E133" s="34"/>
    </row>
    <row r="134" spans="3:5" ht="13">
      <c r="C134" s="1"/>
      <c r="E134" s="34"/>
    </row>
    <row r="135" spans="3:5" ht="13">
      <c r="C135" s="1"/>
      <c r="E135" s="34"/>
    </row>
    <row r="136" spans="3:5" ht="13">
      <c r="C136" s="1"/>
      <c r="E136" s="34"/>
    </row>
    <row r="137" spans="3:5" ht="13">
      <c r="C137" s="1"/>
      <c r="E137" s="34"/>
    </row>
    <row r="138" spans="3:5" ht="13">
      <c r="C138" s="1"/>
      <c r="E138" s="34"/>
    </row>
    <row r="139" spans="3:5" ht="13">
      <c r="C139" s="1"/>
      <c r="E139" s="34"/>
    </row>
    <row r="140" spans="3:5" ht="13">
      <c r="C140" s="1"/>
      <c r="E140" s="34"/>
    </row>
    <row r="141" spans="3:5" ht="13">
      <c r="C141" s="1"/>
      <c r="E141" s="34"/>
    </row>
    <row r="142" spans="3:5" ht="13">
      <c r="C142" s="1"/>
      <c r="E142" s="34"/>
    </row>
    <row r="143" spans="3:5" ht="13">
      <c r="C143" s="1"/>
      <c r="E143" s="34"/>
    </row>
    <row r="144" spans="3:5" ht="13">
      <c r="C144" s="1"/>
      <c r="E144" s="34"/>
    </row>
    <row r="145" spans="3:5" ht="13">
      <c r="C145" s="1"/>
      <c r="E145" s="34"/>
    </row>
    <row r="146" spans="3:5" ht="13">
      <c r="C146" s="1"/>
      <c r="E146" s="34"/>
    </row>
    <row r="147" spans="3:5" ht="13">
      <c r="C147" s="1"/>
      <c r="E147" s="34"/>
    </row>
    <row r="148" spans="3:5" ht="13">
      <c r="C148" s="1"/>
      <c r="E148" s="34"/>
    </row>
    <row r="149" spans="3:5" ht="13">
      <c r="C149" s="1"/>
      <c r="E149" s="34"/>
    </row>
    <row r="150" spans="3:5" ht="13">
      <c r="C150" s="1"/>
      <c r="E150" s="34"/>
    </row>
    <row r="151" spans="3:5" ht="13">
      <c r="C151" s="1"/>
      <c r="E151" s="34"/>
    </row>
    <row r="152" spans="3:5" ht="13">
      <c r="C152" s="1"/>
      <c r="E152" s="34"/>
    </row>
    <row r="153" spans="3:5" ht="13">
      <c r="C153" s="1"/>
      <c r="E153" s="34"/>
    </row>
    <row r="154" spans="3:5" ht="13">
      <c r="C154" s="1"/>
      <c r="E154" s="34"/>
    </row>
    <row r="155" spans="3:5" ht="13">
      <c r="C155" s="1"/>
      <c r="E155" s="34"/>
    </row>
    <row r="156" spans="3:5" ht="13">
      <c r="C156" s="1"/>
      <c r="E156" s="34"/>
    </row>
    <row r="157" spans="3:5" ht="13">
      <c r="C157" s="1"/>
      <c r="E157" s="34"/>
    </row>
    <row r="158" spans="3:5" ht="13">
      <c r="C158" s="1"/>
      <c r="E158" s="34"/>
    </row>
    <row r="159" spans="3:5" ht="13">
      <c r="C159" s="1"/>
      <c r="E159" s="34"/>
    </row>
    <row r="160" spans="3:5" ht="13">
      <c r="C160" s="1"/>
      <c r="E160" s="34"/>
    </row>
    <row r="161" spans="3:5" ht="13">
      <c r="C161" s="1"/>
      <c r="E161" s="34"/>
    </row>
    <row r="162" spans="3:5" ht="13">
      <c r="C162" s="1"/>
      <c r="E162" s="34"/>
    </row>
    <row r="163" spans="3:5" ht="13">
      <c r="C163" s="1"/>
      <c r="E163" s="34"/>
    </row>
    <row r="164" spans="3:5" ht="13">
      <c r="C164" s="1"/>
      <c r="E164" s="34"/>
    </row>
    <row r="165" spans="3:5" ht="13">
      <c r="C165" s="1"/>
      <c r="E165" s="34"/>
    </row>
    <row r="166" spans="3:5" ht="13">
      <c r="C166" s="1"/>
      <c r="E166" s="34"/>
    </row>
    <row r="167" spans="3:5" ht="13">
      <c r="C167" s="1"/>
      <c r="E167" s="34"/>
    </row>
    <row r="168" spans="3:5" ht="13">
      <c r="C168" s="1"/>
      <c r="E168" s="34"/>
    </row>
    <row r="169" spans="3:5" ht="13">
      <c r="C169" s="1"/>
      <c r="E169" s="34"/>
    </row>
    <row r="170" spans="3:5" ht="13">
      <c r="C170" s="1"/>
      <c r="E170" s="34"/>
    </row>
    <row r="171" spans="3:5" ht="13">
      <c r="C171" s="1"/>
      <c r="E171" s="34"/>
    </row>
    <row r="172" spans="3:5" ht="13">
      <c r="C172" s="1"/>
      <c r="E172" s="34"/>
    </row>
    <row r="173" spans="3:5" ht="13">
      <c r="C173" s="1"/>
      <c r="E173" s="34"/>
    </row>
    <row r="174" spans="3:5" ht="13">
      <c r="C174" s="1"/>
      <c r="E174" s="34"/>
    </row>
    <row r="175" spans="3:5" ht="13">
      <c r="C175" s="1"/>
      <c r="E175" s="34"/>
    </row>
    <row r="176" spans="3:5" ht="13">
      <c r="C176" s="1"/>
      <c r="E176" s="34"/>
    </row>
    <row r="177" spans="3:5" ht="13">
      <c r="C177" s="1"/>
      <c r="E177" s="34"/>
    </row>
    <row r="178" spans="3:5" ht="13">
      <c r="C178" s="1"/>
      <c r="E178" s="34"/>
    </row>
    <row r="179" spans="3:5" ht="13">
      <c r="C179" s="1"/>
      <c r="E179" s="34"/>
    </row>
    <row r="180" spans="3:5" ht="13">
      <c r="C180" s="1"/>
      <c r="E180" s="34"/>
    </row>
    <row r="181" spans="3:5" ht="13">
      <c r="C181" s="1"/>
      <c r="E181" s="34"/>
    </row>
    <row r="182" spans="3:5" ht="13">
      <c r="C182" s="1"/>
      <c r="E182" s="34"/>
    </row>
    <row r="183" spans="3:5" ht="13">
      <c r="C183" s="1"/>
      <c r="E183" s="34"/>
    </row>
    <row r="184" spans="3:5" ht="13">
      <c r="C184" s="1"/>
      <c r="E184" s="34"/>
    </row>
    <row r="185" spans="3:5" ht="13">
      <c r="C185" s="1"/>
      <c r="E185" s="34"/>
    </row>
    <row r="186" spans="3:5" ht="13">
      <c r="C186" s="1"/>
      <c r="E186" s="34"/>
    </row>
    <row r="187" spans="3:5" ht="13">
      <c r="C187" s="1"/>
      <c r="E187" s="34"/>
    </row>
    <row r="188" spans="3:5" ht="13">
      <c r="C188" s="1"/>
      <c r="E188" s="34"/>
    </row>
    <row r="189" spans="3:5" ht="13">
      <c r="C189" s="1"/>
      <c r="E189" s="34"/>
    </row>
    <row r="190" spans="3:5" ht="13">
      <c r="C190" s="1"/>
      <c r="E190" s="34"/>
    </row>
    <row r="191" spans="3:5" ht="13">
      <c r="C191" s="1"/>
      <c r="E191" s="34"/>
    </row>
    <row r="192" spans="3:5" ht="13">
      <c r="C192" s="1"/>
      <c r="E192" s="34"/>
    </row>
    <row r="193" spans="3:5" ht="13">
      <c r="C193" s="1"/>
      <c r="E193" s="34"/>
    </row>
    <row r="194" spans="3:5" ht="13">
      <c r="C194" s="1"/>
      <c r="E194" s="34"/>
    </row>
    <row r="195" spans="3:5" ht="13">
      <c r="C195" s="1"/>
      <c r="E195" s="34"/>
    </row>
    <row r="196" spans="3:5" ht="13">
      <c r="C196" s="1"/>
      <c r="E196" s="34"/>
    </row>
    <row r="197" spans="3:5" ht="13">
      <c r="C197" s="1"/>
      <c r="E197" s="34"/>
    </row>
    <row r="198" spans="3:5" ht="13">
      <c r="C198" s="1"/>
      <c r="E198" s="34"/>
    </row>
    <row r="199" spans="3:5" ht="13">
      <c r="C199" s="1"/>
      <c r="E199" s="34"/>
    </row>
    <row r="200" spans="3:5" ht="13">
      <c r="C200" s="1"/>
      <c r="E200" s="34"/>
    </row>
    <row r="201" spans="3:5" ht="13">
      <c r="C201" s="1"/>
      <c r="E201" s="34"/>
    </row>
    <row r="202" spans="3:5" ht="13">
      <c r="C202" s="1"/>
      <c r="E202" s="34"/>
    </row>
    <row r="203" spans="3:5" ht="13">
      <c r="C203" s="1"/>
      <c r="E203" s="34"/>
    </row>
    <row r="204" spans="3:5" ht="13">
      <c r="C204" s="1"/>
      <c r="E204" s="34"/>
    </row>
    <row r="205" spans="3:5" ht="13">
      <c r="C205" s="1"/>
      <c r="E205" s="34"/>
    </row>
    <row r="206" spans="3:5" ht="13">
      <c r="C206" s="1"/>
      <c r="E206" s="34"/>
    </row>
    <row r="207" spans="3:5" ht="13">
      <c r="C207" s="1"/>
      <c r="E207" s="34"/>
    </row>
    <row r="208" spans="3:5" ht="13">
      <c r="C208" s="1"/>
      <c r="E208" s="34"/>
    </row>
    <row r="209" spans="3:5" ht="13">
      <c r="C209" s="1"/>
      <c r="E209" s="34"/>
    </row>
    <row r="210" spans="3:5" ht="13">
      <c r="C210" s="1"/>
      <c r="E210" s="34"/>
    </row>
    <row r="211" spans="3:5" ht="13">
      <c r="C211" s="1"/>
      <c r="E211" s="34"/>
    </row>
    <row r="212" spans="3:5" ht="13">
      <c r="C212" s="1"/>
      <c r="E212" s="34"/>
    </row>
    <row r="213" spans="3:5" ht="13">
      <c r="C213" s="1"/>
      <c r="E213" s="34"/>
    </row>
    <row r="214" spans="3:5" ht="13">
      <c r="C214" s="1"/>
      <c r="E214" s="34"/>
    </row>
    <row r="215" spans="3:5" ht="13">
      <c r="C215" s="1"/>
      <c r="E215" s="34"/>
    </row>
    <row r="216" spans="3:5" ht="13">
      <c r="C216" s="1"/>
      <c r="E216" s="34"/>
    </row>
    <row r="217" spans="3:5" ht="13">
      <c r="C217" s="1"/>
      <c r="E217" s="34"/>
    </row>
    <row r="218" spans="3:5" ht="13">
      <c r="C218" s="1"/>
      <c r="E218" s="34"/>
    </row>
    <row r="219" spans="3:5" ht="13">
      <c r="C219" s="1"/>
      <c r="E219" s="34"/>
    </row>
    <row r="220" spans="3:5" ht="13">
      <c r="C220" s="1"/>
      <c r="E220" s="34"/>
    </row>
    <row r="221" spans="3:5" ht="13">
      <c r="C221" s="1"/>
      <c r="E221" s="34"/>
    </row>
    <row r="222" spans="3:5" ht="13">
      <c r="C222" s="1"/>
      <c r="E222" s="34"/>
    </row>
    <row r="223" spans="3:5" ht="13">
      <c r="C223" s="1"/>
      <c r="E223" s="34"/>
    </row>
    <row r="224" spans="3:5" ht="13">
      <c r="C224" s="1"/>
      <c r="E224" s="34"/>
    </row>
    <row r="225" spans="3:5" ht="13">
      <c r="C225" s="1"/>
      <c r="E225" s="34"/>
    </row>
    <row r="226" spans="3:5" ht="13">
      <c r="C226" s="1"/>
      <c r="E226" s="34"/>
    </row>
    <row r="227" spans="3:5" ht="13">
      <c r="C227" s="1"/>
      <c r="E227" s="34"/>
    </row>
    <row r="228" spans="3:5" ht="13">
      <c r="C228" s="1"/>
      <c r="E228" s="34"/>
    </row>
    <row r="229" spans="3:5" ht="13">
      <c r="C229" s="1"/>
      <c r="E229" s="34"/>
    </row>
    <row r="230" spans="3:5" ht="13">
      <c r="C230" s="1"/>
      <c r="E230" s="34"/>
    </row>
    <row r="231" spans="3:5" ht="13">
      <c r="C231" s="1"/>
      <c r="E231" s="34"/>
    </row>
    <row r="232" spans="3:5" ht="13">
      <c r="C232" s="1"/>
      <c r="E232" s="34"/>
    </row>
    <row r="233" spans="3:5" ht="13">
      <c r="C233" s="1"/>
      <c r="E233" s="34"/>
    </row>
    <row r="234" spans="3:5" ht="13">
      <c r="C234" s="1"/>
      <c r="E234" s="34"/>
    </row>
    <row r="235" spans="3:5" ht="13">
      <c r="C235" s="1"/>
      <c r="E235" s="34"/>
    </row>
    <row r="236" spans="3:5" ht="13">
      <c r="C236" s="1"/>
      <c r="E236" s="34"/>
    </row>
    <row r="237" spans="3:5" ht="13">
      <c r="C237" s="1"/>
      <c r="E237" s="34"/>
    </row>
    <row r="238" spans="3:5" ht="13">
      <c r="C238" s="1"/>
      <c r="E238" s="34"/>
    </row>
    <row r="239" spans="3:5" ht="13">
      <c r="C239" s="1"/>
      <c r="E239" s="34"/>
    </row>
    <row r="240" spans="3:5" ht="13">
      <c r="C240" s="1"/>
      <c r="E240" s="34"/>
    </row>
    <row r="241" spans="3:5" ht="13">
      <c r="C241" s="1"/>
      <c r="E241" s="34"/>
    </row>
    <row r="242" spans="3:5" ht="13">
      <c r="C242" s="1"/>
      <c r="E242" s="34"/>
    </row>
    <row r="243" spans="3:5" ht="13">
      <c r="C243" s="1"/>
      <c r="E243" s="34"/>
    </row>
    <row r="244" spans="3:5" ht="13">
      <c r="C244" s="1"/>
      <c r="E244" s="34"/>
    </row>
    <row r="245" spans="3:5" ht="13">
      <c r="C245" s="1"/>
      <c r="E245" s="34"/>
    </row>
    <row r="246" spans="3:5" ht="13">
      <c r="C246" s="1"/>
      <c r="E246" s="34"/>
    </row>
    <row r="247" spans="3:5" ht="13">
      <c r="C247" s="1"/>
      <c r="E247" s="34"/>
    </row>
    <row r="248" spans="3:5" ht="13">
      <c r="C248" s="1"/>
      <c r="E248" s="34"/>
    </row>
    <row r="249" spans="3:5" ht="13">
      <c r="C249" s="1"/>
      <c r="E249" s="34"/>
    </row>
    <row r="250" spans="3:5" ht="13">
      <c r="C250" s="1"/>
      <c r="E250" s="34"/>
    </row>
    <row r="251" spans="3:5" ht="13">
      <c r="C251" s="1"/>
      <c r="E251" s="34"/>
    </row>
    <row r="252" spans="3:5" ht="13">
      <c r="C252" s="1"/>
      <c r="E252" s="34"/>
    </row>
    <row r="253" spans="3:5" ht="13">
      <c r="C253" s="1"/>
      <c r="E253" s="34"/>
    </row>
    <row r="254" spans="3:5" ht="13">
      <c r="C254" s="1"/>
      <c r="E254" s="34"/>
    </row>
    <row r="255" spans="3:5" ht="13">
      <c r="C255" s="1"/>
      <c r="E255" s="34"/>
    </row>
    <row r="256" spans="3:5" ht="13">
      <c r="C256" s="1"/>
      <c r="E256" s="34"/>
    </row>
    <row r="257" spans="3:5" ht="13">
      <c r="C257" s="1"/>
      <c r="E257" s="34"/>
    </row>
    <row r="258" spans="3:5" ht="13">
      <c r="C258" s="1"/>
      <c r="E258" s="34"/>
    </row>
    <row r="259" spans="3:5" ht="13">
      <c r="C259" s="1"/>
      <c r="E259" s="34"/>
    </row>
    <row r="260" spans="3:5" ht="13">
      <c r="C260" s="1"/>
      <c r="E260" s="34"/>
    </row>
    <row r="261" spans="3:5" ht="13">
      <c r="C261" s="1"/>
      <c r="E261" s="34"/>
    </row>
    <row r="262" spans="3:5" ht="13">
      <c r="C262" s="1"/>
      <c r="E262" s="34"/>
    </row>
    <row r="263" spans="3:5" ht="13">
      <c r="C263" s="1"/>
      <c r="E263" s="34"/>
    </row>
    <row r="264" spans="3:5" ht="13">
      <c r="C264" s="1"/>
      <c r="E264" s="34"/>
    </row>
    <row r="265" spans="3:5" ht="13">
      <c r="C265" s="1"/>
      <c r="E265" s="34"/>
    </row>
    <row r="266" spans="3:5" ht="13">
      <c r="C266" s="1"/>
      <c r="E266" s="34"/>
    </row>
    <row r="267" spans="3:5" ht="13">
      <c r="C267" s="1"/>
      <c r="E267" s="34"/>
    </row>
    <row r="268" spans="3:5" ht="13">
      <c r="C268" s="1"/>
      <c r="E268" s="34"/>
    </row>
    <row r="269" spans="3:5" ht="13">
      <c r="C269" s="1"/>
      <c r="E269" s="34"/>
    </row>
    <row r="270" spans="3:5" ht="13">
      <c r="C270" s="1"/>
      <c r="E270" s="34"/>
    </row>
    <row r="271" spans="3:5" ht="13">
      <c r="C271" s="1"/>
      <c r="E271" s="34"/>
    </row>
    <row r="272" spans="3:5" ht="13">
      <c r="C272" s="1"/>
      <c r="E272" s="34"/>
    </row>
    <row r="273" spans="3:5" ht="13">
      <c r="C273" s="1"/>
      <c r="E273" s="34"/>
    </row>
    <row r="274" spans="3:5" ht="13">
      <c r="C274" s="1"/>
      <c r="E274" s="34"/>
    </row>
    <row r="275" spans="3:5" ht="13">
      <c r="C275" s="1"/>
      <c r="E275" s="34"/>
    </row>
    <row r="276" spans="3:5" ht="13">
      <c r="C276" s="1"/>
      <c r="E276" s="34"/>
    </row>
    <row r="277" spans="3:5" ht="13">
      <c r="C277" s="1"/>
      <c r="E277" s="34"/>
    </row>
    <row r="278" spans="3:5" ht="13">
      <c r="C278" s="1"/>
      <c r="E278" s="34"/>
    </row>
    <row r="279" spans="3:5" ht="13">
      <c r="C279" s="1"/>
      <c r="E279" s="34"/>
    </row>
    <row r="280" spans="3:5" ht="13">
      <c r="C280" s="1"/>
      <c r="E280" s="34"/>
    </row>
    <row r="281" spans="3:5" ht="13">
      <c r="C281" s="1"/>
      <c r="E281" s="34"/>
    </row>
    <row r="282" spans="3:5" ht="13">
      <c r="C282" s="1"/>
      <c r="E282" s="34"/>
    </row>
    <row r="283" spans="3:5" ht="13">
      <c r="C283" s="1"/>
      <c r="E283" s="34"/>
    </row>
    <row r="284" spans="3:5" ht="13">
      <c r="C284" s="1"/>
      <c r="E284" s="34"/>
    </row>
    <row r="285" spans="3:5" ht="13">
      <c r="C285" s="1"/>
      <c r="E285" s="34"/>
    </row>
    <row r="286" spans="3:5" ht="13">
      <c r="C286" s="1"/>
      <c r="E286" s="34"/>
    </row>
    <row r="287" spans="3:5" ht="13">
      <c r="C287" s="1"/>
      <c r="E287" s="34"/>
    </row>
    <row r="288" spans="3:5" ht="13">
      <c r="C288" s="1"/>
      <c r="E288" s="34"/>
    </row>
    <row r="289" spans="3:5" ht="13">
      <c r="C289" s="1"/>
      <c r="E289" s="34"/>
    </row>
    <row r="290" spans="3:5" ht="13">
      <c r="C290" s="1"/>
      <c r="E290" s="34"/>
    </row>
    <row r="291" spans="3:5" ht="13">
      <c r="C291" s="1"/>
      <c r="E291" s="34"/>
    </row>
    <row r="292" spans="3:5" ht="13">
      <c r="C292" s="1"/>
      <c r="E292" s="34"/>
    </row>
    <row r="293" spans="3:5" ht="13">
      <c r="C293" s="1"/>
      <c r="E293" s="34"/>
    </row>
    <row r="294" spans="3:5" ht="13">
      <c r="C294" s="1"/>
      <c r="E294" s="34"/>
    </row>
    <row r="295" spans="3:5" ht="13">
      <c r="C295" s="1"/>
      <c r="E295" s="34"/>
    </row>
    <row r="296" spans="3:5" ht="13">
      <c r="C296" s="1"/>
      <c r="E296" s="34"/>
    </row>
    <row r="297" spans="3:5" ht="13">
      <c r="C297" s="1"/>
      <c r="E297" s="34"/>
    </row>
    <row r="298" spans="3:5" ht="13">
      <c r="C298" s="1"/>
      <c r="E298" s="34"/>
    </row>
    <row r="299" spans="3:5" ht="13">
      <c r="C299" s="1"/>
      <c r="E299" s="34"/>
    </row>
    <row r="300" spans="3:5" ht="13">
      <c r="C300" s="1"/>
      <c r="E300" s="34"/>
    </row>
    <row r="301" spans="3:5" ht="13">
      <c r="C301" s="1"/>
      <c r="E301" s="34"/>
    </row>
    <row r="302" spans="3:5" ht="13">
      <c r="C302" s="1"/>
      <c r="E302" s="34"/>
    </row>
    <row r="303" spans="3:5" ht="13">
      <c r="C303" s="1"/>
      <c r="E303" s="34"/>
    </row>
    <row r="304" spans="3:5" ht="13">
      <c r="C304" s="1"/>
      <c r="E304" s="34"/>
    </row>
    <row r="305" spans="3:5" ht="13">
      <c r="C305" s="1"/>
      <c r="E305" s="34"/>
    </row>
    <row r="306" spans="3:5" ht="13">
      <c r="C306" s="1"/>
      <c r="E306" s="34"/>
    </row>
    <row r="307" spans="3:5" ht="13">
      <c r="C307" s="1"/>
      <c r="E307" s="34"/>
    </row>
    <row r="308" spans="3:5" ht="13">
      <c r="C308" s="1"/>
      <c r="E308" s="34"/>
    </row>
    <row r="309" spans="3:5" ht="13">
      <c r="C309" s="1"/>
      <c r="E309" s="34"/>
    </row>
    <row r="310" spans="3:5" ht="13">
      <c r="C310" s="1"/>
      <c r="E310" s="34"/>
    </row>
    <row r="311" spans="3:5" ht="13">
      <c r="C311" s="1"/>
      <c r="E311" s="34"/>
    </row>
    <row r="312" spans="3:5" ht="13">
      <c r="C312" s="1"/>
      <c r="E312" s="34"/>
    </row>
    <row r="313" spans="3:5" ht="13">
      <c r="C313" s="1"/>
      <c r="E313" s="34"/>
    </row>
    <row r="314" spans="3:5" ht="13">
      <c r="C314" s="1"/>
      <c r="E314" s="34"/>
    </row>
    <row r="315" spans="3:5" ht="13">
      <c r="C315" s="1"/>
      <c r="E315" s="34"/>
    </row>
    <row r="316" spans="3:5" ht="13">
      <c r="C316" s="1"/>
      <c r="E316" s="34"/>
    </row>
    <row r="317" spans="3:5" ht="13">
      <c r="C317" s="1"/>
      <c r="E317" s="34"/>
    </row>
    <row r="318" spans="3:5" ht="13">
      <c r="C318" s="1"/>
      <c r="E318" s="34"/>
    </row>
    <row r="319" spans="3:5" ht="13">
      <c r="C319" s="1"/>
      <c r="E319" s="34"/>
    </row>
    <row r="320" spans="3:5" ht="13">
      <c r="C320" s="1"/>
      <c r="E320" s="34"/>
    </row>
    <row r="321" spans="3:5" ht="13">
      <c r="C321" s="1"/>
      <c r="E321" s="34"/>
    </row>
    <row r="322" spans="3:5" ht="13">
      <c r="C322" s="1"/>
      <c r="E322" s="34"/>
    </row>
    <row r="323" spans="3:5" ht="13">
      <c r="C323" s="1"/>
      <c r="E323" s="34"/>
    </row>
    <row r="324" spans="3:5" ht="13">
      <c r="C324" s="1"/>
      <c r="E324" s="34"/>
    </row>
    <row r="325" spans="3:5" ht="13">
      <c r="C325" s="1"/>
      <c r="E325" s="34"/>
    </row>
    <row r="326" spans="3:5" ht="13">
      <c r="C326" s="1"/>
      <c r="E326" s="34"/>
    </row>
    <row r="327" spans="3:5" ht="13">
      <c r="C327" s="1"/>
      <c r="E327" s="34"/>
    </row>
    <row r="328" spans="3:5" ht="13">
      <c r="C328" s="1"/>
      <c r="E328" s="34"/>
    </row>
    <row r="329" spans="3:5" ht="13">
      <c r="C329" s="1"/>
      <c r="E329" s="34"/>
    </row>
    <row r="330" spans="3:5" ht="13">
      <c r="C330" s="1"/>
      <c r="E330" s="34"/>
    </row>
    <row r="331" spans="3:5" ht="13">
      <c r="C331" s="1"/>
      <c r="E331" s="34"/>
    </row>
    <row r="332" spans="3:5" ht="13">
      <c r="C332" s="1"/>
      <c r="E332" s="34"/>
    </row>
    <row r="333" spans="3:5" ht="13">
      <c r="C333" s="1"/>
      <c r="E333" s="34"/>
    </row>
    <row r="334" spans="3:5" ht="13">
      <c r="C334" s="1"/>
      <c r="E334" s="34"/>
    </row>
    <row r="335" spans="3:5" ht="13">
      <c r="C335" s="1"/>
      <c r="E335" s="34"/>
    </row>
    <row r="336" spans="3:5" ht="13">
      <c r="C336" s="1"/>
      <c r="E336" s="34"/>
    </row>
    <row r="337" spans="3:5" ht="13">
      <c r="C337" s="1"/>
      <c r="E337" s="34"/>
    </row>
    <row r="338" spans="3:5" ht="13">
      <c r="C338" s="1"/>
      <c r="E338" s="34"/>
    </row>
    <row r="339" spans="3:5" ht="13">
      <c r="C339" s="1"/>
      <c r="E339" s="34"/>
    </row>
    <row r="340" spans="3:5" ht="13">
      <c r="C340" s="1"/>
      <c r="E340" s="34"/>
    </row>
    <row r="341" spans="3:5" ht="13">
      <c r="C341" s="1"/>
      <c r="E341" s="34"/>
    </row>
    <row r="342" spans="3:5" ht="13">
      <c r="C342" s="1"/>
      <c r="E342" s="34"/>
    </row>
    <row r="343" spans="3:5" ht="13">
      <c r="C343" s="1"/>
      <c r="E343" s="34"/>
    </row>
    <row r="344" spans="3:5" ht="13">
      <c r="C344" s="1"/>
      <c r="E344" s="34"/>
    </row>
    <row r="345" spans="3:5" ht="13">
      <c r="C345" s="1"/>
      <c r="E345" s="34"/>
    </row>
    <row r="346" spans="3:5" ht="13">
      <c r="C346" s="1"/>
      <c r="E346" s="34"/>
    </row>
    <row r="347" spans="3:5" ht="13">
      <c r="C347" s="1"/>
      <c r="E347" s="34"/>
    </row>
    <row r="348" spans="3:5" ht="13">
      <c r="C348" s="1"/>
      <c r="E348" s="34"/>
    </row>
    <row r="349" spans="3:5" ht="13">
      <c r="C349" s="1"/>
      <c r="E349" s="34"/>
    </row>
    <row r="350" spans="3:5" ht="13">
      <c r="C350" s="1"/>
      <c r="E350" s="34"/>
    </row>
    <row r="351" spans="3:5" ht="13">
      <c r="C351" s="1"/>
      <c r="E351" s="34"/>
    </row>
    <row r="352" spans="3:5" ht="13">
      <c r="C352" s="1"/>
      <c r="E352" s="34"/>
    </row>
    <row r="353" spans="3:5" ht="13">
      <c r="C353" s="1"/>
      <c r="E353" s="34"/>
    </row>
    <row r="354" spans="3:5" ht="13">
      <c r="C354" s="1"/>
      <c r="E354" s="34"/>
    </row>
    <row r="355" spans="3:5" ht="13">
      <c r="C355" s="1"/>
      <c r="E355" s="34"/>
    </row>
    <row r="356" spans="3:5" ht="13">
      <c r="C356" s="1"/>
      <c r="E356" s="34"/>
    </row>
    <row r="357" spans="3:5" ht="13">
      <c r="C357" s="1"/>
      <c r="E357" s="34"/>
    </row>
    <row r="358" spans="3:5" ht="13">
      <c r="C358" s="1"/>
      <c r="E358" s="34"/>
    </row>
    <row r="359" spans="3:5" ht="13">
      <c r="C359" s="1"/>
      <c r="E359" s="34"/>
    </row>
    <row r="360" spans="3:5" ht="13">
      <c r="C360" s="1"/>
      <c r="E360" s="34"/>
    </row>
    <row r="361" spans="3:5" ht="13">
      <c r="C361" s="1"/>
      <c r="E361" s="34"/>
    </row>
    <row r="362" spans="3:5" ht="13">
      <c r="C362" s="1"/>
      <c r="E362" s="34"/>
    </row>
    <row r="363" spans="3:5" ht="13">
      <c r="C363" s="1"/>
      <c r="E363" s="34"/>
    </row>
    <row r="364" spans="3:5" ht="13">
      <c r="C364" s="1"/>
      <c r="E364" s="34"/>
    </row>
    <row r="365" spans="3:5" ht="13">
      <c r="C365" s="1"/>
      <c r="E365" s="34"/>
    </row>
    <row r="366" spans="3:5" ht="13">
      <c r="C366" s="1"/>
      <c r="E366" s="34"/>
    </row>
    <row r="367" spans="3:5" ht="13">
      <c r="C367" s="1"/>
      <c r="E367" s="34"/>
    </row>
    <row r="368" spans="3:5" ht="13">
      <c r="C368" s="1"/>
      <c r="E368" s="34"/>
    </row>
    <row r="369" spans="3:5" ht="13">
      <c r="C369" s="1"/>
      <c r="E369" s="34"/>
    </row>
    <row r="370" spans="3:5" ht="13">
      <c r="C370" s="1"/>
      <c r="E370" s="34"/>
    </row>
    <row r="371" spans="3:5" ht="13">
      <c r="C371" s="1"/>
      <c r="E371" s="34"/>
    </row>
    <row r="372" spans="3:5" ht="13">
      <c r="C372" s="1"/>
      <c r="E372" s="34"/>
    </row>
    <row r="373" spans="3:5" ht="13">
      <c r="C373" s="1"/>
      <c r="E373" s="34"/>
    </row>
    <row r="374" spans="3:5" ht="13">
      <c r="C374" s="1"/>
      <c r="E374" s="34"/>
    </row>
    <row r="375" spans="3:5" ht="13">
      <c r="C375" s="1"/>
      <c r="E375" s="34"/>
    </row>
    <row r="376" spans="3:5" ht="13">
      <c r="C376" s="1"/>
      <c r="E376" s="34"/>
    </row>
    <row r="377" spans="3:5" ht="13">
      <c r="C377" s="1"/>
      <c r="E377" s="34"/>
    </row>
    <row r="378" spans="3:5" ht="13">
      <c r="C378" s="1"/>
      <c r="E378" s="34"/>
    </row>
    <row r="379" spans="3:5" ht="13">
      <c r="C379" s="1"/>
      <c r="E379" s="34"/>
    </row>
    <row r="380" spans="3:5" ht="13">
      <c r="C380" s="1"/>
      <c r="E380" s="34"/>
    </row>
    <row r="381" spans="3:5" ht="13">
      <c r="C381" s="1"/>
      <c r="E381" s="34"/>
    </row>
    <row r="382" spans="3:5" ht="13">
      <c r="C382" s="1"/>
      <c r="E382" s="34"/>
    </row>
    <row r="383" spans="3:5" ht="13">
      <c r="C383" s="1"/>
      <c r="E383" s="34"/>
    </row>
    <row r="384" spans="3:5" ht="13">
      <c r="C384" s="1"/>
      <c r="E384" s="34"/>
    </row>
    <row r="385" spans="3:5" ht="13">
      <c r="C385" s="1"/>
      <c r="E385" s="34"/>
    </row>
    <row r="386" spans="3:5" ht="13">
      <c r="C386" s="1"/>
      <c r="E386" s="34"/>
    </row>
    <row r="387" spans="3:5" ht="13">
      <c r="C387" s="1"/>
      <c r="E387" s="34"/>
    </row>
    <row r="388" spans="3:5" ht="13">
      <c r="C388" s="1"/>
      <c r="E388" s="34"/>
    </row>
    <row r="389" spans="3:5" ht="13">
      <c r="C389" s="1"/>
      <c r="E389" s="34"/>
    </row>
    <row r="390" spans="3:5" ht="13">
      <c r="C390" s="1"/>
      <c r="E390" s="34"/>
    </row>
    <row r="391" spans="3:5" ht="13">
      <c r="C391" s="1"/>
      <c r="E391" s="34"/>
    </row>
    <row r="392" spans="3:5" ht="13">
      <c r="C392" s="1"/>
      <c r="E392" s="34"/>
    </row>
    <row r="393" spans="3:5" ht="13">
      <c r="C393" s="1"/>
      <c r="E393" s="34"/>
    </row>
    <row r="394" spans="3:5" ht="13">
      <c r="C394" s="1"/>
      <c r="E394" s="34"/>
    </row>
    <row r="395" spans="3:5" ht="13">
      <c r="C395" s="1"/>
      <c r="E395" s="34"/>
    </row>
    <row r="396" spans="3:5" ht="13">
      <c r="C396" s="1"/>
      <c r="E396" s="34"/>
    </row>
    <row r="397" spans="3:5" ht="13">
      <c r="C397" s="1"/>
      <c r="E397" s="34"/>
    </row>
    <row r="398" spans="3:5" ht="13">
      <c r="C398" s="1"/>
      <c r="E398" s="34"/>
    </row>
    <row r="399" spans="3:5" ht="13">
      <c r="C399" s="1"/>
      <c r="E399" s="34"/>
    </row>
    <row r="400" spans="3:5" ht="13">
      <c r="C400" s="1"/>
      <c r="E400" s="34"/>
    </row>
    <row r="401" spans="3:5" ht="13">
      <c r="C401" s="1"/>
      <c r="E401" s="34"/>
    </row>
    <row r="402" spans="3:5" ht="13">
      <c r="C402" s="1"/>
      <c r="E402" s="34"/>
    </row>
    <row r="403" spans="3:5" ht="13">
      <c r="C403" s="1"/>
      <c r="E403" s="34"/>
    </row>
    <row r="404" spans="3:5" ht="13">
      <c r="C404" s="1"/>
      <c r="E404" s="34"/>
    </row>
    <row r="405" spans="3:5" ht="13">
      <c r="C405" s="1"/>
      <c r="E405" s="34"/>
    </row>
    <row r="406" spans="3:5" ht="13">
      <c r="C406" s="1"/>
      <c r="E406" s="34"/>
    </row>
    <row r="407" spans="3:5" ht="13">
      <c r="C407" s="1"/>
      <c r="E407" s="34"/>
    </row>
    <row r="408" spans="3:5" ht="13">
      <c r="C408" s="1"/>
      <c r="E408" s="34"/>
    </row>
    <row r="409" spans="3:5" ht="13">
      <c r="C409" s="1"/>
      <c r="E409" s="34"/>
    </row>
    <row r="410" spans="3:5" ht="13">
      <c r="C410" s="1"/>
      <c r="E410" s="34"/>
    </row>
    <row r="411" spans="3:5" ht="13">
      <c r="C411" s="1"/>
      <c r="E411" s="34"/>
    </row>
    <row r="412" spans="3:5" ht="13">
      <c r="C412" s="1"/>
      <c r="E412" s="34"/>
    </row>
    <row r="413" spans="3:5" ht="13">
      <c r="C413" s="1"/>
      <c r="E413" s="34"/>
    </row>
    <row r="414" spans="3:5" ht="13">
      <c r="C414" s="1"/>
      <c r="E414" s="34"/>
    </row>
    <row r="415" spans="3:5" ht="13">
      <c r="C415" s="1"/>
      <c r="E415" s="34"/>
    </row>
    <row r="416" spans="3:5" ht="13">
      <c r="C416" s="1"/>
      <c r="E416" s="34"/>
    </row>
    <row r="417" spans="3:5" ht="13">
      <c r="C417" s="1"/>
      <c r="E417" s="34"/>
    </row>
    <row r="418" spans="3:5" ht="13">
      <c r="C418" s="1"/>
      <c r="E418" s="34"/>
    </row>
    <row r="419" spans="3:5" ht="13">
      <c r="C419" s="1"/>
      <c r="E419" s="34"/>
    </row>
    <row r="420" spans="3:5" ht="13">
      <c r="C420" s="1"/>
      <c r="E420" s="34"/>
    </row>
    <row r="421" spans="3:5" ht="13">
      <c r="C421" s="1"/>
      <c r="E421" s="34"/>
    </row>
    <row r="422" spans="3:5" ht="13">
      <c r="C422" s="1"/>
      <c r="E422" s="34"/>
    </row>
    <row r="423" spans="3:5" ht="13">
      <c r="C423" s="1"/>
      <c r="E423" s="34"/>
    </row>
    <row r="424" spans="3:5" ht="13">
      <c r="C424" s="1"/>
      <c r="E424" s="34"/>
    </row>
    <row r="425" spans="3:5" ht="13">
      <c r="C425" s="1"/>
      <c r="E425" s="34"/>
    </row>
    <row r="426" spans="3:5" ht="13">
      <c r="C426" s="1"/>
      <c r="E426" s="34"/>
    </row>
    <row r="427" spans="3:5" ht="13">
      <c r="C427" s="1"/>
      <c r="E427" s="34"/>
    </row>
    <row r="428" spans="3:5" ht="13">
      <c r="C428" s="1"/>
      <c r="E428" s="34"/>
    </row>
    <row r="429" spans="3:5" ht="13">
      <c r="C429" s="1"/>
      <c r="E429" s="34"/>
    </row>
    <row r="430" spans="3:5" ht="13">
      <c r="C430" s="1"/>
      <c r="E430" s="34"/>
    </row>
    <row r="431" spans="3:5" ht="13">
      <c r="C431" s="1"/>
      <c r="E431" s="34"/>
    </row>
    <row r="432" spans="3:5" ht="13">
      <c r="C432" s="1"/>
      <c r="E432" s="34"/>
    </row>
    <row r="433" spans="3:5" ht="13">
      <c r="C433" s="1"/>
      <c r="E433" s="34"/>
    </row>
    <row r="434" spans="3:5" ht="13">
      <c r="C434" s="1"/>
      <c r="E434" s="34"/>
    </row>
    <row r="435" spans="3:5" ht="13">
      <c r="C435" s="1"/>
      <c r="E435" s="34"/>
    </row>
    <row r="436" spans="3:5" ht="13">
      <c r="C436" s="1"/>
      <c r="E436" s="34"/>
    </row>
    <row r="437" spans="3:5" ht="13">
      <c r="C437" s="1"/>
      <c r="E437" s="34"/>
    </row>
    <row r="438" spans="3:5" ht="13">
      <c r="C438" s="1"/>
      <c r="E438" s="34"/>
    </row>
    <row r="439" spans="3:5" ht="13">
      <c r="C439" s="1"/>
      <c r="E439" s="34"/>
    </row>
    <row r="440" spans="3:5" ht="13">
      <c r="C440" s="1"/>
      <c r="E440" s="34"/>
    </row>
    <row r="441" spans="3:5" ht="13">
      <c r="C441" s="1"/>
      <c r="E441" s="34"/>
    </row>
    <row r="442" spans="3:5" ht="13">
      <c r="C442" s="1"/>
      <c r="E442" s="34"/>
    </row>
    <row r="443" spans="3:5" ht="13">
      <c r="C443" s="1"/>
      <c r="E443" s="34"/>
    </row>
    <row r="444" spans="3:5" ht="13">
      <c r="C444" s="1"/>
      <c r="E444" s="34"/>
    </row>
    <row r="445" spans="3:5" ht="13">
      <c r="C445" s="1"/>
      <c r="E445" s="34"/>
    </row>
    <row r="446" spans="3:5" ht="13">
      <c r="C446" s="1"/>
      <c r="E446" s="34"/>
    </row>
    <row r="447" spans="3:5" ht="13">
      <c r="C447" s="1"/>
      <c r="E447" s="34"/>
    </row>
    <row r="448" spans="3:5" ht="13">
      <c r="C448" s="1"/>
      <c r="E448" s="34"/>
    </row>
    <row r="449" spans="3:5" ht="13">
      <c r="C449" s="1"/>
      <c r="E449" s="34"/>
    </row>
    <row r="450" spans="3:5" ht="13">
      <c r="C450" s="1"/>
      <c r="E450" s="34"/>
    </row>
    <row r="451" spans="3:5" ht="13">
      <c r="C451" s="1"/>
      <c r="E451" s="34"/>
    </row>
    <row r="452" spans="3:5" ht="13">
      <c r="C452" s="1"/>
      <c r="E452" s="34"/>
    </row>
    <row r="453" spans="3:5" ht="13">
      <c r="C453" s="1"/>
      <c r="E453" s="34"/>
    </row>
    <row r="454" spans="3:5" ht="13">
      <c r="C454" s="1"/>
      <c r="E454" s="34"/>
    </row>
    <row r="455" spans="3:5" ht="13">
      <c r="C455" s="1"/>
      <c r="E455" s="34"/>
    </row>
    <row r="456" spans="3:5" ht="13">
      <c r="C456" s="1"/>
      <c r="E456" s="34"/>
    </row>
    <row r="457" spans="3:5" ht="13">
      <c r="C457" s="1"/>
      <c r="E457" s="34"/>
    </row>
    <row r="458" spans="3:5" ht="13">
      <c r="C458" s="1"/>
      <c r="E458" s="34"/>
    </row>
    <row r="459" spans="3:5" ht="13">
      <c r="C459" s="1"/>
      <c r="E459" s="34"/>
    </row>
    <row r="460" spans="3:5" ht="13">
      <c r="C460" s="1"/>
      <c r="E460" s="34"/>
    </row>
    <row r="461" spans="3:5" ht="13">
      <c r="C461" s="1"/>
      <c r="E461" s="34"/>
    </row>
    <row r="462" spans="3:5" ht="13">
      <c r="C462" s="1"/>
      <c r="E462" s="34"/>
    </row>
    <row r="463" spans="3:5" ht="13">
      <c r="C463" s="1"/>
      <c r="E463" s="34"/>
    </row>
    <row r="464" spans="3:5" ht="13">
      <c r="C464" s="1"/>
      <c r="E464" s="34"/>
    </row>
    <row r="465" spans="3:5" ht="13">
      <c r="C465" s="1"/>
      <c r="E465" s="34"/>
    </row>
    <row r="466" spans="3:5" ht="13">
      <c r="C466" s="1"/>
      <c r="E466" s="34"/>
    </row>
    <row r="467" spans="3:5" ht="13">
      <c r="C467" s="1"/>
      <c r="E467" s="34"/>
    </row>
    <row r="468" spans="3:5" ht="13">
      <c r="C468" s="1"/>
      <c r="E468" s="34"/>
    </row>
    <row r="469" spans="3:5" ht="13">
      <c r="C469" s="1"/>
      <c r="E469" s="34"/>
    </row>
    <row r="470" spans="3:5" ht="13">
      <c r="C470" s="1"/>
      <c r="E470" s="34"/>
    </row>
    <row r="471" spans="3:5" ht="13">
      <c r="C471" s="1"/>
      <c r="E471" s="34"/>
    </row>
    <row r="472" spans="3:5" ht="13">
      <c r="C472" s="1"/>
      <c r="E472" s="34"/>
    </row>
    <row r="473" spans="3:5" ht="13">
      <c r="C473" s="1"/>
      <c r="E473" s="34"/>
    </row>
    <row r="474" spans="3:5" ht="13">
      <c r="C474" s="1"/>
      <c r="E474" s="34"/>
    </row>
    <row r="475" spans="3:5" ht="13">
      <c r="C475" s="1"/>
      <c r="E475" s="34"/>
    </row>
    <row r="476" spans="3:5" ht="13">
      <c r="C476" s="1"/>
      <c r="E476" s="34"/>
    </row>
    <row r="477" spans="3:5" ht="13">
      <c r="C477" s="1"/>
      <c r="E477" s="34"/>
    </row>
    <row r="478" spans="3:5" ht="13">
      <c r="C478" s="1"/>
      <c r="E478" s="34"/>
    </row>
    <row r="479" spans="3:5" ht="13">
      <c r="C479" s="1"/>
      <c r="E479" s="34"/>
    </row>
    <row r="480" spans="3:5" ht="13">
      <c r="C480" s="1"/>
      <c r="E480" s="34"/>
    </row>
    <row r="481" spans="3:5" ht="13">
      <c r="C481" s="1"/>
      <c r="E481" s="34"/>
    </row>
    <row r="482" spans="3:5" ht="13">
      <c r="C482" s="1"/>
      <c r="E482" s="34"/>
    </row>
    <row r="483" spans="3:5" ht="13">
      <c r="C483" s="1"/>
      <c r="E483" s="34"/>
    </row>
    <row r="484" spans="3:5" ht="13">
      <c r="C484" s="1"/>
      <c r="E484" s="34"/>
    </row>
    <row r="485" spans="3:5" ht="13">
      <c r="C485" s="1"/>
      <c r="E485" s="34"/>
    </row>
    <row r="486" spans="3:5" ht="13">
      <c r="C486" s="1"/>
      <c r="E486" s="34"/>
    </row>
    <row r="487" spans="3:5" ht="13">
      <c r="C487" s="1"/>
      <c r="E487" s="34"/>
    </row>
    <row r="488" spans="3:5" ht="13">
      <c r="C488" s="1"/>
      <c r="E488" s="34"/>
    </row>
    <row r="489" spans="3:5" ht="13">
      <c r="C489" s="1"/>
      <c r="E489" s="34"/>
    </row>
    <row r="490" spans="3:5" ht="13">
      <c r="C490" s="1"/>
      <c r="E490" s="34"/>
    </row>
    <row r="491" spans="3:5" ht="13">
      <c r="C491" s="1"/>
      <c r="E491" s="34"/>
    </row>
    <row r="492" spans="3:5" ht="13">
      <c r="C492" s="1"/>
      <c r="E492" s="34"/>
    </row>
    <row r="493" spans="3:5" ht="13">
      <c r="C493" s="1"/>
      <c r="E493" s="34"/>
    </row>
    <row r="494" spans="3:5" ht="13">
      <c r="C494" s="1"/>
      <c r="E494" s="34"/>
    </row>
    <row r="495" spans="3:5" ht="13">
      <c r="C495" s="1"/>
      <c r="E495" s="34"/>
    </row>
    <row r="496" spans="3:5" ht="13">
      <c r="C496" s="1"/>
      <c r="E496" s="34"/>
    </row>
    <row r="497" spans="3:5" ht="13">
      <c r="C497" s="1"/>
      <c r="E497" s="34"/>
    </row>
    <row r="498" spans="3:5" ht="13">
      <c r="C498" s="1"/>
      <c r="E498" s="34"/>
    </row>
    <row r="499" spans="3:5" ht="13">
      <c r="C499" s="1"/>
      <c r="E499" s="34"/>
    </row>
    <row r="500" spans="3:5" ht="13">
      <c r="C500" s="1"/>
      <c r="E500" s="34"/>
    </row>
    <row r="501" spans="3:5" ht="13">
      <c r="C501" s="1"/>
      <c r="E501" s="34"/>
    </row>
    <row r="502" spans="3:5" ht="13">
      <c r="C502" s="1"/>
      <c r="E502" s="34"/>
    </row>
    <row r="503" spans="3:5" ht="13">
      <c r="C503" s="1"/>
      <c r="E503" s="34"/>
    </row>
    <row r="504" spans="3:5" ht="13">
      <c r="C504" s="1"/>
      <c r="E504" s="34"/>
    </row>
    <row r="505" spans="3:5" ht="13">
      <c r="C505" s="1"/>
      <c r="E505" s="34"/>
    </row>
    <row r="506" spans="3:5" ht="13">
      <c r="C506" s="1"/>
      <c r="E506" s="34"/>
    </row>
    <row r="507" spans="3:5" ht="13">
      <c r="C507" s="1"/>
      <c r="E507" s="34"/>
    </row>
    <row r="508" spans="3:5" ht="13">
      <c r="C508" s="1"/>
      <c r="E508" s="34"/>
    </row>
    <row r="509" spans="3:5" ht="13">
      <c r="C509" s="1"/>
      <c r="E509" s="34"/>
    </row>
    <row r="510" spans="3:5" ht="13">
      <c r="C510" s="1"/>
      <c r="E510" s="34"/>
    </row>
    <row r="511" spans="3:5" ht="13">
      <c r="C511" s="1"/>
      <c r="E511" s="34"/>
    </row>
    <row r="512" spans="3:5" ht="13">
      <c r="C512" s="1"/>
      <c r="E512" s="34"/>
    </row>
    <row r="513" spans="3:5" ht="13">
      <c r="C513" s="1"/>
      <c r="E513" s="34"/>
    </row>
    <row r="514" spans="3:5" ht="13">
      <c r="C514" s="1"/>
      <c r="E514" s="34"/>
    </row>
    <row r="515" spans="3:5" ht="13">
      <c r="C515" s="1"/>
      <c r="E515" s="34"/>
    </row>
    <row r="516" spans="3:5" ht="13">
      <c r="C516" s="1"/>
      <c r="E516" s="34"/>
    </row>
    <row r="517" spans="3:5" ht="13">
      <c r="C517" s="1"/>
      <c r="E517" s="34"/>
    </row>
    <row r="518" spans="3:5" ht="13">
      <c r="C518" s="1"/>
      <c r="E518" s="34"/>
    </row>
    <row r="519" spans="3:5" ht="13">
      <c r="C519" s="1"/>
      <c r="E519" s="34"/>
    </row>
    <row r="520" spans="3:5" ht="13">
      <c r="C520" s="1"/>
      <c r="E520" s="34"/>
    </row>
    <row r="521" spans="3:5" ht="13">
      <c r="C521" s="1"/>
      <c r="E521" s="34"/>
    </row>
    <row r="522" spans="3:5" ht="13">
      <c r="C522" s="1"/>
      <c r="E522" s="34"/>
    </row>
    <row r="523" spans="3:5" ht="13">
      <c r="C523" s="1"/>
      <c r="E523" s="34"/>
    </row>
    <row r="524" spans="3:5" ht="13">
      <c r="C524" s="1"/>
      <c r="E524" s="34"/>
    </row>
    <row r="525" spans="3:5" ht="13">
      <c r="C525" s="1"/>
      <c r="E525" s="34"/>
    </row>
    <row r="526" spans="3:5" ht="13">
      <c r="C526" s="1"/>
      <c r="E526" s="34"/>
    </row>
    <row r="527" spans="3:5" ht="13">
      <c r="C527" s="1"/>
      <c r="E527" s="34"/>
    </row>
    <row r="528" spans="3:5" ht="13">
      <c r="C528" s="1"/>
      <c r="E528" s="34"/>
    </row>
    <row r="529" spans="3:5" ht="13">
      <c r="C529" s="1"/>
      <c r="E529" s="34"/>
    </row>
    <row r="530" spans="3:5" ht="13">
      <c r="C530" s="1"/>
      <c r="E530" s="34"/>
    </row>
    <row r="531" spans="3:5" ht="13">
      <c r="C531" s="1"/>
      <c r="E531" s="34"/>
    </row>
    <row r="532" spans="3:5" ht="13">
      <c r="C532" s="1"/>
      <c r="E532" s="34"/>
    </row>
    <row r="533" spans="3:5" ht="13">
      <c r="C533" s="1"/>
      <c r="E533" s="34"/>
    </row>
    <row r="534" spans="3:5" ht="13">
      <c r="C534" s="1"/>
      <c r="E534" s="34"/>
    </row>
    <row r="535" spans="3:5" ht="13">
      <c r="C535" s="1"/>
      <c r="E535" s="34"/>
    </row>
    <row r="536" spans="3:5" ht="13">
      <c r="C536" s="1"/>
      <c r="E536" s="34"/>
    </row>
    <row r="537" spans="3:5" ht="13">
      <c r="C537" s="1"/>
      <c r="E537" s="34"/>
    </row>
    <row r="538" spans="3:5" ht="13">
      <c r="C538" s="1"/>
      <c r="E538" s="34"/>
    </row>
    <row r="539" spans="3:5" ht="13">
      <c r="C539" s="1"/>
      <c r="E539" s="34"/>
    </row>
    <row r="540" spans="3:5" ht="13">
      <c r="C540" s="1"/>
      <c r="E540" s="34"/>
    </row>
    <row r="541" spans="3:5" ht="13">
      <c r="C541" s="1"/>
      <c r="E541" s="34"/>
    </row>
    <row r="542" spans="3:5" ht="13">
      <c r="C542" s="1"/>
      <c r="E542" s="34"/>
    </row>
    <row r="543" spans="3:5" ht="13">
      <c r="C543" s="1"/>
      <c r="E543" s="34"/>
    </row>
    <row r="544" spans="3:5" ht="13">
      <c r="C544" s="1"/>
      <c r="E544" s="34"/>
    </row>
    <row r="545" spans="3:5" ht="13">
      <c r="C545" s="1"/>
      <c r="E545" s="34"/>
    </row>
    <row r="546" spans="3:5" ht="13">
      <c r="C546" s="1"/>
      <c r="E546" s="34"/>
    </row>
    <row r="547" spans="3:5" ht="13">
      <c r="C547" s="1"/>
      <c r="E547" s="34"/>
    </row>
    <row r="548" spans="3:5" ht="13">
      <c r="C548" s="1"/>
      <c r="E548" s="34"/>
    </row>
    <row r="549" spans="3:5" ht="13">
      <c r="C549" s="1"/>
      <c r="E549" s="34"/>
    </row>
    <row r="550" spans="3:5" ht="13">
      <c r="C550" s="1"/>
      <c r="E550" s="34"/>
    </row>
    <row r="551" spans="3:5" ht="13">
      <c r="C551" s="1"/>
      <c r="E551" s="34"/>
    </row>
    <row r="552" spans="3:5" ht="13">
      <c r="C552" s="1"/>
      <c r="E552" s="34"/>
    </row>
    <row r="553" spans="3:5" ht="13">
      <c r="C553" s="1"/>
      <c r="E553" s="34"/>
    </row>
    <row r="554" spans="3:5" ht="13">
      <c r="C554" s="1"/>
      <c r="E554" s="34"/>
    </row>
    <row r="555" spans="3:5" ht="13">
      <c r="C555" s="1"/>
      <c r="E555" s="34"/>
    </row>
    <row r="556" spans="3:5" ht="13">
      <c r="C556" s="1"/>
      <c r="E556" s="34"/>
    </row>
    <row r="557" spans="3:5" ht="13">
      <c r="C557" s="1"/>
      <c r="E557" s="34"/>
    </row>
    <row r="558" spans="3:5" ht="13">
      <c r="C558" s="1"/>
      <c r="E558" s="34"/>
    </row>
    <row r="559" spans="3:5" ht="13">
      <c r="C559" s="1"/>
      <c r="E559" s="34"/>
    </row>
    <row r="560" spans="3:5" ht="13">
      <c r="C560" s="1"/>
      <c r="E560" s="34"/>
    </row>
    <row r="561" spans="3:5" ht="13">
      <c r="C561" s="1"/>
      <c r="E561" s="34"/>
    </row>
    <row r="562" spans="3:5" ht="13">
      <c r="C562" s="1"/>
      <c r="E562" s="34"/>
    </row>
    <row r="563" spans="3:5" ht="13">
      <c r="C563" s="1"/>
      <c r="E563" s="34"/>
    </row>
    <row r="564" spans="3:5" ht="13">
      <c r="C564" s="1"/>
      <c r="E564" s="34"/>
    </row>
    <row r="565" spans="3:5" ht="13">
      <c r="C565" s="1"/>
      <c r="E565" s="34"/>
    </row>
    <row r="566" spans="3:5" ht="13">
      <c r="C566" s="1"/>
      <c r="E566" s="34"/>
    </row>
    <row r="567" spans="3:5" ht="13">
      <c r="C567" s="1"/>
      <c r="E567" s="34"/>
    </row>
    <row r="568" spans="3:5" ht="13">
      <c r="C568" s="1"/>
      <c r="E568" s="34"/>
    </row>
    <row r="569" spans="3:5" ht="13">
      <c r="C569" s="1"/>
      <c r="E569" s="34"/>
    </row>
    <row r="570" spans="3:5" ht="13">
      <c r="C570" s="1"/>
      <c r="E570" s="34"/>
    </row>
    <row r="571" spans="3:5" ht="13">
      <c r="C571" s="1"/>
      <c r="E571" s="34"/>
    </row>
    <row r="572" spans="3:5" ht="13">
      <c r="C572" s="1"/>
      <c r="E572" s="34"/>
    </row>
    <row r="573" spans="3:5" ht="13">
      <c r="C573" s="1"/>
      <c r="E573" s="34"/>
    </row>
    <row r="574" spans="3:5" ht="13">
      <c r="C574" s="1"/>
      <c r="E574" s="34"/>
    </row>
    <row r="575" spans="3:5" ht="13">
      <c r="C575" s="1"/>
      <c r="E575" s="34"/>
    </row>
    <row r="576" spans="3:5" ht="13">
      <c r="C576" s="1"/>
      <c r="E576" s="34"/>
    </row>
    <row r="577" spans="3:5" ht="13">
      <c r="C577" s="1"/>
      <c r="E577" s="34"/>
    </row>
    <row r="578" spans="3:5" ht="13">
      <c r="C578" s="1"/>
      <c r="E578" s="34"/>
    </row>
    <row r="579" spans="3:5" ht="13">
      <c r="C579" s="1"/>
      <c r="E579" s="34"/>
    </row>
    <row r="580" spans="3:5" ht="13">
      <c r="C580" s="1"/>
      <c r="E580" s="34"/>
    </row>
    <row r="581" spans="3:5" ht="13">
      <c r="C581" s="1"/>
      <c r="E581" s="34"/>
    </row>
    <row r="582" spans="3:5" ht="13">
      <c r="C582" s="1"/>
      <c r="E582" s="34"/>
    </row>
    <row r="583" spans="3:5" ht="13">
      <c r="C583" s="1"/>
      <c r="E583" s="34"/>
    </row>
    <row r="584" spans="3:5" ht="13">
      <c r="C584" s="1"/>
      <c r="E584" s="34"/>
    </row>
    <row r="585" spans="3:5" ht="13">
      <c r="C585" s="1"/>
      <c r="E585" s="34"/>
    </row>
    <row r="586" spans="3:5" ht="13">
      <c r="C586" s="1"/>
      <c r="E586" s="34"/>
    </row>
    <row r="587" spans="3:5" ht="13">
      <c r="C587" s="1"/>
      <c r="E587" s="34"/>
    </row>
    <row r="588" spans="3:5" ht="13">
      <c r="C588" s="1"/>
      <c r="E588" s="34"/>
    </row>
    <row r="589" spans="3:5" ht="13">
      <c r="C589" s="1"/>
      <c r="E589" s="34"/>
    </row>
    <row r="590" spans="3:5" ht="13">
      <c r="C590" s="1"/>
      <c r="E590" s="34"/>
    </row>
    <row r="591" spans="3:5" ht="13">
      <c r="C591" s="1"/>
      <c r="E591" s="34"/>
    </row>
    <row r="592" spans="3:5" ht="13">
      <c r="C592" s="1"/>
      <c r="E592" s="34"/>
    </row>
    <row r="593" spans="3:5" ht="13">
      <c r="C593" s="1"/>
      <c r="E593" s="34"/>
    </row>
    <row r="594" spans="3:5" ht="13">
      <c r="C594" s="1"/>
      <c r="E594" s="34"/>
    </row>
    <row r="595" spans="3:5" ht="13">
      <c r="C595" s="1"/>
      <c r="E595" s="34"/>
    </row>
    <row r="596" spans="3:5" ht="13">
      <c r="C596" s="1"/>
      <c r="E596" s="34"/>
    </row>
    <row r="597" spans="3:5" ht="13">
      <c r="C597" s="1"/>
      <c r="E597" s="34"/>
    </row>
    <row r="598" spans="3:5" ht="13">
      <c r="C598" s="1"/>
      <c r="E598" s="34"/>
    </row>
    <row r="599" spans="3:5" ht="13">
      <c r="C599" s="1"/>
      <c r="E599" s="34"/>
    </row>
    <row r="600" spans="3:5" ht="13">
      <c r="C600" s="1"/>
      <c r="E600" s="34"/>
    </row>
    <row r="601" spans="3:5" ht="13">
      <c r="C601" s="1"/>
      <c r="E601" s="34"/>
    </row>
    <row r="602" spans="3:5" ht="13">
      <c r="C602" s="1"/>
      <c r="E602" s="34"/>
    </row>
    <row r="603" spans="3:5" ht="13">
      <c r="C603" s="1"/>
      <c r="E603" s="34"/>
    </row>
    <row r="604" spans="3:5" ht="13">
      <c r="C604" s="1"/>
      <c r="E604" s="34"/>
    </row>
    <row r="605" spans="3:5" ht="13">
      <c r="C605" s="1"/>
      <c r="E605" s="34"/>
    </row>
    <row r="606" spans="3:5" ht="13">
      <c r="C606" s="1"/>
      <c r="E606" s="34"/>
    </row>
    <row r="607" spans="3:5" ht="13">
      <c r="C607" s="1"/>
      <c r="E607" s="34"/>
    </row>
    <row r="608" spans="3:5" ht="13">
      <c r="C608" s="1"/>
      <c r="E608" s="34"/>
    </row>
    <row r="609" spans="3:5" ht="13">
      <c r="C609" s="1"/>
      <c r="E609" s="34"/>
    </row>
    <row r="610" spans="3:5" ht="13">
      <c r="C610" s="1"/>
      <c r="E610" s="34"/>
    </row>
    <row r="611" spans="3:5" ht="13">
      <c r="C611" s="1"/>
      <c r="E611" s="34"/>
    </row>
    <row r="612" spans="3:5" ht="13">
      <c r="C612" s="1"/>
      <c r="E612" s="34"/>
    </row>
    <row r="613" spans="3:5" ht="13">
      <c r="C613" s="1"/>
      <c r="E613" s="34"/>
    </row>
    <row r="614" spans="3:5" ht="13">
      <c r="C614" s="1"/>
      <c r="E614" s="34"/>
    </row>
    <row r="615" spans="3:5" ht="13">
      <c r="C615" s="1"/>
      <c r="E615" s="34"/>
    </row>
    <row r="616" spans="3:5" ht="13">
      <c r="C616" s="1"/>
      <c r="E616" s="34"/>
    </row>
    <row r="617" spans="3:5" ht="13">
      <c r="C617" s="1"/>
      <c r="E617" s="34"/>
    </row>
    <row r="618" spans="3:5" ht="13">
      <c r="C618" s="1"/>
      <c r="E618" s="34"/>
    </row>
    <row r="619" spans="3:5" ht="13">
      <c r="C619" s="1"/>
      <c r="E619" s="34"/>
    </row>
    <row r="620" spans="3:5" ht="13">
      <c r="C620" s="1"/>
      <c r="E620" s="34"/>
    </row>
    <row r="621" spans="3:5" ht="13">
      <c r="C621" s="1"/>
      <c r="E621" s="34"/>
    </row>
    <row r="622" spans="3:5" ht="13">
      <c r="C622" s="1"/>
      <c r="E622" s="34"/>
    </row>
    <row r="623" spans="3:5" ht="13">
      <c r="C623" s="1"/>
      <c r="E623" s="34"/>
    </row>
    <row r="624" spans="3:5" ht="13">
      <c r="C624" s="1"/>
      <c r="E624" s="34"/>
    </row>
    <row r="625" spans="3:5" ht="13">
      <c r="C625" s="1"/>
      <c r="E625" s="34"/>
    </row>
    <row r="626" spans="3:5" ht="13">
      <c r="C626" s="1"/>
      <c r="E626" s="34"/>
    </row>
    <row r="627" spans="3:5" ht="13">
      <c r="C627" s="1"/>
      <c r="E627" s="34"/>
    </row>
    <row r="628" spans="3:5" ht="13">
      <c r="C628" s="1"/>
      <c r="E628" s="34"/>
    </row>
    <row r="629" spans="3:5" ht="13">
      <c r="C629" s="1"/>
      <c r="E629" s="34"/>
    </row>
    <row r="630" spans="3:5" ht="13">
      <c r="C630" s="1"/>
      <c r="E630" s="34"/>
    </row>
    <row r="631" spans="3:5" ht="13">
      <c r="C631" s="1"/>
      <c r="E631" s="34"/>
    </row>
    <row r="632" spans="3:5" ht="13">
      <c r="C632" s="1"/>
      <c r="E632" s="34"/>
    </row>
    <row r="633" spans="3:5" ht="13">
      <c r="C633" s="1"/>
      <c r="E633" s="34"/>
    </row>
    <row r="634" spans="3:5" ht="13">
      <c r="C634" s="1"/>
      <c r="E634" s="34"/>
    </row>
    <row r="635" spans="3:5" ht="13">
      <c r="C635" s="1"/>
      <c r="E635" s="34"/>
    </row>
    <row r="636" spans="3:5" ht="13">
      <c r="C636" s="1"/>
      <c r="E636" s="34"/>
    </row>
    <row r="637" spans="3:5" ht="13">
      <c r="C637" s="1"/>
      <c r="E637" s="34"/>
    </row>
    <row r="638" spans="3:5" ht="13">
      <c r="C638" s="1"/>
      <c r="E638" s="34"/>
    </row>
    <row r="639" spans="3:5" ht="13">
      <c r="C639" s="1"/>
      <c r="E639" s="34"/>
    </row>
    <row r="640" spans="3:5" ht="13">
      <c r="C640" s="1"/>
      <c r="E640" s="34"/>
    </row>
    <row r="641" spans="3:5" ht="13">
      <c r="C641" s="1"/>
      <c r="E641" s="34"/>
    </row>
    <row r="642" spans="3:5" ht="13">
      <c r="C642" s="1"/>
      <c r="E642" s="34"/>
    </row>
    <row r="643" spans="3:5" ht="13">
      <c r="C643" s="1"/>
      <c r="E643" s="34"/>
    </row>
    <row r="644" spans="3:5" ht="13">
      <c r="C644" s="1"/>
      <c r="E644" s="34"/>
    </row>
    <row r="645" spans="3:5" ht="13">
      <c r="C645" s="1"/>
      <c r="E645" s="34"/>
    </row>
    <row r="646" spans="3:5" ht="13">
      <c r="C646" s="1"/>
      <c r="E646" s="34"/>
    </row>
    <row r="647" spans="3:5" ht="13">
      <c r="C647" s="1"/>
      <c r="E647" s="34"/>
    </row>
    <row r="648" spans="3:5" ht="13">
      <c r="C648" s="1"/>
      <c r="E648" s="34"/>
    </row>
    <row r="649" spans="3:5" ht="13">
      <c r="C649" s="1"/>
      <c r="E649" s="34"/>
    </row>
    <row r="650" spans="3:5" ht="13">
      <c r="C650" s="1"/>
      <c r="E650" s="34"/>
    </row>
    <row r="651" spans="3:5" ht="13">
      <c r="C651" s="1"/>
      <c r="E651" s="34"/>
    </row>
    <row r="652" spans="3:5" ht="13">
      <c r="C652" s="1"/>
      <c r="E652" s="34"/>
    </row>
    <row r="653" spans="3:5" ht="13">
      <c r="C653" s="1"/>
      <c r="E653" s="34"/>
    </row>
    <row r="654" spans="3:5" ht="13">
      <c r="C654" s="1"/>
      <c r="E654" s="34"/>
    </row>
    <row r="655" spans="3:5" ht="13">
      <c r="C655" s="1"/>
      <c r="E655" s="34"/>
    </row>
    <row r="656" spans="3:5" ht="13">
      <c r="C656" s="1"/>
      <c r="E656" s="34"/>
    </row>
    <row r="657" spans="3:5" ht="13">
      <c r="C657" s="1"/>
      <c r="E657" s="34"/>
    </row>
    <row r="658" spans="3:5" ht="13">
      <c r="C658" s="1"/>
      <c r="E658" s="34"/>
    </row>
    <row r="659" spans="3:5" ht="13">
      <c r="C659" s="1"/>
      <c r="E659" s="34"/>
    </row>
    <row r="660" spans="3:5" ht="13">
      <c r="C660" s="1"/>
      <c r="E660" s="34"/>
    </row>
    <row r="661" spans="3:5" ht="13">
      <c r="C661" s="1"/>
      <c r="E661" s="34"/>
    </row>
    <row r="662" spans="3:5" ht="13">
      <c r="C662" s="1"/>
      <c r="E662" s="34"/>
    </row>
    <row r="663" spans="3:5" ht="13">
      <c r="C663" s="1"/>
      <c r="E663" s="34"/>
    </row>
    <row r="664" spans="3:5" ht="13">
      <c r="C664" s="1"/>
      <c r="E664" s="34"/>
    </row>
    <row r="665" spans="3:5" ht="13">
      <c r="C665" s="1"/>
      <c r="E665" s="34"/>
    </row>
    <row r="666" spans="3:5" ht="13">
      <c r="C666" s="1"/>
      <c r="E666" s="34"/>
    </row>
    <row r="667" spans="3:5" ht="13">
      <c r="C667" s="1"/>
      <c r="E667" s="34"/>
    </row>
    <row r="668" spans="3:5" ht="13">
      <c r="C668" s="1"/>
      <c r="E668" s="34"/>
    </row>
    <row r="669" spans="3:5" ht="13">
      <c r="C669" s="1"/>
      <c r="E669" s="34"/>
    </row>
    <row r="670" spans="3:5" ht="13">
      <c r="C670" s="1"/>
      <c r="E670" s="34"/>
    </row>
    <row r="671" spans="3:5" ht="13">
      <c r="C671" s="1"/>
      <c r="E671" s="34"/>
    </row>
    <row r="672" spans="3:5" ht="13">
      <c r="C672" s="1"/>
      <c r="E672" s="34"/>
    </row>
    <row r="673" spans="3:5" ht="13">
      <c r="C673" s="1"/>
      <c r="E673" s="34"/>
    </row>
    <row r="674" spans="3:5" ht="13">
      <c r="C674" s="1"/>
      <c r="E674" s="34"/>
    </row>
    <row r="675" spans="3:5" ht="13">
      <c r="C675" s="1"/>
      <c r="E675" s="34"/>
    </row>
    <row r="676" spans="3:5" ht="13">
      <c r="C676" s="1"/>
      <c r="E676" s="34"/>
    </row>
    <row r="677" spans="3:5" ht="13">
      <c r="C677" s="1"/>
      <c r="E677" s="34"/>
    </row>
    <row r="678" spans="3:5" ht="13">
      <c r="C678" s="1"/>
      <c r="E678" s="34"/>
    </row>
    <row r="679" spans="3:5" ht="13">
      <c r="C679" s="1"/>
      <c r="E679" s="34"/>
    </row>
    <row r="680" spans="3:5" ht="13">
      <c r="C680" s="1"/>
      <c r="E680" s="34"/>
    </row>
    <row r="681" spans="3:5" ht="13">
      <c r="C681" s="1"/>
      <c r="E681" s="34"/>
    </row>
    <row r="682" spans="3:5" ht="13">
      <c r="C682" s="1"/>
      <c r="E682" s="34"/>
    </row>
    <row r="683" spans="3:5" ht="13">
      <c r="C683" s="1"/>
      <c r="E683" s="34"/>
    </row>
    <row r="684" spans="3:5" ht="13">
      <c r="C684" s="1"/>
      <c r="E684" s="34"/>
    </row>
    <row r="685" spans="3:5" ht="13">
      <c r="C685" s="1"/>
      <c r="E685" s="34"/>
    </row>
    <row r="686" spans="3:5" ht="13">
      <c r="C686" s="1"/>
      <c r="E686" s="34"/>
    </row>
    <row r="687" spans="3:5" ht="13">
      <c r="C687" s="1"/>
      <c r="E687" s="34"/>
    </row>
    <row r="688" spans="3:5" ht="13">
      <c r="C688" s="1"/>
      <c r="E688" s="34"/>
    </row>
    <row r="689" spans="3:5" ht="13">
      <c r="C689" s="1"/>
      <c r="E689" s="34"/>
    </row>
    <row r="690" spans="3:5" ht="13">
      <c r="C690" s="1"/>
      <c r="E690" s="34"/>
    </row>
    <row r="691" spans="3:5" ht="13">
      <c r="C691" s="1"/>
      <c r="E691" s="34"/>
    </row>
    <row r="692" spans="3:5" ht="13">
      <c r="C692" s="1"/>
      <c r="E692" s="34"/>
    </row>
    <row r="693" spans="3:5" ht="13">
      <c r="C693" s="1"/>
      <c r="E693" s="34"/>
    </row>
    <row r="694" spans="3:5" ht="13">
      <c r="C694" s="1"/>
      <c r="E694" s="34"/>
    </row>
    <row r="695" spans="3:5" ht="13">
      <c r="C695" s="1"/>
      <c r="E695" s="34"/>
    </row>
    <row r="696" spans="3:5" ht="13">
      <c r="C696" s="1"/>
      <c r="E696" s="34"/>
    </row>
    <row r="697" spans="3:5" ht="13">
      <c r="C697" s="1"/>
      <c r="E697" s="34"/>
    </row>
    <row r="698" spans="3:5" ht="13">
      <c r="C698" s="1"/>
      <c r="E698" s="34"/>
    </row>
    <row r="699" spans="3:5" ht="13">
      <c r="C699" s="1"/>
      <c r="E699" s="34"/>
    </row>
    <row r="700" spans="3:5" ht="13">
      <c r="C700" s="1"/>
      <c r="E700" s="34"/>
    </row>
    <row r="701" spans="3:5" ht="13">
      <c r="C701" s="1"/>
      <c r="E701" s="34"/>
    </row>
    <row r="702" spans="3:5" ht="13">
      <c r="C702" s="1"/>
      <c r="E702" s="34"/>
    </row>
    <row r="703" spans="3:5" ht="13">
      <c r="C703" s="1"/>
      <c r="E703" s="34"/>
    </row>
    <row r="704" spans="3:5" ht="13">
      <c r="C704" s="1"/>
      <c r="E704" s="34"/>
    </row>
    <row r="705" spans="3:5" ht="13">
      <c r="C705" s="1"/>
      <c r="E705" s="34"/>
    </row>
    <row r="706" spans="3:5" ht="13">
      <c r="C706" s="1"/>
      <c r="E706" s="34"/>
    </row>
    <row r="707" spans="3:5" ht="13">
      <c r="C707" s="1"/>
      <c r="E707" s="34"/>
    </row>
    <row r="708" spans="3:5" ht="13">
      <c r="C708" s="1"/>
      <c r="E708" s="34"/>
    </row>
    <row r="709" spans="3:5" ht="13">
      <c r="C709" s="1"/>
      <c r="E709" s="34"/>
    </row>
    <row r="710" spans="3:5" ht="13">
      <c r="C710" s="1"/>
      <c r="E710" s="34"/>
    </row>
    <row r="711" spans="3:5" ht="13">
      <c r="C711" s="1"/>
      <c r="E711" s="34"/>
    </row>
    <row r="712" spans="3:5" ht="13">
      <c r="C712" s="1"/>
      <c r="E712" s="34"/>
    </row>
    <row r="713" spans="3:5" ht="13">
      <c r="C713" s="1"/>
      <c r="E713" s="34"/>
    </row>
    <row r="714" spans="3:5" ht="13">
      <c r="C714" s="1"/>
      <c r="E714" s="34"/>
    </row>
    <row r="715" spans="3:5" ht="13">
      <c r="C715" s="1"/>
      <c r="E715" s="34"/>
    </row>
    <row r="716" spans="3:5" ht="13">
      <c r="C716" s="1"/>
      <c r="E716" s="34"/>
    </row>
    <row r="717" spans="3:5" ht="13">
      <c r="C717" s="1"/>
      <c r="E717" s="34"/>
    </row>
    <row r="718" spans="3:5" ht="13">
      <c r="C718" s="1"/>
      <c r="E718" s="34"/>
    </row>
    <row r="719" spans="3:5" ht="13">
      <c r="C719" s="1"/>
      <c r="E719" s="34"/>
    </row>
    <row r="720" spans="3:5" ht="13">
      <c r="C720" s="1"/>
      <c r="E720" s="34"/>
    </row>
    <row r="721" spans="3:5" ht="13">
      <c r="C721" s="1"/>
      <c r="E721" s="34"/>
    </row>
    <row r="722" spans="3:5" ht="13">
      <c r="C722" s="1"/>
      <c r="E722" s="34"/>
    </row>
    <row r="723" spans="3:5" ht="13">
      <c r="C723" s="1"/>
      <c r="E723" s="34"/>
    </row>
    <row r="724" spans="3:5" ht="13">
      <c r="C724" s="1"/>
      <c r="E724" s="34"/>
    </row>
    <row r="725" spans="3:5" ht="13">
      <c r="C725" s="1"/>
      <c r="E725" s="34"/>
    </row>
    <row r="726" spans="3:5" ht="13">
      <c r="C726" s="1"/>
      <c r="E726" s="34"/>
    </row>
    <row r="727" spans="3:5" ht="13">
      <c r="C727" s="1"/>
      <c r="E727" s="34"/>
    </row>
    <row r="728" spans="3:5" ht="13">
      <c r="C728" s="1"/>
      <c r="E728" s="34"/>
    </row>
    <row r="729" spans="3:5" ht="13">
      <c r="C729" s="1"/>
      <c r="E729" s="34"/>
    </row>
    <row r="730" spans="3:5" ht="13">
      <c r="C730" s="1"/>
      <c r="E730" s="34"/>
    </row>
    <row r="731" spans="3:5" ht="13">
      <c r="C731" s="1"/>
      <c r="E731" s="34"/>
    </row>
    <row r="732" spans="3:5" ht="13">
      <c r="C732" s="1"/>
      <c r="E732" s="34"/>
    </row>
    <row r="733" spans="3:5" ht="13">
      <c r="C733" s="1"/>
      <c r="E733" s="34"/>
    </row>
    <row r="734" spans="3:5" ht="13">
      <c r="C734" s="1"/>
      <c r="E734" s="34"/>
    </row>
    <row r="735" spans="3:5" ht="13">
      <c r="C735" s="1"/>
      <c r="E735" s="34"/>
    </row>
    <row r="736" spans="3:5" ht="13">
      <c r="C736" s="1"/>
      <c r="E736" s="34"/>
    </row>
    <row r="737" spans="3:5" ht="13">
      <c r="C737" s="1"/>
      <c r="E737" s="34"/>
    </row>
    <row r="738" spans="3:5" ht="13">
      <c r="C738" s="1"/>
      <c r="E738" s="34"/>
    </row>
    <row r="739" spans="3:5" ht="13">
      <c r="C739" s="1"/>
      <c r="E739" s="34"/>
    </row>
    <row r="740" spans="3:5" ht="13">
      <c r="C740" s="1"/>
      <c r="E740" s="34"/>
    </row>
    <row r="741" spans="3:5" ht="13">
      <c r="C741" s="1"/>
      <c r="E741" s="34"/>
    </row>
    <row r="742" spans="3:5" ht="13">
      <c r="C742" s="1"/>
      <c r="E742" s="34"/>
    </row>
    <row r="743" spans="3:5" ht="13">
      <c r="C743" s="1"/>
      <c r="E743" s="34"/>
    </row>
    <row r="744" spans="3:5" ht="13">
      <c r="C744" s="1"/>
      <c r="E744" s="34"/>
    </row>
    <row r="745" spans="3:5" ht="13">
      <c r="C745" s="1"/>
      <c r="E745" s="34"/>
    </row>
    <row r="746" spans="3:5" ht="13">
      <c r="C746" s="1"/>
      <c r="E746" s="34"/>
    </row>
    <row r="747" spans="3:5" ht="13">
      <c r="C747" s="1"/>
      <c r="E747" s="34"/>
    </row>
    <row r="748" spans="3:5" ht="13">
      <c r="C748" s="1"/>
      <c r="E748" s="34"/>
    </row>
    <row r="749" spans="3:5" ht="13">
      <c r="C749" s="1"/>
      <c r="E749" s="34"/>
    </row>
    <row r="750" spans="3:5" ht="13">
      <c r="C750" s="1"/>
      <c r="E750" s="34"/>
    </row>
    <row r="751" spans="3:5" ht="13">
      <c r="C751" s="1"/>
      <c r="E751" s="34"/>
    </row>
    <row r="752" spans="3:5" ht="13">
      <c r="C752" s="1"/>
      <c r="E752" s="34"/>
    </row>
    <row r="753" spans="3:5" ht="13">
      <c r="C753" s="1"/>
      <c r="E753" s="34"/>
    </row>
    <row r="754" spans="3:5" ht="13">
      <c r="C754" s="1"/>
      <c r="E754" s="34"/>
    </row>
    <row r="755" spans="3:5" ht="13">
      <c r="C755" s="1"/>
      <c r="E755" s="34"/>
    </row>
    <row r="756" spans="3:5" ht="13">
      <c r="C756" s="1"/>
      <c r="E756" s="34"/>
    </row>
    <row r="757" spans="3:5" ht="13">
      <c r="C757" s="1"/>
      <c r="E757" s="34"/>
    </row>
    <row r="758" spans="3:5" ht="13">
      <c r="C758" s="1"/>
      <c r="E758" s="34"/>
    </row>
    <row r="759" spans="3:5" ht="13">
      <c r="C759" s="1"/>
      <c r="E759" s="34"/>
    </row>
    <row r="760" spans="3:5" ht="13">
      <c r="C760" s="1"/>
      <c r="E760" s="34"/>
    </row>
    <row r="761" spans="3:5" ht="13">
      <c r="C761" s="1"/>
      <c r="E761" s="34"/>
    </row>
    <row r="762" spans="3:5" ht="13">
      <c r="C762" s="1"/>
      <c r="E762" s="34"/>
    </row>
    <row r="763" spans="3:5" ht="13">
      <c r="C763" s="1"/>
      <c r="E763" s="34"/>
    </row>
    <row r="764" spans="3:5" ht="13">
      <c r="C764" s="1"/>
      <c r="E764" s="34"/>
    </row>
    <row r="765" spans="3:5" ht="13">
      <c r="C765" s="1"/>
      <c r="E765" s="34"/>
    </row>
    <row r="766" spans="3:5" ht="13">
      <c r="C766" s="1"/>
      <c r="E766" s="34"/>
    </row>
    <row r="767" spans="3:5" ht="13">
      <c r="C767" s="1"/>
      <c r="E767" s="34"/>
    </row>
    <row r="768" spans="3:5" ht="13">
      <c r="C768" s="1"/>
      <c r="E768" s="34"/>
    </row>
    <row r="769" spans="3:5" ht="13">
      <c r="C769" s="1"/>
      <c r="E769" s="34"/>
    </row>
    <row r="770" spans="3:5" ht="13">
      <c r="C770" s="1"/>
      <c r="E770" s="34"/>
    </row>
    <row r="771" spans="3:5" ht="13">
      <c r="C771" s="1"/>
      <c r="E771" s="34"/>
    </row>
    <row r="772" spans="3:5" ht="13">
      <c r="C772" s="1"/>
      <c r="E772" s="34"/>
    </row>
    <row r="773" spans="3:5" ht="13">
      <c r="C773" s="1"/>
      <c r="E773" s="34"/>
    </row>
    <row r="774" spans="3:5" ht="13">
      <c r="C774" s="1"/>
      <c r="E774" s="34"/>
    </row>
    <row r="775" spans="3:5" ht="13">
      <c r="C775" s="1"/>
      <c r="E775" s="34"/>
    </row>
    <row r="776" spans="3:5" ht="13">
      <c r="C776" s="1"/>
      <c r="E776" s="34"/>
    </row>
    <row r="777" spans="3:5" ht="13">
      <c r="C777" s="1"/>
      <c r="E777" s="34"/>
    </row>
    <row r="778" spans="3:5" ht="13">
      <c r="C778" s="1"/>
      <c r="E778" s="34"/>
    </row>
    <row r="779" spans="3:5" ht="13">
      <c r="C779" s="1"/>
      <c r="E779" s="34"/>
    </row>
    <row r="780" spans="3:5" ht="13">
      <c r="C780" s="1"/>
      <c r="E780" s="34"/>
    </row>
    <row r="781" spans="3:5" ht="13">
      <c r="C781" s="1"/>
      <c r="E781" s="34"/>
    </row>
    <row r="782" spans="3:5" ht="13">
      <c r="C782" s="1"/>
      <c r="E782" s="34"/>
    </row>
    <row r="783" spans="3:5" ht="13">
      <c r="C783" s="1"/>
      <c r="E783" s="34"/>
    </row>
    <row r="784" spans="3:5" ht="13">
      <c r="C784" s="1"/>
      <c r="E784" s="34"/>
    </row>
    <row r="785" spans="3:5" ht="13">
      <c r="C785" s="1"/>
      <c r="E785" s="34"/>
    </row>
    <row r="786" spans="3:5" ht="13">
      <c r="C786" s="1"/>
      <c r="E786" s="34"/>
    </row>
    <row r="787" spans="3:5" ht="13">
      <c r="C787" s="1"/>
      <c r="E787" s="34"/>
    </row>
    <row r="788" spans="3:5" ht="13">
      <c r="C788" s="1"/>
      <c r="E788" s="34"/>
    </row>
    <row r="789" spans="3:5" ht="13">
      <c r="C789" s="1"/>
      <c r="E789" s="34"/>
    </row>
    <row r="790" spans="3:5" ht="13">
      <c r="C790" s="1"/>
      <c r="E790" s="34"/>
    </row>
    <row r="791" spans="3:5" ht="13">
      <c r="C791" s="1"/>
      <c r="E791" s="34"/>
    </row>
    <row r="792" spans="3:5" ht="13">
      <c r="C792" s="1"/>
      <c r="E792" s="34"/>
    </row>
    <row r="793" spans="3:5" ht="13">
      <c r="C793" s="1"/>
      <c r="E793" s="34"/>
    </row>
    <row r="794" spans="3:5" ht="13">
      <c r="C794" s="1"/>
      <c r="E794" s="34"/>
    </row>
    <row r="795" spans="3:5" ht="13">
      <c r="C795" s="1"/>
      <c r="E795" s="34"/>
    </row>
    <row r="796" spans="3:5" ht="13">
      <c r="C796" s="1"/>
      <c r="E796" s="34"/>
    </row>
    <row r="797" spans="3:5" ht="13">
      <c r="C797" s="1"/>
      <c r="E797" s="34"/>
    </row>
    <row r="798" spans="3:5" ht="13">
      <c r="C798" s="1"/>
      <c r="E798" s="34"/>
    </row>
    <row r="799" spans="3:5" ht="13">
      <c r="C799" s="1"/>
      <c r="E799" s="34"/>
    </row>
    <row r="800" spans="3:5" ht="13">
      <c r="C800" s="1"/>
      <c r="E800" s="34"/>
    </row>
    <row r="801" spans="3:5" ht="13">
      <c r="C801" s="1"/>
      <c r="E801" s="34"/>
    </row>
    <row r="802" spans="3:5" ht="13">
      <c r="C802" s="1"/>
      <c r="E802" s="34"/>
    </row>
    <row r="803" spans="3:5" ht="13">
      <c r="C803" s="1"/>
      <c r="E803" s="34"/>
    </row>
    <row r="804" spans="3:5" ht="13">
      <c r="C804" s="1"/>
      <c r="E804" s="34"/>
    </row>
    <row r="805" spans="3:5" ht="13">
      <c r="C805" s="1"/>
      <c r="E805" s="34"/>
    </row>
    <row r="806" spans="3:5" ht="13">
      <c r="C806" s="1"/>
      <c r="E806" s="34"/>
    </row>
    <row r="807" spans="3:5" ht="13">
      <c r="C807" s="1"/>
      <c r="E807" s="34"/>
    </row>
    <row r="808" spans="3:5" ht="13">
      <c r="C808" s="1"/>
      <c r="E808" s="34"/>
    </row>
    <row r="809" spans="3:5" ht="13">
      <c r="C809" s="1"/>
      <c r="E809" s="34"/>
    </row>
    <row r="810" spans="3:5" ht="13">
      <c r="C810" s="1"/>
      <c r="E810" s="34"/>
    </row>
    <row r="811" spans="3:5" ht="13">
      <c r="C811" s="1"/>
      <c r="E811" s="34"/>
    </row>
    <row r="812" spans="3:5" ht="13">
      <c r="C812" s="1"/>
      <c r="E812" s="34"/>
    </row>
    <row r="813" spans="3:5" ht="13">
      <c r="C813" s="1"/>
      <c r="E813" s="34"/>
    </row>
    <row r="814" spans="3:5" ht="13">
      <c r="C814" s="1"/>
      <c r="E814" s="34"/>
    </row>
    <row r="815" spans="3:5" ht="13">
      <c r="C815" s="1"/>
      <c r="E815" s="34"/>
    </row>
    <row r="816" spans="3:5" ht="13">
      <c r="C816" s="1"/>
      <c r="E816" s="34"/>
    </row>
    <row r="817" spans="3:5" ht="13">
      <c r="C817" s="1"/>
      <c r="E817" s="34"/>
    </row>
    <row r="818" spans="3:5" ht="13">
      <c r="C818" s="1"/>
      <c r="E818" s="34"/>
    </row>
    <row r="819" spans="3:5" ht="13">
      <c r="C819" s="1"/>
      <c r="E819" s="34"/>
    </row>
    <row r="820" spans="3:5" ht="13">
      <c r="C820" s="1"/>
      <c r="E820" s="34"/>
    </row>
    <row r="821" spans="3:5" ht="13">
      <c r="C821" s="1"/>
      <c r="E821" s="34"/>
    </row>
    <row r="822" spans="3:5" ht="13">
      <c r="C822" s="1"/>
      <c r="E822" s="34"/>
    </row>
    <row r="823" spans="3:5" ht="13">
      <c r="C823" s="1"/>
      <c r="E823" s="34"/>
    </row>
    <row r="824" spans="3:5" ht="13">
      <c r="C824" s="1"/>
      <c r="E824" s="34"/>
    </row>
    <row r="825" spans="3:5" ht="13">
      <c r="C825" s="1"/>
      <c r="E825" s="34"/>
    </row>
    <row r="826" spans="3:5" ht="13">
      <c r="C826" s="1"/>
      <c r="E826" s="34"/>
    </row>
    <row r="827" spans="3:5" ht="13">
      <c r="C827" s="1"/>
      <c r="E827" s="34"/>
    </row>
    <row r="828" spans="3:5" ht="13">
      <c r="C828" s="1"/>
      <c r="E828" s="34"/>
    </row>
    <row r="829" spans="3:5" ht="13">
      <c r="C829" s="1"/>
      <c r="E829" s="34"/>
    </row>
    <row r="830" spans="3:5" ht="13">
      <c r="C830" s="1"/>
      <c r="E830" s="34"/>
    </row>
    <row r="831" spans="3:5" ht="13">
      <c r="C831" s="1"/>
      <c r="E831" s="34"/>
    </row>
    <row r="832" spans="3:5" ht="13">
      <c r="C832" s="1"/>
      <c r="E832" s="34"/>
    </row>
    <row r="833" spans="3:5" ht="13">
      <c r="C833" s="1"/>
      <c r="E833" s="34"/>
    </row>
    <row r="834" spans="3:5" ht="13">
      <c r="C834" s="1"/>
      <c r="E834" s="34"/>
    </row>
    <row r="835" spans="3:5" ht="13">
      <c r="C835" s="1"/>
      <c r="E835" s="34"/>
    </row>
    <row r="836" spans="3:5" ht="13">
      <c r="C836" s="1"/>
      <c r="E836" s="34"/>
    </row>
    <row r="837" spans="3:5" ht="13">
      <c r="C837" s="1"/>
      <c r="E837" s="34"/>
    </row>
    <row r="838" spans="3:5" ht="13">
      <c r="C838" s="1"/>
      <c r="E838" s="34"/>
    </row>
    <row r="839" spans="3:5" ht="13">
      <c r="C839" s="1"/>
      <c r="E839" s="34"/>
    </row>
    <row r="840" spans="3:5" ht="13">
      <c r="C840" s="1"/>
      <c r="E840" s="34"/>
    </row>
    <row r="841" spans="3:5" ht="13">
      <c r="C841" s="1"/>
      <c r="E841" s="34"/>
    </row>
    <row r="842" spans="3:5" ht="13">
      <c r="C842" s="1"/>
      <c r="E842" s="34"/>
    </row>
    <row r="843" spans="3:5" ht="13">
      <c r="C843" s="1"/>
      <c r="E843" s="34"/>
    </row>
    <row r="844" spans="3:5" ht="13">
      <c r="C844" s="1"/>
      <c r="E844" s="34"/>
    </row>
    <row r="845" spans="3:5" ht="13">
      <c r="C845" s="1"/>
      <c r="E845" s="34"/>
    </row>
    <row r="846" spans="3:5" ht="13">
      <c r="C846" s="1"/>
      <c r="E846" s="34"/>
    </row>
    <row r="847" spans="3:5" ht="13">
      <c r="C847" s="1"/>
      <c r="E847" s="34"/>
    </row>
    <row r="848" spans="3:5" ht="13">
      <c r="C848" s="1"/>
      <c r="E848" s="34"/>
    </row>
    <row r="849" spans="3:5" ht="13">
      <c r="C849" s="1"/>
      <c r="E849" s="34"/>
    </row>
    <row r="850" spans="3:5" ht="13">
      <c r="C850" s="1"/>
      <c r="E850" s="34"/>
    </row>
    <row r="851" spans="3:5" ht="13">
      <c r="C851" s="1"/>
      <c r="E851" s="34"/>
    </row>
    <row r="852" spans="3:5" ht="13">
      <c r="C852" s="1"/>
      <c r="E852" s="34"/>
    </row>
    <row r="853" spans="3:5" ht="13">
      <c r="C853" s="1"/>
      <c r="E853" s="34"/>
    </row>
    <row r="854" spans="3:5" ht="13">
      <c r="C854" s="1"/>
      <c r="E854" s="34"/>
    </row>
    <row r="855" spans="3:5" ht="13">
      <c r="C855" s="1"/>
      <c r="E855" s="34"/>
    </row>
    <row r="856" spans="3:5" ht="13">
      <c r="C856" s="1"/>
      <c r="E856" s="34"/>
    </row>
    <row r="857" spans="3:5" ht="13">
      <c r="C857" s="1"/>
      <c r="E857" s="34"/>
    </row>
    <row r="858" spans="3:5" ht="13">
      <c r="C858" s="1"/>
      <c r="E858" s="34"/>
    </row>
    <row r="859" spans="3:5" ht="13">
      <c r="C859" s="1"/>
      <c r="E859" s="34"/>
    </row>
    <row r="860" spans="3:5" ht="13">
      <c r="C860" s="1"/>
      <c r="E860" s="34"/>
    </row>
    <row r="861" spans="3:5" ht="13">
      <c r="C861" s="1"/>
      <c r="E861" s="34"/>
    </row>
    <row r="862" spans="3:5" ht="13">
      <c r="C862" s="1"/>
      <c r="E862" s="34"/>
    </row>
    <row r="863" spans="3:5" ht="13">
      <c r="C863" s="1"/>
      <c r="E863" s="34"/>
    </row>
    <row r="864" spans="3:5" ht="13">
      <c r="C864" s="1"/>
      <c r="E864" s="34"/>
    </row>
    <row r="865" spans="3:5" ht="13">
      <c r="C865" s="1"/>
      <c r="E865" s="34"/>
    </row>
    <row r="866" spans="3:5" ht="13">
      <c r="C866" s="1"/>
      <c r="E866" s="34"/>
    </row>
    <row r="867" spans="3:5" ht="13">
      <c r="C867" s="1"/>
      <c r="E867" s="34"/>
    </row>
    <row r="868" spans="3:5" ht="13">
      <c r="C868" s="1"/>
      <c r="E868" s="34"/>
    </row>
    <row r="869" spans="3:5" ht="13">
      <c r="C869" s="1"/>
      <c r="E869" s="34"/>
    </row>
    <row r="870" spans="3:5" ht="13">
      <c r="C870" s="1"/>
      <c r="E870" s="34"/>
    </row>
    <row r="871" spans="3:5" ht="13">
      <c r="C871" s="1"/>
      <c r="E871" s="34"/>
    </row>
    <row r="872" spans="3:5" ht="13">
      <c r="C872" s="1"/>
      <c r="E872" s="34"/>
    </row>
    <row r="873" spans="3:5" ht="13">
      <c r="C873" s="1"/>
      <c r="E873" s="34"/>
    </row>
    <row r="874" spans="3:5" ht="13">
      <c r="C874" s="1"/>
      <c r="E874" s="34"/>
    </row>
    <row r="875" spans="3:5" ht="13">
      <c r="C875" s="1"/>
      <c r="E875" s="34"/>
    </row>
    <row r="876" spans="3:5" ht="13">
      <c r="C876" s="1"/>
      <c r="E876" s="34"/>
    </row>
    <row r="877" spans="3:5" ht="13">
      <c r="C877" s="1"/>
      <c r="E877" s="34"/>
    </row>
    <row r="878" spans="3:5" ht="13">
      <c r="C878" s="1"/>
      <c r="E878" s="34"/>
    </row>
    <row r="879" spans="3:5" ht="13">
      <c r="C879" s="1"/>
      <c r="E879" s="34"/>
    </row>
    <row r="880" spans="3:5" ht="13">
      <c r="C880" s="1"/>
      <c r="E880" s="34"/>
    </row>
    <row r="881" spans="3:5" ht="13">
      <c r="C881" s="1"/>
      <c r="E881" s="34"/>
    </row>
    <row r="882" spans="3:5" ht="13">
      <c r="C882" s="1"/>
      <c r="E882" s="34"/>
    </row>
    <row r="883" spans="3:5" ht="13">
      <c r="C883" s="1"/>
      <c r="E883" s="34"/>
    </row>
    <row r="884" spans="3:5" ht="13">
      <c r="C884" s="1"/>
      <c r="E884" s="34"/>
    </row>
    <row r="885" spans="3:5" ht="13">
      <c r="C885" s="1"/>
      <c r="E885" s="34"/>
    </row>
    <row r="886" spans="3:5" ht="13">
      <c r="C886" s="1"/>
      <c r="E886" s="34"/>
    </row>
    <row r="887" spans="3:5" ht="13">
      <c r="C887" s="1"/>
      <c r="E887" s="34"/>
    </row>
    <row r="888" spans="3:5" ht="13">
      <c r="C888" s="1"/>
      <c r="E888" s="34"/>
    </row>
    <row r="889" spans="3:5" ht="13">
      <c r="C889" s="1"/>
      <c r="E889" s="34"/>
    </row>
    <row r="890" spans="3:5" ht="13">
      <c r="C890" s="1"/>
      <c r="E890" s="34"/>
    </row>
    <row r="891" spans="3:5" ht="13">
      <c r="C891" s="1"/>
      <c r="E891" s="34"/>
    </row>
    <row r="892" spans="3:5" ht="13">
      <c r="C892" s="1"/>
      <c r="E892" s="34"/>
    </row>
    <row r="893" spans="3:5" ht="13">
      <c r="C893" s="1"/>
      <c r="E893" s="34"/>
    </row>
    <row r="894" spans="3:5" ht="13">
      <c r="C894" s="1"/>
      <c r="E894" s="34"/>
    </row>
    <row r="895" spans="3:5" ht="13">
      <c r="C895" s="1"/>
      <c r="E895" s="34"/>
    </row>
    <row r="896" spans="3:5" ht="13">
      <c r="C896" s="1"/>
      <c r="E896" s="34"/>
    </row>
    <row r="897" spans="3:5" ht="13">
      <c r="C897" s="1"/>
      <c r="E897" s="34"/>
    </row>
    <row r="898" spans="3:5" ht="13">
      <c r="C898" s="1"/>
      <c r="E898" s="34"/>
    </row>
    <row r="899" spans="3:5" ht="13">
      <c r="C899" s="1"/>
      <c r="E899" s="34"/>
    </row>
    <row r="900" spans="3:5" ht="13">
      <c r="C900" s="1"/>
      <c r="E900" s="34"/>
    </row>
    <row r="901" spans="3:5" ht="13">
      <c r="C901" s="1"/>
      <c r="E901" s="34"/>
    </row>
    <row r="902" spans="3:5" ht="13">
      <c r="C902" s="1"/>
      <c r="E902" s="34"/>
    </row>
    <row r="903" spans="3:5" ht="13">
      <c r="C903" s="1"/>
      <c r="E903" s="34"/>
    </row>
    <row r="904" spans="3:5" ht="13">
      <c r="C904" s="1"/>
      <c r="E904" s="34"/>
    </row>
    <row r="905" spans="3:5" ht="13">
      <c r="C905" s="1"/>
      <c r="E905" s="34"/>
    </row>
    <row r="906" spans="3:5" ht="13">
      <c r="C906" s="1"/>
      <c r="E906" s="34"/>
    </row>
    <row r="907" spans="3:5" ht="13">
      <c r="C907" s="1"/>
      <c r="E907" s="34"/>
    </row>
    <row r="908" spans="3:5" ht="13">
      <c r="C908" s="1"/>
      <c r="E908" s="34"/>
    </row>
    <row r="909" spans="3:5" ht="13">
      <c r="C909" s="1"/>
      <c r="E909" s="34"/>
    </row>
    <row r="910" spans="3:5" ht="13">
      <c r="C910" s="1"/>
      <c r="E910" s="34"/>
    </row>
    <row r="911" spans="3:5" ht="13">
      <c r="C911" s="1"/>
      <c r="E911" s="34"/>
    </row>
    <row r="912" spans="3:5" ht="13">
      <c r="C912" s="1"/>
      <c r="E912" s="34"/>
    </row>
    <row r="913" spans="3:5" ht="13">
      <c r="C913" s="1"/>
      <c r="E913" s="34"/>
    </row>
    <row r="914" spans="3:5" ht="13">
      <c r="C914" s="1"/>
      <c r="E914" s="34"/>
    </row>
    <row r="915" spans="3:5" ht="13">
      <c r="C915" s="1"/>
      <c r="E915" s="34"/>
    </row>
    <row r="916" spans="3:5" ht="13">
      <c r="C916" s="1"/>
      <c r="E916" s="34"/>
    </row>
    <row r="917" spans="3:5" ht="13">
      <c r="C917" s="1"/>
      <c r="E917" s="34"/>
    </row>
    <row r="918" spans="3:5" ht="13">
      <c r="C918" s="1"/>
      <c r="E918" s="34"/>
    </row>
    <row r="919" spans="3:5" ht="13">
      <c r="C919" s="1"/>
      <c r="E919" s="34"/>
    </row>
    <row r="920" spans="3:5" ht="13">
      <c r="C920" s="1"/>
      <c r="E920" s="34"/>
    </row>
    <row r="921" spans="3:5" ht="13">
      <c r="C921" s="1"/>
      <c r="E921" s="34"/>
    </row>
    <row r="922" spans="3:5" ht="13">
      <c r="C922" s="1"/>
      <c r="E922" s="34"/>
    </row>
    <row r="923" spans="3:5" ht="13">
      <c r="C923" s="1"/>
      <c r="E923" s="34"/>
    </row>
    <row r="924" spans="3:5" ht="13">
      <c r="C924" s="1"/>
      <c r="E924" s="34"/>
    </row>
    <row r="925" spans="3:5" ht="13">
      <c r="C925" s="1"/>
      <c r="E925" s="34"/>
    </row>
    <row r="926" spans="3:5" ht="13">
      <c r="C926" s="1"/>
      <c r="E926" s="34"/>
    </row>
    <row r="927" spans="3:5" ht="13">
      <c r="C927" s="1"/>
      <c r="E927" s="34"/>
    </row>
    <row r="928" spans="3:5" ht="13">
      <c r="C928" s="1"/>
      <c r="E928" s="34"/>
    </row>
    <row r="929" spans="3:5" ht="13">
      <c r="C929" s="1"/>
      <c r="E929" s="34"/>
    </row>
    <row r="930" spans="3:5" ht="13">
      <c r="C930" s="1"/>
      <c r="E930" s="34"/>
    </row>
    <row r="931" spans="3:5" ht="13">
      <c r="C931" s="1"/>
      <c r="E931" s="34"/>
    </row>
    <row r="932" spans="3:5" ht="13">
      <c r="C932" s="1"/>
      <c r="E932" s="34"/>
    </row>
    <row r="933" spans="3:5" ht="13">
      <c r="C933" s="1"/>
      <c r="E933" s="34"/>
    </row>
    <row r="934" spans="3:5" ht="13">
      <c r="C934" s="1"/>
      <c r="E934" s="34"/>
    </row>
    <row r="935" spans="3:5" ht="13">
      <c r="C935" s="1"/>
      <c r="E935" s="34"/>
    </row>
    <row r="936" spans="3:5" ht="13">
      <c r="C936" s="1"/>
      <c r="E936" s="34"/>
    </row>
    <row r="937" spans="3:5" ht="13">
      <c r="C937" s="1"/>
      <c r="E937" s="34"/>
    </row>
    <row r="938" spans="3:5" ht="13">
      <c r="C938" s="1"/>
      <c r="E938" s="34"/>
    </row>
    <row r="939" spans="3:5" ht="13">
      <c r="C939" s="1"/>
      <c r="E939" s="34"/>
    </row>
    <row r="940" spans="3:5" ht="13">
      <c r="C940" s="1"/>
      <c r="E940" s="34"/>
    </row>
    <row r="941" spans="3:5" ht="13">
      <c r="C941" s="1"/>
      <c r="E941" s="34"/>
    </row>
    <row r="942" spans="3:5" ht="13">
      <c r="C942" s="1"/>
      <c r="E942" s="34"/>
    </row>
    <row r="943" spans="3:5" ht="13">
      <c r="C943" s="1"/>
      <c r="E943" s="34"/>
    </row>
    <row r="944" spans="3:5" ht="13">
      <c r="C944" s="1"/>
      <c r="E944" s="34"/>
    </row>
    <row r="945" spans="3:5" ht="13">
      <c r="C945" s="1"/>
      <c r="E945" s="34"/>
    </row>
    <row r="946" spans="3:5" ht="13">
      <c r="C946" s="1"/>
      <c r="E946" s="34"/>
    </row>
    <row r="947" spans="3:5" ht="13">
      <c r="C947" s="1"/>
      <c r="E947" s="34"/>
    </row>
    <row r="948" spans="3:5" ht="13">
      <c r="C948" s="1"/>
      <c r="E948" s="34"/>
    </row>
    <row r="949" spans="3:5" ht="13">
      <c r="C949" s="1"/>
      <c r="E949" s="34"/>
    </row>
    <row r="950" spans="3:5" ht="13">
      <c r="C950" s="1"/>
      <c r="E950" s="34"/>
    </row>
    <row r="951" spans="3:5" ht="13">
      <c r="C951" s="1"/>
      <c r="E951" s="34"/>
    </row>
    <row r="952" spans="3:5" ht="13">
      <c r="C952" s="1"/>
      <c r="E952" s="34"/>
    </row>
    <row r="953" spans="3:5" ht="13">
      <c r="C953" s="1"/>
      <c r="E953" s="34"/>
    </row>
    <row r="954" spans="3:5" ht="13">
      <c r="C954" s="1"/>
      <c r="E954" s="34"/>
    </row>
    <row r="955" spans="3:5" ht="13">
      <c r="C955" s="1"/>
      <c r="E955" s="34"/>
    </row>
    <row r="956" spans="3:5" ht="13">
      <c r="C956" s="1"/>
      <c r="E956" s="34"/>
    </row>
    <row r="957" spans="3:5" ht="13">
      <c r="C957" s="1"/>
      <c r="E957" s="34"/>
    </row>
    <row r="958" spans="3:5" ht="13">
      <c r="C958" s="1"/>
      <c r="E958" s="34"/>
    </row>
    <row r="959" spans="3:5" ht="13">
      <c r="C959" s="1"/>
      <c r="E959" s="34"/>
    </row>
    <row r="960" spans="3:5" ht="13">
      <c r="C960" s="1"/>
      <c r="E960" s="34"/>
    </row>
    <row r="961" spans="3:5" ht="13">
      <c r="C961" s="1"/>
      <c r="E961" s="34"/>
    </row>
    <row r="962" spans="3:5" ht="13">
      <c r="C962" s="1"/>
      <c r="E962" s="34"/>
    </row>
    <row r="963" spans="3:5" ht="13">
      <c r="C963" s="1"/>
      <c r="E963" s="34"/>
    </row>
    <row r="964" spans="3:5" ht="13">
      <c r="C964" s="1"/>
      <c r="E964" s="34"/>
    </row>
    <row r="965" spans="3:5" ht="13">
      <c r="C965" s="1"/>
      <c r="E965" s="34"/>
    </row>
    <row r="966" spans="3:5" ht="13">
      <c r="C966" s="1"/>
      <c r="E966" s="34"/>
    </row>
    <row r="967" spans="3:5" ht="13">
      <c r="C967" s="1"/>
      <c r="E967" s="34"/>
    </row>
    <row r="968" spans="3:5" ht="13">
      <c r="C968" s="1"/>
      <c r="E968" s="34"/>
    </row>
    <row r="969" spans="3:5" ht="13">
      <c r="C969" s="1"/>
      <c r="E969" s="34"/>
    </row>
    <row r="970" spans="3:5" ht="13">
      <c r="C970" s="1"/>
      <c r="E970" s="34"/>
    </row>
    <row r="971" spans="3:5" ht="13">
      <c r="C971" s="1"/>
      <c r="E971" s="34"/>
    </row>
    <row r="972" spans="3:5" ht="13">
      <c r="C972" s="1"/>
      <c r="E972" s="34"/>
    </row>
    <row r="973" spans="3:5" ht="13">
      <c r="C973" s="1"/>
      <c r="E973" s="34"/>
    </row>
    <row r="974" spans="3:5" ht="13">
      <c r="C974" s="1"/>
      <c r="E974" s="34"/>
    </row>
    <row r="975" spans="3:5" ht="13">
      <c r="C975" s="1"/>
      <c r="E975" s="34"/>
    </row>
    <row r="976" spans="3:5" ht="13">
      <c r="C976" s="1"/>
      <c r="E976" s="34"/>
    </row>
    <row r="977" spans="3:5" ht="13">
      <c r="C977" s="1"/>
      <c r="E977" s="34"/>
    </row>
    <row r="978" spans="3:5" ht="13">
      <c r="C978" s="1"/>
      <c r="E978" s="34"/>
    </row>
    <row r="979" spans="3:5" ht="13">
      <c r="C979" s="1"/>
      <c r="E979" s="34"/>
    </row>
    <row r="980" spans="3:5" ht="13">
      <c r="C980" s="1"/>
      <c r="E980" s="34"/>
    </row>
    <row r="981" spans="3:5" ht="13">
      <c r="C981" s="1"/>
      <c r="E981" s="34"/>
    </row>
    <row r="982" spans="3:5" ht="13">
      <c r="C982" s="1"/>
      <c r="E982" s="34"/>
    </row>
    <row r="983" spans="3:5" ht="13">
      <c r="C983" s="1"/>
      <c r="E983" s="34"/>
    </row>
    <row r="984" spans="3:5" ht="13">
      <c r="C984" s="1"/>
      <c r="E984" s="34"/>
    </row>
    <row r="985" spans="3:5" ht="13">
      <c r="C985" s="1"/>
      <c r="E985" s="34"/>
    </row>
    <row r="986" spans="3:5" ht="13">
      <c r="C986" s="1"/>
      <c r="E986" s="34"/>
    </row>
    <row r="987" spans="3:5" ht="13">
      <c r="C987" s="1"/>
      <c r="E987" s="34"/>
    </row>
    <row r="988" spans="3:5" ht="13">
      <c r="C988" s="1"/>
      <c r="E988" s="34"/>
    </row>
    <row r="989" spans="3:5" ht="13">
      <c r="C989" s="1"/>
      <c r="E989" s="34"/>
    </row>
    <row r="990" spans="3:5" ht="13">
      <c r="C990" s="1"/>
      <c r="E990" s="34"/>
    </row>
    <row r="991" spans="3:5" ht="13">
      <c r="C991" s="1"/>
      <c r="E991" s="34"/>
    </row>
    <row r="992" spans="3:5" ht="13">
      <c r="C992" s="1"/>
      <c r="E992" s="34"/>
    </row>
    <row r="993" spans="3:5" ht="13">
      <c r="C993" s="1"/>
      <c r="E993" s="34"/>
    </row>
    <row r="994" spans="3:5" ht="13">
      <c r="C994" s="1"/>
      <c r="E994" s="34"/>
    </row>
    <row r="995" spans="3:5" ht="13">
      <c r="C995" s="1"/>
      <c r="E995" s="34"/>
    </row>
    <row r="996" spans="3:5" ht="13">
      <c r="C996" s="1"/>
      <c r="E996" s="34"/>
    </row>
    <row r="997" spans="3:5" ht="13">
      <c r="C997" s="1"/>
      <c r="E997" s="34"/>
    </row>
    <row r="998" spans="3:5" ht="13">
      <c r="C998" s="1"/>
      <c r="E998" s="34"/>
    </row>
    <row r="999" spans="3:5" ht="13">
      <c r="C999" s="1"/>
      <c r="E999" s="34"/>
    </row>
    <row r="1000" spans="3:5" ht="13">
      <c r="C1000" s="1"/>
      <c r="E1000" s="34"/>
    </row>
  </sheetData>
  <autoFilter ref="A1:F1000" xr:uid="{00000000-0009-0000-0000-00000D000000}"/>
  <hyperlinks>
    <hyperlink ref="B2" r:id="rId1" xr:uid="{00000000-0004-0000-0D00-000000000000}"/>
    <hyperlink ref="C2" r:id="rId2" xr:uid="{00000000-0004-0000-0D00-000001000000}"/>
    <hyperlink ref="B3" r:id="rId3" xr:uid="{00000000-0004-0000-0D00-000002000000}"/>
    <hyperlink ref="C3" r:id="rId4" xr:uid="{00000000-0004-0000-0D00-000003000000}"/>
    <hyperlink ref="B4" r:id="rId5" xr:uid="{00000000-0004-0000-0D00-000004000000}"/>
    <hyperlink ref="C4" r:id="rId6" xr:uid="{00000000-0004-0000-0D00-000005000000}"/>
    <hyperlink ref="B5" r:id="rId7" xr:uid="{00000000-0004-0000-0D00-000006000000}"/>
    <hyperlink ref="C5" r:id="rId8" xr:uid="{00000000-0004-0000-0D00-000007000000}"/>
    <hyperlink ref="B6" r:id="rId9" xr:uid="{00000000-0004-0000-0D00-000008000000}"/>
    <hyperlink ref="B7" r:id="rId10" xr:uid="{00000000-0004-0000-0D00-000009000000}"/>
    <hyperlink ref="B8" r:id="rId11" xr:uid="{00000000-0004-0000-0D00-00000A000000}"/>
    <hyperlink ref="B9" r:id="rId12" xr:uid="{00000000-0004-0000-0D00-00000B000000}"/>
    <hyperlink ref="B10" r:id="rId13" xr:uid="{00000000-0004-0000-0D00-00000C000000}"/>
    <hyperlink ref="C10" r:id="rId14" xr:uid="{00000000-0004-0000-0D00-00000D000000}"/>
    <hyperlink ref="B11" r:id="rId15" xr:uid="{00000000-0004-0000-0D00-00000E000000}"/>
    <hyperlink ref="C11" r:id="rId16" xr:uid="{00000000-0004-0000-0D00-00000F000000}"/>
    <hyperlink ref="B12" r:id="rId17" xr:uid="{00000000-0004-0000-0D00-000010000000}"/>
    <hyperlink ref="C12" r:id="rId18" xr:uid="{00000000-0004-0000-0D00-000011000000}"/>
    <hyperlink ref="B13" r:id="rId19" xr:uid="{00000000-0004-0000-0D00-000012000000}"/>
    <hyperlink ref="C13" r:id="rId20" xr:uid="{00000000-0004-0000-0D00-000013000000}"/>
    <hyperlink ref="B14" r:id="rId21" xr:uid="{00000000-0004-0000-0D00-000014000000}"/>
    <hyperlink ref="C14" r:id="rId22" xr:uid="{00000000-0004-0000-0D00-000015000000}"/>
    <hyperlink ref="B15" r:id="rId23" xr:uid="{00000000-0004-0000-0D00-000016000000}"/>
    <hyperlink ref="C15" r:id="rId24" xr:uid="{00000000-0004-0000-0D00-000017000000}"/>
    <hyperlink ref="A16" r:id="rId25" xr:uid="{00000000-0004-0000-0D00-000018000000}"/>
    <hyperlink ref="B16" r:id="rId26" xr:uid="{00000000-0004-0000-0D00-000019000000}"/>
    <hyperlink ref="C16" r:id="rId27" xr:uid="{00000000-0004-0000-0D00-00001A000000}"/>
    <hyperlink ref="B17" r:id="rId28" xr:uid="{00000000-0004-0000-0D00-00001B000000}"/>
    <hyperlink ref="C17" r:id="rId29" xr:uid="{00000000-0004-0000-0D00-00001C000000}"/>
    <hyperlink ref="B18" r:id="rId30" xr:uid="{00000000-0004-0000-0D00-00001D000000}"/>
    <hyperlink ref="C18" r:id="rId31" xr:uid="{00000000-0004-0000-0D00-00001E000000}"/>
    <hyperlink ref="B19" r:id="rId32" xr:uid="{00000000-0004-0000-0D00-00001F000000}"/>
    <hyperlink ref="C19" r:id="rId33" xr:uid="{00000000-0004-0000-0D00-000020000000}"/>
    <hyperlink ref="B20" r:id="rId34" xr:uid="{00000000-0004-0000-0D00-000021000000}"/>
    <hyperlink ref="C20" r:id="rId35" xr:uid="{00000000-0004-0000-0D00-000022000000}"/>
    <hyperlink ref="F20" r:id="rId36" xr:uid="{00000000-0004-0000-0D00-000023000000}"/>
    <hyperlink ref="B21" r:id="rId37" xr:uid="{00000000-0004-0000-0D00-000024000000}"/>
    <hyperlink ref="C21" r:id="rId38" xr:uid="{00000000-0004-0000-0D00-000025000000}"/>
    <hyperlink ref="B22" r:id="rId39" xr:uid="{00000000-0004-0000-0D00-000026000000}"/>
    <hyperlink ref="B23" r:id="rId40" xr:uid="{00000000-0004-0000-0D00-000027000000}"/>
    <hyperlink ref="C23" r:id="rId41" xr:uid="{00000000-0004-0000-0D00-000028000000}"/>
    <hyperlink ref="B24" r:id="rId42" xr:uid="{00000000-0004-0000-0D00-000029000000}"/>
    <hyperlink ref="C24" r:id="rId43" xr:uid="{00000000-0004-0000-0D00-00002A000000}"/>
    <hyperlink ref="B25" r:id="rId44" xr:uid="{00000000-0004-0000-0D00-00002B000000}"/>
    <hyperlink ref="C25" r:id="rId45" xr:uid="{00000000-0004-0000-0D00-00002C000000}"/>
    <hyperlink ref="B26" r:id="rId46" xr:uid="{00000000-0004-0000-0D00-00002D000000}"/>
    <hyperlink ref="C26" r:id="rId47" xr:uid="{00000000-0004-0000-0D00-00002E000000}"/>
    <hyperlink ref="B27" r:id="rId48" xr:uid="{00000000-0004-0000-0D00-00002F000000}"/>
    <hyperlink ref="B28" r:id="rId49" xr:uid="{00000000-0004-0000-0D00-000030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'DATA-Channels'!#REF!</xm:f>
          </x14:formula1>
          <xm:sqref>C2:C1000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9">
    <outlinePr summaryBelow="0" summaryRight="0"/>
  </sheetPr>
  <dimension ref="A1:Q9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1" customWidth="1"/>
    <col min="2" max="3" width="33.5" customWidth="1"/>
    <col min="5" max="5" width="46.33203125" customWidth="1"/>
  </cols>
  <sheetData>
    <row r="1" spans="1:17" ht="15.75" customHeight="1">
      <c r="A1" s="31" t="s">
        <v>0</v>
      </c>
      <c r="B1" s="31" t="s">
        <v>1</v>
      </c>
      <c r="C1" s="31" t="s">
        <v>2</v>
      </c>
      <c r="D1" s="127" t="s">
        <v>5762</v>
      </c>
      <c r="E1" s="31" t="s">
        <v>6271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customHeight="1">
      <c r="A2" s="1" t="s">
        <v>2463</v>
      </c>
      <c r="B2" s="103" t="s">
        <v>2464</v>
      </c>
      <c r="C2" s="1" t="s">
        <v>1259</v>
      </c>
      <c r="D2" s="128">
        <v>43559</v>
      </c>
      <c r="E2" s="1" t="s">
        <v>2465</v>
      </c>
    </row>
    <row r="3" spans="1:17" ht="15.75" customHeight="1">
      <c r="A3" s="1" t="s">
        <v>3211</v>
      </c>
      <c r="B3" s="104" t="s">
        <v>3212</v>
      </c>
      <c r="C3" s="1" t="s">
        <v>3213</v>
      </c>
      <c r="D3" s="123" t="s">
        <v>6069</v>
      </c>
      <c r="E3" s="1" t="s">
        <v>3214</v>
      </c>
    </row>
    <row r="4" spans="1:17" ht="15.75" customHeight="1">
      <c r="A4" s="1" t="s">
        <v>3215</v>
      </c>
      <c r="B4" s="104" t="s">
        <v>3216</v>
      </c>
      <c r="C4" s="1" t="s">
        <v>3213</v>
      </c>
      <c r="D4" s="123" t="s">
        <v>6070</v>
      </c>
      <c r="E4" s="1" t="s">
        <v>3217</v>
      </c>
    </row>
    <row r="5" spans="1:17" ht="15.75" customHeight="1">
      <c r="A5" s="1" t="s">
        <v>3218</v>
      </c>
      <c r="B5" s="104" t="s">
        <v>3219</v>
      </c>
      <c r="C5" s="1" t="s">
        <v>3213</v>
      </c>
      <c r="D5" s="123" t="s">
        <v>6071</v>
      </c>
      <c r="E5" s="1" t="s">
        <v>3220</v>
      </c>
    </row>
    <row r="6" spans="1:17" ht="15.75" customHeight="1">
      <c r="A6" s="1" t="s">
        <v>3221</v>
      </c>
      <c r="B6" s="104" t="s">
        <v>3222</v>
      </c>
      <c r="C6" s="1" t="s">
        <v>3213</v>
      </c>
      <c r="D6" s="123" t="s">
        <v>6072</v>
      </c>
      <c r="E6" s="1" t="s">
        <v>3223</v>
      </c>
    </row>
    <row r="7" spans="1:17" ht="15.75" customHeight="1">
      <c r="A7" s="113" t="s">
        <v>6217</v>
      </c>
      <c r="C7" s="1"/>
      <c r="D7" s="123"/>
    </row>
    <row r="8" spans="1:17" ht="15.75" customHeight="1">
      <c r="C8" s="1"/>
      <c r="D8" s="123"/>
    </row>
    <row r="9" spans="1:17" ht="15.75" customHeight="1">
      <c r="C9" s="1"/>
      <c r="D9" s="123"/>
    </row>
    <row r="10" spans="1:17" ht="15.75" customHeight="1">
      <c r="C10" s="1"/>
      <c r="D10" s="123"/>
    </row>
    <row r="11" spans="1:17" ht="15.75" customHeight="1">
      <c r="C11" s="1"/>
      <c r="D11" s="123"/>
    </row>
    <row r="12" spans="1:17" ht="15.75" customHeight="1">
      <c r="C12" s="1"/>
      <c r="D12" s="123"/>
    </row>
    <row r="13" spans="1:17" ht="15.75" customHeight="1">
      <c r="C13" s="1"/>
      <c r="D13" s="123"/>
    </row>
    <row r="14" spans="1:17" ht="15.75" customHeight="1">
      <c r="C14" s="1"/>
      <c r="D14" s="123"/>
    </row>
    <row r="15" spans="1:17" ht="15.75" customHeight="1">
      <c r="C15" s="1"/>
      <c r="D15" s="123"/>
    </row>
    <row r="16" spans="1:17" ht="15.75" customHeight="1">
      <c r="C16" s="1"/>
      <c r="D16" s="123"/>
    </row>
    <row r="17" spans="3:4" ht="15.75" customHeight="1">
      <c r="C17" s="1"/>
      <c r="D17" s="123"/>
    </row>
    <row r="18" spans="3:4" ht="15.75" customHeight="1">
      <c r="C18" s="1"/>
      <c r="D18" s="123"/>
    </row>
    <row r="19" spans="3:4" ht="15.75" customHeight="1">
      <c r="C19" s="1"/>
      <c r="D19" s="123"/>
    </row>
    <row r="20" spans="3:4" ht="15.75" customHeight="1">
      <c r="C20" s="1"/>
      <c r="D20" s="123"/>
    </row>
    <row r="21" spans="3:4" ht="15.75" customHeight="1">
      <c r="C21" s="1"/>
      <c r="D21" s="123"/>
    </row>
    <row r="22" spans="3:4" ht="15.75" customHeight="1">
      <c r="C22" s="1"/>
      <c r="D22" s="123"/>
    </row>
    <row r="23" spans="3:4" ht="15.75" customHeight="1">
      <c r="C23" s="1"/>
      <c r="D23" s="123"/>
    </row>
    <row r="24" spans="3:4" ht="15.75" customHeight="1">
      <c r="C24" s="1"/>
      <c r="D24" s="123"/>
    </row>
    <row r="25" spans="3:4" ht="15.75" customHeight="1">
      <c r="C25" s="1"/>
      <c r="D25" s="123"/>
    </row>
    <row r="26" spans="3:4" ht="15.75" customHeight="1">
      <c r="C26" s="1"/>
      <c r="D26" s="123"/>
    </row>
    <row r="27" spans="3:4" ht="15.75" customHeight="1">
      <c r="C27" s="1"/>
      <c r="D27" s="123"/>
    </row>
    <row r="28" spans="3:4" ht="15.75" customHeight="1">
      <c r="C28" s="1"/>
      <c r="D28" s="123"/>
    </row>
    <row r="29" spans="3:4" ht="15.75" customHeight="1">
      <c r="C29" s="1"/>
      <c r="D29" s="123"/>
    </row>
    <row r="30" spans="3:4" ht="15.75" customHeight="1">
      <c r="C30" s="1"/>
      <c r="D30" s="123"/>
    </row>
    <row r="31" spans="3:4" ht="15.75" customHeight="1">
      <c r="C31" s="1"/>
      <c r="D31" s="123"/>
    </row>
    <row r="32" spans="3:4" ht="15.75" customHeight="1">
      <c r="C32" s="1"/>
      <c r="D32" s="123"/>
    </row>
    <row r="33" spans="3:4" ht="15.75" customHeight="1">
      <c r="C33" s="1"/>
      <c r="D33" s="123"/>
    </row>
    <row r="34" spans="3:4" ht="15.75" customHeight="1">
      <c r="C34" s="1"/>
      <c r="D34" s="123"/>
    </row>
    <row r="35" spans="3:4" ht="15.75" customHeight="1">
      <c r="C35" s="1"/>
      <c r="D35" s="123"/>
    </row>
    <row r="36" spans="3:4" ht="15.75" customHeight="1">
      <c r="C36" s="1"/>
      <c r="D36" s="123"/>
    </row>
    <row r="37" spans="3:4" ht="15.75" customHeight="1">
      <c r="C37" s="1"/>
      <c r="D37" s="123"/>
    </row>
    <row r="38" spans="3:4" ht="15.75" customHeight="1">
      <c r="C38" s="1"/>
      <c r="D38" s="123"/>
    </row>
    <row r="39" spans="3:4" ht="15.75" customHeight="1">
      <c r="C39" s="1"/>
      <c r="D39" s="123"/>
    </row>
    <row r="40" spans="3:4" ht="15.75" customHeight="1">
      <c r="C40" s="1"/>
      <c r="D40" s="123"/>
    </row>
    <row r="41" spans="3:4" ht="15.75" customHeight="1">
      <c r="C41" s="1"/>
      <c r="D41" s="123"/>
    </row>
    <row r="42" spans="3:4" ht="15.75" customHeight="1">
      <c r="C42" s="1"/>
      <c r="D42" s="123"/>
    </row>
    <row r="43" spans="3:4" ht="15.75" customHeight="1">
      <c r="C43" s="1"/>
      <c r="D43" s="123"/>
    </row>
    <row r="44" spans="3:4" ht="15.75" customHeight="1">
      <c r="C44" s="1"/>
      <c r="D44" s="123"/>
    </row>
    <row r="45" spans="3:4" ht="15.75" customHeight="1">
      <c r="C45" s="1"/>
      <c r="D45" s="123"/>
    </row>
    <row r="46" spans="3:4" ht="15.75" customHeight="1">
      <c r="C46" s="1"/>
      <c r="D46" s="123"/>
    </row>
    <row r="47" spans="3:4" ht="15.75" customHeight="1">
      <c r="C47" s="1"/>
      <c r="D47" s="123"/>
    </row>
    <row r="48" spans="3:4" ht="15.75" customHeight="1">
      <c r="C48" s="1"/>
      <c r="D48" s="123"/>
    </row>
    <row r="49" spans="3:4" ht="15.75" customHeight="1">
      <c r="C49" s="1"/>
      <c r="D49" s="123"/>
    </row>
    <row r="50" spans="3:4" ht="15.75" customHeight="1">
      <c r="C50" s="1"/>
      <c r="D50" s="123"/>
    </row>
    <row r="51" spans="3:4" ht="15.75" customHeight="1">
      <c r="C51" s="1"/>
      <c r="D51" s="123"/>
    </row>
    <row r="52" spans="3:4" ht="15.75" customHeight="1">
      <c r="C52" s="1"/>
      <c r="D52" s="123"/>
    </row>
    <row r="53" spans="3:4" ht="13">
      <c r="C53" s="1"/>
      <c r="D53" s="123"/>
    </row>
    <row r="54" spans="3:4" ht="13">
      <c r="C54" s="1"/>
      <c r="D54" s="123"/>
    </row>
    <row r="55" spans="3:4" ht="13">
      <c r="C55" s="1"/>
      <c r="D55" s="123"/>
    </row>
    <row r="56" spans="3:4" ht="13">
      <c r="C56" s="1"/>
      <c r="D56" s="123"/>
    </row>
    <row r="57" spans="3:4" ht="13">
      <c r="C57" s="1"/>
      <c r="D57" s="123"/>
    </row>
    <row r="58" spans="3:4" ht="13">
      <c r="C58" s="1"/>
      <c r="D58" s="123"/>
    </row>
    <row r="59" spans="3:4" ht="13">
      <c r="C59" s="1"/>
      <c r="D59" s="123"/>
    </row>
    <row r="60" spans="3:4" ht="13">
      <c r="C60" s="1"/>
      <c r="D60" s="123"/>
    </row>
    <row r="61" spans="3:4" ht="13">
      <c r="C61" s="1"/>
      <c r="D61" s="123"/>
    </row>
    <row r="62" spans="3:4" ht="13">
      <c r="C62" s="1"/>
      <c r="D62" s="123"/>
    </row>
    <row r="63" spans="3:4" ht="13">
      <c r="C63" s="1"/>
      <c r="D63" s="123"/>
    </row>
    <row r="64" spans="3:4" ht="13">
      <c r="C64" s="1"/>
      <c r="D64" s="123"/>
    </row>
    <row r="65" spans="3:4" ht="13">
      <c r="C65" s="1"/>
      <c r="D65" s="123"/>
    </row>
    <row r="66" spans="3:4" ht="13">
      <c r="C66" s="1"/>
      <c r="D66" s="123"/>
    </row>
    <row r="67" spans="3:4" ht="13">
      <c r="C67" s="1"/>
      <c r="D67" s="123"/>
    </row>
    <row r="68" spans="3:4" ht="13">
      <c r="C68" s="1"/>
      <c r="D68" s="123"/>
    </row>
    <row r="69" spans="3:4" ht="13">
      <c r="C69" s="1"/>
      <c r="D69" s="123"/>
    </row>
    <row r="70" spans="3:4" ht="13">
      <c r="C70" s="1"/>
      <c r="D70" s="123"/>
    </row>
    <row r="71" spans="3:4" ht="13">
      <c r="C71" s="1"/>
      <c r="D71" s="123"/>
    </row>
    <row r="72" spans="3:4" ht="13">
      <c r="C72" s="1"/>
      <c r="D72" s="123"/>
    </row>
    <row r="73" spans="3:4" ht="13">
      <c r="C73" s="1"/>
      <c r="D73" s="123"/>
    </row>
    <row r="74" spans="3:4" ht="13">
      <c r="C74" s="1"/>
      <c r="D74" s="123"/>
    </row>
    <row r="75" spans="3:4" ht="13">
      <c r="C75" s="1"/>
      <c r="D75" s="123"/>
    </row>
    <row r="76" spans="3:4" ht="13">
      <c r="C76" s="1"/>
      <c r="D76" s="123"/>
    </row>
    <row r="77" spans="3:4" ht="13">
      <c r="C77" s="1"/>
      <c r="D77" s="123"/>
    </row>
    <row r="78" spans="3:4" ht="13">
      <c r="C78" s="1"/>
      <c r="D78" s="123"/>
    </row>
    <row r="79" spans="3:4" ht="13">
      <c r="C79" s="1"/>
      <c r="D79" s="123"/>
    </row>
    <row r="80" spans="3:4" ht="13">
      <c r="C80" s="1"/>
      <c r="D80" s="123"/>
    </row>
    <row r="81" spans="3:4" ht="13">
      <c r="C81" s="1"/>
      <c r="D81" s="123"/>
    </row>
    <row r="82" spans="3:4" ht="13">
      <c r="C82" s="1"/>
      <c r="D82" s="123"/>
    </row>
    <row r="83" spans="3:4" ht="13">
      <c r="C83" s="1"/>
      <c r="D83" s="123"/>
    </row>
    <row r="84" spans="3:4" ht="13">
      <c r="C84" s="1"/>
      <c r="D84" s="123"/>
    </row>
    <row r="85" spans="3:4" ht="13">
      <c r="C85" s="1"/>
      <c r="D85" s="123"/>
    </row>
    <row r="86" spans="3:4" ht="13">
      <c r="C86" s="1"/>
      <c r="D86" s="123"/>
    </row>
    <row r="87" spans="3:4" ht="13">
      <c r="C87" s="1"/>
      <c r="D87" s="123"/>
    </row>
    <row r="88" spans="3:4" ht="13">
      <c r="C88" s="1"/>
      <c r="D88" s="123"/>
    </row>
    <row r="89" spans="3:4" ht="13">
      <c r="C89" s="1"/>
      <c r="D89" s="123"/>
    </row>
    <row r="90" spans="3:4" ht="13">
      <c r="C90" s="1"/>
      <c r="D90" s="123"/>
    </row>
    <row r="91" spans="3:4" ht="13">
      <c r="C91" s="1"/>
      <c r="D91" s="123"/>
    </row>
    <row r="92" spans="3:4" ht="13">
      <c r="C92" s="1"/>
      <c r="D92" s="123"/>
    </row>
    <row r="93" spans="3:4" ht="13">
      <c r="C93" s="1"/>
      <c r="D93" s="123"/>
    </row>
    <row r="94" spans="3:4" ht="13">
      <c r="C94" s="1"/>
      <c r="D94" s="123"/>
    </row>
    <row r="95" spans="3:4" ht="13">
      <c r="C95" s="1"/>
      <c r="D95" s="123"/>
    </row>
    <row r="96" spans="3:4" ht="13">
      <c r="C96" s="1"/>
      <c r="D96" s="123"/>
    </row>
    <row r="97" spans="3:4" ht="13">
      <c r="C97" s="1"/>
      <c r="D97" s="123"/>
    </row>
    <row r="98" spans="3:4" ht="13">
      <c r="C98" s="1"/>
      <c r="D98" s="123"/>
    </row>
    <row r="99" spans="3:4" ht="13">
      <c r="C99" s="1"/>
      <c r="D99" s="123"/>
    </row>
    <row r="100" spans="3:4" ht="13">
      <c r="C100" s="1"/>
      <c r="D100" s="123"/>
    </row>
    <row r="101" spans="3:4" ht="13">
      <c r="C101" s="1"/>
      <c r="D101" s="123"/>
    </row>
    <row r="102" spans="3:4" ht="13">
      <c r="C102" s="1"/>
      <c r="D102" s="123"/>
    </row>
    <row r="103" spans="3:4" ht="13">
      <c r="C103" s="1"/>
      <c r="D103" s="123"/>
    </row>
    <row r="104" spans="3:4" ht="13">
      <c r="C104" s="1"/>
      <c r="D104" s="123"/>
    </row>
    <row r="105" spans="3:4" ht="13">
      <c r="C105" s="1"/>
      <c r="D105" s="123"/>
    </row>
    <row r="106" spans="3:4" ht="13">
      <c r="C106" s="1"/>
      <c r="D106" s="123"/>
    </row>
    <row r="107" spans="3:4" ht="13">
      <c r="C107" s="1"/>
      <c r="D107" s="123"/>
    </row>
    <row r="108" spans="3:4" ht="13">
      <c r="C108" s="1"/>
      <c r="D108" s="123"/>
    </row>
    <row r="109" spans="3:4" ht="13">
      <c r="C109" s="1"/>
      <c r="D109" s="123"/>
    </row>
    <row r="110" spans="3:4" ht="13">
      <c r="C110" s="1"/>
      <c r="D110" s="123"/>
    </row>
    <row r="111" spans="3:4" ht="13">
      <c r="C111" s="1"/>
      <c r="D111" s="123"/>
    </row>
    <row r="112" spans="3:4" ht="13">
      <c r="C112" s="1"/>
      <c r="D112" s="123"/>
    </row>
    <row r="113" spans="3:4" ht="13">
      <c r="C113" s="1"/>
      <c r="D113" s="123"/>
    </row>
    <row r="114" spans="3:4" ht="13">
      <c r="C114" s="1"/>
      <c r="D114" s="123"/>
    </row>
    <row r="115" spans="3:4" ht="13">
      <c r="C115" s="1"/>
      <c r="D115" s="123"/>
    </row>
    <row r="116" spans="3:4" ht="13">
      <c r="C116" s="1"/>
      <c r="D116" s="123"/>
    </row>
    <row r="117" spans="3:4" ht="13">
      <c r="C117" s="1"/>
      <c r="D117" s="123"/>
    </row>
    <row r="118" spans="3:4" ht="13">
      <c r="C118" s="1"/>
      <c r="D118" s="123"/>
    </row>
    <row r="119" spans="3:4" ht="13">
      <c r="C119" s="1"/>
      <c r="D119" s="123"/>
    </row>
    <row r="120" spans="3:4" ht="13">
      <c r="C120" s="1"/>
      <c r="D120" s="123"/>
    </row>
    <row r="121" spans="3:4" ht="13">
      <c r="C121" s="1"/>
      <c r="D121" s="123"/>
    </row>
    <row r="122" spans="3:4" ht="13">
      <c r="C122" s="1"/>
      <c r="D122" s="123"/>
    </row>
    <row r="123" spans="3:4" ht="13">
      <c r="C123" s="1"/>
      <c r="D123" s="123"/>
    </row>
    <row r="124" spans="3:4" ht="13">
      <c r="C124" s="1"/>
      <c r="D124" s="123"/>
    </row>
    <row r="125" spans="3:4" ht="13">
      <c r="C125" s="1"/>
      <c r="D125" s="123"/>
    </row>
    <row r="126" spans="3:4" ht="13">
      <c r="C126" s="1"/>
      <c r="D126" s="123"/>
    </row>
    <row r="127" spans="3:4" ht="13">
      <c r="C127" s="1"/>
      <c r="D127" s="123"/>
    </row>
    <row r="128" spans="3:4" ht="13">
      <c r="C128" s="1"/>
      <c r="D128" s="123"/>
    </row>
    <row r="129" spans="3:4" ht="13">
      <c r="C129" s="1"/>
      <c r="D129" s="123"/>
    </row>
    <row r="130" spans="3:4" ht="13">
      <c r="C130" s="1"/>
      <c r="D130" s="123"/>
    </row>
    <row r="131" spans="3:4" ht="13">
      <c r="C131" s="1"/>
      <c r="D131" s="123"/>
    </row>
    <row r="132" spans="3:4" ht="13">
      <c r="C132" s="1"/>
      <c r="D132" s="123"/>
    </row>
    <row r="133" spans="3:4" ht="13">
      <c r="C133" s="1"/>
      <c r="D133" s="123"/>
    </row>
    <row r="134" spans="3:4" ht="13">
      <c r="C134" s="1"/>
      <c r="D134" s="123"/>
    </row>
    <row r="135" spans="3:4" ht="13">
      <c r="C135" s="1"/>
      <c r="D135" s="123"/>
    </row>
    <row r="136" spans="3:4" ht="13">
      <c r="C136" s="1"/>
      <c r="D136" s="123"/>
    </row>
    <row r="137" spans="3:4" ht="13">
      <c r="C137" s="1"/>
      <c r="D137" s="123"/>
    </row>
    <row r="138" spans="3:4" ht="13">
      <c r="C138" s="1"/>
      <c r="D138" s="123"/>
    </row>
    <row r="139" spans="3:4" ht="13">
      <c r="C139" s="1"/>
      <c r="D139" s="123"/>
    </row>
    <row r="140" spans="3:4" ht="13">
      <c r="C140" s="1"/>
      <c r="D140" s="123"/>
    </row>
    <row r="141" spans="3:4" ht="13">
      <c r="C141" s="1"/>
      <c r="D141" s="123"/>
    </row>
    <row r="142" spans="3:4" ht="13">
      <c r="C142" s="1"/>
      <c r="D142" s="123"/>
    </row>
    <row r="143" spans="3:4" ht="13">
      <c r="C143" s="1"/>
      <c r="D143" s="123"/>
    </row>
    <row r="144" spans="3:4" ht="13">
      <c r="C144" s="1"/>
      <c r="D144" s="123"/>
    </row>
    <row r="145" spans="3:4" ht="13">
      <c r="C145" s="1"/>
      <c r="D145" s="123"/>
    </row>
    <row r="146" spans="3:4" ht="13">
      <c r="C146" s="1"/>
      <c r="D146" s="123"/>
    </row>
    <row r="147" spans="3:4" ht="13">
      <c r="C147" s="1"/>
      <c r="D147" s="123"/>
    </row>
    <row r="148" spans="3:4" ht="13">
      <c r="C148" s="1"/>
      <c r="D148" s="123"/>
    </row>
    <row r="149" spans="3:4" ht="13">
      <c r="C149" s="1"/>
      <c r="D149" s="123"/>
    </row>
    <row r="150" spans="3:4" ht="13">
      <c r="C150" s="1"/>
      <c r="D150" s="123"/>
    </row>
    <row r="151" spans="3:4" ht="13">
      <c r="C151" s="1"/>
      <c r="D151" s="123"/>
    </row>
    <row r="152" spans="3:4" ht="13">
      <c r="C152" s="1"/>
      <c r="D152" s="123"/>
    </row>
    <row r="153" spans="3:4" ht="13">
      <c r="C153" s="1"/>
      <c r="D153" s="123"/>
    </row>
    <row r="154" spans="3:4" ht="13">
      <c r="C154" s="1"/>
      <c r="D154" s="123"/>
    </row>
    <row r="155" spans="3:4" ht="13">
      <c r="C155" s="1"/>
      <c r="D155" s="123"/>
    </row>
    <row r="156" spans="3:4" ht="13">
      <c r="C156" s="1"/>
      <c r="D156" s="123"/>
    </row>
    <row r="157" spans="3:4" ht="13">
      <c r="C157" s="1"/>
      <c r="D157" s="123"/>
    </row>
    <row r="158" spans="3:4" ht="13">
      <c r="C158" s="1"/>
      <c r="D158" s="123"/>
    </row>
    <row r="159" spans="3:4" ht="13">
      <c r="C159" s="1"/>
      <c r="D159" s="123"/>
    </row>
    <row r="160" spans="3:4" ht="13">
      <c r="C160" s="1"/>
      <c r="D160" s="123"/>
    </row>
    <row r="161" spans="3:4" ht="13">
      <c r="C161" s="1"/>
      <c r="D161" s="123"/>
    </row>
    <row r="162" spans="3:4" ht="13">
      <c r="C162" s="1"/>
      <c r="D162" s="123"/>
    </row>
    <row r="163" spans="3:4" ht="13">
      <c r="C163" s="1"/>
      <c r="D163" s="123"/>
    </row>
    <row r="164" spans="3:4" ht="13">
      <c r="C164" s="1"/>
      <c r="D164" s="123"/>
    </row>
    <row r="165" spans="3:4" ht="13">
      <c r="C165" s="1"/>
      <c r="D165" s="123"/>
    </row>
    <row r="166" spans="3:4" ht="13">
      <c r="C166" s="1"/>
      <c r="D166" s="123"/>
    </row>
    <row r="167" spans="3:4" ht="13">
      <c r="C167" s="1"/>
      <c r="D167" s="123"/>
    </row>
    <row r="168" spans="3:4" ht="13">
      <c r="C168" s="1"/>
      <c r="D168" s="123"/>
    </row>
    <row r="169" spans="3:4" ht="13">
      <c r="C169" s="1"/>
      <c r="D169" s="123"/>
    </row>
    <row r="170" spans="3:4" ht="13">
      <c r="C170" s="1"/>
      <c r="D170" s="123"/>
    </row>
    <row r="171" spans="3:4" ht="13">
      <c r="C171" s="1"/>
      <c r="D171" s="123"/>
    </row>
    <row r="172" spans="3:4" ht="13">
      <c r="C172" s="1"/>
      <c r="D172" s="123"/>
    </row>
    <row r="173" spans="3:4" ht="13">
      <c r="C173" s="1"/>
      <c r="D173" s="123"/>
    </row>
    <row r="174" spans="3:4" ht="13">
      <c r="C174" s="1"/>
      <c r="D174" s="123"/>
    </row>
    <row r="175" spans="3:4" ht="13">
      <c r="C175" s="1"/>
      <c r="D175" s="123"/>
    </row>
    <row r="176" spans="3:4" ht="13">
      <c r="C176" s="1"/>
      <c r="D176" s="123"/>
    </row>
    <row r="177" spans="3:4" ht="13">
      <c r="C177" s="1"/>
      <c r="D177" s="123"/>
    </row>
    <row r="178" spans="3:4" ht="13">
      <c r="C178" s="1"/>
      <c r="D178" s="123"/>
    </row>
    <row r="179" spans="3:4" ht="13">
      <c r="C179" s="1"/>
      <c r="D179" s="123"/>
    </row>
    <row r="180" spans="3:4" ht="13">
      <c r="C180" s="1"/>
      <c r="D180" s="123"/>
    </row>
    <row r="181" spans="3:4" ht="13">
      <c r="C181" s="1"/>
      <c r="D181" s="123"/>
    </row>
    <row r="182" spans="3:4" ht="13">
      <c r="C182" s="1"/>
      <c r="D182" s="123"/>
    </row>
    <row r="183" spans="3:4" ht="13">
      <c r="C183" s="1"/>
      <c r="D183" s="123"/>
    </row>
    <row r="184" spans="3:4" ht="13">
      <c r="C184" s="1"/>
      <c r="D184" s="123"/>
    </row>
    <row r="185" spans="3:4" ht="13">
      <c r="C185" s="1"/>
      <c r="D185" s="123"/>
    </row>
    <row r="186" spans="3:4" ht="13">
      <c r="C186" s="1"/>
      <c r="D186" s="123"/>
    </row>
    <row r="187" spans="3:4" ht="13">
      <c r="C187" s="1"/>
      <c r="D187" s="123"/>
    </row>
    <row r="188" spans="3:4" ht="13">
      <c r="C188" s="1"/>
      <c r="D188" s="123"/>
    </row>
    <row r="189" spans="3:4" ht="13">
      <c r="C189" s="1"/>
      <c r="D189" s="123"/>
    </row>
    <row r="190" spans="3:4" ht="13">
      <c r="C190" s="1"/>
      <c r="D190" s="123"/>
    </row>
    <row r="191" spans="3:4" ht="13">
      <c r="C191" s="1"/>
      <c r="D191" s="123"/>
    </row>
    <row r="192" spans="3:4" ht="13">
      <c r="C192" s="1"/>
      <c r="D192" s="123"/>
    </row>
    <row r="193" spans="3:4" ht="13">
      <c r="C193" s="1"/>
      <c r="D193" s="123"/>
    </row>
    <row r="194" spans="3:4" ht="13">
      <c r="C194" s="1"/>
      <c r="D194" s="123"/>
    </row>
    <row r="195" spans="3:4" ht="13">
      <c r="C195" s="1"/>
      <c r="D195" s="123"/>
    </row>
    <row r="196" spans="3:4" ht="13">
      <c r="C196" s="1"/>
      <c r="D196" s="123"/>
    </row>
    <row r="197" spans="3:4" ht="13">
      <c r="C197" s="1"/>
      <c r="D197" s="123"/>
    </row>
    <row r="198" spans="3:4" ht="13">
      <c r="C198" s="1"/>
      <c r="D198" s="123"/>
    </row>
    <row r="199" spans="3:4" ht="13">
      <c r="C199" s="1"/>
      <c r="D199" s="123"/>
    </row>
    <row r="200" spans="3:4" ht="13">
      <c r="C200" s="1"/>
      <c r="D200" s="123"/>
    </row>
    <row r="201" spans="3:4" ht="13">
      <c r="C201" s="1"/>
      <c r="D201" s="123"/>
    </row>
    <row r="202" spans="3:4" ht="13">
      <c r="C202" s="1"/>
      <c r="D202" s="123"/>
    </row>
    <row r="203" spans="3:4" ht="13">
      <c r="C203" s="1"/>
      <c r="D203" s="123"/>
    </row>
    <row r="204" spans="3:4" ht="13">
      <c r="C204" s="1"/>
      <c r="D204" s="123"/>
    </row>
    <row r="205" spans="3:4" ht="13">
      <c r="C205" s="1"/>
      <c r="D205" s="123"/>
    </row>
    <row r="206" spans="3:4" ht="13">
      <c r="C206" s="1"/>
      <c r="D206" s="123"/>
    </row>
    <row r="207" spans="3:4" ht="13">
      <c r="C207" s="1"/>
      <c r="D207" s="123"/>
    </row>
    <row r="208" spans="3:4" ht="13">
      <c r="C208" s="1"/>
      <c r="D208" s="123"/>
    </row>
    <row r="209" spans="3:4" ht="13">
      <c r="C209" s="1"/>
      <c r="D209" s="123"/>
    </row>
    <row r="210" spans="3:4" ht="13">
      <c r="C210" s="1"/>
      <c r="D210" s="123"/>
    </row>
    <row r="211" spans="3:4" ht="13">
      <c r="C211" s="1"/>
      <c r="D211" s="123"/>
    </row>
    <row r="212" spans="3:4" ht="13">
      <c r="C212" s="1"/>
      <c r="D212" s="123"/>
    </row>
    <row r="213" spans="3:4" ht="13">
      <c r="C213" s="1"/>
      <c r="D213" s="123"/>
    </row>
    <row r="214" spans="3:4" ht="13">
      <c r="C214" s="1"/>
      <c r="D214" s="123"/>
    </row>
    <row r="215" spans="3:4" ht="13">
      <c r="C215" s="1"/>
      <c r="D215" s="123"/>
    </row>
    <row r="216" spans="3:4" ht="13">
      <c r="C216" s="1"/>
      <c r="D216" s="123"/>
    </row>
    <row r="217" spans="3:4" ht="13">
      <c r="C217" s="1"/>
      <c r="D217" s="123"/>
    </row>
    <row r="218" spans="3:4" ht="13">
      <c r="C218" s="1"/>
      <c r="D218" s="123"/>
    </row>
    <row r="219" spans="3:4" ht="13">
      <c r="C219" s="1"/>
      <c r="D219" s="123"/>
    </row>
    <row r="220" spans="3:4" ht="13">
      <c r="C220" s="1"/>
      <c r="D220" s="123"/>
    </row>
    <row r="221" spans="3:4" ht="13">
      <c r="C221" s="1"/>
      <c r="D221" s="123"/>
    </row>
    <row r="222" spans="3:4" ht="13">
      <c r="C222" s="1"/>
      <c r="D222" s="123"/>
    </row>
    <row r="223" spans="3:4" ht="13">
      <c r="C223" s="1"/>
      <c r="D223" s="123"/>
    </row>
    <row r="224" spans="3:4" ht="13">
      <c r="C224" s="1"/>
      <c r="D224" s="123"/>
    </row>
    <row r="225" spans="3:4" ht="13">
      <c r="C225" s="1"/>
      <c r="D225" s="123"/>
    </row>
    <row r="226" spans="3:4" ht="13">
      <c r="C226" s="1"/>
      <c r="D226" s="123"/>
    </row>
    <row r="227" spans="3:4" ht="13">
      <c r="C227" s="1"/>
      <c r="D227" s="123"/>
    </row>
    <row r="228" spans="3:4" ht="13">
      <c r="C228" s="1"/>
      <c r="D228" s="123"/>
    </row>
    <row r="229" spans="3:4" ht="13">
      <c r="C229" s="1"/>
      <c r="D229" s="123"/>
    </row>
    <row r="230" spans="3:4" ht="13">
      <c r="C230" s="1"/>
      <c r="D230" s="123"/>
    </row>
    <row r="231" spans="3:4" ht="13">
      <c r="C231" s="1"/>
      <c r="D231" s="123"/>
    </row>
    <row r="232" spans="3:4" ht="13">
      <c r="C232" s="1"/>
      <c r="D232" s="123"/>
    </row>
    <row r="233" spans="3:4" ht="13">
      <c r="C233" s="1"/>
      <c r="D233" s="123"/>
    </row>
    <row r="234" spans="3:4" ht="13">
      <c r="C234" s="1"/>
      <c r="D234" s="123"/>
    </row>
    <row r="235" spans="3:4" ht="13">
      <c r="C235" s="1"/>
      <c r="D235" s="123"/>
    </row>
    <row r="236" spans="3:4" ht="13">
      <c r="C236" s="1"/>
      <c r="D236" s="123"/>
    </row>
    <row r="237" spans="3:4" ht="13">
      <c r="C237" s="1"/>
      <c r="D237" s="123"/>
    </row>
    <row r="238" spans="3:4" ht="13">
      <c r="C238" s="1"/>
      <c r="D238" s="123"/>
    </row>
    <row r="239" spans="3:4" ht="13">
      <c r="C239" s="1"/>
      <c r="D239" s="123"/>
    </row>
    <row r="240" spans="3:4" ht="13">
      <c r="C240" s="1"/>
      <c r="D240" s="123"/>
    </row>
    <row r="241" spans="3:4" ht="13">
      <c r="C241" s="1"/>
      <c r="D241" s="123"/>
    </row>
    <row r="242" spans="3:4" ht="13">
      <c r="C242" s="1"/>
      <c r="D242" s="123"/>
    </row>
    <row r="243" spans="3:4" ht="13">
      <c r="C243" s="1"/>
      <c r="D243" s="123"/>
    </row>
    <row r="244" spans="3:4" ht="13">
      <c r="C244" s="1"/>
      <c r="D244" s="123"/>
    </row>
    <row r="245" spans="3:4" ht="13">
      <c r="C245" s="1"/>
      <c r="D245" s="123"/>
    </row>
    <row r="246" spans="3:4" ht="13">
      <c r="C246" s="1"/>
      <c r="D246" s="123"/>
    </row>
    <row r="247" spans="3:4" ht="13">
      <c r="C247" s="1"/>
      <c r="D247" s="123"/>
    </row>
    <row r="248" spans="3:4" ht="13">
      <c r="C248" s="1"/>
      <c r="D248" s="123"/>
    </row>
    <row r="249" spans="3:4" ht="13">
      <c r="C249" s="1"/>
      <c r="D249" s="123"/>
    </row>
    <row r="250" spans="3:4" ht="13">
      <c r="C250" s="1"/>
      <c r="D250" s="123"/>
    </row>
    <row r="251" spans="3:4" ht="13">
      <c r="C251" s="1"/>
      <c r="D251" s="123"/>
    </row>
    <row r="252" spans="3:4" ht="13">
      <c r="C252" s="1"/>
      <c r="D252" s="123"/>
    </row>
    <row r="253" spans="3:4" ht="13">
      <c r="C253" s="1"/>
      <c r="D253" s="123"/>
    </row>
    <row r="254" spans="3:4" ht="13">
      <c r="C254" s="1"/>
      <c r="D254" s="123"/>
    </row>
    <row r="255" spans="3:4" ht="13">
      <c r="C255" s="1"/>
      <c r="D255" s="123"/>
    </row>
    <row r="256" spans="3:4" ht="13">
      <c r="C256" s="1"/>
      <c r="D256" s="123"/>
    </row>
    <row r="257" spans="3:4" ht="13">
      <c r="C257" s="1"/>
      <c r="D257" s="123"/>
    </row>
    <row r="258" spans="3:4" ht="13">
      <c r="C258" s="1"/>
      <c r="D258" s="123"/>
    </row>
    <row r="259" spans="3:4" ht="13">
      <c r="C259" s="1"/>
      <c r="D259" s="123"/>
    </row>
    <row r="260" spans="3:4" ht="13">
      <c r="C260" s="1"/>
      <c r="D260" s="123"/>
    </row>
    <row r="261" spans="3:4" ht="13">
      <c r="C261" s="1"/>
      <c r="D261" s="123"/>
    </row>
    <row r="262" spans="3:4" ht="13">
      <c r="C262" s="1"/>
      <c r="D262" s="123"/>
    </row>
    <row r="263" spans="3:4" ht="13">
      <c r="C263" s="1"/>
      <c r="D263" s="123"/>
    </row>
    <row r="264" spans="3:4" ht="13">
      <c r="C264" s="1"/>
      <c r="D264" s="123"/>
    </row>
    <row r="265" spans="3:4" ht="13">
      <c r="C265" s="1"/>
      <c r="D265" s="123"/>
    </row>
    <row r="266" spans="3:4" ht="13">
      <c r="C266" s="1"/>
      <c r="D266" s="123"/>
    </row>
    <row r="267" spans="3:4" ht="13">
      <c r="C267" s="1"/>
      <c r="D267" s="123"/>
    </row>
    <row r="268" spans="3:4" ht="13">
      <c r="C268" s="1"/>
      <c r="D268" s="123"/>
    </row>
    <row r="269" spans="3:4" ht="13">
      <c r="C269" s="1"/>
      <c r="D269" s="123"/>
    </row>
    <row r="270" spans="3:4" ht="13">
      <c r="C270" s="1"/>
      <c r="D270" s="123"/>
    </row>
    <row r="271" spans="3:4" ht="13">
      <c r="C271" s="1"/>
      <c r="D271" s="123"/>
    </row>
    <row r="272" spans="3:4" ht="13">
      <c r="C272" s="1"/>
      <c r="D272" s="123"/>
    </row>
    <row r="273" spans="3:4" ht="13">
      <c r="C273" s="1"/>
      <c r="D273" s="123"/>
    </row>
    <row r="274" spans="3:4" ht="13">
      <c r="C274" s="1"/>
      <c r="D274" s="123"/>
    </row>
    <row r="275" spans="3:4" ht="13">
      <c r="C275" s="1"/>
      <c r="D275" s="123"/>
    </row>
    <row r="276" spans="3:4" ht="13">
      <c r="C276" s="1"/>
      <c r="D276" s="123"/>
    </row>
    <row r="277" spans="3:4" ht="13">
      <c r="C277" s="1"/>
      <c r="D277" s="123"/>
    </row>
    <row r="278" spans="3:4" ht="13">
      <c r="C278" s="1"/>
      <c r="D278" s="123"/>
    </row>
    <row r="279" spans="3:4" ht="13">
      <c r="C279" s="1"/>
      <c r="D279" s="123"/>
    </row>
    <row r="280" spans="3:4" ht="13">
      <c r="C280" s="1"/>
      <c r="D280" s="123"/>
    </row>
    <row r="281" spans="3:4" ht="13">
      <c r="C281" s="1"/>
      <c r="D281" s="123"/>
    </row>
    <row r="282" spans="3:4" ht="13">
      <c r="C282" s="1"/>
      <c r="D282" s="123"/>
    </row>
    <row r="283" spans="3:4" ht="13">
      <c r="C283" s="1"/>
      <c r="D283" s="123"/>
    </row>
    <row r="284" spans="3:4" ht="13">
      <c r="C284" s="1"/>
      <c r="D284" s="123"/>
    </row>
    <row r="285" spans="3:4" ht="13">
      <c r="C285" s="1"/>
      <c r="D285" s="123"/>
    </row>
    <row r="286" spans="3:4" ht="13">
      <c r="C286" s="1"/>
      <c r="D286" s="123"/>
    </row>
    <row r="287" spans="3:4" ht="13">
      <c r="C287" s="1"/>
      <c r="D287" s="123"/>
    </row>
    <row r="288" spans="3:4" ht="13">
      <c r="C288" s="1"/>
      <c r="D288" s="123"/>
    </row>
    <row r="289" spans="3:4" ht="13">
      <c r="C289" s="1"/>
      <c r="D289" s="123"/>
    </row>
    <row r="290" spans="3:4" ht="13">
      <c r="C290" s="1"/>
      <c r="D290" s="123"/>
    </row>
    <row r="291" spans="3:4" ht="13">
      <c r="C291" s="1"/>
      <c r="D291" s="123"/>
    </row>
    <row r="292" spans="3:4" ht="13">
      <c r="C292" s="1"/>
      <c r="D292" s="123"/>
    </row>
    <row r="293" spans="3:4" ht="13">
      <c r="C293" s="1"/>
      <c r="D293" s="123"/>
    </row>
    <row r="294" spans="3:4" ht="13">
      <c r="C294" s="1"/>
      <c r="D294" s="123"/>
    </row>
    <row r="295" spans="3:4" ht="13">
      <c r="C295" s="1"/>
      <c r="D295" s="123"/>
    </row>
    <row r="296" spans="3:4" ht="13">
      <c r="C296" s="1"/>
      <c r="D296" s="123"/>
    </row>
    <row r="297" spans="3:4" ht="13">
      <c r="C297" s="1"/>
      <c r="D297" s="123"/>
    </row>
    <row r="298" spans="3:4" ht="13">
      <c r="C298" s="1"/>
      <c r="D298" s="123"/>
    </row>
    <row r="299" spans="3:4" ht="13">
      <c r="C299" s="1"/>
      <c r="D299" s="123"/>
    </row>
    <row r="300" spans="3:4" ht="13">
      <c r="C300" s="1"/>
      <c r="D300" s="123"/>
    </row>
    <row r="301" spans="3:4" ht="13">
      <c r="C301" s="1"/>
      <c r="D301" s="123"/>
    </row>
    <row r="302" spans="3:4" ht="13">
      <c r="C302" s="1"/>
      <c r="D302" s="123"/>
    </row>
    <row r="303" spans="3:4" ht="13">
      <c r="C303" s="1"/>
      <c r="D303" s="123"/>
    </row>
    <row r="304" spans="3:4" ht="13">
      <c r="C304" s="1"/>
      <c r="D304" s="123"/>
    </row>
    <row r="305" spans="3:4" ht="13">
      <c r="C305" s="1"/>
      <c r="D305" s="123"/>
    </row>
    <row r="306" spans="3:4" ht="13">
      <c r="C306" s="1"/>
      <c r="D306" s="123"/>
    </row>
    <row r="307" spans="3:4" ht="13">
      <c r="C307" s="1"/>
      <c r="D307" s="123"/>
    </row>
    <row r="308" spans="3:4" ht="13">
      <c r="C308" s="1"/>
      <c r="D308" s="123"/>
    </row>
    <row r="309" spans="3:4" ht="13">
      <c r="C309" s="1"/>
      <c r="D309" s="123"/>
    </row>
    <row r="310" spans="3:4" ht="13">
      <c r="C310" s="1"/>
      <c r="D310" s="123"/>
    </row>
    <row r="311" spans="3:4" ht="13">
      <c r="C311" s="1"/>
      <c r="D311" s="123"/>
    </row>
    <row r="312" spans="3:4" ht="13">
      <c r="C312" s="1"/>
      <c r="D312" s="123"/>
    </row>
    <row r="313" spans="3:4" ht="13">
      <c r="C313" s="1"/>
      <c r="D313" s="123"/>
    </row>
    <row r="314" spans="3:4" ht="13">
      <c r="C314" s="1"/>
      <c r="D314" s="123"/>
    </row>
    <row r="315" spans="3:4" ht="13">
      <c r="C315" s="1"/>
      <c r="D315" s="123"/>
    </row>
    <row r="316" spans="3:4" ht="13">
      <c r="C316" s="1"/>
      <c r="D316" s="123"/>
    </row>
    <row r="317" spans="3:4" ht="13">
      <c r="C317" s="1"/>
      <c r="D317" s="123"/>
    </row>
    <row r="318" spans="3:4" ht="13">
      <c r="C318" s="1"/>
      <c r="D318" s="123"/>
    </row>
    <row r="319" spans="3:4" ht="13">
      <c r="C319" s="1"/>
      <c r="D319" s="123"/>
    </row>
    <row r="320" spans="3:4" ht="13">
      <c r="C320" s="1"/>
      <c r="D320" s="123"/>
    </row>
    <row r="321" spans="3:4" ht="13">
      <c r="C321" s="1"/>
      <c r="D321" s="123"/>
    </row>
    <row r="322" spans="3:4" ht="13">
      <c r="C322" s="1"/>
      <c r="D322" s="123"/>
    </row>
    <row r="323" spans="3:4" ht="13">
      <c r="C323" s="1"/>
      <c r="D323" s="123"/>
    </row>
    <row r="324" spans="3:4" ht="13">
      <c r="C324" s="1"/>
      <c r="D324" s="123"/>
    </row>
    <row r="325" spans="3:4" ht="13">
      <c r="C325" s="1"/>
      <c r="D325" s="123"/>
    </row>
    <row r="326" spans="3:4" ht="13">
      <c r="C326" s="1"/>
      <c r="D326" s="123"/>
    </row>
    <row r="327" spans="3:4" ht="13">
      <c r="C327" s="1"/>
      <c r="D327" s="123"/>
    </row>
    <row r="328" spans="3:4" ht="13">
      <c r="C328" s="1"/>
      <c r="D328" s="123"/>
    </row>
    <row r="329" spans="3:4" ht="13">
      <c r="C329" s="1"/>
      <c r="D329" s="123"/>
    </row>
    <row r="330" spans="3:4" ht="13">
      <c r="C330" s="1"/>
      <c r="D330" s="123"/>
    </row>
    <row r="331" spans="3:4" ht="13">
      <c r="C331" s="1"/>
      <c r="D331" s="123"/>
    </row>
    <row r="332" spans="3:4" ht="13">
      <c r="C332" s="1"/>
      <c r="D332" s="123"/>
    </row>
    <row r="333" spans="3:4" ht="13">
      <c r="C333" s="1"/>
      <c r="D333" s="123"/>
    </row>
    <row r="334" spans="3:4" ht="13">
      <c r="C334" s="1"/>
      <c r="D334" s="123"/>
    </row>
    <row r="335" spans="3:4" ht="13">
      <c r="C335" s="1"/>
      <c r="D335" s="123"/>
    </row>
    <row r="336" spans="3:4" ht="13">
      <c r="C336" s="1"/>
      <c r="D336" s="123"/>
    </row>
    <row r="337" spans="3:4" ht="13">
      <c r="C337" s="1"/>
      <c r="D337" s="123"/>
    </row>
    <row r="338" spans="3:4" ht="13">
      <c r="C338" s="1"/>
      <c r="D338" s="123"/>
    </row>
    <row r="339" spans="3:4" ht="13">
      <c r="C339" s="1"/>
      <c r="D339" s="123"/>
    </row>
    <row r="340" spans="3:4" ht="13">
      <c r="C340" s="1"/>
      <c r="D340" s="123"/>
    </row>
    <row r="341" spans="3:4" ht="13">
      <c r="C341" s="1"/>
      <c r="D341" s="123"/>
    </row>
    <row r="342" spans="3:4" ht="13">
      <c r="C342" s="1"/>
      <c r="D342" s="123"/>
    </row>
    <row r="343" spans="3:4" ht="13">
      <c r="C343" s="1"/>
      <c r="D343" s="123"/>
    </row>
    <row r="344" spans="3:4" ht="13">
      <c r="C344" s="1"/>
      <c r="D344" s="123"/>
    </row>
    <row r="345" spans="3:4" ht="13">
      <c r="C345" s="1"/>
      <c r="D345" s="123"/>
    </row>
    <row r="346" spans="3:4" ht="13">
      <c r="C346" s="1"/>
      <c r="D346" s="123"/>
    </row>
    <row r="347" spans="3:4" ht="13">
      <c r="C347" s="1"/>
      <c r="D347" s="123"/>
    </row>
    <row r="348" spans="3:4" ht="13">
      <c r="C348" s="1"/>
      <c r="D348" s="123"/>
    </row>
    <row r="349" spans="3:4" ht="13">
      <c r="C349" s="1"/>
      <c r="D349" s="123"/>
    </row>
    <row r="350" spans="3:4" ht="13">
      <c r="C350" s="1"/>
      <c r="D350" s="123"/>
    </row>
    <row r="351" spans="3:4" ht="13">
      <c r="C351" s="1"/>
      <c r="D351" s="123"/>
    </row>
    <row r="352" spans="3:4" ht="13">
      <c r="C352" s="1"/>
      <c r="D352" s="123"/>
    </row>
    <row r="353" spans="3:4" ht="13">
      <c r="C353" s="1"/>
      <c r="D353" s="123"/>
    </row>
    <row r="354" spans="3:4" ht="13">
      <c r="C354" s="1"/>
      <c r="D354" s="123"/>
    </row>
    <row r="355" spans="3:4" ht="13">
      <c r="C355" s="1"/>
      <c r="D355" s="123"/>
    </row>
    <row r="356" spans="3:4" ht="13">
      <c r="C356" s="1"/>
      <c r="D356" s="123"/>
    </row>
    <row r="357" spans="3:4" ht="13">
      <c r="C357" s="1"/>
      <c r="D357" s="123"/>
    </row>
    <row r="358" spans="3:4" ht="13">
      <c r="C358" s="1"/>
      <c r="D358" s="123"/>
    </row>
    <row r="359" spans="3:4" ht="13">
      <c r="C359" s="1"/>
      <c r="D359" s="123"/>
    </row>
    <row r="360" spans="3:4" ht="13">
      <c r="C360" s="1"/>
      <c r="D360" s="123"/>
    </row>
    <row r="361" spans="3:4" ht="13">
      <c r="C361" s="1"/>
      <c r="D361" s="123"/>
    </row>
    <row r="362" spans="3:4" ht="13">
      <c r="C362" s="1"/>
      <c r="D362" s="123"/>
    </row>
    <row r="363" spans="3:4" ht="13">
      <c r="C363" s="1"/>
      <c r="D363" s="123"/>
    </row>
    <row r="364" spans="3:4" ht="13">
      <c r="C364" s="1"/>
      <c r="D364" s="123"/>
    </row>
    <row r="365" spans="3:4" ht="13">
      <c r="C365" s="1"/>
      <c r="D365" s="123"/>
    </row>
    <row r="366" spans="3:4" ht="13">
      <c r="C366" s="1"/>
      <c r="D366" s="123"/>
    </row>
    <row r="367" spans="3:4" ht="13">
      <c r="C367" s="1"/>
      <c r="D367" s="123"/>
    </row>
    <row r="368" spans="3:4" ht="13">
      <c r="C368" s="1"/>
      <c r="D368" s="123"/>
    </row>
    <row r="369" spans="3:4" ht="13">
      <c r="C369" s="1"/>
      <c r="D369" s="123"/>
    </row>
    <row r="370" spans="3:4" ht="13">
      <c r="C370" s="1"/>
      <c r="D370" s="123"/>
    </row>
    <row r="371" spans="3:4" ht="13">
      <c r="C371" s="1"/>
      <c r="D371" s="123"/>
    </row>
    <row r="372" spans="3:4" ht="13">
      <c r="C372" s="1"/>
      <c r="D372" s="123"/>
    </row>
    <row r="373" spans="3:4" ht="13">
      <c r="C373" s="1"/>
      <c r="D373" s="123"/>
    </row>
    <row r="374" spans="3:4" ht="13">
      <c r="C374" s="1"/>
      <c r="D374" s="123"/>
    </row>
    <row r="375" spans="3:4" ht="13">
      <c r="C375" s="1"/>
      <c r="D375" s="123"/>
    </row>
    <row r="376" spans="3:4" ht="13">
      <c r="C376" s="1"/>
      <c r="D376" s="123"/>
    </row>
    <row r="377" spans="3:4" ht="13">
      <c r="C377" s="1"/>
      <c r="D377" s="123"/>
    </row>
    <row r="378" spans="3:4" ht="13">
      <c r="C378" s="1"/>
      <c r="D378" s="123"/>
    </row>
    <row r="379" spans="3:4" ht="13">
      <c r="C379" s="1"/>
      <c r="D379" s="123"/>
    </row>
    <row r="380" spans="3:4" ht="13">
      <c r="C380" s="1"/>
      <c r="D380" s="123"/>
    </row>
    <row r="381" spans="3:4" ht="13">
      <c r="C381" s="1"/>
      <c r="D381" s="123"/>
    </row>
    <row r="382" spans="3:4" ht="13">
      <c r="C382" s="1"/>
      <c r="D382" s="123"/>
    </row>
    <row r="383" spans="3:4" ht="13">
      <c r="C383" s="1"/>
      <c r="D383" s="123"/>
    </row>
    <row r="384" spans="3:4" ht="13">
      <c r="C384" s="1"/>
      <c r="D384" s="123"/>
    </row>
    <row r="385" spans="3:4" ht="13">
      <c r="C385" s="1"/>
      <c r="D385" s="123"/>
    </row>
    <row r="386" spans="3:4" ht="13">
      <c r="C386" s="1"/>
      <c r="D386" s="123"/>
    </row>
    <row r="387" spans="3:4" ht="13">
      <c r="C387" s="1"/>
      <c r="D387" s="123"/>
    </row>
    <row r="388" spans="3:4" ht="13">
      <c r="C388" s="1"/>
      <c r="D388" s="123"/>
    </row>
    <row r="389" spans="3:4" ht="13">
      <c r="C389" s="1"/>
      <c r="D389" s="123"/>
    </row>
    <row r="390" spans="3:4" ht="13">
      <c r="C390" s="1"/>
      <c r="D390" s="123"/>
    </row>
    <row r="391" spans="3:4" ht="13">
      <c r="C391" s="1"/>
      <c r="D391" s="123"/>
    </row>
    <row r="392" spans="3:4" ht="13">
      <c r="C392" s="1"/>
      <c r="D392" s="123"/>
    </row>
    <row r="393" spans="3:4" ht="13">
      <c r="C393" s="1"/>
      <c r="D393" s="123"/>
    </row>
    <row r="394" spans="3:4" ht="13">
      <c r="C394" s="1"/>
      <c r="D394" s="123"/>
    </row>
    <row r="395" spans="3:4" ht="13">
      <c r="C395" s="1"/>
      <c r="D395" s="123"/>
    </row>
    <row r="396" spans="3:4" ht="13">
      <c r="C396" s="1"/>
      <c r="D396" s="123"/>
    </row>
    <row r="397" spans="3:4" ht="13">
      <c r="C397" s="1"/>
      <c r="D397" s="123"/>
    </row>
    <row r="398" spans="3:4" ht="13">
      <c r="C398" s="1"/>
      <c r="D398" s="123"/>
    </row>
    <row r="399" spans="3:4" ht="13">
      <c r="C399" s="1"/>
      <c r="D399" s="123"/>
    </row>
    <row r="400" spans="3:4" ht="13">
      <c r="C400" s="1"/>
      <c r="D400" s="123"/>
    </row>
    <row r="401" spans="3:4" ht="13">
      <c r="C401" s="1"/>
      <c r="D401" s="123"/>
    </row>
    <row r="402" spans="3:4" ht="13">
      <c r="C402" s="1"/>
      <c r="D402" s="123"/>
    </row>
    <row r="403" spans="3:4" ht="13">
      <c r="C403" s="1"/>
      <c r="D403" s="123"/>
    </row>
    <row r="404" spans="3:4" ht="13">
      <c r="C404" s="1"/>
      <c r="D404" s="123"/>
    </row>
    <row r="405" spans="3:4" ht="13">
      <c r="C405" s="1"/>
      <c r="D405" s="123"/>
    </row>
    <row r="406" spans="3:4" ht="13">
      <c r="C406" s="1"/>
      <c r="D406" s="123"/>
    </row>
    <row r="407" spans="3:4" ht="13">
      <c r="C407" s="1"/>
      <c r="D407" s="123"/>
    </row>
    <row r="408" spans="3:4" ht="13">
      <c r="C408" s="1"/>
      <c r="D408" s="123"/>
    </row>
    <row r="409" spans="3:4" ht="13">
      <c r="C409" s="1"/>
      <c r="D409" s="123"/>
    </row>
    <row r="410" spans="3:4" ht="13">
      <c r="C410" s="1"/>
      <c r="D410" s="123"/>
    </row>
    <row r="411" spans="3:4" ht="13">
      <c r="C411" s="1"/>
      <c r="D411" s="123"/>
    </row>
    <row r="412" spans="3:4" ht="13">
      <c r="C412" s="1"/>
      <c r="D412" s="123"/>
    </row>
    <row r="413" spans="3:4" ht="13">
      <c r="C413" s="1"/>
      <c r="D413" s="123"/>
    </row>
    <row r="414" spans="3:4" ht="13">
      <c r="C414" s="1"/>
      <c r="D414" s="123"/>
    </row>
    <row r="415" spans="3:4" ht="13">
      <c r="C415" s="1"/>
      <c r="D415" s="123"/>
    </row>
    <row r="416" spans="3:4" ht="13">
      <c r="C416" s="1"/>
      <c r="D416" s="123"/>
    </row>
    <row r="417" spans="3:4" ht="13">
      <c r="C417" s="1"/>
      <c r="D417" s="123"/>
    </row>
    <row r="418" spans="3:4" ht="13">
      <c r="C418" s="1"/>
      <c r="D418" s="123"/>
    </row>
    <row r="419" spans="3:4" ht="13">
      <c r="C419" s="1"/>
      <c r="D419" s="123"/>
    </row>
    <row r="420" spans="3:4" ht="13">
      <c r="C420" s="1"/>
      <c r="D420" s="123"/>
    </row>
    <row r="421" spans="3:4" ht="13">
      <c r="C421" s="1"/>
      <c r="D421" s="123"/>
    </row>
    <row r="422" spans="3:4" ht="13">
      <c r="C422" s="1"/>
      <c r="D422" s="123"/>
    </row>
    <row r="423" spans="3:4" ht="13">
      <c r="C423" s="1"/>
      <c r="D423" s="123"/>
    </row>
    <row r="424" spans="3:4" ht="13">
      <c r="C424" s="1"/>
      <c r="D424" s="123"/>
    </row>
    <row r="425" spans="3:4" ht="13">
      <c r="C425" s="1"/>
      <c r="D425" s="123"/>
    </row>
    <row r="426" spans="3:4" ht="13">
      <c r="C426" s="1"/>
      <c r="D426" s="123"/>
    </row>
    <row r="427" spans="3:4" ht="13">
      <c r="C427" s="1"/>
      <c r="D427" s="123"/>
    </row>
    <row r="428" spans="3:4" ht="13">
      <c r="C428" s="1"/>
      <c r="D428" s="123"/>
    </row>
    <row r="429" spans="3:4" ht="13">
      <c r="C429" s="1"/>
      <c r="D429" s="123"/>
    </row>
    <row r="430" spans="3:4" ht="13">
      <c r="C430" s="1"/>
      <c r="D430" s="123"/>
    </row>
    <row r="431" spans="3:4" ht="13">
      <c r="C431" s="1"/>
      <c r="D431" s="123"/>
    </row>
    <row r="432" spans="3:4" ht="13">
      <c r="C432" s="1"/>
      <c r="D432" s="123"/>
    </row>
    <row r="433" spans="3:4" ht="13">
      <c r="C433" s="1"/>
      <c r="D433" s="123"/>
    </row>
    <row r="434" spans="3:4" ht="13">
      <c r="C434" s="1"/>
      <c r="D434" s="123"/>
    </row>
    <row r="435" spans="3:4" ht="13">
      <c r="C435" s="1"/>
      <c r="D435" s="123"/>
    </row>
    <row r="436" spans="3:4" ht="13">
      <c r="C436" s="1"/>
      <c r="D436" s="123"/>
    </row>
    <row r="437" spans="3:4" ht="13">
      <c r="C437" s="1"/>
      <c r="D437" s="123"/>
    </row>
    <row r="438" spans="3:4" ht="13">
      <c r="C438" s="1"/>
      <c r="D438" s="123"/>
    </row>
    <row r="439" spans="3:4" ht="13">
      <c r="C439" s="1"/>
      <c r="D439" s="123"/>
    </row>
    <row r="440" spans="3:4" ht="13">
      <c r="C440" s="1"/>
      <c r="D440" s="123"/>
    </row>
    <row r="441" spans="3:4" ht="13">
      <c r="C441" s="1"/>
      <c r="D441" s="123"/>
    </row>
    <row r="442" spans="3:4" ht="13">
      <c r="C442" s="1"/>
      <c r="D442" s="123"/>
    </row>
    <row r="443" spans="3:4" ht="13">
      <c r="C443" s="1"/>
      <c r="D443" s="123"/>
    </row>
    <row r="444" spans="3:4" ht="13">
      <c r="C444" s="1"/>
      <c r="D444" s="123"/>
    </row>
    <row r="445" spans="3:4" ht="13">
      <c r="C445" s="1"/>
      <c r="D445" s="123"/>
    </row>
    <row r="446" spans="3:4" ht="13">
      <c r="C446" s="1"/>
      <c r="D446" s="123"/>
    </row>
    <row r="447" spans="3:4" ht="13">
      <c r="C447" s="1"/>
      <c r="D447" s="123"/>
    </row>
    <row r="448" spans="3:4" ht="13">
      <c r="C448" s="1"/>
      <c r="D448" s="123"/>
    </row>
    <row r="449" spans="3:4" ht="13">
      <c r="C449" s="1"/>
      <c r="D449" s="123"/>
    </row>
    <row r="450" spans="3:4" ht="13">
      <c r="C450" s="1"/>
      <c r="D450" s="123"/>
    </row>
    <row r="451" spans="3:4" ht="13">
      <c r="C451" s="1"/>
      <c r="D451" s="123"/>
    </row>
    <row r="452" spans="3:4" ht="13">
      <c r="C452" s="1"/>
      <c r="D452" s="123"/>
    </row>
    <row r="453" spans="3:4" ht="13">
      <c r="C453" s="1"/>
      <c r="D453" s="123"/>
    </row>
    <row r="454" spans="3:4" ht="13">
      <c r="C454" s="1"/>
      <c r="D454" s="123"/>
    </row>
    <row r="455" spans="3:4" ht="13">
      <c r="C455" s="1"/>
      <c r="D455" s="123"/>
    </row>
    <row r="456" spans="3:4" ht="13">
      <c r="C456" s="1"/>
      <c r="D456" s="123"/>
    </row>
    <row r="457" spans="3:4" ht="13">
      <c r="C457" s="1"/>
      <c r="D457" s="123"/>
    </row>
    <row r="458" spans="3:4" ht="13">
      <c r="C458" s="1"/>
      <c r="D458" s="123"/>
    </row>
    <row r="459" spans="3:4" ht="13">
      <c r="C459" s="1"/>
      <c r="D459" s="123"/>
    </row>
    <row r="460" spans="3:4" ht="13">
      <c r="C460" s="1"/>
      <c r="D460" s="123"/>
    </row>
    <row r="461" spans="3:4" ht="13">
      <c r="C461" s="1"/>
      <c r="D461" s="123"/>
    </row>
    <row r="462" spans="3:4" ht="13">
      <c r="C462" s="1"/>
      <c r="D462" s="123"/>
    </row>
    <row r="463" spans="3:4" ht="13">
      <c r="C463" s="1"/>
      <c r="D463" s="123"/>
    </row>
    <row r="464" spans="3:4" ht="13">
      <c r="C464" s="1"/>
      <c r="D464" s="123"/>
    </row>
    <row r="465" spans="3:4" ht="13">
      <c r="C465" s="1"/>
      <c r="D465" s="123"/>
    </row>
    <row r="466" spans="3:4" ht="13">
      <c r="C466" s="1"/>
      <c r="D466" s="123"/>
    </row>
    <row r="467" spans="3:4" ht="13">
      <c r="C467" s="1"/>
      <c r="D467" s="123"/>
    </row>
    <row r="468" spans="3:4" ht="13">
      <c r="C468" s="1"/>
      <c r="D468" s="123"/>
    </row>
    <row r="469" spans="3:4" ht="13">
      <c r="C469" s="1"/>
      <c r="D469" s="123"/>
    </row>
    <row r="470" spans="3:4" ht="13">
      <c r="C470" s="1"/>
      <c r="D470" s="123"/>
    </row>
    <row r="471" spans="3:4" ht="13">
      <c r="C471" s="1"/>
      <c r="D471" s="123"/>
    </row>
    <row r="472" spans="3:4" ht="13">
      <c r="C472" s="1"/>
      <c r="D472" s="123"/>
    </row>
    <row r="473" spans="3:4" ht="13">
      <c r="C473" s="1"/>
      <c r="D473" s="123"/>
    </row>
    <row r="474" spans="3:4" ht="13">
      <c r="C474" s="1"/>
      <c r="D474" s="123"/>
    </row>
    <row r="475" spans="3:4" ht="13">
      <c r="C475" s="1"/>
      <c r="D475" s="123"/>
    </row>
    <row r="476" spans="3:4" ht="13">
      <c r="C476" s="1"/>
      <c r="D476" s="123"/>
    </row>
    <row r="477" spans="3:4" ht="13">
      <c r="C477" s="1"/>
      <c r="D477" s="123"/>
    </row>
    <row r="478" spans="3:4" ht="13">
      <c r="C478" s="1"/>
      <c r="D478" s="123"/>
    </row>
    <row r="479" spans="3:4" ht="13">
      <c r="C479" s="1"/>
      <c r="D479" s="123"/>
    </row>
    <row r="480" spans="3:4" ht="13">
      <c r="C480" s="1"/>
      <c r="D480" s="123"/>
    </row>
    <row r="481" spans="3:4" ht="13">
      <c r="C481" s="1"/>
      <c r="D481" s="123"/>
    </row>
    <row r="482" spans="3:4" ht="13">
      <c r="C482" s="1"/>
      <c r="D482" s="123"/>
    </row>
    <row r="483" spans="3:4" ht="13">
      <c r="C483" s="1"/>
      <c r="D483" s="123"/>
    </row>
    <row r="484" spans="3:4" ht="13">
      <c r="C484" s="1"/>
      <c r="D484" s="123"/>
    </row>
    <row r="485" spans="3:4" ht="13">
      <c r="C485" s="1"/>
      <c r="D485" s="123"/>
    </row>
    <row r="486" spans="3:4" ht="13">
      <c r="C486" s="1"/>
      <c r="D486" s="123"/>
    </row>
    <row r="487" spans="3:4" ht="13">
      <c r="C487" s="1"/>
      <c r="D487" s="123"/>
    </row>
    <row r="488" spans="3:4" ht="13">
      <c r="C488" s="1"/>
      <c r="D488" s="123"/>
    </row>
    <row r="489" spans="3:4" ht="13">
      <c r="C489" s="1"/>
      <c r="D489" s="123"/>
    </row>
    <row r="490" spans="3:4" ht="13">
      <c r="C490" s="1"/>
      <c r="D490" s="123"/>
    </row>
    <row r="491" spans="3:4" ht="13">
      <c r="C491" s="1"/>
      <c r="D491" s="123"/>
    </row>
    <row r="492" spans="3:4" ht="13">
      <c r="C492" s="1"/>
      <c r="D492" s="123"/>
    </row>
    <row r="493" spans="3:4" ht="13">
      <c r="C493" s="1"/>
      <c r="D493" s="123"/>
    </row>
    <row r="494" spans="3:4" ht="13">
      <c r="C494" s="1"/>
      <c r="D494" s="123"/>
    </row>
    <row r="495" spans="3:4" ht="13">
      <c r="C495" s="1"/>
      <c r="D495" s="123"/>
    </row>
    <row r="496" spans="3:4" ht="13">
      <c r="C496" s="1"/>
      <c r="D496" s="123"/>
    </row>
    <row r="497" spans="3:4" ht="13">
      <c r="C497" s="1"/>
      <c r="D497" s="123"/>
    </row>
    <row r="498" spans="3:4" ht="13">
      <c r="C498" s="1"/>
      <c r="D498" s="123"/>
    </row>
    <row r="499" spans="3:4" ht="13">
      <c r="C499" s="1"/>
      <c r="D499" s="123"/>
    </row>
    <row r="500" spans="3:4" ht="13">
      <c r="C500" s="1"/>
      <c r="D500" s="123"/>
    </row>
    <row r="501" spans="3:4" ht="13">
      <c r="C501" s="1"/>
      <c r="D501" s="123"/>
    </row>
    <row r="502" spans="3:4" ht="13">
      <c r="C502" s="1"/>
      <c r="D502" s="123"/>
    </row>
    <row r="503" spans="3:4" ht="13">
      <c r="C503" s="1"/>
      <c r="D503" s="123"/>
    </row>
    <row r="504" spans="3:4" ht="13">
      <c r="C504" s="1"/>
      <c r="D504" s="123"/>
    </row>
    <row r="505" spans="3:4" ht="13">
      <c r="C505" s="1"/>
      <c r="D505" s="123"/>
    </row>
    <row r="506" spans="3:4" ht="13">
      <c r="C506" s="1"/>
      <c r="D506" s="123"/>
    </row>
    <row r="507" spans="3:4" ht="13">
      <c r="C507" s="1"/>
      <c r="D507" s="123"/>
    </row>
    <row r="508" spans="3:4" ht="13">
      <c r="C508" s="1"/>
      <c r="D508" s="123"/>
    </row>
    <row r="509" spans="3:4" ht="13">
      <c r="C509" s="1"/>
      <c r="D509" s="123"/>
    </row>
    <row r="510" spans="3:4" ht="13">
      <c r="C510" s="1"/>
      <c r="D510" s="123"/>
    </row>
    <row r="511" spans="3:4" ht="13">
      <c r="C511" s="1"/>
      <c r="D511" s="123"/>
    </row>
    <row r="512" spans="3:4" ht="13">
      <c r="C512" s="1"/>
      <c r="D512" s="123"/>
    </row>
    <row r="513" spans="3:4" ht="13">
      <c r="C513" s="1"/>
      <c r="D513" s="123"/>
    </row>
    <row r="514" spans="3:4" ht="13">
      <c r="C514" s="1"/>
      <c r="D514" s="123"/>
    </row>
    <row r="515" spans="3:4" ht="13">
      <c r="C515" s="1"/>
      <c r="D515" s="123"/>
    </row>
    <row r="516" spans="3:4" ht="13">
      <c r="C516" s="1"/>
      <c r="D516" s="123"/>
    </row>
    <row r="517" spans="3:4" ht="13">
      <c r="C517" s="1"/>
      <c r="D517" s="123"/>
    </row>
    <row r="518" spans="3:4" ht="13">
      <c r="C518" s="1"/>
      <c r="D518" s="123"/>
    </row>
    <row r="519" spans="3:4" ht="13">
      <c r="C519" s="1"/>
      <c r="D519" s="123"/>
    </row>
    <row r="520" spans="3:4" ht="13">
      <c r="C520" s="1"/>
      <c r="D520" s="123"/>
    </row>
    <row r="521" spans="3:4" ht="13">
      <c r="C521" s="1"/>
      <c r="D521" s="123"/>
    </row>
    <row r="522" spans="3:4" ht="13">
      <c r="C522" s="1"/>
      <c r="D522" s="123"/>
    </row>
    <row r="523" spans="3:4" ht="13">
      <c r="C523" s="1"/>
      <c r="D523" s="123"/>
    </row>
    <row r="524" spans="3:4" ht="13">
      <c r="C524" s="1"/>
      <c r="D524" s="123"/>
    </row>
    <row r="525" spans="3:4" ht="13">
      <c r="C525" s="1"/>
      <c r="D525" s="123"/>
    </row>
    <row r="526" spans="3:4" ht="13">
      <c r="C526" s="1"/>
      <c r="D526" s="123"/>
    </row>
    <row r="527" spans="3:4" ht="13">
      <c r="C527" s="1"/>
      <c r="D527" s="123"/>
    </row>
    <row r="528" spans="3:4" ht="13">
      <c r="C528" s="1"/>
      <c r="D528" s="123"/>
    </row>
    <row r="529" spans="3:4" ht="13">
      <c r="C529" s="1"/>
      <c r="D529" s="123"/>
    </row>
    <row r="530" spans="3:4" ht="13">
      <c r="C530" s="1"/>
      <c r="D530" s="123"/>
    </row>
    <row r="531" spans="3:4" ht="13">
      <c r="C531" s="1"/>
      <c r="D531" s="123"/>
    </row>
    <row r="532" spans="3:4" ht="13">
      <c r="C532" s="1"/>
      <c r="D532" s="123"/>
    </row>
    <row r="533" spans="3:4" ht="13">
      <c r="C533" s="1"/>
      <c r="D533" s="123"/>
    </row>
    <row r="534" spans="3:4" ht="13">
      <c r="C534" s="1"/>
      <c r="D534" s="123"/>
    </row>
    <row r="535" spans="3:4" ht="13">
      <c r="C535" s="1"/>
      <c r="D535" s="123"/>
    </row>
    <row r="536" spans="3:4" ht="13">
      <c r="C536" s="1"/>
      <c r="D536" s="123"/>
    </row>
    <row r="537" spans="3:4" ht="13">
      <c r="C537" s="1"/>
      <c r="D537" s="123"/>
    </row>
    <row r="538" spans="3:4" ht="13">
      <c r="C538" s="1"/>
      <c r="D538" s="123"/>
    </row>
    <row r="539" spans="3:4" ht="13">
      <c r="C539" s="1"/>
      <c r="D539" s="123"/>
    </row>
    <row r="540" spans="3:4" ht="13">
      <c r="C540" s="1"/>
      <c r="D540" s="123"/>
    </row>
    <row r="541" spans="3:4" ht="13">
      <c r="C541" s="1"/>
      <c r="D541" s="123"/>
    </row>
    <row r="542" spans="3:4" ht="13">
      <c r="C542" s="1"/>
      <c r="D542" s="123"/>
    </row>
    <row r="543" spans="3:4" ht="13">
      <c r="C543" s="1"/>
      <c r="D543" s="123"/>
    </row>
    <row r="544" spans="3:4" ht="13">
      <c r="C544" s="1"/>
      <c r="D544" s="123"/>
    </row>
    <row r="545" spans="3:4" ht="13">
      <c r="C545" s="1"/>
      <c r="D545" s="123"/>
    </row>
    <row r="546" spans="3:4" ht="13">
      <c r="C546" s="1"/>
      <c r="D546" s="123"/>
    </row>
    <row r="547" spans="3:4" ht="13">
      <c r="C547" s="1"/>
      <c r="D547" s="123"/>
    </row>
    <row r="548" spans="3:4" ht="13">
      <c r="C548" s="1"/>
      <c r="D548" s="123"/>
    </row>
    <row r="549" spans="3:4" ht="13">
      <c r="C549" s="1"/>
      <c r="D549" s="123"/>
    </row>
    <row r="550" spans="3:4" ht="13">
      <c r="C550" s="1"/>
      <c r="D550" s="123"/>
    </row>
    <row r="551" spans="3:4" ht="13">
      <c r="C551" s="1"/>
      <c r="D551" s="123"/>
    </row>
    <row r="552" spans="3:4" ht="13">
      <c r="C552" s="1"/>
      <c r="D552" s="123"/>
    </row>
    <row r="553" spans="3:4" ht="13">
      <c r="C553" s="1"/>
      <c r="D553" s="123"/>
    </row>
    <row r="554" spans="3:4" ht="13">
      <c r="C554" s="1"/>
      <c r="D554" s="123"/>
    </row>
    <row r="555" spans="3:4" ht="13">
      <c r="C555" s="1"/>
      <c r="D555" s="123"/>
    </row>
    <row r="556" spans="3:4" ht="13">
      <c r="C556" s="1"/>
      <c r="D556" s="123"/>
    </row>
    <row r="557" spans="3:4" ht="13">
      <c r="C557" s="1"/>
      <c r="D557" s="123"/>
    </row>
    <row r="558" spans="3:4" ht="13">
      <c r="C558" s="1"/>
      <c r="D558" s="123"/>
    </row>
    <row r="559" spans="3:4" ht="13">
      <c r="C559" s="1"/>
      <c r="D559" s="123"/>
    </row>
    <row r="560" spans="3:4" ht="13">
      <c r="C560" s="1"/>
      <c r="D560" s="123"/>
    </row>
    <row r="561" spans="3:4" ht="13">
      <c r="C561" s="1"/>
      <c r="D561" s="123"/>
    </row>
    <row r="562" spans="3:4" ht="13">
      <c r="C562" s="1"/>
      <c r="D562" s="123"/>
    </row>
    <row r="563" spans="3:4" ht="13">
      <c r="C563" s="1"/>
      <c r="D563" s="123"/>
    </row>
    <row r="564" spans="3:4" ht="13">
      <c r="C564" s="1"/>
      <c r="D564" s="123"/>
    </row>
    <row r="565" spans="3:4" ht="13">
      <c r="C565" s="1"/>
      <c r="D565" s="123"/>
    </row>
    <row r="566" spans="3:4" ht="13">
      <c r="C566" s="1"/>
      <c r="D566" s="123"/>
    </row>
    <row r="567" spans="3:4" ht="13">
      <c r="C567" s="1"/>
      <c r="D567" s="123"/>
    </row>
    <row r="568" spans="3:4" ht="13">
      <c r="C568" s="1"/>
      <c r="D568" s="123"/>
    </row>
    <row r="569" spans="3:4" ht="13">
      <c r="C569" s="1"/>
      <c r="D569" s="123"/>
    </row>
    <row r="570" spans="3:4" ht="13">
      <c r="C570" s="1"/>
      <c r="D570" s="123"/>
    </row>
    <row r="571" spans="3:4" ht="13">
      <c r="C571" s="1"/>
      <c r="D571" s="123"/>
    </row>
    <row r="572" spans="3:4" ht="13">
      <c r="C572" s="1"/>
      <c r="D572" s="123"/>
    </row>
    <row r="573" spans="3:4" ht="13">
      <c r="C573" s="1"/>
      <c r="D573" s="123"/>
    </row>
    <row r="574" spans="3:4" ht="13">
      <c r="C574" s="1"/>
      <c r="D574" s="123"/>
    </row>
    <row r="575" spans="3:4" ht="13">
      <c r="C575" s="1"/>
      <c r="D575" s="123"/>
    </row>
    <row r="576" spans="3:4" ht="13">
      <c r="C576" s="1"/>
      <c r="D576" s="123"/>
    </row>
    <row r="577" spans="3:4" ht="13">
      <c r="C577" s="1"/>
      <c r="D577" s="123"/>
    </row>
    <row r="578" spans="3:4" ht="13">
      <c r="C578" s="1"/>
      <c r="D578" s="123"/>
    </row>
    <row r="579" spans="3:4" ht="13">
      <c r="C579" s="1"/>
      <c r="D579" s="123"/>
    </row>
    <row r="580" spans="3:4" ht="13">
      <c r="C580" s="1"/>
      <c r="D580" s="123"/>
    </row>
    <row r="581" spans="3:4" ht="13">
      <c r="C581" s="1"/>
      <c r="D581" s="123"/>
    </row>
    <row r="582" spans="3:4" ht="13">
      <c r="C582" s="1"/>
      <c r="D582" s="123"/>
    </row>
    <row r="583" spans="3:4" ht="13">
      <c r="C583" s="1"/>
      <c r="D583" s="123"/>
    </row>
    <row r="584" spans="3:4" ht="13">
      <c r="C584" s="1"/>
      <c r="D584" s="123"/>
    </row>
    <row r="585" spans="3:4" ht="13">
      <c r="C585" s="1"/>
      <c r="D585" s="123"/>
    </row>
    <row r="586" spans="3:4" ht="13">
      <c r="C586" s="1"/>
      <c r="D586" s="123"/>
    </row>
    <row r="587" spans="3:4" ht="13">
      <c r="C587" s="1"/>
      <c r="D587" s="123"/>
    </row>
    <row r="588" spans="3:4" ht="13">
      <c r="C588" s="1"/>
      <c r="D588" s="123"/>
    </row>
    <row r="589" spans="3:4" ht="13">
      <c r="C589" s="1"/>
      <c r="D589" s="123"/>
    </row>
    <row r="590" spans="3:4" ht="13">
      <c r="C590" s="1"/>
      <c r="D590" s="123"/>
    </row>
    <row r="591" spans="3:4" ht="13">
      <c r="C591" s="1"/>
      <c r="D591" s="123"/>
    </row>
    <row r="592" spans="3:4" ht="13">
      <c r="C592" s="1"/>
      <c r="D592" s="123"/>
    </row>
    <row r="593" spans="3:4" ht="13">
      <c r="C593" s="1"/>
      <c r="D593" s="123"/>
    </row>
    <row r="594" spans="3:4" ht="13">
      <c r="C594" s="1"/>
      <c r="D594" s="123"/>
    </row>
    <row r="595" spans="3:4" ht="13">
      <c r="C595" s="1"/>
      <c r="D595" s="123"/>
    </row>
    <row r="596" spans="3:4" ht="13">
      <c r="C596" s="1"/>
      <c r="D596" s="123"/>
    </row>
    <row r="597" spans="3:4" ht="13">
      <c r="C597" s="1"/>
      <c r="D597" s="123"/>
    </row>
    <row r="598" spans="3:4" ht="13">
      <c r="C598" s="1"/>
      <c r="D598" s="123"/>
    </row>
    <row r="599" spans="3:4" ht="13">
      <c r="C599" s="1"/>
      <c r="D599" s="123"/>
    </row>
    <row r="600" spans="3:4" ht="13">
      <c r="C600" s="1"/>
      <c r="D600" s="123"/>
    </row>
    <row r="601" spans="3:4" ht="13">
      <c r="C601" s="1"/>
      <c r="D601" s="123"/>
    </row>
    <row r="602" spans="3:4" ht="13">
      <c r="C602" s="1"/>
      <c r="D602" s="123"/>
    </row>
    <row r="603" spans="3:4" ht="13">
      <c r="C603" s="1"/>
      <c r="D603" s="123"/>
    </row>
    <row r="604" spans="3:4" ht="13">
      <c r="C604" s="1"/>
      <c r="D604" s="123"/>
    </row>
    <row r="605" spans="3:4" ht="13">
      <c r="C605" s="1"/>
      <c r="D605" s="123"/>
    </row>
    <row r="606" spans="3:4" ht="13">
      <c r="C606" s="1"/>
      <c r="D606" s="123"/>
    </row>
    <row r="607" spans="3:4" ht="13">
      <c r="C607" s="1"/>
      <c r="D607" s="123"/>
    </row>
    <row r="608" spans="3:4" ht="13">
      <c r="C608" s="1"/>
      <c r="D608" s="123"/>
    </row>
    <row r="609" spans="3:4" ht="13">
      <c r="C609" s="1"/>
      <c r="D609" s="123"/>
    </row>
    <row r="610" spans="3:4" ht="13">
      <c r="C610" s="1"/>
      <c r="D610" s="123"/>
    </row>
    <row r="611" spans="3:4" ht="13">
      <c r="C611" s="1"/>
      <c r="D611" s="123"/>
    </row>
    <row r="612" spans="3:4" ht="13">
      <c r="C612" s="1"/>
      <c r="D612" s="123"/>
    </row>
    <row r="613" spans="3:4" ht="13">
      <c r="C613" s="1"/>
      <c r="D613" s="123"/>
    </row>
    <row r="614" spans="3:4" ht="13">
      <c r="C614" s="1"/>
      <c r="D614" s="123"/>
    </row>
    <row r="615" spans="3:4" ht="13">
      <c r="C615" s="1"/>
      <c r="D615" s="123"/>
    </row>
    <row r="616" spans="3:4" ht="13">
      <c r="C616" s="1"/>
      <c r="D616" s="123"/>
    </row>
    <row r="617" spans="3:4" ht="13">
      <c r="C617" s="1"/>
      <c r="D617" s="123"/>
    </row>
    <row r="618" spans="3:4" ht="13">
      <c r="C618" s="1"/>
      <c r="D618" s="123"/>
    </row>
    <row r="619" spans="3:4" ht="13">
      <c r="C619" s="1"/>
      <c r="D619" s="123"/>
    </row>
    <row r="620" spans="3:4" ht="13">
      <c r="C620" s="1"/>
      <c r="D620" s="123"/>
    </row>
    <row r="621" spans="3:4" ht="13">
      <c r="C621" s="1"/>
      <c r="D621" s="123"/>
    </row>
    <row r="622" spans="3:4" ht="13">
      <c r="C622" s="1"/>
      <c r="D622" s="123"/>
    </row>
    <row r="623" spans="3:4" ht="13">
      <c r="C623" s="1"/>
      <c r="D623" s="123"/>
    </row>
    <row r="624" spans="3:4" ht="13">
      <c r="C624" s="1"/>
      <c r="D624" s="123"/>
    </row>
    <row r="625" spans="3:4" ht="13">
      <c r="C625" s="1"/>
      <c r="D625" s="123"/>
    </row>
    <row r="626" spans="3:4" ht="13">
      <c r="C626" s="1"/>
      <c r="D626" s="123"/>
    </row>
    <row r="627" spans="3:4" ht="13">
      <c r="C627" s="1"/>
      <c r="D627" s="123"/>
    </row>
    <row r="628" spans="3:4" ht="13">
      <c r="C628" s="1"/>
      <c r="D628" s="123"/>
    </row>
    <row r="629" spans="3:4" ht="13">
      <c r="C629" s="1"/>
      <c r="D629" s="123"/>
    </row>
    <row r="630" spans="3:4" ht="13">
      <c r="C630" s="1"/>
      <c r="D630" s="123"/>
    </row>
    <row r="631" spans="3:4" ht="13">
      <c r="C631" s="1"/>
      <c r="D631" s="123"/>
    </row>
    <row r="632" spans="3:4" ht="13">
      <c r="C632" s="1"/>
      <c r="D632" s="123"/>
    </row>
    <row r="633" spans="3:4" ht="13">
      <c r="C633" s="1"/>
      <c r="D633" s="123"/>
    </row>
    <row r="634" spans="3:4" ht="13">
      <c r="C634" s="1"/>
      <c r="D634" s="123"/>
    </row>
    <row r="635" spans="3:4" ht="13">
      <c r="C635" s="1"/>
      <c r="D635" s="123"/>
    </row>
    <row r="636" spans="3:4" ht="13">
      <c r="C636" s="1"/>
      <c r="D636" s="123"/>
    </row>
    <row r="637" spans="3:4" ht="13">
      <c r="C637" s="1"/>
      <c r="D637" s="123"/>
    </row>
    <row r="638" spans="3:4" ht="13">
      <c r="C638" s="1"/>
      <c r="D638" s="123"/>
    </row>
    <row r="639" spans="3:4" ht="13">
      <c r="C639" s="1"/>
      <c r="D639" s="123"/>
    </row>
    <row r="640" spans="3:4" ht="13">
      <c r="C640" s="1"/>
      <c r="D640" s="123"/>
    </row>
    <row r="641" spans="3:4" ht="13">
      <c r="C641" s="1"/>
      <c r="D641" s="123"/>
    </row>
    <row r="642" spans="3:4" ht="13">
      <c r="C642" s="1"/>
      <c r="D642" s="123"/>
    </row>
    <row r="643" spans="3:4" ht="13">
      <c r="C643" s="1"/>
      <c r="D643" s="123"/>
    </row>
    <row r="644" spans="3:4" ht="13">
      <c r="C644" s="1"/>
      <c r="D644" s="123"/>
    </row>
    <row r="645" spans="3:4" ht="13">
      <c r="C645" s="1"/>
      <c r="D645" s="123"/>
    </row>
    <row r="646" spans="3:4" ht="13">
      <c r="C646" s="1"/>
      <c r="D646" s="123"/>
    </row>
    <row r="647" spans="3:4" ht="13">
      <c r="C647" s="1"/>
      <c r="D647" s="123"/>
    </row>
    <row r="648" spans="3:4" ht="13">
      <c r="C648" s="1"/>
      <c r="D648" s="123"/>
    </row>
    <row r="649" spans="3:4" ht="13">
      <c r="C649" s="1"/>
      <c r="D649" s="123"/>
    </row>
    <row r="650" spans="3:4" ht="13">
      <c r="C650" s="1"/>
      <c r="D650" s="123"/>
    </row>
    <row r="651" spans="3:4" ht="13">
      <c r="C651" s="1"/>
      <c r="D651" s="123"/>
    </row>
    <row r="652" spans="3:4" ht="13">
      <c r="C652" s="1"/>
      <c r="D652" s="123"/>
    </row>
    <row r="653" spans="3:4" ht="13">
      <c r="C653" s="1"/>
      <c r="D653" s="123"/>
    </row>
    <row r="654" spans="3:4" ht="13">
      <c r="C654" s="1"/>
      <c r="D654" s="123"/>
    </row>
    <row r="655" spans="3:4" ht="13">
      <c r="C655" s="1"/>
      <c r="D655" s="123"/>
    </row>
    <row r="656" spans="3:4" ht="13">
      <c r="C656" s="1"/>
      <c r="D656" s="123"/>
    </row>
    <row r="657" spans="3:4" ht="13">
      <c r="C657" s="1"/>
      <c r="D657" s="123"/>
    </row>
    <row r="658" spans="3:4" ht="13">
      <c r="C658" s="1"/>
      <c r="D658" s="123"/>
    </row>
    <row r="659" spans="3:4" ht="13">
      <c r="C659" s="1"/>
      <c r="D659" s="123"/>
    </row>
    <row r="660" spans="3:4" ht="13">
      <c r="C660" s="1"/>
      <c r="D660" s="123"/>
    </row>
    <row r="661" spans="3:4" ht="13">
      <c r="C661" s="1"/>
      <c r="D661" s="123"/>
    </row>
    <row r="662" spans="3:4" ht="13">
      <c r="C662" s="1"/>
      <c r="D662" s="123"/>
    </row>
    <row r="663" spans="3:4" ht="13">
      <c r="C663" s="1"/>
      <c r="D663" s="123"/>
    </row>
    <row r="664" spans="3:4" ht="13">
      <c r="C664" s="1"/>
      <c r="D664" s="123"/>
    </row>
    <row r="665" spans="3:4" ht="13">
      <c r="C665" s="1"/>
      <c r="D665" s="123"/>
    </row>
    <row r="666" spans="3:4" ht="13">
      <c r="C666" s="1"/>
      <c r="D666" s="123"/>
    </row>
    <row r="667" spans="3:4" ht="13">
      <c r="C667" s="1"/>
      <c r="D667" s="123"/>
    </row>
    <row r="668" spans="3:4" ht="13">
      <c r="C668" s="1"/>
      <c r="D668" s="123"/>
    </row>
    <row r="669" spans="3:4" ht="13">
      <c r="C669" s="1"/>
      <c r="D669" s="123"/>
    </row>
    <row r="670" spans="3:4" ht="13">
      <c r="C670" s="1"/>
      <c r="D670" s="123"/>
    </row>
    <row r="671" spans="3:4" ht="13">
      <c r="C671" s="1"/>
      <c r="D671" s="123"/>
    </row>
    <row r="672" spans="3:4" ht="13">
      <c r="C672" s="1"/>
      <c r="D672" s="123"/>
    </row>
    <row r="673" spans="3:4" ht="13">
      <c r="C673" s="1"/>
      <c r="D673" s="123"/>
    </row>
    <row r="674" spans="3:4" ht="13">
      <c r="C674" s="1"/>
      <c r="D674" s="123"/>
    </row>
    <row r="675" spans="3:4" ht="13">
      <c r="C675" s="1"/>
      <c r="D675" s="123"/>
    </row>
    <row r="676" spans="3:4" ht="13">
      <c r="C676" s="1"/>
      <c r="D676" s="123"/>
    </row>
    <row r="677" spans="3:4" ht="13">
      <c r="C677" s="1"/>
      <c r="D677" s="123"/>
    </row>
    <row r="678" spans="3:4" ht="13">
      <c r="C678" s="1"/>
      <c r="D678" s="123"/>
    </row>
    <row r="679" spans="3:4" ht="13">
      <c r="C679" s="1"/>
      <c r="D679" s="123"/>
    </row>
    <row r="680" spans="3:4" ht="13">
      <c r="C680" s="1"/>
      <c r="D680" s="123"/>
    </row>
    <row r="681" spans="3:4" ht="13">
      <c r="C681" s="1"/>
      <c r="D681" s="123"/>
    </row>
    <row r="682" spans="3:4" ht="13">
      <c r="C682" s="1"/>
      <c r="D682" s="123"/>
    </row>
    <row r="683" spans="3:4" ht="13">
      <c r="C683" s="1"/>
      <c r="D683" s="123"/>
    </row>
    <row r="684" spans="3:4" ht="13">
      <c r="C684" s="1"/>
      <c r="D684" s="123"/>
    </row>
    <row r="685" spans="3:4" ht="13">
      <c r="C685" s="1"/>
      <c r="D685" s="123"/>
    </row>
    <row r="686" spans="3:4" ht="13">
      <c r="C686" s="1"/>
      <c r="D686" s="123"/>
    </row>
    <row r="687" spans="3:4" ht="13">
      <c r="C687" s="1"/>
      <c r="D687" s="123"/>
    </row>
    <row r="688" spans="3:4" ht="13">
      <c r="C688" s="1"/>
      <c r="D688" s="123"/>
    </row>
    <row r="689" spans="3:4" ht="13">
      <c r="C689" s="1"/>
      <c r="D689" s="123"/>
    </row>
    <row r="690" spans="3:4" ht="13">
      <c r="C690" s="1"/>
      <c r="D690" s="123"/>
    </row>
    <row r="691" spans="3:4" ht="13">
      <c r="C691" s="1"/>
      <c r="D691" s="123"/>
    </row>
    <row r="692" spans="3:4" ht="13">
      <c r="C692" s="1"/>
      <c r="D692" s="123"/>
    </row>
    <row r="693" spans="3:4" ht="13">
      <c r="C693" s="1"/>
      <c r="D693" s="123"/>
    </row>
    <row r="694" spans="3:4" ht="13">
      <c r="C694" s="1"/>
      <c r="D694" s="123"/>
    </row>
    <row r="695" spans="3:4" ht="13">
      <c r="C695" s="1"/>
      <c r="D695" s="123"/>
    </row>
    <row r="696" spans="3:4" ht="13">
      <c r="C696" s="1"/>
      <c r="D696" s="123"/>
    </row>
    <row r="697" spans="3:4" ht="13">
      <c r="C697" s="1"/>
      <c r="D697" s="123"/>
    </row>
    <row r="698" spans="3:4" ht="13">
      <c r="C698" s="1"/>
      <c r="D698" s="123"/>
    </row>
    <row r="699" spans="3:4" ht="13">
      <c r="C699" s="1"/>
      <c r="D699" s="123"/>
    </row>
    <row r="700" spans="3:4" ht="13">
      <c r="C700" s="1"/>
      <c r="D700" s="123"/>
    </row>
    <row r="701" spans="3:4" ht="13">
      <c r="C701" s="1"/>
      <c r="D701" s="123"/>
    </row>
    <row r="702" spans="3:4" ht="13">
      <c r="C702" s="1"/>
      <c r="D702" s="123"/>
    </row>
    <row r="703" spans="3:4" ht="13">
      <c r="C703" s="1"/>
      <c r="D703" s="123"/>
    </row>
    <row r="704" spans="3:4" ht="13">
      <c r="C704" s="1"/>
      <c r="D704" s="123"/>
    </row>
    <row r="705" spans="3:4" ht="13">
      <c r="C705" s="1"/>
      <c r="D705" s="123"/>
    </row>
    <row r="706" spans="3:4" ht="13">
      <c r="C706" s="1"/>
      <c r="D706" s="123"/>
    </row>
    <row r="707" spans="3:4" ht="13">
      <c r="C707" s="1"/>
      <c r="D707" s="123"/>
    </row>
    <row r="708" spans="3:4" ht="13">
      <c r="C708" s="1"/>
      <c r="D708" s="123"/>
    </row>
    <row r="709" spans="3:4" ht="13">
      <c r="C709" s="1"/>
      <c r="D709" s="123"/>
    </row>
    <row r="710" spans="3:4" ht="13">
      <c r="C710" s="1"/>
      <c r="D710" s="123"/>
    </row>
    <row r="711" spans="3:4" ht="13">
      <c r="C711" s="1"/>
      <c r="D711" s="123"/>
    </row>
    <row r="712" spans="3:4" ht="13">
      <c r="C712" s="1"/>
      <c r="D712" s="123"/>
    </row>
    <row r="713" spans="3:4" ht="13">
      <c r="C713" s="1"/>
      <c r="D713" s="123"/>
    </row>
    <row r="714" spans="3:4" ht="13">
      <c r="C714" s="1"/>
      <c r="D714" s="123"/>
    </row>
    <row r="715" spans="3:4" ht="13">
      <c r="C715" s="1"/>
      <c r="D715" s="123"/>
    </row>
    <row r="716" spans="3:4" ht="13">
      <c r="C716" s="1"/>
      <c r="D716" s="123"/>
    </row>
    <row r="717" spans="3:4" ht="13">
      <c r="C717" s="1"/>
      <c r="D717" s="123"/>
    </row>
    <row r="718" spans="3:4" ht="13">
      <c r="C718" s="1"/>
      <c r="D718" s="123"/>
    </row>
    <row r="719" spans="3:4" ht="13">
      <c r="C719" s="1"/>
      <c r="D719" s="123"/>
    </row>
    <row r="720" spans="3:4" ht="13">
      <c r="C720" s="1"/>
      <c r="D720" s="123"/>
    </row>
    <row r="721" spans="3:4" ht="13">
      <c r="C721" s="1"/>
      <c r="D721" s="123"/>
    </row>
    <row r="722" spans="3:4" ht="13">
      <c r="C722" s="1"/>
      <c r="D722" s="123"/>
    </row>
    <row r="723" spans="3:4" ht="13">
      <c r="C723" s="1"/>
      <c r="D723" s="123"/>
    </row>
    <row r="724" spans="3:4" ht="13">
      <c r="C724" s="1"/>
      <c r="D724" s="123"/>
    </row>
    <row r="725" spans="3:4" ht="13">
      <c r="C725" s="1"/>
      <c r="D725" s="123"/>
    </row>
    <row r="726" spans="3:4" ht="13">
      <c r="C726" s="1"/>
      <c r="D726" s="123"/>
    </row>
    <row r="727" spans="3:4" ht="13">
      <c r="C727" s="1"/>
      <c r="D727" s="123"/>
    </row>
    <row r="728" spans="3:4" ht="13">
      <c r="C728" s="1"/>
      <c r="D728" s="123"/>
    </row>
    <row r="729" spans="3:4" ht="13">
      <c r="C729" s="1"/>
      <c r="D729" s="123"/>
    </row>
    <row r="730" spans="3:4" ht="13">
      <c r="C730" s="1"/>
      <c r="D730" s="123"/>
    </row>
    <row r="731" spans="3:4" ht="13">
      <c r="C731" s="1"/>
      <c r="D731" s="123"/>
    </row>
    <row r="732" spans="3:4" ht="13">
      <c r="C732" s="1"/>
      <c r="D732" s="123"/>
    </row>
    <row r="733" spans="3:4" ht="13">
      <c r="C733" s="1"/>
      <c r="D733" s="123"/>
    </row>
    <row r="734" spans="3:4" ht="13">
      <c r="C734" s="1"/>
      <c r="D734" s="123"/>
    </row>
    <row r="735" spans="3:4" ht="13">
      <c r="C735" s="1"/>
      <c r="D735" s="123"/>
    </row>
    <row r="736" spans="3:4" ht="13">
      <c r="C736" s="1"/>
      <c r="D736" s="123"/>
    </row>
    <row r="737" spans="3:4" ht="13">
      <c r="C737" s="1"/>
      <c r="D737" s="123"/>
    </row>
    <row r="738" spans="3:4" ht="13">
      <c r="C738" s="1"/>
      <c r="D738" s="123"/>
    </row>
    <row r="739" spans="3:4" ht="13">
      <c r="C739" s="1"/>
      <c r="D739" s="123"/>
    </row>
    <row r="740" spans="3:4" ht="13">
      <c r="C740" s="1"/>
      <c r="D740" s="123"/>
    </row>
    <row r="741" spans="3:4" ht="13">
      <c r="C741" s="1"/>
      <c r="D741" s="123"/>
    </row>
    <row r="742" spans="3:4" ht="13">
      <c r="C742" s="1"/>
      <c r="D742" s="123"/>
    </row>
    <row r="743" spans="3:4" ht="13">
      <c r="C743" s="1"/>
      <c r="D743" s="123"/>
    </row>
    <row r="744" spans="3:4" ht="13">
      <c r="C744" s="1"/>
      <c r="D744" s="123"/>
    </row>
    <row r="745" spans="3:4" ht="13">
      <c r="C745" s="1"/>
      <c r="D745" s="123"/>
    </row>
    <row r="746" spans="3:4" ht="13">
      <c r="C746" s="1"/>
      <c r="D746" s="123"/>
    </row>
    <row r="747" spans="3:4" ht="13">
      <c r="C747" s="1"/>
      <c r="D747" s="123"/>
    </row>
    <row r="748" spans="3:4" ht="13">
      <c r="C748" s="1"/>
      <c r="D748" s="123"/>
    </row>
    <row r="749" spans="3:4" ht="13">
      <c r="C749" s="1"/>
      <c r="D749" s="123"/>
    </row>
    <row r="750" spans="3:4" ht="13">
      <c r="C750" s="1"/>
      <c r="D750" s="123"/>
    </row>
    <row r="751" spans="3:4" ht="13">
      <c r="C751" s="1"/>
      <c r="D751" s="123"/>
    </row>
    <row r="752" spans="3:4" ht="13">
      <c r="C752" s="1"/>
      <c r="D752" s="123"/>
    </row>
    <row r="753" spans="3:4" ht="13">
      <c r="C753" s="1"/>
      <c r="D753" s="123"/>
    </row>
    <row r="754" spans="3:4" ht="13">
      <c r="C754" s="1"/>
      <c r="D754" s="123"/>
    </row>
    <row r="755" spans="3:4" ht="13">
      <c r="C755" s="1"/>
      <c r="D755" s="123"/>
    </row>
    <row r="756" spans="3:4" ht="13">
      <c r="C756" s="1"/>
      <c r="D756" s="123"/>
    </row>
    <row r="757" spans="3:4" ht="13">
      <c r="C757" s="1"/>
      <c r="D757" s="123"/>
    </row>
    <row r="758" spans="3:4" ht="13">
      <c r="C758" s="1"/>
      <c r="D758" s="123"/>
    </row>
    <row r="759" spans="3:4" ht="13">
      <c r="C759" s="1"/>
      <c r="D759" s="123"/>
    </row>
    <row r="760" spans="3:4" ht="13">
      <c r="C760" s="1"/>
      <c r="D760" s="123"/>
    </row>
    <row r="761" spans="3:4" ht="13">
      <c r="C761" s="1"/>
      <c r="D761" s="123"/>
    </row>
    <row r="762" spans="3:4" ht="13">
      <c r="C762" s="1"/>
      <c r="D762" s="123"/>
    </row>
    <row r="763" spans="3:4" ht="13">
      <c r="C763" s="1"/>
      <c r="D763" s="123"/>
    </row>
    <row r="764" spans="3:4" ht="13">
      <c r="C764" s="1"/>
      <c r="D764" s="123"/>
    </row>
    <row r="765" spans="3:4" ht="13">
      <c r="C765" s="1"/>
      <c r="D765" s="123"/>
    </row>
    <row r="766" spans="3:4" ht="13">
      <c r="C766" s="1"/>
      <c r="D766" s="123"/>
    </row>
    <row r="767" spans="3:4" ht="13">
      <c r="C767" s="1"/>
      <c r="D767" s="123"/>
    </row>
    <row r="768" spans="3:4" ht="13">
      <c r="C768" s="1"/>
      <c r="D768" s="123"/>
    </row>
    <row r="769" spans="3:4" ht="13">
      <c r="C769" s="1"/>
      <c r="D769" s="123"/>
    </row>
    <row r="770" spans="3:4" ht="13">
      <c r="C770" s="1"/>
      <c r="D770" s="123"/>
    </row>
    <row r="771" spans="3:4" ht="13">
      <c r="C771" s="1"/>
      <c r="D771" s="123"/>
    </row>
    <row r="772" spans="3:4" ht="13">
      <c r="C772" s="1"/>
      <c r="D772" s="123"/>
    </row>
    <row r="773" spans="3:4" ht="13">
      <c r="C773" s="1"/>
      <c r="D773" s="123"/>
    </row>
    <row r="774" spans="3:4" ht="13">
      <c r="C774" s="1"/>
      <c r="D774" s="123"/>
    </row>
    <row r="775" spans="3:4" ht="13">
      <c r="C775" s="1"/>
      <c r="D775" s="123"/>
    </row>
    <row r="776" spans="3:4" ht="13">
      <c r="C776" s="1"/>
      <c r="D776" s="123"/>
    </row>
    <row r="777" spans="3:4" ht="13">
      <c r="C777" s="1"/>
      <c r="D777" s="123"/>
    </row>
    <row r="778" spans="3:4" ht="13">
      <c r="C778" s="1"/>
      <c r="D778" s="123"/>
    </row>
    <row r="779" spans="3:4" ht="13">
      <c r="C779" s="1"/>
      <c r="D779" s="123"/>
    </row>
    <row r="780" spans="3:4" ht="13">
      <c r="C780" s="1"/>
      <c r="D780" s="123"/>
    </row>
    <row r="781" spans="3:4" ht="13">
      <c r="C781" s="1"/>
      <c r="D781" s="123"/>
    </row>
    <row r="782" spans="3:4" ht="13">
      <c r="C782" s="1"/>
      <c r="D782" s="123"/>
    </row>
    <row r="783" spans="3:4" ht="13">
      <c r="C783" s="1"/>
      <c r="D783" s="123"/>
    </row>
    <row r="784" spans="3:4" ht="13">
      <c r="C784" s="1"/>
      <c r="D784" s="123"/>
    </row>
    <row r="785" spans="3:4" ht="13">
      <c r="C785" s="1"/>
      <c r="D785" s="123"/>
    </row>
    <row r="786" spans="3:4" ht="13">
      <c r="C786" s="1"/>
      <c r="D786" s="123"/>
    </row>
    <row r="787" spans="3:4" ht="13">
      <c r="C787" s="1"/>
      <c r="D787" s="123"/>
    </row>
    <row r="788" spans="3:4" ht="13">
      <c r="C788" s="1"/>
      <c r="D788" s="123"/>
    </row>
    <row r="789" spans="3:4" ht="13">
      <c r="C789" s="1"/>
      <c r="D789" s="123"/>
    </row>
    <row r="790" spans="3:4" ht="13">
      <c r="C790" s="1"/>
      <c r="D790" s="123"/>
    </row>
    <row r="791" spans="3:4" ht="13">
      <c r="C791" s="1"/>
      <c r="D791" s="123"/>
    </row>
    <row r="792" spans="3:4" ht="13">
      <c r="C792" s="1"/>
      <c r="D792" s="123"/>
    </row>
    <row r="793" spans="3:4" ht="13">
      <c r="C793" s="1"/>
      <c r="D793" s="123"/>
    </row>
    <row r="794" spans="3:4" ht="13">
      <c r="C794" s="1"/>
      <c r="D794" s="123"/>
    </row>
    <row r="795" spans="3:4" ht="13">
      <c r="C795" s="1"/>
      <c r="D795" s="123"/>
    </row>
    <row r="796" spans="3:4" ht="13">
      <c r="C796" s="1"/>
      <c r="D796" s="123"/>
    </row>
    <row r="797" spans="3:4" ht="13">
      <c r="C797" s="1"/>
      <c r="D797" s="123"/>
    </row>
    <row r="798" spans="3:4" ht="13">
      <c r="C798" s="1"/>
      <c r="D798" s="123"/>
    </row>
    <row r="799" spans="3:4" ht="13">
      <c r="C799" s="1"/>
      <c r="D799" s="123"/>
    </row>
    <row r="800" spans="3:4" ht="13">
      <c r="C800" s="1"/>
      <c r="D800" s="123"/>
    </row>
    <row r="801" spans="3:4" ht="13">
      <c r="C801" s="1"/>
      <c r="D801" s="123"/>
    </row>
    <row r="802" spans="3:4" ht="13">
      <c r="C802" s="1"/>
      <c r="D802" s="123"/>
    </row>
    <row r="803" spans="3:4" ht="13">
      <c r="C803" s="1"/>
      <c r="D803" s="123"/>
    </row>
    <row r="804" spans="3:4" ht="13">
      <c r="C804" s="1"/>
      <c r="D804" s="123"/>
    </row>
    <row r="805" spans="3:4" ht="13">
      <c r="C805" s="1"/>
      <c r="D805" s="123"/>
    </row>
    <row r="806" spans="3:4" ht="13">
      <c r="C806" s="1"/>
      <c r="D806" s="123"/>
    </row>
    <row r="807" spans="3:4" ht="13">
      <c r="C807" s="1"/>
      <c r="D807" s="123"/>
    </row>
    <row r="808" spans="3:4" ht="13">
      <c r="C808" s="1"/>
      <c r="D808" s="123"/>
    </row>
    <row r="809" spans="3:4" ht="13">
      <c r="C809" s="1"/>
      <c r="D809" s="123"/>
    </row>
    <row r="810" spans="3:4" ht="13">
      <c r="C810" s="1"/>
      <c r="D810" s="123"/>
    </row>
    <row r="811" spans="3:4" ht="13">
      <c r="C811" s="1"/>
      <c r="D811" s="123"/>
    </row>
    <row r="812" spans="3:4" ht="13">
      <c r="C812" s="1"/>
      <c r="D812" s="123"/>
    </row>
    <row r="813" spans="3:4" ht="13">
      <c r="C813" s="1"/>
      <c r="D813" s="123"/>
    </row>
    <row r="814" spans="3:4" ht="13">
      <c r="C814" s="1"/>
      <c r="D814" s="123"/>
    </row>
    <row r="815" spans="3:4" ht="13">
      <c r="C815" s="1"/>
      <c r="D815" s="123"/>
    </row>
    <row r="816" spans="3:4" ht="13">
      <c r="C816" s="1"/>
      <c r="D816" s="123"/>
    </row>
    <row r="817" spans="3:4" ht="13">
      <c r="C817" s="1"/>
      <c r="D817" s="123"/>
    </row>
    <row r="818" spans="3:4" ht="13">
      <c r="C818" s="1"/>
      <c r="D818" s="123"/>
    </row>
    <row r="819" spans="3:4" ht="13">
      <c r="C819" s="1"/>
      <c r="D819" s="123"/>
    </row>
    <row r="820" spans="3:4" ht="13">
      <c r="C820" s="1"/>
      <c r="D820" s="123"/>
    </row>
    <row r="821" spans="3:4" ht="13">
      <c r="C821" s="1"/>
      <c r="D821" s="123"/>
    </row>
    <row r="822" spans="3:4" ht="13">
      <c r="C822" s="1"/>
      <c r="D822" s="123"/>
    </row>
    <row r="823" spans="3:4" ht="13">
      <c r="C823" s="1"/>
      <c r="D823" s="123"/>
    </row>
    <row r="824" spans="3:4" ht="13">
      <c r="C824" s="1"/>
      <c r="D824" s="123"/>
    </row>
    <row r="825" spans="3:4" ht="13">
      <c r="C825" s="1"/>
      <c r="D825" s="123"/>
    </row>
    <row r="826" spans="3:4" ht="13">
      <c r="C826" s="1"/>
      <c r="D826" s="123"/>
    </row>
    <row r="827" spans="3:4" ht="13">
      <c r="C827" s="1"/>
      <c r="D827" s="123"/>
    </row>
    <row r="828" spans="3:4" ht="13">
      <c r="C828" s="1"/>
      <c r="D828" s="123"/>
    </row>
    <row r="829" spans="3:4" ht="13">
      <c r="C829" s="1"/>
      <c r="D829" s="123"/>
    </row>
    <row r="830" spans="3:4" ht="13">
      <c r="C830" s="1"/>
      <c r="D830" s="123"/>
    </row>
    <row r="831" spans="3:4" ht="13">
      <c r="C831" s="1"/>
      <c r="D831" s="123"/>
    </row>
    <row r="832" spans="3:4" ht="13">
      <c r="C832" s="1"/>
      <c r="D832" s="123"/>
    </row>
    <row r="833" spans="3:4" ht="13">
      <c r="C833" s="1"/>
      <c r="D833" s="123"/>
    </row>
    <row r="834" spans="3:4" ht="13">
      <c r="C834" s="1"/>
      <c r="D834" s="123"/>
    </row>
    <row r="835" spans="3:4" ht="13">
      <c r="C835" s="1"/>
      <c r="D835" s="123"/>
    </row>
    <row r="836" spans="3:4" ht="13">
      <c r="C836" s="1"/>
      <c r="D836" s="123"/>
    </row>
    <row r="837" spans="3:4" ht="13">
      <c r="C837" s="1"/>
      <c r="D837" s="123"/>
    </row>
    <row r="838" spans="3:4" ht="13">
      <c r="C838" s="1"/>
      <c r="D838" s="123"/>
    </row>
    <row r="839" spans="3:4" ht="13">
      <c r="C839" s="1"/>
      <c r="D839" s="123"/>
    </row>
    <row r="840" spans="3:4" ht="13">
      <c r="C840" s="1"/>
      <c r="D840" s="123"/>
    </row>
    <row r="841" spans="3:4" ht="13">
      <c r="C841" s="1"/>
      <c r="D841" s="123"/>
    </row>
    <row r="842" spans="3:4" ht="13">
      <c r="C842" s="1"/>
      <c r="D842" s="123"/>
    </row>
    <row r="843" spans="3:4" ht="13">
      <c r="C843" s="1"/>
      <c r="D843" s="123"/>
    </row>
    <row r="844" spans="3:4" ht="13">
      <c r="C844" s="1"/>
      <c r="D844" s="123"/>
    </row>
    <row r="845" spans="3:4" ht="13">
      <c r="C845" s="1"/>
      <c r="D845" s="123"/>
    </row>
    <row r="846" spans="3:4" ht="13">
      <c r="C846" s="1"/>
      <c r="D846" s="123"/>
    </row>
    <row r="847" spans="3:4" ht="13">
      <c r="C847" s="1"/>
      <c r="D847" s="123"/>
    </row>
    <row r="848" spans="3:4" ht="13">
      <c r="C848" s="1"/>
      <c r="D848" s="123"/>
    </row>
    <row r="849" spans="3:4" ht="13">
      <c r="C849" s="1"/>
      <c r="D849" s="123"/>
    </row>
    <row r="850" spans="3:4" ht="13">
      <c r="C850" s="1"/>
      <c r="D850" s="123"/>
    </row>
    <row r="851" spans="3:4" ht="13">
      <c r="C851" s="1"/>
      <c r="D851" s="123"/>
    </row>
    <row r="852" spans="3:4" ht="13">
      <c r="C852" s="1"/>
      <c r="D852" s="123"/>
    </row>
    <row r="853" spans="3:4" ht="13">
      <c r="C853" s="1"/>
      <c r="D853" s="123"/>
    </row>
    <row r="854" spans="3:4" ht="13">
      <c r="C854" s="1"/>
      <c r="D854" s="123"/>
    </row>
    <row r="855" spans="3:4" ht="13">
      <c r="C855" s="1"/>
      <c r="D855" s="123"/>
    </row>
    <row r="856" spans="3:4" ht="13">
      <c r="C856" s="1"/>
      <c r="D856" s="123"/>
    </row>
    <row r="857" spans="3:4" ht="13">
      <c r="C857" s="1"/>
      <c r="D857" s="123"/>
    </row>
    <row r="858" spans="3:4" ht="13">
      <c r="C858" s="1"/>
      <c r="D858" s="123"/>
    </row>
    <row r="859" spans="3:4" ht="13">
      <c r="C859" s="1"/>
      <c r="D859" s="123"/>
    </row>
    <row r="860" spans="3:4" ht="13">
      <c r="C860" s="1"/>
      <c r="D860" s="123"/>
    </row>
    <row r="861" spans="3:4" ht="13">
      <c r="C861" s="1"/>
      <c r="D861" s="123"/>
    </row>
    <row r="862" spans="3:4" ht="13">
      <c r="C862" s="1"/>
      <c r="D862" s="123"/>
    </row>
    <row r="863" spans="3:4" ht="13">
      <c r="C863" s="1"/>
      <c r="D863" s="123"/>
    </row>
    <row r="864" spans="3:4" ht="13">
      <c r="C864" s="1"/>
      <c r="D864" s="123"/>
    </row>
    <row r="865" spans="3:4" ht="13">
      <c r="C865" s="1"/>
      <c r="D865" s="123"/>
    </row>
    <row r="866" spans="3:4" ht="13">
      <c r="C866" s="1"/>
      <c r="D866" s="123"/>
    </row>
    <row r="867" spans="3:4" ht="13">
      <c r="C867" s="1"/>
      <c r="D867" s="123"/>
    </row>
    <row r="868" spans="3:4" ht="13">
      <c r="C868" s="1"/>
      <c r="D868" s="123"/>
    </row>
    <row r="869" spans="3:4" ht="13">
      <c r="C869" s="1"/>
      <c r="D869" s="123"/>
    </row>
    <row r="870" spans="3:4" ht="13">
      <c r="C870" s="1"/>
      <c r="D870" s="123"/>
    </row>
    <row r="871" spans="3:4" ht="13">
      <c r="C871" s="1"/>
      <c r="D871" s="123"/>
    </row>
    <row r="872" spans="3:4" ht="13">
      <c r="C872" s="1"/>
      <c r="D872" s="123"/>
    </row>
    <row r="873" spans="3:4" ht="13">
      <c r="C873" s="1"/>
      <c r="D873" s="123"/>
    </row>
    <row r="874" spans="3:4" ht="13">
      <c r="C874" s="1"/>
      <c r="D874" s="123"/>
    </row>
    <row r="875" spans="3:4" ht="13">
      <c r="C875" s="1"/>
      <c r="D875" s="123"/>
    </row>
    <row r="876" spans="3:4" ht="13">
      <c r="C876" s="1"/>
      <c r="D876" s="123"/>
    </row>
    <row r="877" spans="3:4" ht="13">
      <c r="C877" s="1"/>
      <c r="D877" s="123"/>
    </row>
    <row r="878" spans="3:4" ht="13">
      <c r="C878" s="1"/>
      <c r="D878" s="123"/>
    </row>
    <row r="879" spans="3:4" ht="13">
      <c r="C879" s="1"/>
      <c r="D879" s="123"/>
    </row>
    <row r="880" spans="3:4" ht="13">
      <c r="C880" s="1"/>
      <c r="D880" s="123"/>
    </row>
    <row r="881" spans="3:4" ht="13">
      <c r="C881" s="1"/>
      <c r="D881" s="123"/>
    </row>
    <row r="882" spans="3:4" ht="13">
      <c r="C882" s="1"/>
      <c r="D882" s="123"/>
    </row>
    <row r="883" spans="3:4" ht="13">
      <c r="C883" s="1"/>
      <c r="D883" s="123"/>
    </row>
    <row r="884" spans="3:4" ht="13">
      <c r="C884" s="1"/>
      <c r="D884" s="123"/>
    </row>
    <row r="885" spans="3:4" ht="13">
      <c r="C885" s="1"/>
      <c r="D885" s="123"/>
    </row>
    <row r="886" spans="3:4" ht="13">
      <c r="C886" s="1"/>
      <c r="D886" s="123"/>
    </row>
    <row r="887" spans="3:4" ht="13">
      <c r="C887" s="1"/>
      <c r="D887" s="123"/>
    </row>
    <row r="888" spans="3:4" ht="13">
      <c r="C888" s="1"/>
      <c r="D888" s="123"/>
    </row>
    <row r="889" spans="3:4" ht="13">
      <c r="C889" s="1"/>
      <c r="D889" s="123"/>
    </row>
    <row r="890" spans="3:4" ht="13">
      <c r="C890" s="1"/>
      <c r="D890" s="123"/>
    </row>
    <row r="891" spans="3:4" ht="13">
      <c r="C891" s="1"/>
      <c r="D891" s="123"/>
    </row>
    <row r="892" spans="3:4" ht="13">
      <c r="C892" s="1"/>
      <c r="D892" s="123"/>
    </row>
    <row r="893" spans="3:4" ht="13">
      <c r="C893" s="1"/>
      <c r="D893" s="123"/>
    </row>
    <row r="894" spans="3:4" ht="13">
      <c r="C894" s="1"/>
      <c r="D894" s="123"/>
    </row>
    <row r="895" spans="3:4" ht="13">
      <c r="C895" s="1"/>
      <c r="D895" s="123"/>
    </row>
    <row r="896" spans="3:4" ht="13">
      <c r="C896" s="1"/>
      <c r="D896" s="123"/>
    </row>
    <row r="897" spans="3:4" ht="13">
      <c r="C897" s="1"/>
      <c r="D897" s="123"/>
    </row>
    <row r="898" spans="3:4" ht="13">
      <c r="C898" s="1"/>
      <c r="D898" s="123"/>
    </row>
    <row r="899" spans="3:4" ht="13">
      <c r="C899" s="1"/>
      <c r="D899" s="123"/>
    </row>
    <row r="900" spans="3:4" ht="13">
      <c r="C900" s="1"/>
      <c r="D900" s="123"/>
    </row>
    <row r="901" spans="3:4" ht="13">
      <c r="C901" s="1"/>
      <c r="D901" s="123"/>
    </row>
    <row r="902" spans="3:4" ht="13">
      <c r="C902" s="1"/>
      <c r="D902" s="123"/>
    </row>
    <row r="903" spans="3:4" ht="13">
      <c r="C903" s="1"/>
      <c r="D903" s="123"/>
    </row>
    <row r="904" spans="3:4" ht="13">
      <c r="C904" s="1"/>
      <c r="D904" s="123"/>
    </row>
    <row r="905" spans="3:4" ht="13">
      <c r="C905" s="1"/>
      <c r="D905" s="123"/>
    </row>
    <row r="906" spans="3:4" ht="13">
      <c r="C906" s="1"/>
      <c r="D906" s="123"/>
    </row>
    <row r="907" spans="3:4" ht="13">
      <c r="C907" s="1"/>
      <c r="D907" s="123"/>
    </row>
    <row r="908" spans="3:4" ht="13">
      <c r="C908" s="1"/>
      <c r="D908" s="123"/>
    </row>
    <row r="909" spans="3:4" ht="13">
      <c r="C909" s="1"/>
      <c r="D909" s="123"/>
    </row>
    <row r="910" spans="3:4" ht="13">
      <c r="C910" s="1"/>
      <c r="D910" s="123"/>
    </row>
    <row r="911" spans="3:4" ht="13">
      <c r="C911" s="1"/>
      <c r="D911" s="123"/>
    </row>
    <row r="912" spans="3:4" ht="13">
      <c r="C912" s="1"/>
      <c r="D912" s="123"/>
    </row>
    <row r="913" spans="3:4" ht="13">
      <c r="C913" s="1"/>
      <c r="D913" s="123"/>
    </row>
    <row r="914" spans="3:4" ht="13">
      <c r="C914" s="1"/>
      <c r="D914" s="123"/>
    </row>
    <row r="915" spans="3:4" ht="13">
      <c r="C915" s="1"/>
      <c r="D915" s="123"/>
    </row>
    <row r="916" spans="3:4" ht="13">
      <c r="C916" s="1"/>
      <c r="D916" s="123"/>
    </row>
    <row r="917" spans="3:4" ht="13">
      <c r="C917" s="1"/>
      <c r="D917" s="123"/>
    </row>
    <row r="918" spans="3:4" ht="13">
      <c r="C918" s="1"/>
      <c r="D918" s="123"/>
    </row>
    <row r="919" spans="3:4" ht="13">
      <c r="C919" s="1"/>
      <c r="D919" s="123"/>
    </row>
    <row r="920" spans="3:4" ht="13">
      <c r="C920" s="1"/>
      <c r="D920" s="123"/>
    </row>
    <row r="921" spans="3:4" ht="13">
      <c r="C921" s="1"/>
      <c r="D921" s="123"/>
    </row>
    <row r="922" spans="3:4" ht="13">
      <c r="C922" s="1"/>
      <c r="D922" s="123"/>
    </row>
    <row r="923" spans="3:4" ht="13">
      <c r="C923" s="1"/>
      <c r="D923" s="123"/>
    </row>
    <row r="924" spans="3:4" ht="13">
      <c r="C924" s="1"/>
      <c r="D924" s="123"/>
    </row>
    <row r="925" spans="3:4" ht="13">
      <c r="C925" s="1"/>
      <c r="D925" s="123"/>
    </row>
    <row r="926" spans="3:4" ht="13">
      <c r="C926" s="1"/>
      <c r="D926" s="123"/>
    </row>
    <row r="927" spans="3:4" ht="13">
      <c r="C927" s="1"/>
      <c r="D927" s="123"/>
    </row>
    <row r="928" spans="3:4" ht="13">
      <c r="C928" s="1"/>
      <c r="D928" s="123"/>
    </row>
    <row r="929" spans="3:4" ht="13">
      <c r="C929" s="1"/>
      <c r="D929" s="123"/>
    </row>
    <row r="930" spans="3:4" ht="13">
      <c r="C930" s="1"/>
      <c r="D930" s="123"/>
    </row>
    <row r="931" spans="3:4" ht="13">
      <c r="C931" s="1"/>
      <c r="D931" s="123"/>
    </row>
    <row r="932" spans="3:4" ht="13">
      <c r="C932" s="1"/>
      <c r="D932" s="123"/>
    </row>
    <row r="933" spans="3:4" ht="13">
      <c r="C933" s="1"/>
      <c r="D933" s="123"/>
    </row>
    <row r="934" spans="3:4" ht="13">
      <c r="C934" s="1"/>
      <c r="D934" s="123"/>
    </row>
    <row r="935" spans="3:4" ht="13">
      <c r="C935" s="1"/>
      <c r="D935" s="123"/>
    </row>
    <row r="936" spans="3:4" ht="13">
      <c r="C936" s="1"/>
      <c r="D936" s="123"/>
    </row>
    <row r="937" spans="3:4" ht="13">
      <c r="C937" s="1"/>
      <c r="D937" s="123"/>
    </row>
    <row r="938" spans="3:4" ht="13">
      <c r="C938" s="1"/>
      <c r="D938" s="123"/>
    </row>
    <row r="939" spans="3:4" ht="13">
      <c r="C939" s="1"/>
      <c r="D939" s="123"/>
    </row>
    <row r="940" spans="3:4" ht="13">
      <c r="C940" s="1"/>
      <c r="D940" s="123"/>
    </row>
    <row r="941" spans="3:4" ht="13">
      <c r="C941" s="1"/>
      <c r="D941" s="123"/>
    </row>
    <row r="942" spans="3:4" ht="13">
      <c r="C942" s="1"/>
      <c r="D942" s="123"/>
    </row>
    <row r="943" spans="3:4" ht="13">
      <c r="C943" s="1"/>
      <c r="D943" s="123"/>
    </row>
    <row r="944" spans="3:4" ht="13">
      <c r="C944" s="1"/>
      <c r="D944" s="123"/>
    </row>
    <row r="945" spans="3:4" ht="13">
      <c r="C945" s="1"/>
      <c r="D945" s="123"/>
    </row>
    <row r="946" spans="3:4" ht="13">
      <c r="C946" s="1"/>
      <c r="D946" s="123"/>
    </row>
    <row r="947" spans="3:4" ht="13">
      <c r="C947" s="1"/>
      <c r="D947" s="123"/>
    </row>
    <row r="948" spans="3:4" ht="13">
      <c r="C948" s="1"/>
      <c r="D948" s="123"/>
    </row>
    <row r="949" spans="3:4" ht="13">
      <c r="C949" s="1"/>
      <c r="D949" s="123"/>
    </row>
    <row r="950" spans="3:4" ht="13">
      <c r="C950" s="1"/>
      <c r="D950" s="123"/>
    </row>
    <row r="951" spans="3:4" ht="13">
      <c r="C951" s="1"/>
      <c r="D951" s="123"/>
    </row>
    <row r="952" spans="3:4" ht="13">
      <c r="C952" s="1"/>
      <c r="D952" s="123"/>
    </row>
    <row r="953" spans="3:4" ht="13">
      <c r="C953" s="1"/>
      <c r="D953" s="123"/>
    </row>
    <row r="954" spans="3:4" ht="13">
      <c r="C954" s="1"/>
      <c r="D954" s="123"/>
    </row>
    <row r="955" spans="3:4" ht="13">
      <c r="C955" s="1"/>
      <c r="D955" s="123"/>
    </row>
    <row r="956" spans="3:4" ht="13">
      <c r="C956" s="1"/>
      <c r="D956" s="123"/>
    </row>
    <row r="957" spans="3:4" ht="13">
      <c r="C957" s="1"/>
      <c r="D957" s="123"/>
    </row>
    <row r="958" spans="3:4" ht="13">
      <c r="C958" s="1"/>
      <c r="D958" s="123"/>
    </row>
    <row r="959" spans="3:4" ht="13">
      <c r="C959" s="1"/>
      <c r="D959" s="123"/>
    </row>
    <row r="960" spans="3:4" ht="13">
      <c r="C960" s="1"/>
      <c r="D960" s="123"/>
    </row>
    <row r="961" spans="3:4" ht="13">
      <c r="C961" s="1"/>
      <c r="D961" s="123"/>
    </row>
    <row r="962" spans="3:4" ht="13">
      <c r="C962" s="1"/>
      <c r="D962" s="123"/>
    </row>
    <row r="963" spans="3:4" ht="13">
      <c r="C963" s="1"/>
      <c r="D963" s="123"/>
    </row>
    <row r="964" spans="3:4" ht="13">
      <c r="C964" s="1"/>
      <c r="D964" s="123"/>
    </row>
    <row r="965" spans="3:4" ht="13">
      <c r="C965" s="1"/>
      <c r="D965" s="123"/>
    </row>
    <row r="966" spans="3:4" ht="13">
      <c r="C966" s="1"/>
      <c r="D966" s="123"/>
    </row>
    <row r="967" spans="3:4" ht="13">
      <c r="C967" s="1"/>
      <c r="D967" s="123"/>
    </row>
    <row r="968" spans="3:4" ht="13">
      <c r="C968" s="1"/>
      <c r="D968" s="123"/>
    </row>
    <row r="969" spans="3:4" ht="13">
      <c r="C969" s="1"/>
      <c r="D969" s="123"/>
    </row>
    <row r="970" spans="3:4" ht="13">
      <c r="C970" s="1"/>
      <c r="D970" s="123"/>
    </row>
    <row r="971" spans="3:4" ht="13">
      <c r="C971" s="1"/>
      <c r="D971" s="123"/>
    </row>
    <row r="972" spans="3:4" ht="13">
      <c r="C972" s="1"/>
      <c r="D972" s="123"/>
    </row>
    <row r="973" spans="3:4" ht="13">
      <c r="C973" s="1"/>
      <c r="D973" s="123"/>
    </row>
    <row r="974" spans="3:4" ht="13">
      <c r="C974" s="1"/>
      <c r="D974" s="123"/>
    </row>
    <row r="975" spans="3:4" ht="13">
      <c r="C975" s="1"/>
      <c r="D975" s="123"/>
    </row>
    <row r="976" spans="3:4" ht="13">
      <c r="C976" s="1"/>
      <c r="D976" s="123"/>
    </row>
    <row r="977" spans="3:4" ht="13">
      <c r="C977" s="1"/>
      <c r="D977" s="123"/>
    </row>
    <row r="978" spans="3:4" ht="13">
      <c r="C978" s="1"/>
      <c r="D978" s="123"/>
    </row>
    <row r="979" spans="3:4" ht="13">
      <c r="C979" s="1"/>
      <c r="D979" s="123"/>
    </row>
    <row r="980" spans="3:4" ht="13">
      <c r="C980" s="1"/>
      <c r="D980" s="123"/>
    </row>
    <row r="981" spans="3:4" ht="13">
      <c r="C981" s="1"/>
      <c r="D981" s="123"/>
    </row>
    <row r="982" spans="3:4" ht="13">
      <c r="C982" s="1"/>
      <c r="D982" s="123"/>
    </row>
    <row r="983" spans="3:4" ht="13">
      <c r="C983" s="1"/>
      <c r="D983" s="123"/>
    </row>
    <row r="984" spans="3:4" ht="13">
      <c r="C984" s="1"/>
      <c r="D984" s="123"/>
    </row>
    <row r="985" spans="3:4" ht="13">
      <c r="C985" s="1"/>
      <c r="D985" s="123"/>
    </row>
    <row r="986" spans="3:4" ht="13">
      <c r="C986" s="1"/>
      <c r="D986" s="123"/>
    </row>
    <row r="987" spans="3:4" ht="13">
      <c r="C987" s="1"/>
      <c r="D987" s="123"/>
    </row>
    <row r="988" spans="3:4" ht="13">
      <c r="C988" s="1"/>
      <c r="D988" s="123"/>
    </row>
    <row r="989" spans="3:4" ht="13">
      <c r="C989" s="1"/>
      <c r="D989" s="123"/>
    </row>
    <row r="990" spans="3:4" ht="13">
      <c r="C990" s="1"/>
      <c r="D990" s="123"/>
    </row>
    <row r="991" spans="3:4" ht="13">
      <c r="C991" s="1"/>
    </row>
    <row r="992" spans="3:4" ht="13">
      <c r="C992" s="1"/>
    </row>
    <row r="993" spans="3:3" ht="13">
      <c r="C993" s="1"/>
    </row>
    <row r="994" spans="3:3" ht="13">
      <c r="C994" s="1"/>
    </row>
    <row r="995" spans="3:3" ht="13">
      <c r="C995" s="1"/>
    </row>
  </sheetData>
  <autoFilter ref="A1:E995" xr:uid="{00000000-0009-0000-0000-00000E000000}"/>
  <hyperlinks>
    <hyperlink ref="B2" r:id="rId1" xr:uid="{00000000-0004-0000-0E00-000000000000}"/>
    <hyperlink ref="B3" r:id="rId2" xr:uid="{00000000-0004-0000-0E00-000001000000}"/>
    <hyperlink ref="B4" r:id="rId3" xr:uid="{00000000-0004-0000-0E00-000002000000}"/>
    <hyperlink ref="B5" r:id="rId4" xr:uid="{00000000-0004-0000-0E00-000003000000}"/>
    <hyperlink ref="B6" r:id="rId5" xr:uid="{00000000-0004-0000-0E00-000004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'DATA-Channels'!#REF!</xm:f>
          </x14:formula1>
          <xm:sqref>C2:C995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A C A g A u 4 u d W k J O V p i l A A A A 9 g A A A B I A A A B D b 2 5 m a W c v U G F j a 2 F n Z S 5 4 b W y F j 0 0 K w j A U h K 9 S 3 r 5 J G x W k v K Y L d W d B E M R t S G M b b F N p U t O 7 u f B I X s G K v z u X M / M N z N w u V 8 y G p g 7 O q r O 6 N S n E J I J A G d k W 2 p Q p 9 O 4 Q z i H j u B H y K E o V j L C x y W B 1 C p V z p 4 R S 7 z 3 x E 9 J 2 J W V R F N N 9 v t 7 K S j U i 1 M Y 6 Y a S C T 6 v 4 3 w K O u + c Y z k g 8 Z Y T N x k 1 I 3 y b m 2 n w B N m a P 9 M f E R V + 7 v l O 8 U O F y h f Q t k b 4 + 8 D t Q S w M E F A A A C A g A u 4 u d W k + z U a B w A Q A A J w Q A A B M A A A B G b 3 J t d W x h c y 9 T Z W N 0 a W 9 u M S 5 t f Z P f a s I w F I f v B d 8 h x B u F 2 i 7 d f 2 Q X o m 5 s g 8 G w b j D x I r V H z Y x J S V K p i G + z N 9 m L L V V h O D i 7 K u f 7 0 Z P z k R w L U y e 0 I s P D l 3 X q t X r N L r i B j D R o v 5 t 0 2 2 8 i A 2 0 p u S M S X I 2 Q 1 w K k B F 8 O y i n I 8 F 2 b Z a r 1 s n k v J I Q 9 r R w o Z 5 s 0 G l k w N l J c 6 r B Q c z B R b v S n P 8 Z G I y W i p 2 L u W V K k E N m p E b n H U P V r r / f H n R R h K W 1 J W w F R h Z Q B c a a A V u A n a d A X v h Z z v j d g 1 Y S H 2 b b j R w c r X 5 4 I B O R Z q K y i w w W A o 5 P d u M 8 d n x w 6 P c D 3 l 8 r A O D B k m H N Z W W z y q m f C U y + W G K 7 s T J t V T 8 t i p Z J N D r b 5 Z 4 C A b L f 0 k F e F / x + I g 9 L t f H D k M c L P E X 6 B 8 C u E X y P 8 B u G 3 C G e Y A M M M G K b A M A d 2 i Q W Y H c P 0 G O b H M M H 4 D A v Q q 8 P M Y 8 w 8 x s x j z D z G z O N T c 5 / Q D O h x C w b K z c D 4 x S M 6 B Q P k A / w q q t + 3 O 1 y K v I k + 8 Y C w V k 2 o / z p 1 f g B Q S w M E F A A A C A g A u 4 u d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i 5 1 a Q k 5 W m K U A A A D 2 A A A A E g A A A A A A A A A A A A A A p I E A A A A A Q 2 9 u Z m l n L 1 B h Y 2 t h Z 2 U u e G 1 s U E s B A h Q D F A A A C A g A u 4 u d W k + z U a B w A Q A A J w Q A A B M A A A A A A A A A A A A A A K S B 1 Q A A A E Z v c m 1 1 b G F z L 1 N l Y 3 R p b 2 4 x L m 1 Q S w E C F A M U A A A I C A C 7 i 5 1 a D 8 r p q 6 Q A A A D p A A A A E w A A A A A A A A A A A A A A p I F 2 A g A A W 0 N v b n R l b n R f V H l w Z X N d L n h t b F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G Q A A A A A A A F Q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B V E E t V m l k Z W 9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R i M m I 5 N m Q t Y W I 4 Y i 0 0 Y m E z L T k x Z j E t N j d m N m I 0 Y j Y 2 N j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V E F f V m l k Z W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l U M T U 6 M j k 6 N T Q u N D Y 1 M j U 2 M F o i I C 8 + P E V u d H J 5 I F R 5 c G U 9 I k Z p b G x D b 2 x 1 b W 5 U e X B l c y I g V m F s d W U 9 I n N C Z 1 l H Q m d B R 0 J n W U d B Q V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S 1 W a W R l b 3 M v Q X V 0 b 1 J l b W 9 2 Z W R D b 2 x 1 b W 5 z M S 5 7 Q 2 9 s d W 1 u M S w w f S Z x d W 9 0 O y w m c X V v d D t T Z W N 0 a W 9 u M S 9 E Q V R B L V Z p Z G V v c y 9 B d X R v U m V t b 3 Z l Z E N v b H V t b n M x L n t D b 2 x 1 b W 4 y L D F 9 J n F 1 b 3 Q 7 L C Z x d W 9 0 O 1 N l Y 3 R p b 2 4 x L 0 R B V E E t V m l k Z W 9 z L 0 F 1 d G 9 S Z W 1 v d m V k Q 2 9 s d W 1 u c z E u e 0 N v b H V t b j M s M n 0 m c X V v d D s s J n F 1 b 3 Q 7 U 2 V j d G l v b j E v R E F U Q S 1 W a W R l b 3 M v Q X V 0 b 1 J l b W 9 2 Z W R D b 2 x 1 b W 5 z M S 5 7 Q 2 9 s d W 1 u N C w z f S Z x d W 9 0 O y w m c X V v d D t T Z W N 0 a W 9 u M S 9 E Q V R B L V Z p Z G V v c y 9 B d X R v U m V t b 3 Z l Z E N v b H V t b n M x L n t D b 2 x 1 b W 4 1 L D R 9 J n F 1 b 3 Q 7 L C Z x d W 9 0 O 1 N l Y 3 R p b 2 4 x L 0 R B V E E t V m l k Z W 9 z L 0 F 1 d G 9 S Z W 1 v d m V k Q 2 9 s d W 1 u c z E u e 0 N v b H V t b j Y s N X 0 m c X V v d D s s J n F 1 b 3 Q 7 U 2 V j d G l v b j E v R E F U Q S 1 W a W R l b 3 M v Q X V 0 b 1 J l b W 9 2 Z W R D b 2 x 1 b W 5 z M S 5 7 Q 2 9 s d W 1 u N y w 2 f S Z x d W 9 0 O y w m c X V v d D t T Z W N 0 a W 9 u M S 9 E Q V R B L V Z p Z G V v c y 9 B d X R v U m V t b 3 Z l Z E N v b H V t b n M x L n t D b 2 x 1 b W 4 4 L D d 9 J n F 1 b 3 Q 7 L C Z x d W 9 0 O 1 N l Y 3 R p b 2 4 x L 0 R B V E E t V m l k Z W 9 z L 0 F 1 d G 9 S Z W 1 v d m V k Q 2 9 s d W 1 u c z E u e 0 N v b H V t b j k s O H 0 m c X V v d D s s J n F 1 b 3 Q 7 U 2 V j d G l v b j E v R E F U Q S 1 W a W R l b 3 M v Q X V 0 b 1 J l b W 9 2 Z W R D b 2 x 1 b W 5 z M S 5 7 Q 2 9 s d W 1 u M T A s O X 0 m c X V v d D s s J n F 1 b 3 Q 7 U 2 V j d G l v b j E v R E F U Q S 1 W a W R l b 3 M v Q X V 0 b 1 J l b W 9 2 Z W R D b 2 x 1 b W 5 z M S 5 7 Q 2 9 s d W 1 u M T E s M T B 9 J n F 1 b 3 Q 7 L C Z x d W 9 0 O 1 N l Y 3 R p b 2 4 x L 0 R B V E E t V m l k Z W 9 z L 0 F 1 d G 9 S Z W 1 v d m V k Q 2 9 s d W 1 u c z E u e 0 N v b H V t b j E y L D E x f S Z x d W 9 0 O y w m c X V v d D t T Z W N 0 a W 9 u M S 9 E Q V R B L V Z p Z G V v c y 9 B d X R v U m V t b 3 Z l Z E N v b H V t b n M x L n t D b 2 x 1 b W 4 x M y w x M n 0 m c X V v d D s s J n F 1 b 3 Q 7 U 2 V j d G l v b j E v R E F U Q S 1 W a W R l b 3 M v Q X V 0 b 1 J l b W 9 2 Z W R D b 2 x 1 b W 5 z M S 5 7 Q 2 9 s d W 1 u M T Q s M T N 9 J n F 1 b 3 Q 7 L C Z x d W 9 0 O 1 N l Y 3 R p b 2 4 x L 0 R B V E E t V m l k Z W 9 z L 0 F 1 d G 9 S Z W 1 v d m V k Q 2 9 s d W 1 u c z E u e 0 N v b H V t b j E 1 L D E 0 f S Z x d W 9 0 O y w m c X V v d D t T Z W N 0 a W 9 u M S 9 E Q V R B L V Z p Z G V v c y 9 B d X R v U m V t b 3 Z l Z E N v b H V t b n M x L n t D b 2 x 1 b W 4 x N i w x N X 0 m c X V v d D s s J n F 1 b 3 Q 7 U 2 V j d G l v b j E v R E F U Q S 1 W a W R l b 3 M v Q X V 0 b 1 J l b W 9 2 Z W R D b 2 x 1 b W 5 z M S 5 7 Q 2 9 s d W 1 u M T c s M T Z 9 J n F 1 b 3 Q 7 L C Z x d W 9 0 O 1 N l Y 3 R p b 2 4 x L 0 R B V E E t V m l k Z W 9 z L 0 F 1 d G 9 S Z W 1 v d m V k Q 2 9 s d W 1 u c z E u e 0 N v b H V t b j E 4 L D E 3 f S Z x d W 9 0 O y w m c X V v d D t T Z W N 0 a W 9 u M S 9 E Q V R B L V Z p Z G V v c y 9 B d X R v U m V t b 3 Z l Z E N v b H V t b n M x L n t D b 2 x 1 b W 4 x O S w x O H 0 m c X V v d D s s J n F 1 b 3 Q 7 U 2 V j d G l v b j E v R E F U Q S 1 W a W R l b 3 M v Q X V 0 b 1 J l b W 9 2 Z W R D b 2 x 1 b W 5 z M S 5 7 Q 2 9 s d W 1 u M j A s M T l 9 J n F 1 b 3 Q 7 L C Z x d W 9 0 O 1 N l Y 3 R p b 2 4 x L 0 R B V E E t V m l k Z W 9 z L 0 F 1 d G 9 S Z W 1 v d m V k Q 2 9 s d W 1 u c z E u e 0 N v b H V t b j I x L D I w f S Z x d W 9 0 O y w m c X V v d D t T Z W N 0 a W 9 u M S 9 E Q V R B L V Z p Z G V v c y 9 B d X R v U m V t b 3 Z l Z E N v b H V t b n M x L n t D b 2 x 1 b W 4 y M i w y M X 0 m c X V v d D s s J n F 1 b 3 Q 7 U 2 V j d G l v b j E v R E F U Q S 1 W a W R l b 3 M v Q X V 0 b 1 J l b W 9 2 Z W R D b 2 x 1 b W 5 z M S 5 7 Q 2 9 s d W 1 u M j M s M j J 9 J n F 1 b 3 Q 7 L C Z x d W 9 0 O 1 N l Y 3 R p b 2 4 x L 0 R B V E E t V m l k Z W 9 z L 0 F 1 d G 9 S Z W 1 v d m V k Q 2 9 s d W 1 u c z E u e 0 N v b H V t b j I 0 L D I z f S Z x d W 9 0 O y w m c X V v d D t T Z W N 0 a W 9 u M S 9 E Q V R B L V Z p Z G V v c y 9 B d X R v U m V t b 3 Z l Z E N v b H V t b n M x L n t D b 2 x 1 b W 4 y N S w y N H 0 m c X V v d D s s J n F 1 b 3 Q 7 U 2 V j d G l v b j E v R E F U Q S 1 W a W R l b 3 M v Q X V 0 b 1 J l b W 9 2 Z W R D b 2 x 1 b W 5 z M S 5 7 Q 2 9 s d W 1 u M j Y s M j V 9 J n F 1 b 3 Q 7 L C Z x d W 9 0 O 1 N l Y 3 R p b 2 4 x L 0 R B V E E t V m l k Z W 9 z L 0 F 1 d G 9 S Z W 1 v d m V k Q 2 9 s d W 1 u c z E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E F U Q S 1 W a W R l b 3 M v Q X V 0 b 1 J l b W 9 2 Z W R D b 2 x 1 b W 5 z M S 5 7 Q 2 9 s d W 1 u M S w w f S Z x d W 9 0 O y w m c X V v d D t T Z W N 0 a W 9 u M S 9 E Q V R B L V Z p Z G V v c y 9 B d X R v U m V t b 3 Z l Z E N v b H V t b n M x L n t D b 2 x 1 b W 4 y L D F 9 J n F 1 b 3 Q 7 L C Z x d W 9 0 O 1 N l Y 3 R p b 2 4 x L 0 R B V E E t V m l k Z W 9 z L 0 F 1 d G 9 S Z W 1 v d m V k Q 2 9 s d W 1 u c z E u e 0 N v b H V t b j M s M n 0 m c X V v d D s s J n F 1 b 3 Q 7 U 2 V j d G l v b j E v R E F U Q S 1 W a W R l b 3 M v Q X V 0 b 1 J l b W 9 2 Z W R D b 2 x 1 b W 5 z M S 5 7 Q 2 9 s d W 1 u N C w z f S Z x d W 9 0 O y w m c X V v d D t T Z W N 0 a W 9 u M S 9 E Q V R B L V Z p Z G V v c y 9 B d X R v U m V t b 3 Z l Z E N v b H V t b n M x L n t D b 2 x 1 b W 4 1 L D R 9 J n F 1 b 3 Q 7 L C Z x d W 9 0 O 1 N l Y 3 R p b 2 4 x L 0 R B V E E t V m l k Z W 9 z L 0 F 1 d G 9 S Z W 1 v d m V k Q 2 9 s d W 1 u c z E u e 0 N v b H V t b j Y s N X 0 m c X V v d D s s J n F 1 b 3 Q 7 U 2 V j d G l v b j E v R E F U Q S 1 W a W R l b 3 M v Q X V 0 b 1 J l b W 9 2 Z W R D b 2 x 1 b W 5 z M S 5 7 Q 2 9 s d W 1 u N y w 2 f S Z x d W 9 0 O y w m c X V v d D t T Z W N 0 a W 9 u M S 9 E Q V R B L V Z p Z G V v c y 9 B d X R v U m V t b 3 Z l Z E N v b H V t b n M x L n t D b 2 x 1 b W 4 4 L D d 9 J n F 1 b 3 Q 7 L C Z x d W 9 0 O 1 N l Y 3 R p b 2 4 x L 0 R B V E E t V m l k Z W 9 z L 0 F 1 d G 9 S Z W 1 v d m V k Q 2 9 s d W 1 u c z E u e 0 N v b H V t b j k s O H 0 m c X V v d D s s J n F 1 b 3 Q 7 U 2 V j d G l v b j E v R E F U Q S 1 W a W R l b 3 M v Q X V 0 b 1 J l b W 9 2 Z W R D b 2 x 1 b W 5 z M S 5 7 Q 2 9 s d W 1 u M T A s O X 0 m c X V v d D s s J n F 1 b 3 Q 7 U 2 V j d G l v b j E v R E F U Q S 1 W a W R l b 3 M v Q X V 0 b 1 J l b W 9 2 Z W R D b 2 x 1 b W 5 z M S 5 7 Q 2 9 s d W 1 u M T E s M T B 9 J n F 1 b 3 Q 7 L C Z x d W 9 0 O 1 N l Y 3 R p b 2 4 x L 0 R B V E E t V m l k Z W 9 z L 0 F 1 d G 9 S Z W 1 v d m V k Q 2 9 s d W 1 u c z E u e 0 N v b H V t b j E y L D E x f S Z x d W 9 0 O y w m c X V v d D t T Z W N 0 a W 9 u M S 9 E Q V R B L V Z p Z G V v c y 9 B d X R v U m V t b 3 Z l Z E N v b H V t b n M x L n t D b 2 x 1 b W 4 x M y w x M n 0 m c X V v d D s s J n F 1 b 3 Q 7 U 2 V j d G l v b j E v R E F U Q S 1 W a W R l b 3 M v Q X V 0 b 1 J l b W 9 2 Z W R D b 2 x 1 b W 5 z M S 5 7 Q 2 9 s d W 1 u M T Q s M T N 9 J n F 1 b 3 Q 7 L C Z x d W 9 0 O 1 N l Y 3 R p b 2 4 x L 0 R B V E E t V m l k Z W 9 z L 0 F 1 d G 9 S Z W 1 v d m V k Q 2 9 s d W 1 u c z E u e 0 N v b H V t b j E 1 L D E 0 f S Z x d W 9 0 O y w m c X V v d D t T Z W N 0 a W 9 u M S 9 E Q V R B L V Z p Z G V v c y 9 B d X R v U m V t b 3 Z l Z E N v b H V t b n M x L n t D b 2 x 1 b W 4 x N i w x N X 0 m c X V v d D s s J n F 1 b 3 Q 7 U 2 V j d G l v b j E v R E F U Q S 1 W a W R l b 3 M v Q X V 0 b 1 J l b W 9 2 Z W R D b 2 x 1 b W 5 z M S 5 7 Q 2 9 s d W 1 u M T c s M T Z 9 J n F 1 b 3 Q 7 L C Z x d W 9 0 O 1 N l Y 3 R p b 2 4 x L 0 R B V E E t V m l k Z W 9 z L 0 F 1 d G 9 S Z W 1 v d m V k Q 2 9 s d W 1 u c z E u e 0 N v b H V t b j E 4 L D E 3 f S Z x d W 9 0 O y w m c X V v d D t T Z W N 0 a W 9 u M S 9 E Q V R B L V Z p Z G V v c y 9 B d X R v U m V t b 3 Z l Z E N v b H V t b n M x L n t D b 2 x 1 b W 4 x O S w x O H 0 m c X V v d D s s J n F 1 b 3 Q 7 U 2 V j d G l v b j E v R E F U Q S 1 W a W R l b 3 M v Q X V 0 b 1 J l b W 9 2 Z W R D b 2 x 1 b W 5 z M S 5 7 Q 2 9 s d W 1 u M j A s M T l 9 J n F 1 b 3 Q 7 L C Z x d W 9 0 O 1 N l Y 3 R p b 2 4 x L 0 R B V E E t V m l k Z W 9 z L 0 F 1 d G 9 S Z W 1 v d m V k Q 2 9 s d W 1 u c z E u e 0 N v b H V t b j I x L D I w f S Z x d W 9 0 O y w m c X V v d D t T Z W N 0 a W 9 u M S 9 E Q V R B L V Z p Z G V v c y 9 B d X R v U m V t b 3 Z l Z E N v b H V t b n M x L n t D b 2 x 1 b W 4 y M i w y M X 0 m c X V v d D s s J n F 1 b 3 Q 7 U 2 V j d G l v b j E v R E F U Q S 1 W a W R l b 3 M v Q X V 0 b 1 J l b W 9 2 Z W R D b 2 x 1 b W 5 z M S 5 7 Q 2 9 s d W 1 u M j M s M j J 9 J n F 1 b 3 Q 7 L C Z x d W 9 0 O 1 N l Y 3 R p b 2 4 x L 0 R B V E E t V m l k Z W 9 z L 0 F 1 d G 9 S Z W 1 v d m V k Q 2 9 s d W 1 u c z E u e 0 N v b H V t b j I 0 L D I z f S Z x d W 9 0 O y w m c X V v d D t T Z W N 0 a W 9 u M S 9 E Q V R B L V Z p Z G V v c y 9 B d X R v U m V t b 3 Z l Z E N v b H V t b n M x L n t D b 2 x 1 b W 4 y N S w y N H 0 m c X V v d D s s J n F 1 b 3 Q 7 U 2 V j d G l v b j E v R E F U Q S 1 W a W R l b 3 M v Q X V 0 b 1 J l b W 9 2 Z W R D b 2 x 1 b W 5 z M S 5 7 Q 2 9 s d W 1 u M j Y s M j V 9 J n F 1 b 3 Q 7 L C Z x d W 9 0 O 1 N l Y 3 R p b 2 4 x L 0 R B V E E t V m l k Z W 9 z L 0 F 1 d G 9 S Z W 1 v d m V k Q 2 9 s d W 1 u c z E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S 1 W a W R l b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1 W a W R l b 3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V Z p Z G V v c y 9 H Z S V D M y V B N G 5 k Z X J 0 Z X I l M j B T c G F s d G V u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1 W a W R l b 3 M v R W 5 0 Z m V y b n R l J T I w b 2 J l c m U l M j B a Z W l s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f R r v D I h P V u c R 0 7 J B 8 4 7 J 4 7 N w L V 6 / M a S T h w G g 2 c M C f p z K / T O L x + w / I c 7 4 I f H 0 N q S Z O 7 E o x 6 f m q h / 1 i U 0 F 7 / 3 l R M J y d P m q E D S Y j Z 1 q C G J c e 4 2 1 + Q D A 9 o 8 M L q x m 5 5 Y e 0 8 E H 0 / W W a Q = = < / D a t a M a s h u p > 
</file>

<file path=customXml/itemProps1.xml><?xml version="1.0" encoding="utf-8"?>
<ds:datastoreItem xmlns:ds="http://schemas.openxmlformats.org/officeDocument/2006/customXml" ds:itemID="{48201042-BEAF-AD4F-9265-4559F1D64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DATA-Videos</vt:lpstr>
      <vt:lpstr>OLD-DATA-Videos</vt:lpstr>
      <vt:lpstr>DATA-Teams</vt:lpstr>
      <vt:lpstr>DATA-Channels</vt:lpstr>
      <vt:lpstr>Output-Tournaments</vt:lpstr>
      <vt:lpstr>Pompfenbau</vt:lpstr>
      <vt:lpstr>old_Spielvideos</vt:lpstr>
      <vt:lpstr>Training und Tutorial</vt:lpstr>
      <vt:lpstr>Musik</vt:lpstr>
      <vt:lpstr>Eberhardt</vt:lpstr>
      <vt:lpstr>Podcasts</vt:lpstr>
      <vt:lpstr>Diverse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Unger, Nalo Juli</cp:lastModifiedBy>
  <dcterms:created xsi:type="dcterms:W3CDTF">2025-05-01T10:13:30Z</dcterms:created>
  <dcterms:modified xsi:type="dcterms:W3CDTF">2025-05-01T11:41:29Z</dcterms:modified>
</cp:coreProperties>
</file>