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1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13.xml" ContentType="application/vnd.openxmlformats-officedocument.spreadsheetml.table+xml"/>
  <Override PartName="/xl/tables/table1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Nicho\OneDrive\Resumes\Work\Benihana\"/>
    </mc:Choice>
  </mc:AlternateContent>
  <xr:revisionPtr revIDLastSave="0" documentId="8_{18D90A72-FA26-4329-9504-73656D0BB8E6}" xr6:coauthVersionLast="47" xr6:coauthVersionMax="47" xr10:uidLastSave="{00000000-0000-0000-0000-000000000000}"/>
  <bookViews>
    <workbookView xWindow="-18000" yWindow="-16320" windowWidth="29040" windowHeight="16440" tabRatio="877" activeTab="11" xr2:uid="{00000000-000D-0000-FFFF-FFFF00000000}"/>
  </bookViews>
  <sheets>
    <sheet name="Front Sheet" sheetId="12" r:id="rId1"/>
    <sheet name="DEVELOPERS SHEET(DELETE)" sheetId="13" r:id="rId2"/>
    <sheet name="Validation" sheetId="11" r:id="rId3"/>
    <sheet name="Teppan" sheetId="2" r:id="rId4"/>
    <sheet name="Sushi" sheetId="4" r:id="rId5"/>
    <sheet name="Bar" sheetId="5" r:id="rId6"/>
    <sheet name="Busser" sheetId="6" r:id="rId7"/>
    <sheet name="ToGo" sheetId="7" r:id="rId8"/>
    <sheet name="LUNCH CASH" sheetId="3" r:id="rId9"/>
    <sheet name="DINNER CASH" sheetId="9" r:id="rId10"/>
    <sheet name="HARD DATA" sheetId="1" r:id="rId11"/>
    <sheet name="Variable Data" sheetId="10" r:id="rId12"/>
  </sheets>
  <definedNames>
    <definedName name="Employee_Table_Records">Validation!#REF!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3" l="1"/>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6" i="3"/>
  <c r="L7" i="3"/>
  <c r="L8" i="3"/>
  <c r="L9" i="3"/>
  <c r="L10" i="3"/>
  <c r="L5" i="3"/>
  <c r="F53" i="3"/>
  <c r="G53" i="3"/>
  <c r="I11" i="12"/>
  <c r="H13" i="12"/>
  <c r="H12" i="12"/>
  <c r="H11" i="12"/>
  <c r="L56" i="3"/>
  <c r="H56" i="3"/>
  <c r="L81" i="3"/>
  <c r="H81" i="3"/>
  <c r="H81" i="9"/>
  <c r="L81" i="9"/>
  <c r="L56" i="9"/>
  <c r="H56" i="9"/>
  <c r="L61" i="9"/>
  <c r="L64" i="9" s="1"/>
  <c r="L62" i="9"/>
  <c r="L63" i="9"/>
  <c r="L65" i="9"/>
  <c r="L69" i="9" s="1"/>
  <c r="L66" i="9"/>
  <c r="L67" i="9"/>
  <c r="L68" i="9"/>
  <c r="L70" i="9"/>
  <c r="L76" i="9" s="1"/>
  <c r="L71" i="9"/>
  <c r="L72" i="9"/>
  <c r="L73" i="9"/>
  <c r="L74" i="9"/>
  <c r="L75" i="9"/>
  <c r="L60" i="9"/>
  <c r="L89" i="9"/>
  <c r="K104" i="9" s="1"/>
  <c r="L94" i="9"/>
  <c r="L102" i="9"/>
  <c r="L96" i="9"/>
  <c r="L97" i="9"/>
  <c r="L98" i="9"/>
  <c r="L99" i="9"/>
  <c r="L100" i="9"/>
  <c r="L95" i="9"/>
  <c r="L92" i="9"/>
  <c r="L93" i="9"/>
  <c r="L91" i="9"/>
  <c r="L90" i="9"/>
  <c r="L86" i="9"/>
  <c r="L87" i="9"/>
  <c r="L88" i="9"/>
  <c r="L85" i="9"/>
  <c r="L77" i="9" l="1"/>
  <c r="K79" i="9"/>
  <c r="K3" i="12"/>
  <c r="C6" i="12"/>
  <c r="D6" i="12"/>
  <c r="E6" i="12"/>
  <c r="F6" i="12"/>
  <c r="B6" i="12"/>
  <c r="P10" i="11"/>
  <c r="O10" i="11"/>
  <c r="N10" i="11"/>
  <c r="M10" i="11"/>
  <c r="L10" i="11"/>
  <c r="K10" i="11"/>
  <c r="J10" i="11"/>
  <c r="I10" i="11"/>
  <c r="F10" i="11"/>
  <c r="E10" i="11"/>
  <c r="D10" i="11"/>
  <c r="C10" i="11"/>
  <c r="B10" i="11"/>
  <c r="AV10" i="11"/>
  <c r="AP10" i="11"/>
  <c r="AJ10" i="11"/>
  <c r="AD10" i="11"/>
  <c r="X10" i="11"/>
  <c r="T8" i="12" s="1"/>
  <c r="S10" i="11"/>
  <c r="F2" i="11"/>
  <c r="D7" i="12" l="1"/>
  <c r="AV7" i="11"/>
  <c r="AP7" i="11"/>
  <c r="AJ7" i="11"/>
  <c r="AD7" i="11"/>
  <c r="X7" i="11"/>
  <c r="S7" i="11"/>
  <c r="L86" i="3"/>
  <c r="L87" i="3"/>
  <c r="L88" i="3"/>
  <c r="L90" i="3"/>
  <c r="L91" i="3"/>
  <c r="L92" i="3"/>
  <c r="L93" i="3"/>
  <c r="L95" i="3"/>
  <c r="L96" i="3"/>
  <c r="L97" i="3"/>
  <c r="L98" i="3"/>
  <c r="L99" i="3"/>
  <c r="L100" i="3"/>
  <c r="L85" i="3"/>
  <c r="L71" i="3"/>
  <c r="L72" i="3"/>
  <c r="L73" i="3"/>
  <c r="L74" i="3"/>
  <c r="L75" i="3"/>
  <c r="L70" i="3"/>
  <c r="L66" i="3"/>
  <c r="L67" i="3"/>
  <c r="L68" i="3"/>
  <c r="L65" i="3"/>
  <c r="L61" i="3"/>
  <c r="L62" i="3"/>
  <c r="L63" i="3"/>
  <c r="L60" i="3"/>
  <c r="H60" i="3"/>
  <c r="L69" i="3" l="1"/>
  <c r="L102" i="3"/>
  <c r="L94" i="3"/>
  <c r="L89" i="3"/>
  <c r="L64" i="3"/>
  <c r="L77" i="3"/>
  <c r="R5" i="12"/>
  <c r="P11" i="12"/>
  <c r="P12" i="12" s="1"/>
  <c r="P10" i="12"/>
  <c r="H4" i="12"/>
  <c r="D9" i="1"/>
  <c r="D10" i="1"/>
  <c r="D11" i="1"/>
  <c r="D12" i="1"/>
  <c r="D13" i="1"/>
  <c r="D14" i="1"/>
  <c r="D15" i="1"/>
  <c r="D16" i="1"/>
  <c r="D17" i="1"/>
  <c r="D18" i="1"/>
  <c r="D19" i="1"/>
  <c r="D20" i="1"/>
  <c r="D3" i="1"/>
  <c r="D4" i="1"/>
  <c r="D5" i="1"/>
  <c r="D6" i="1"/>
  <c r="D7" i="1"/>
  <c r="D8" i="1"/>
  <c r="D2" i="1"/>
  <c r="P13" i="12"/>
  <c r="K79" i="3" l="1"/>
  <c r="K104" i="3"/>
  <c r="A3" i="11"/>
  <c r="D6" i="11"/>
  <c r="D5" i="11"/>
  <c r="D3" i="11"/>
  <c r="D2" i="11"/>
  <c r="AK20" i="1" l="1"/>
  <c r="AK19" i="1"/>
  <c r="AK18" i="1"/>
  <c r="AK17" i="1"/>
  <c r="AK16" i="1"/>
  <c r="AK15" i="1"/>
  <c r="AK13" i="1"/>
  <c r="AK12" i="1"/>
  <c r="AK11" i="1"/>
  <c r="AK10" i="1"/>
  <c r="AK8" i="1"/>
  <c r="AK7" i="1"/>
  <c r="AK6" i="1"/>
  <c r="AK5" i="1"/>
  <c r="AO20" i="1"/>
  <c r="AO19" i="1"/>
  <c r="AO18" i="1"/>
  <c r="AO17" i="1"/>
  <c r="AO16" i="1"/>
  <c r="AO15" i="1"/>
  <c r="AO13" i="1"/>
  <c r="AO12" i="1"/>
  <c r="AO11" i="1"/>
  <c r="AO10" i="1"/>
  <c r="AO8" i="1"/>
  <c r="AO7" i="1"/>
  <c r="AO6" i="1"/>
  <c r="AO5" i="1"/>
  <c r="AS20" i="1"/>
  <c r="AS19" i="1"/>
  <c r="AS18" i="1"/>
  <c r="AS17" i="1"/>
  <c r="AS16" i="1"/>
  <c r="AS15" i="1"/>
  <c r="AS13" i="1"/>
  <c r="AS12" i="1"/>
  <c r="AS11" i="1"/>
  <c r="AS10" i="1"/>
  <c r="AS8" i="1"/>
  <c r="AS7" i="1"/>
  <c r="AS6" i="1"/>
  <c r="AS5" i="1"/>
  <c r="AW20" i="1"/>
  <c r="AW19" i="1"/>
  <c r="AW18" i="1"/>
  <c r="AW17" i="1"/>
  <c r="AW16" i="1"/>
  <c r="AW15" i="1"/>
  <c r="AW13" i="1"/>
  <c r="AW12" i="1"/>
  <c r="AW11" i="1"/>
  <c r="AW10" i="1"/>
  <c r="AW8" i="1"/>
  <c r="AW7" i="1"/>
  <c r="AW6" i="1"/>
  <c r="AW5" i="1"/>
  <c r="I7" i="12"/>
  <c r="I6" i="12"/>
  <c r="I4" i="12"/>
  <c r="I3" i="12"/>
  <c r="B2" i="1"/>
  <c r="A11" i="11" s="1"/>
  <c r="I11" i="11" s="1"/>
  <c r="B3" i="1"/>
  <c r="A12" i="11" s="1"/>
  <c r="B4" i="1"/>
  <c r="A13" i="11" s="1"/>
  <c r="B5" i="1"/>
  <c r="A14" i="11" s="1"/>
  <c r="B6" i="1"/>
  <c r="A15" i="11" s="1"/>
  <c r="B7" i="1"/>
  <c r="A16" i="11" s="1"/>
  <c r="B8" i="1"/>
  <c r="A17" i="11" s="1"/>
  <c r="B9" i="1"/>
  <c r="A18" i="11" s="1"/>
  <c r="B10" i="1"/>
  <c r="A19" i="11" s="1"/>
  <c r="B11" i="1"/>
  <c r="A20" i="11" s="1"/>
  <c r="B12" i="1"/>
  <c r="A21" i="11" s="1"/>
  <c r="B13" i="1"/>
  <c r="A22" i="11" s="1"/>
  <c r="B14" i="1"/>
  <c r="A23" i="11" s="1"/>
  <c r="B15" i="1"/>
  <c r="A24" i="11" s="1"/>
  <c r="B16" i="1"/>
  <c r="A25" i="11" s="1"/>
  <c r="B17" i="1"/>
  <c r="A26" i="11" s="1"/>
  <c r="B18" i="1"/>
  <c r="A27" i="11" s="1"/>
  <c r="B19" i="1"/>
  <c r="A28" i="11" s="1"/>
  <c r="B20" i="1"/>
  <c r="A29" i="11" s="1"/>
  <c r="B21" i="1"/>
  <c r="A30" i="11" s="1"/>
  <c r="B22" i="1"/>
  <c r="A31" i="11" s="1"/>
  <c r="B23" i="1"/>
  <c r="A32" i="11" s="1"/>
  <c r="B24" i="1"/>
  <c r="A33" i="11" s="1"/>
  <c r="B25" i="1"/>
  <c r="A34" i="11" s="1"/>
  <c r="B26" i="1"/>
  <c r="A35" i="11" s="1"/>
  <c r="B27" i="1"/>
  <c r="A36" i="11" s="1"/>
  <c r="B28" i="1"/>
  <c r="A37" i="11" s="1"/>
  <c r="B29" i="1"/>
  <c r="A38" i="11" s="1"/>
  <c r="B30" i="1"/>
  <c r="A39" i="11" s="1"/>
  <c r="B31" i="1"/>
  <c r="A40" i="11" s="1"/>
  <c r="B32" i="1"/>
  <c r="A41" i="11" s="1"/>
  <c r="B33" i="1"/>
  <c r="A42" i="11" s="1"/>
  <c r="B34" i="1"/>
  <c r="A43" i="11" s="1"/>
  <c r="B35" i="1"/>
  <c r="A44" i="11" s="1"/>
  <c r="B36" i="1"/>
  <c r="A45" i="11" s="1"/>
  <c r="B37" i="1"/>
  <c r="A46" i="11" s="1"/>
  <c r="B38" i="1"/>
  <c r="A47" i="11" s="1"/>
  <c r="B39" i="1"/>
  <c r="A48" i="11" s="1"/>
  <c r="B40" i="1"/>
  <c r="A49" i="11" s="1"/>
  <c r="B41" i="1"/>
  <c r="A50" i="11" s="1"/>
  <c r="B42" i="1"/>
  <c r="A51" i="11" s="1"/>
  <c r="B43" i="1"/>
  <c r="A52" i="11" s="1"/>
  <c r="B44" i="1"/>
  <c r="A53" i="11" s="1"/>
  <c r="B45" i="1"/>
  <c r="A54" i="11" s="1"/>
  <c r="B46" i="1"/>
  <c r="A55" i="11" s="1"/>
  <c r="B47" i="1"/>
  <c r="A56" i="11" s="1"/>
  <c r="B48" i="1"/>
  <c r="A57" i="11" s="1"/>
  <c r="B49" i="1"/>
  <c r="A58" i="11" s="1"/>
  <c r="B50" i="1"/>
  <c r="A59" i="11" s="1"/>
  <c r="B51" i="1"/>
  <c r="A60" i="11" s="1"/>
  <c r="B52" i="1"/>
  <c r="A61" i="11" s="1"/>
  <c r="B53" i="1"/>
  <c r="A62" i="11" s="1"/>
  <c r="B54" i="1"/>
  <c r="A63" i="11" s="1"/>
  <c r="B55" i="1"/>
  <c r="A64" i="11" s="1"/>
  <c r="B56" i="1"/>
  <c r="A65" i="11" s="1"/>
  <c r="B57" i="1"/>
  <c r="A66" i="11" s="1"/>
  <c r="B58" i="1"/>
  <c r="A67" i="11" s="1"/>
  <c r="B59" i="1"/>
  <c r="A68" i="11" s="1"/>
  <c r="B60" i="1"/>
  <c r="A69" i="11" s="1"/>
  <c r="B61" i="1"/>
  <c r="A70" i="11" s="1"/>
  <c r="B62" i="1"/>
  <c r="A71" i="11" s="1"/>
  <c r="B63" i="1"/>
  <c r="A72" i="11" s="1"/>
  <c r="B64" i="1"/>
  <c r="A73" i="11" s="1"/>
  <c r="B65" i="1"/>
  <c r="A74" i="11" s="1"/>
  <c r="B66" i="1"/>
  <c r="A75" i="11" s="1"/>
  <c r="B67" i="1"/>
  <c r="A76" i="11" s="1"/>
  <c r="B68" i="1"/>
  <c r="A77" i="11" s="1"/>
  <c r="B69" i="1"/>
  <c r="A78" i="11" s="1"/>
  <c r="B70" i="1"/>
  <c r="A79" i="11" s="1"/>
  <c r="B71" i="1"/>
  <c r="A80" i="11" s="1"/>
  <c r="B72" i="1"/>
  <c r="A81" i="11" s="1"/>
  <c r="B73" i="1"/>
  <c r="A82" i="11" s="1"/>
  <c r="B74" i="1"/>
  <c r="A83" i="11" s="1"/>
  <c r="B75" i="1"/>
  <c r="A84" i="11" s="1"/>
  <c r="B76" i="1"/>
  <c r="A85" i="11" s="1"/>
  <c r="B77" i="1"/>
  <c r="A86" i="11" s="1"/>
  <c r="B78" i="1"/>
  <c r="A87" i="11" s="1"/>
  <c r="B79" i="1"/>
  <c r="A88" i="11" s="1"/>
  <c r="B80" i="1"/>
  <c r="A89" i="11" s="1"/>
  <c r="B81" i="1"/>
  <c r="A90" i="11" s="1"/>
  <c r="B82" i="1"/>
  <c r="A91" i="11" s="1"/>
  <c r="B83" i="1"/>
  <c r="A92" i="11" s="1"/>
  <c r="B84" i="1"/>
  <c r="A93" i="11" s="1"/>
  <c r="B85" i="1"/>
  <c r="A94" i="11" s="1"/>
  <c r="B86" i="1"/>
  <c r="A95" i="11" s="1"/>
  <c r="B87" i="1"/>
  <c r="A96" i="11" s="1"/>
  <c r="B88" i="1"/>
  <c r="A97" i="11" s="1"/>
  <c r="B89" i="1"/>
  <c r="A98" i="11" s="1"/>
  <c r="B90" i="1"/>
  <c r="A99" i="11" s="1"/>
  <c r="B91" i="1"/>
  <c r="A100" i="11" s="1"/>
  <c r="B92" i="1"/>
  <c r="A101" i="11" s="1"/>
  <c r="B93" i="1"/>
  <c r="A102" i="11" s="1"/>
  <c r="B94" i="1"/>
  <c r="A103" i="11" s="1"/>
  <c r="B95" i="1"/>
  <c r="A104" i="11" s="1"/>
  <c r="B96" i="1"/>
  <c r="A105" i="11" s="1"/>
  <c r="B97" i="1"/>
  <c r="A106" i="11" s="1"/>
  <c r="B98" i="1"/>
  <c r="A107" i="11" s="1"/>
  <c r="B99" i="1"/>
  <c r="A108" i="11" s="1"/>
  <c r="B100" i="1"/>
  <c r="A109" i="11" s="1"/>
  <c r="B101" i="1"/>
  <c r="A110" i="11" s="1"/>
  <c r="B102" i="1"/>
  <c r="A111" i="11" s="1"/>
  <c r="B103" i="1"/>
  <c r="A112" i="11" s="1"/>
  <c r="B104" i="1"/>
  <c r="A113" i="11" s="1"/>
  <c r="B105" i="1"/>
  <c r="A114" i="11" s="1"/>
  <c r="B106" i="1"/>
  <c r="A115" i="11" s="1"/>
  <c r="B107" i="1"/>
  <c r="A116" i="11" s="1"/>
  <c r="B108" i="1"/>
  <c r="A117" i="11" s="1"/>
  <c r="B109" i="1"/>
  <c r="A118" i="11" s="1"/>
  <c r="B110" i="1"/>
  <c r="A119" i="11" s="1"/>
  <c r="B111" i="1"/>
  <c r="A120" i="11" s="1"/>
  <c r="B112" i="1"/>
  <c r="A121" i="11" s="1"/>
  <c r="B113" i="1"/>
  <c r="A122" i="11" s="1"/>
  <c r="B114" i="1"/>
  <c r="A123" i="11" s="1"/>
  <c r="B115" i="1"/>
  <c r="A124" i="11" s="1"/>
  <c r="B116" i="1"/>
  <c r="A125" i="11" s="1"/>
  <c r="B117" i="1"/>
  <c r="A126" i="11" s="1"/>
  <c r="B118" i="1"/>
  <c r="A127" i="11" s="1"/>
  <c r="B119" i="1"/>
  <c r="A128" i="11" s="1"/>
  <c r="B120" i="1"/>
  <c r="A129" i="11" s="1"/>
  <c r="B121" i="1"/>
  <c r="A130" i="11" s="1"/>
  <c r="B122" i="1"/>
  <c r="A131" i="11" s="1"/>
  <c r="B123" i="1"/>
  <c r="A132" i="11" s="1"/>
  <c r="B124" i="1"/>
  <c r="A133" i="11" s="1"/>
  <c r="B125" i="1"/>
  <c r="A134" i="11" s="1"/>
  <c r="B126" i="1"/>
  <c r="A135" i="11" s="1"/>
  <c r="B127" i="1"/>
  <c r="A136" i="11" s="1"/>
  <c r="B128" i="1"/>
  <c r="A137" i="11" s="1"/>
  <c r="B129" i="1"/>
  <c r="A138" i="11" s="1"/>
  <c r="B130" i="1"/>
  <c r="A139" i="11" s="1"/>
  <c r="B131" i="1"/>
  <c r="A140" i="11" s="1"/>
  <c r="B132" i="1"/>
  <c r="A141" i="11" s="1"/>
  <c r="B133" i="1"/>
  <c r="A142" i="11" s="1"/>
  <c r="B134" i="1"/>
  <c r="A143" i="11" s="1"/>
  <c r="B135" i="1"/>
  <c r="A144" i="11" s="1"/>
  <c r="B136" i="1"/>
  <c r="A145" i="11" s="1"/>
  <c r="B137" i="1"/>
  <c r="A146" i="11" s="1"/>
  <c r="B138" i="1"/>
  <c r="A147" i="11" s="1"/>
  <c r="B139" i="1"/>
  <c r="A148" i="11" s="1"/>
  <c r="B140" i="1"/>
  <c r="A149" i="11" s="1"/>
  <c r="B141" i="1"/>
  <c r="A150" i="11" s="1"/>
  <c r="B142" i="1"/>
  <c r="A151" i="11" s="1"/>
  <c r="B143" i="1"/>
  <c r="A152" i="11" s="1"/>
  <c r="B144" i="1"/>
  <c r="A153" i="11" s="1"/>
  <c r="B145" i="1"/>
  <c r="A154" i="11" s="1"/>
  <c r="B146" i="1"/>
  <c r="A155" i="11" s="1"/>
  <c r="B147" i="1"/>
  <c r="A156" i="11" s="1"/>
  <c r="B148" i="1"/>
  <c r="A157" i="11" s="1"/>
  <c r="B149" i="1"/>
  <c r="A158" i="11" s="1"/>
  <c r="B150" i="1"/>
  <c r="A159" i="11" s="1"/>
  <c r="B151" i="1"/>
  <c r="A160" i="11" s="1"/>
  <c r="P26" i="12"/>
  <c r="L6" i="1"/>
  <c r="L5" i="1"/>
  <c r="L4" i="1"/>
  <c r="L3" i="1"/>
  <c r="I5" i="12" s="1"/>
  <c r="L2" i="1"/>
  <c r="AJ2" i="1" s="1"/>
  <c r="J10" i="12" s="1"/>
  <c r="M6" i="1"/>
  <c r="M5" i="1"/>
  <c r="M4" i="1"/>
  <c r="M3" i="1"/>
  <c r="M2" i="1"/>
  <c r="M6" i="2"/>
  <c r="E6" i="2"/>
  <c r="P12" i="4"/>
  <c r="T7" i="12"/>
  <c r="W7" i="12"/>
  <c r="V7" i="12"/>
  <c r="U7" i="12"/>
  <c r="C2" i="12"/>
  <c r="J116" i="11" l="1"/>
  <c r="B116" i="11"/>
  <c r="E116" i="11"/>
  <c r="F116" i="11"/>
  <c r="K116" i="11"/>
  <c r="L116" i="11"/>
  <c r="C116" i="11"/>
  <c r="I116" i="11"/>
  <c r="M116" i="11"/>
  <c r="D116" i="11"/>
  <c r="J139" i="11"/>
  <c r="M139" i="11"/>
  <c r="E139" i="11"/>
  <c r="K139" i="11"/>
  <c r="B139" i="11"/>
  <c r="O139" i="11" s="1"/>
  <c r="F139" i="11"/>
  <c r="L139" i="11"/>
  <c r="I139" i="11"/>
  <c r="D139" i="11"/>
  <c r="C139" i="11"/>
  <c r="J57" i="9"/>
  <c r="L57" i="9" s="1"/>
  <c r="J57" i="3"/>
  <c r="L57" i="3" s="1"/>
  <c r="M160" i="11"/>
  <c r="K160" i="11"/>
  <c r="B160" i="11"/>
  <c r="D160" i="11"/>
  <c r="F160" i="11"/>
  <c r="J160" i="11"/>
  <c r="L160" i="11"/>
  <c r="E160" i="11"/>
  <c r="C160" i="11"/>
  <c r="I160" i="11"/>
  <c r="E159" i="11"/>
  <c r="K159" i="11"/>
  <c r="I159" i="11"/>
  <c r="B159" i="11"/>
  <c r="F159" i="11"/>
  <c r="D159" i="11"/>
  <c r="L159" i="11"/>
  <c r="J159" i="11"/>
  <c r="M159" i="11"/>
  <c r="C159" i="11"/>
  <c r="C143" i="11"/>
  <c r="E143" i="11"/>
  <c r="K143" i="11"/>
  <c r="I143" i="11"/>
  <c r="F143" i="11"/>
  <c r="B143" i="11"/>
  <c r="L143" i="11"/>
  <c r="D143" i="11"/>
  <c r="M143" i="11"/>
  <c r="J143" i="11"/>
  <c r="C135" i="11"/>
  <c r="D135" i="11"/>
  <c r="M135" i="11"/>
  <c r="J135" i="11"/>
  <c r="I135" i="11"/>
  <c r="E135" i="11"/>
  <c r="K135" i="11"/>
  <c r="B135" i="11"/>
  <c r="F135" i="11"/>
  <c r="L135" i="11"/>
  <c r="K127" i="11"/>
  <c r="B127" i="11"/>
  <c r="F127" i="11"/>
  <c r="L127" i="11"/>
  <c r="C127" i="11"/>
  <c r="D127" i="11"/>
  <c r="I127" i="11"/>
  <c r="J127" i="11"/>
  <c r="M127" i="11"/>
  <c r="E127" i="11"/>
  <c r="C119" i="11"/>
  <c r="D119" i="11"/>
  <c r="M119" i="11"/>
  <c r="J119" i="11"/>
  <c r="I119" i="11"/>
  <c r="E119" i="11"/>
  <c r="K119" i="11"/>
  <c r="B119" i="11"/>
  <c r="F119" i="11"/>
  <c r="L119" i="11"/>
  <c r="K111" i="11"/>
  <c r="B111" i="11"/>
  <c r="F111" i="11"/>
  <c r="L111" i="11"/>
  <c r="C111" i="11"/>
  <c r="D111" i="11"/>
  <c r="I111" i="11"/>
  <c r="N111" i="11" s="1"/>
  <c r="J111" i="11"/>
  <c r="M111" i="11"/>
  <c r="E111" i="11"/>
  <c r="C103" i="11"/>
  <c r="D103" i="11"/>
  <c r="M103" i="11"/>
  <c r="J103" i="11"/>
  <c r="I103" i="11"/>
  <c r="E103" i="11"/>
  <c r="B103" i="11"/>
  <c r="O103" i="11" s="1"/>
  <c r="F103" i="11"/>
  <c r="L103" i="11"/>
  <c r="K103" i="11"/>
  <c r="K95" i="11"/>
  <c r="B95" i="11"/>
  <c r="F95" i="11"/>
  <c r="L95" i="11"/>
  <c r="D95" i="11"/>
  <c r="M95" i="11"/>
  <c r="J95" i="11"/>
  <c r="I95" i="11"/>
  <c r="E95" i="11"/>
  <c r="C95" i="11"/>
  <c r="C87" i="11"/>
  <c r="D87" i="11"/>
  <c r="I87" i="11"/>
  <c r="J87" i="11"/>
  <c r="M87" i="11"/>
  <c r="E87" i="11"/>
  <c r="B87" i="11"/>
  <c r="O87" i="11" s="1"/>
  <c r="F87" i="11"/>
  <c r="L87" i="11"/>
  <c r="K87" i="11"/>
  <c r="C79" i="11"/>
  <c r="I79" i="11"/>
  <c r="M79" i="11"/>
  <c r="D79" i="11"/>
  <c r="B79" i="11"/>
  <c r="O79" i="11" s="1"/>
  <c r="E79" i="11"/>
  <c r="F79" i="11"/>
  <c r="K79" i="11"/>
  <c r="L79" i="11"/>
  <c r="J79" i="11"/>
  <c r="J71" i="11"/>
  <c r="B71" i="11"/>
  <c r="E71" i="11"/>
  <c r="F71" i="11"/>
  <c r="K71" i="11"/>
  <c r="L71" i="11"/>
  <c r="I71" i="11"/>
  <c r="N71" i="11" s="1"/>
  <c r="M71" i="11"/>
  <c r="D71" i="11"/>
  <c r="C71" i="11"/>
  <c r="I63" i="11"/>
  <c r="M63" i="11"/>
  <c r="D63" i="11"/>
  <c r="B63" i="11"/>
  <c r="E63" i="11"/>
  <c r="F63" i="11"/>
  <c r="L63" i="11"/>
  <c r="C63" i="11"/>
  <c r="J63" i="11"/>
  <c r="K63" i="11"/>
  <c r="F132" i="11"/>
  <c r="K132" i="11"/>
  <c r="L132" i="11"/>
  <c r="C132" i="11"/>
  <c r="M132" i="11"/>
  <c r="I132" i="11"/>
  <c r="D132" i="11"/>
  <c r="J132" i="11"/>
  <c r="E132" i="11"/>
  <c r="B132" i="11"/>
  <c r="C100" i="11"/>
  <c r="I100" i="11"/>
  <c r="F100" i="11"/>
  <c r="M100" i="11"/>
  <c r="J100" i="11"/>
  <c r="D100" i="11"/>
  <c r="B100" i="11"/>
  <c r="O100" i="11" s="1"/>
  <c r="K100" i="11"/>
  <c r="E100" i="11"/>
  <c r="L100" i="11"/>
  <c r="C147" i="11"/>
  <c r="B147" i="11"/>
  <c r="F147" i="11"/>
  <c r="D147" i="11"/>
  <c r="L147" i="11"/>
  <c r="J147" i="11"/>
  <c r="I147" i="11"/>
  <c r="N147" i="11" s="1"/>
  <c r="M147" i="11"/>
  <c r="E147" i="11"/>
  <c r="K147" i="11"/>
  <c r="F115" i="11"/>
  <c r="L115" i="11"/>
  <c r="I115" i="11"/>
  <c r="D115" i="11"/>
  <c r="M115" i="11"/>
  <c r="J115" i="11"/>
  <c r="C115" i="11"/>
  <c r="E115" i="11"/>
  <c r="K115" i="11"/>
  <c r="B115" i="11"/>
  <c r="M67" i="11"/>
  <c r="D67" i="11"/>
  <c r="J67" i="11"/>
  <c r="B67" i="11"/>
  <c r="E67" i="11"/>
  <c r="L67" i="11"/>
  <c r="C67" i="11"/>
  <c r="I67" i="11"/>
  <c r="F67" i="11"/>
  <c r="K67" i="11"/>
  <c r="L154" i="11"/>
  <c r="K154" i="11"/>
  <c r="C154" i="11"/>
  <c r="M154" i="11"/>
  <c r="B154" i="11"/>
  <c r="O154" i="11" s="1"/>
  <c r="D154" i="11"/>
  <c r="F154" i="11"/>
  <c r="I154" i="11"/>
  <c r="E154" i="11"/>
  <c r="J154" i="11"/>
  <c r="F151" i="11"/>
  <c r="D151" i="11"/>
  <c r="L151" i="11"/>
  <c r="J151" i="11"/>
  <c r="C151" i="11"/>
  <c r="I151" i="11"/>
  <c r="E151" i="11"/>
  <c r="K151" i="11"/>
  <c r="M151" i="11"/>
  <c r="B151" i="11"/>
  <c r="B150" i="11"/>
  <c r="O150" i="11" s="1"/>
  <c r="D150" i="11"/>
  <c r="F150" i="11"/>
  <c r="J150" i="11"/>
  <c r="L150" i="11"/>
  <c r="C150" i="11"/>
  <c r="M150" i="11"/>
  <c r="E150" i="11"/>
  <c r="I150" i="11"/>
  <c r="N150" i="11" s="1"/>
  <c r="P150" i="11" s="1"/>
  <c r="R150" i="11" s="1"/>
  <c r="K150" i="11"/>
  <c r="B134" i="11"/>
  <c r="K134" i="11"/>
  <c r="F134" i="11"/>
  <c r="E134" i="11"/>
  <c r="L134" i="11"/>
  <c r="I134" i="11"/>
  <c r="D134" i="11"/>
  <c r="M134" i="11"/>
  <c r="J134" i="11"/>
  <c r="C134" i="11"/>
  <c r="F118" i="11"/>
  <c r="E118" i="11"/>
  <c r="L118" i="11"/>
  <c r="C118" i="11"/>
  <c r="M118" i="11"/>
  <c r="J118" i="11"/>
  <c r="K118" i="11"/>
  <c r="I118" i="11"/>
  <c r="B118" i="11"/>
  <c r="O118" i="11" s="1"/>
  <c r="D118" i="11"/>
  <c r="M94" i="11"/>
  <c r="D94" i="11"/>
  <c r="J94" i="11"/>
  <c r="F94" i="11"/>
  <c r="E94" i="11"/>
  <c r="C94" i="11"/>
  <c r="K94" i="11"/>
  <c r="B94" i="11"/>
  <c r="L94" i="11"/>
  <c r="I94" i="11"/>
  <c r="F78" i="11"/>
  <c r="L78" i="11"/>
  <c r="I78" i="11"/>
  <c r="N78" i="11" s="1"/>
  <c r="J78" i="11"/>
  <c r="C78" i="11"/>
  <c r="K78" i="11"/>
  <c r="B78" i="11"/>
  <c r="D78" i="11"/>
  <c r="E78" i="11"/>
  <c r="M78" i="11"/>
  <c r="J70" i="11"/>
  <c r="C70" i="11"/>
  <c r="E70" i="11"/>
  <c r="K70" i="11"/>
  <c r="F70" i="11"/>
  <c r="I70" i="11"/>
  <c r="D70" i="11"/>
  <c r="L70" i="11"/>
  <c r="B70" i="11"/>
  <c r="M70" i="11"/>
  <c r="F62" i="11"/>
  <c r="L62" i="11"/>
  <c r="I62" i="11"/>
  <c r="J62" i="11"/>
  <c r="C62" i="11"/>
  <c r="K62" i="11"/>
  <c r="D62" i="11"/>
  <c r="E62" i="11"/>
  <c r="B62" i="11"/>
  <c r="M62" i="11"/>
  <c r="C156" i="11"/>
  <c r="F156" i="11"/>
  <c r="M156" i="11"/>
  <c r="K156" i="11"/>
  <c r="D156" i="11"/>
  <c r="J156" i="11"/>
  <c r="E156" i="11"/>
  <c r="B156" i="11"/>
  <c r="L156" i="11"/>
  <c r="I156" i="11"/>
  <c r="L140" i="11"/>
  <c r="C140" i="11"/>
  <c r="M140" i="11"/>
  <c r="D140" i="11"/>
  <c r="J140" i="11"/>
  <c r="K140" i="11"/>
  <c r="B140" i="11"/>
  <c r="E140" i="11"/>
  <c r="F140" i="11"/>
  <c r="F131" i="11"/>
  <c r="L131" i="11"/>
  <c r="I131" i="11"/>
  <c r="D131" i="11"/>
  <c r="M131" i="11"/>
  <c r="J131" i="11"/>
  <c r="C131" i="11"/>
  <c r="E131" i="11"/>
  <c r="K131" i="11"/>
  <c r="B131" i="11"/>
  <c r="L83" i="11"/>
  <c r="F83" i="11"/>
  <c r="J83" i="11"/>
  <c r="C83" i="11"/>
  <c r="B83" i="11"/>
  <c r="M83" i="11"/>
  <c r="D83" i="11"/>
  <c r="E83" i="11"/>
  <c r="I83" i="11"/>
  <c r="K83" i="11"/>
  <c r="M146" i="11"/>
  <c r="D146" i="11"/>
  <c r="B146" i="11"/>
  <c r="J146" i="11"/>
  <c r="L146" i="11"/>
  <c r="C146" i="11"/>
  <c r="E146" i="11"/>
  <c r="F146" i="11"/>
  <c r="K146" i="11"/>
  <c r="I146" i="11"/>
  <c r="B152" i="11"/>
  <c r="E152" i="11"/>
  <c r="F152" i="11"/>
  <c r="L152" i="11"/>
  <c r="C152" i="11"/>
  <c r="D152" i="11"/>
  <c r="M152" i="11"/>
  <c r="J152" i="11"/>
  <c r="K152" i="11"/>
  <c r="J82" i="3"/>
  <c r="L82" i="3" s="1"/>
  <c r="J82" i="9"/>
  <c r="L82" i="9" s="1"/>
  <c r="E158" i="11"/>
  <c r="I158" i="11"/>
  <c r="M158" i="11"/>
  <c r="J158" i="11"/>
  <c r="F158" i="11"/>
  <c r="B158" i="11"/>
  <c r="L158" i="11"/>
  <c r="D158" i="11"/>
  <c r="K158" i="11"/>
  <c r="D142" i="11"/>
  <c r="J142" i="11"/>
  <c r="F142" i="11"/>
  <c r="B142" i="11"/>
  <c r="L142" i="11"/>
  <c r="I142" i="11"/>
  <c r="N142" i="11" s="1"/>
  <c r="M142" i="11"/>
  <c r="K142" i="11"/>
  <c r="E142" i="11"/>
  <c r="C142" i="11"/>
  <c r="I126" i="11"/>
  <c r="M126" i="11"/>
  <c r="D126" i="11"/>
  <c r="B126" i="11"/>
  <c r="O126" i="11" s="1"/>
  <c r="E126" i="11"/>
  <c r="L126" i="11"/>
  <c r="J126" i="11"/>
  <c r="F126" i="11"/>
  <c r="C126" i="11"/>
  <c r="M110" i="11"/>
  <c r="D110" i="11"/>
  <c r="J110" i="11"/>
  <c r="F110" i="11"/>
  <c r="E110" i="11"/>
  <c r="C110" i="11"/>
  <c r="B110" i="11"/>
  <c r="L110" i="11"/>
  <c r="I110" i="11"/>
  <c r="K110" i="11"/>
  <c r="F102" i="11"/>
  <c r="E102" i="11"/>
  <c r="L102" i="11"/>
  <c r="C102" i="11"/>
  <c r="M102" i="11"/>
  <c r="J102" i="11"/>
  <c r="B102" i="11"/>
  <c r="D102" i="11"/>
  <c r="I102" i="11"/>
  <c r="N102" i="11" s="1"/>
  <c r="K102" i="11"/>
  <c r="F86" i="11"/>
  <c r="E86" i="11"/>
  <c r="L86" i="11"/>
  <c r="C86" i="11"/>
  <c r="M86" i="11"/>
  <c r="J86" i="11"/>
  <c r="B86" i="11"/>
  <c r="O86" i="11" s="1"/>
  <c r="I86" i="11"/>
  <c r="N86" i="11" s="1"/>
  <c r="D86" i="11"/>
  <c r="K86" i="11"/>
  <c r="C157" i="11"/>
  <c r="E157" i="11"/>
  <c r="B157" i="11"/>
  <c r="K157" i="11"/>
  <c r="M157" i="11"/>
  <c r="L157" i="11"/>
  <c r="F157" i="11"/>
  <c r="D157" i="11"/>
  <c r="J157" i="11"/>
  <c r="I157" i="11"/>
  <c r="F149" i="11"/>
  <c r="D149" i="11"/>
  <c r="L149" i="11"/>
  <c r="I149" i="11"/>
  <c r="J149" i="11"/>
  <c r="M149" i="11"/>
  <c r="C149" i="11"/>
  <c r="E149" i="11"/>
  <c r="K149" i="11"/>
  <c r="B149" i="11"/>
  <c r="O149" i="11" s="1"/>
  <c r="K141" i="11"/>
  <c r="B141" i="11"/>
  <c r="F141" i="11"/>
  <c r="J141" i="11"/>
  <c r="L141" i="11"/>
  <c r="C141" i="11"/>
  <c r="M141" i="11"/>
  <c r="D141" i="11"/>
  <c r="I141" i="11"/>
  <c r="N141" i="11" s="1"/>
  <c r="E141" i="11"/>
  <c r="C133" i="11"/>
  <c r="D133" i="11"/>
  <c r="I133" i="11"/>
  <c r="J133" i="11"/>
  <c r="M133" i="11"/>
  <c r="K133" i="11"/>
  <c r="E133" i="11"/>
  <c r="B133" i="11"/>
  <c r="F133" i="11"/>
  <c r="L133" i="11"/>
  <c r="K125" i="11"/>
  <c r="B125" i="11"/>
  <c r="M125" i="11"/>
  <c r="F125" i="11"/>
  <c r="L125" i="11"/>
  <c r="C125" i="11"/>
  <c r="J125" i="11"/>
  <c r="D125" i="11"/>
  <c r="I125" i="11"/>
  <c r="E125" i="11"/>
  <c r="C117" i="11"/>
  <c r="D117" i="11"/>
  <c r="I117" i="11"/>
  <c r="N117" i="11" s="1"/>
  <c r="K117" i="11"/>
  <c r="J117" i="11"/>
  <c r="M117" i="11"/>
  <c r="E117" i="11"/>
  <c r="B117" i="11"/>
  <c r="F117" i="11"/>
  <c r="L117" i="11"/>
  <c r="K109" i="11"/>
  <c r="B109" i="11"/>
  <c r="F109" i="11"/>
  <c r="C109" i="11"/>
  <c r="L109" i="11"/>
  <c r="J109" i="11"/>
  <c r="D109" i="11"/>
  <c r="I109" i="11"/>
  <c r="M109" i="11"/>
  <c r="E109" i="11"/>
  <c r="C101" i="11"/>
  <c r="D101" i="11"/>
  <c r="I101" i="11"/>
  <c r="J101" i="11"/>
  <c r="M101" i="11"/>
  <c r="E101" i="11"/>
  <c r="K101" i="11"/>
  <c r="B101" i="11"/>
  <c r="O101" i="11" s="1"/>
  <c r="F101" i="11"/>
  <c r="L101" i="11"/>
  <c r="K93" i="11"/>
  <c r="B93" i="11"/>
  <c r="F93" i="11"/>
  <c r="L93" i="11"/>
  <c r="C93" i="11"/>
  <c r="D93" i="11"/>
  <c r="I93" i="11"/>
  <c r="N93" i="11" s="1"/>
  <c r="J93" i="11"/>
  <c r="E93" i="11"/>
  <c r="M93" i="11"/>
  <c r="K85" i="11"/>
  <c r="C85" i="11"/>
  <c r="E85" i="11"/>
  <c r="I85" i="11"/>
  <c r="N85" i="11" s="1"/>
  <c r="L85" i="11"/>
  <c r="F85" i="11"/>
  <c r="M85" i="11"/>
  <c r="B85" i="11"/>
  <c r="J85" i="11"/>
  <c r="D85" i="11"/>
  <c r="C77" i="11"/>
  <c r="I77" i="11"/>
  <c r="M77" i="11"/>
  <c r="J77" i="11"/>
  <c r="D77" i="11"/>
  <c r="B77" i="11"/>
  <c r="E77" i="11"/>
  <c r="K77" i="11"/>
  <c r="F77" i="11"/>
  <c r="L77" i="11"/>
  <c r="J69" i="11"/>
  <c r="B69" i="11"/>
  <c r="E69" i="11"/>
  <c r="C69" i="11"/>
  <c r="F69" i="11"/>
  <c r="K69" i="11"/>
  <c r="L69" i="11"/>
  <c r="I69" i="11"/>
  <c r="D69" i="11"/>
  <c r="M69" i="11"/>
  <c r="L61" i="11"/>
  <c r="F61" i="11"/>
  <c r="J61" i="11"/>
  <c r="M61" i="11"/>
  <c r="B61" i="11"/>
  <c r="O61" i="11" s="1"/>
  <c r="C61" i="11"/>
  <c r="D61" i="11"/>
  <c r="E61" i="11"/>
  <c r="K61" i="11"/>
  <c r="I61" i="11"/>
  <c r="K84" i="11"/>
  <c r="D84" i="11"/>
  <c r="F84" i="11"/>
  <c r="M84" i="11"/>
  <c r="B84" i="11"/>
  <c r="I84" i="11"/>
  <c r="C84" i="11"/>
  <c r="J84" i="11"/>
  <c r="E84" i="11"/>
  <c r="L84" i="11"/>
  <c r="M76" i="11"/>
  <c r="D76" i="11"/>
  <c r="C76" i="11"/>
  <c r="K76" i="11"/>
  <c r="J76" i="11"/>
  <c r="I76" i="11"/>
  <c r="F76" i="11"/>
  <c r="E76" i="11"/>
  <c r="B76" i="11"/>
  <c r="O76" i="11" s="1"/>
  <c r="L76" i="11"/>
  <c r="F68" i="11"/>
  <c r="L68" i="11"/>
  <c r="K68" i="11"/>
  <c r="M68" i="11"/>
  <c r="J68" i="11"/>
  <c r="D68" i="11"/>
  <c r="C68" i="11"/>
  <c r="I68" i="11"/>
  <c r="N68" i="11" s="1"/>
  <c r="E68" i="11"/>
  <c r="B68" i="11"/>
  <c r="M60" i="11"/>
  <c r="B60" i="11"/>
  <c r="I60" i="11"/>
  <c r="E60" i="11"/>
  <c r="J60" i="11"/>
  <c r="K60" i="11"/>
  <c r="C60" i="11"/>
  <c r="D60" i="11"/>
  <c r="L60" i="11"/>
  <c r="F60" i="11"/>
  <c r="J124" i="11"/>
  <c r="B124" i="11"/>
  <c r="K124" i="11"/>
  <c r="C124" i="11"/>
  <c r="F124" i="11"/>
  <c r="E124" i="11"/>
  <c r="L124" i="11"/>
  <c r="M124" i="11"/>
  <c r="I124" i="11"/>
  <c r="D124" i="11"/>
  <c r="C92" i="11"/>
  <c r="I92" i="11"/>
  <c r="M92" i="11"/>
  <c r="D92" i="11"/>
  <c r="J92" i="11"/>
  <c r="B92" i="11"/>
  <c r="E92" i="11"/>
  <c r="F92" i="11"/>
  <c r="K92" i="11"/>
  <c r="L92" i="11"/>
  <c r="J123" i="11"/>
  <c r="C123" i="11"/>
  <c r="E123" i="11"/>
  <c r="K123" i="11"/>
  <c r="B123" i="11"/>
  <c r="F123" i="11"/>
  <c r="L123" i="11"/>
  <c r="I123" i="11"/>
  <c r="D123" i="11"/>
  <c r="M123" i="11"/>
  <c r="J91" i="11"/>
  <c r="C91" i="11"/>
  <c r="E91" i="11"/>
  <c r="K91" i="11"/>
  <c r="B91" i="11"/>
  <c r="O91" i="11" s="1"/>
  <c r="L91" i="11"/>
  <c r="I91" i="11"/>
  <c r="D91" i="11"/>
  <c r="M91" i="11"/>
  <c r="F91" i="11"/>
  <c r="M59" i="11"/>
  <c r="D59" i="11"/>
  <c r="K59" i="11"/>
  <c r="L59" i="11"/>
  <c r="C59" i="11"/>
  <c r="B59" i="11"/>
  <c r="J59" i="11"/>
  <c r="E59" i="11"/>
  <c r="I59" i="11"/>
  <c r="F59" i="11"/>
  <c r="D130" i="11"/>
  <c r="J130" i="11"/>
  <c r="B130" i="11"/>
  <c r="E130" i="11"/>
  <c r="L130" i="11"/>
  <c r="I130" i="11"/>
  <c r="F130" i="11"/>
  <c r="C130" i="11"/>
  <c r="M130" i="11"/>
  <c r="K130" i="11"/>
  <c r="C122" i="11"/>
  <c r="I122" i="11"/>
  <c r="M122" i="11"/>
  <c r="J122" i="11"/>
  <c r="F122" i="11"/>
  <c r="K122" i="11"/>
  <c r="E122" i="11"/>
  <c r="B122" i="11"/>
  <c r="L122" i="11"/>
  <c r="D122" i="11"/>
  <c r="J114" i="11"/>
  <c r="B114" i="11"/>
  <c r="E114" i="11"/>
  <c r="F114" i="11"/>
  <c r="K114" i="11"/>
  <c r="C114" i="11"/>
  <c r="M114" i="11"/>
  <c r="L114" i="11"/>
  <c r="I114" i="11"/>
  <c r="D114" i="11"/>
  <c r="C106" i="11"/>
  <c r="I106" i="11"/>
  <c r="M106" i="11"/>
  <c r="J106" i="11"/>
  <c r="F106" i="11"/>
  <c r="K106" i="11"/>
  <c r="B106" i="11"/>
  <c r="L106" i="11"/>
  <c r="D106" i="11"/>
  <c r="E106" i="11"/>
  <c r="J98" i="11"/>
  <c r="B98" i="11"/>
  <c r="E98" i="11"/>
  <c r="F98" i="11"/>
  <c r="K98" i="11"/>
  <c r="C98" i="11"/>
  <c r="M98" i="11"/>
  <c r="L98" i="11"/>
  <c r="I98" i="11"/>
  <c r="N98" i="11" s="1"/>
  <c r="D98" i="11"/>
  <c r="C90" i="11"/>
  <c r="I90" i="11"/>
  <c r="M90" i="11"/>
  <c r="J90" i="11"/>
  <c r="F90" i="11"/>
  <c r="K90" i="11"/>
  <c r="L90" i="11"/>
  <c r="D90" i="11"/>
  <c r="E90" i="11"/>
  <c r="B90" i="11"/>
  <c r="C82" i="11"/>
  <c r="E82" i="11"/>
  <c r="M82" i="11"/>
  <c r="K82" i="11"/>
  <c r="D82" i="11"/>
  <c r="F82" i="11"/>
  <c r="I82" i="11"/>
  <c r="L82" i="11"/>
  <c r="J82" i="11"/>
  <c r="B82" i="11"/>
  <c r="K74" i="11"/>
  <c r="B74" i="11"/>
  <c r="F74" i="11"/>
  <c r="C74" i="11"/>
  <c r="J74" i="11"/>
  <c r="M74" i="11"/>
  <c r="L74" i="11"/>
  <c r="I74" i="11"/>
  <c r="D74" i="11"/>
  <c r="E74" i="11"/>
  <c r="C66" i="11"/>
  <c r="D66" i="11"/>
  <c r="I66" i="11"/>
  <c r="J66" i="11"/>
  <c r="M66" i="11"/>
  <c r="K66" i="11"/>
  <c r="F66" i="11"/>
  <c r="L66" i="11"/>
  <c r="E66" i="11"/>
  <c r="B66" i="11"/>
  <c r="D153" i="11"/>
  <c r="M153" i="11"/>
  <c r="J153" i="11"/>
  <c r="E153" i="11"/>
  <c r="C153" i="11"/>
  <c r="F153" i="11"/>
  <c r="K153" i="11"/>
  <c r="B153" i="11"/>
  <c r="O153" i="11" s="1"/>
  <c r="L153" i="11"/>
  <c r="M145" i="11"/>
  <c r="B145" i="11"/>
  <c r="J145" i="11"/>
  <c r="F145" i="11"/>
  <c r="C145" i="11"/>
  <c r="D145" i="11"/>
  <c r="L145" i="11"/>
  <c r="I145" i="11"/>
  <c r="E145" i="11"/>
  <c r="K145" i="11"/>
  <c r="J137" i="11"/>
  <c r="I137" i="11"/>
  <c r="E137" i="11"/>
  <c r="F137" i="11"/>
  <c r="M137" i="11"/>
  <c r="K137" i="11"/>
  <c r="B137" i="11"/>
  <c r="L137" i="11"/>
  <c r="D137" i="11"/>
  <c r="C137" i="11"/>
  <c r="F129" i="11"/>
  <c r="L129" i="11"/>
  <c r="C129" i="11"/>
  <c r="M129" i="11"/>
  <c r="K129" i="11"/>
  <c r="D129" i="11"/>
  <c r="I129" i="11"/>
  <c r="J129" i="11"/>
  <c r="E129" i="11"/>
  <c r="B129" i="11"/>
  <c r="O129" i="11" s="1"/>
  <c r="J121" i="11"/>
  <c r="I121" i="11"/>
  <c r="E121" i="11"/>
  <c r="K121" i="11"/>
  <c r="F121" i="11"/>
  <c r="M121" i="11"/>
  <c r="B121" i="11"/>
  <c r="L121" i="11"/>
  <c r="D121" i="11"/>
  <c r="C121" i="11"/>
  <c r="F113" i="11"/>
  <c r="L113" i="11"/>
  <c r="J113" i="11"/>
  <c r="K113" i="11"/>
  <c r="M113" i="11"/>
  <c r="D113" i="11"/>
  <c r="I113" i="11"/>
  <c r="N113" i="11" s="1"/>
  <c r="C113" i="11"/>
  <c r="E113" i="11"/>
  <c r="B113" i="11"/>
  <c r="J105" i="11"/>
  <c r="C105" i="11"/>
  <c r="E105" i="11"/>
  <c r="F105" i="11"/>
  <c r="K105" i="11"/>
  <c r="M105" i="11"/>
  <c r="B105" i="11"/>
  <c r="L105" i="11"/>
  <c r="I105" i="11"/>
  <c r="D105" i="11"/>
  <c r="F97" i="11"/>
  <c r="L97" i="11"/>
  <c r="I97" i="11"/>
  <c r="N97" i="11" s="1"/>
  <c r="P97" i="11" s="1"/>
  <c r="R97" i="11" s="1"/>
  <c r="M97" i="11"/>
  <c r="J97" i="11"/>
  <c r="D97" i="11"/>
  <c r="C97" i="11"/>
  <c r="K97" i="11"/>
  <c r="E97" i="11"/>
  <c r="B97" i="11"/>
  <c r="O97" i="11" s="1"/>
  <c r="J89" i="11"/>
  <c r="C89" i="11"/>
  <c r="E89" i="11"/>
  <c r="F89" i="11"/>
  <c r="K89" i="11"/>
  <c r="B89" i="11"/>
  <c r="L89" i="11"/>
  <c r="I89" i="11"/>
  <c r="M89" i="11"/>
  <c r="D89" i="11"/>
  <c r="D81" i="11"/>
  <c r="J81" i="11"/>
  <c r="E81" i="11"/>
  <c r="K81" i="11"/>
  <c r="B81" i="11"/>
  <c r="L81" i="11"/>
  <c r="F81" i="11"/>
  <c r="C81" i="11"/>
  <c r="I81" i="11"/>
  <c r="M81" i="11"/>
  <c r="F73" i="11"/>
  <c r="E73" i="11"/>
  <c r="L73" i="11"/>
  <c r="C73" i="11"/>
  <c r="I73" i="11"/>
  <c r="N73" i="11" s="1"/>
  <c r="M73" i="11"/>
  <c r="D73" i="11"/>
  <c r="B73" i="11"/>
  <c r="J73" i="11"/>
  <c r="K73" i="11"/>
  <c r="M65" i="11"/>
  <c r="D65" i="11"/>
  <c r="J65" i="11"/>
  <c r="E65" i="11"/>
  <c r="B65" i="11"/>
  <c r="K65" i="11"/>
  <c r="F65" i="11"/>
  <c r="L65" i="11"/>
  <c r="C65" i="11"/>
  <c r="I65" i="11"/>
  <c r="I148" i="11"/>
  <c r="M148" i="11"/>
  <c r="E148" i="11"/>
  <c r="D148" i="11"/>
  <c r="B148" i="11"/>
  <c r="J148" i="11"/>
  <c r="F148" i="11"/>
  <c r="K148" i="11"/>
  <c r="L148" i="11"/>
  <c r="C148" i="11"/>
  <c r="C108" i="11"/>
  <c r="I108" i="11"/>
  <c r="M108" i="11"/>
  <c r="J108" i="11"/>
  <c r="F108" i="11"/>
  <c r="E108" i="11"/>
  <c r="K108" i="11"/>
  <c r="B108" i="11"/>
  <c r="L108" i="11"/>
  <c r="D108" i="11"/>
  <c r="J155" i="11"/>
  <c r="C155" i="11"/>
  <c r="I155" i="11"/>
  <c r="E155" i="11"/>
  <c r="K155" i="11"/>
  <c r="M155" i="11"/>
  <c r="B155" i="11"/>
  <c r="F155" i="11"/>
  <c r="D155" i="11"/>
  <c r="L155" i="11"/>
  <c r="J107" i="11"/>
  <c r="C107" i="11"/>
  <c r="E107" i="11"/>
  <c r="K107" i="11"/>
  <c r="B107" i="11"/>
  <c r="L107" i="11"/>
  <c r="I107" i="11"/>
  <c r="D107" i="11"/>
  <c r="M107" i="11"/>
  <c r="F107" i="11"/>
  <c r="F99" i="11"/>
  <c r="L99" i="11"/>
  <c r="I99" i="11"/>
  <c r="D99" i="11"/>
  <c r="M99" i="11"/>
  <c r="E99" i="11"/>
  <c r="K99" i="11"/>
  <c r="B99" i="11"/>
  <c r="J99" i="11"/>
  <c r="C99" i="11"/>
  <c r="F75" i="11"/>
  <c r="K75" i="11"/>
  <c r="L75" i="11"/>
  <c r="C75" i="11"/>
  <c r="I75" i="11"/>
  <c r="D75" i="11"/>
  <c r="J75" i="11"/>
  <c r="B75" i="11"/>
  <c r="E75" i="11"/>
  <c r="M75" i="11"/>
  <c r="L138" i="11"/>
  <c r="C138" i="11"/>
  <c r="I138" i="11"/>
  <c r="D138" i="11"/>
  <c r="B138" i="11"/>
  <c r="O138" i="11" s="1"/>
  <c r="E138" i="11"/>
  <c r="M138" i="11"/>
  <c r="F138" i="11"/>
  <c r="J138" i="11"/>
  <c r="K138" i="11"/>
  <c r="E144" i="11"/>
  <c r="C144" i="11"/>
  <c r="J144" i="11"/>
  <c r="I144" i="11"/>
  <c r="F144" i="11"/>
  <c r="M144" i="11"/>
  <c r="K144" i="11"/>
  <c r="B144" i="11"/>
  <c r="D144" i="11"/>
  <c r="L144" i="11"/>
  <c r="J136" i="11"/>
  <c r="B136" i="11"/>
  <c r="E136" i="11"/>
  <c r="F136" i="11"/>
  <c r="K136" i="11"/>
  <c r="C136" i="11"/>
  <c r="M136" i="11"/>
  <c r="D136" i="11"/>
  <c r="L136" i="11"/>
  <c r="I136" i="11"/>
  <c r="F128" i="11"/>
  <c r="K128" i="11"/>
  <c r="L128" i="11"/>
  <c r="C128" i="11"/>
  <c r="I128" i="11"/>
  <c r="M128" i="11"/>
  <c r="D128" i="11"/>
  <c r="J128" i="11"/>
  <c r="B128" i="11"/>
  <c r="E128" i="11"/>
  <c r="M120" i="11"/>
  <c r="D120" i="11"/>
  <c r="J120" i="11"/>
  <c r="F120" i="11"/>
  <c r="K120" i="11"/>
  <c r="C120" i="11"/>
  <c r="E120" i="11"/>
  <c r="L120" i="11"/>
  <c r="B120" i="11"/>
  <c r="I120" i="11"/>
  <c r="M112" i="11"/>
  <c r="D112" i="11"/>
  <c r="K112" i="11"/>
  <c r="J112" i="11"/>
  <c r="C112" i="11"/>
  <c r="B112" i="11"/>
  <c r="E112" i="11"/>
  <c r="F112" i="11"/>
  <c r="L112" i="11"/>
  <c r="I112" i="11"/>
  <c r="M104" i="11"/>
  <c r="D104" i="11"/>
  <c r="J104" i="11"/>
  <c r="B104" i="11"/>
  <c r="E104" i="11"/>
  <c r="F104" i="11"/>
  <c r="K104" i="11"/>
  <c r="L104" i="11"/>
  <c r="C104" i="11"/>
  <c r="I104" i="11"/>
  <c r="F96" i="11"/>
  <c r="K96" i="11"/>
  <c r="L96" i="11"/>
  <c r="C96" i="11"/>
  <c r="M96" i="11"/>
  <c r="J96" i="11"/>
  <c r="E96" i="11"/>
  <c r="B96" i="11"/>
  <c r="I96" i="11"/>
  <c r="D96" i="11"/>
  <c r="F88" i="11"/>
  <c r="K88" i="11"/>
  <c r="L88" i="11"/>
  <c r="C88" i="11"/>
  <c r="I88" i="11"/>
  <c r="N88" i="11" s="1"/>
  <c r="M88" i="11"/>
  <c r="J88" i="11"/>
  <c r="D88" i="11"/>
  <c r="E88" i="11"/>
  <c r="B88" i="11"/>
  <c r="C80" i="11"/>
  <c r="D80" i="11"/>
  <c r="I80" i="11"/>
  <c r="N80" i="11" s="1"/>
  <c r="J80" i="11"/>
  <c r="M80" i="11"/>
  <c r="K80" i="11"/>
  <c r="F80" i="11"/>
  <c r="E80" i="11"/>
  <c r="B80" i="11"/>
  <c r="L80" i="11"/>
  <c r="C72" i="11"/>
  <c r="D72" i="11"/>
  <c r="I72" i="11"/>
  <c r="N72" i="11" s="1"/>
  <c r="J72" i="11"/>
  <c r="M72" i="11"/>
  <c r="E72" i="11"/>
  <c r="K72" i="11"/>
  <c r="B72" i="11"/>
  <c r="F72" i="11"/>
  <c r="L72" i="11"/>
  <c r="F64" i="11"/>
  <c r="L64" i="11"/>
  <c r="C64" i="11"/>
  <c r="J64" i="11"/>
  <c r="M64" i="11"/>
  <c r="K64" i="11"/>
  <c r="D64" i="11"/>
  <c r="E64" i="11"/>
  <c r="B64" i="11"/>
  <c r="I64" i="11"/>
  <c r="D35" i="11"/>
  <c r="E35" i="11"/>
  <c r="I35" i="11"/>
  <c r="B35" i="11"/>
  <c r="L35" i="11"/>
  <c r="C35" i="11"/>
  <c r="M35" i="11"/>
  <c r="J35" i="11"/>
  <c r="F35" i="11"/>
  <c r="K35" i="11"/>
  <c r="D58" i="11"/>
  <c r="B58" i="11"/>
  <c r="L58" i="11"/>
  <c r="E58" i="11"/>
  <c r="F58" i="11"/>
  <c r="I58" i="11"/>
  <c r="N58" i="11" s="1"/>
  <c r="M58" i="11"/>
  <c r="K58" i="11"/>
  <c r="J58" i="11"/>
  <c r="C58" i="11"/>
  <c r="F34" i="11"/>
  <c r="J34" i="11"/>
  <c r="L34" i="11"/>
  <c r="M34" i="11"/>
  <c r="C34" i="11"/>
  <c r="K34" i="11"/>
  <c r="I34" i="11"/>
  <c r="D34" i="11"/>
  <c r="E34" i="11"/>
  <c r="B34" i="11"/>
  <c r="D41" i="11"/>
  <c r="B41" i="11"/>
  <c r="O41" i="11" s="1"/>
  <c r="L41" i="11"/>
  <c r="I41" i="11"/>
  <c r="F41" i="11"/>
  <c r="M41" i="11"/>
  <c r="E41" i="11"/>
  <c r="K41" i="11"/>
  <c r="C41" i="11"/>
  <c r="J41" i="11"/>
  <c r="C56" i="11"/>
  <c r="M56" i="11"/>
  <c r="J56" i="11"/>
  <c r="E56" i="11"/>
  <c r="D56" i="11"/>
  <c r="L56" i="11"/>
  <c r="F56" i="11"/>
  <c r="K56" i="11"/>
  <c r="B56" i="11"/>
  <c r="I56" i="11"/>
  <c r="F48" i="11"/>
  <c r="L48" i="11"/>
  <c r="C48" i="11"/>
  <c r="I48" i="11"/>
  <c r="M48" i="11"/>
  <c r="E48" i="11"/>
  <c r="D48" i="11"/>
  <c r="K48" i="11"/>
  <c r="J48" i="11"/>
  <c r="B48" i="11"/>
  <c r="L40" i="11"/>
  <c r="E40" i="11"/>
  <c r="C40" i="11"/>
  <c r="J40" i="11"/>
  <c r="I40" i="11"/>
  <c r="M40" i="11"/>
  <c r="D40" i="11"/>
  <c r="B40" i="11"/>
  <c r="F40" i="11"/>
  <c r="K40" i="11"/>
  <c r="B32" i="11"/>
  <c r="K32" i="11"/>
  <c r="I32" i="11"/>
  <c r="F32" i="11"/>
  <c r="D32" i="11"/>
  <c r="M32" i="11"/>
  <c r="L32" i="11"/>
  <c r="C32" i="11"/>
  <c r="E32" i="11"/>
  <c r="J32" i="11"/>
  <c r="E24" i="11"/>
  <c r="J24" i="11"/>
  <c r="B24" i="11"/>
  <c r="K24" i="11"/>
  <c r="L24" i="11"/>
  <c r="F24" i="11"/>
  <c r="D24" i="11"/>
  <c r="C24" i="11"/>
  <c r="I24" i="11"/>
  <c r="M24" i="11"/>
  <c r="K16" i="11"/>
  <c r="D16" i="11"/>
  <c r="B16" i="11"/>
  <c r="F16" i="11"/>
  <c r="C16" i="11"/>
  <c r="I16" i="11"/>
  <c r="J16" i="11"/>
  <c r="E16" i="11"/>
  <c r="B51" i="11"/>
  <c r="I51" i="11"/>
  <c r="K51" i="11"/>
  <c r="D51" i="11"/>
  <c r="J51" i="11"/>
  <c r="E51" i="11"/>
  <c r="F51" i="11"/>
  <c r="L51" i="11"/>
  <c r="C51" i="11"/>
  <c r="M51" i="11"/>
  <c r="F18" i="11"/>
  <c r="J18" i="11"/>
  <c r="K18" i="11"/>
  <c r="L18" i="11"/>
  <c r="C18" i="11"/>
  <c r="I18" i="11"/>
  <c r="M18" i="11"/>
  <c r="B18" i="11"/>
  <c r="E18" i="11"/>
  <c r="D18" i="11"/>
  <c r="D33" i="11"/>
  <c r="B33" i="11"/>
  <c r="O33" i="11" s="1"/>
  <c r="J33" i="11"/>
  <c r="L33" i="11"/>
  <c r="M33" i="11"/>
  <c r="E33" i="11"/>
  <c r="C33" i="11"/>
  <c r="K33" i="11"/>
  <c r="F33" i="11"/>
  <c r="I33" i="11"/>
  <c r="N33" i="11" s="1"/>
  <c r="P33" i="11" s="1"/>
  <c r="R33" i="11" s="1"/>
  <c r="I55" i="11"/>
  <c r="K55" i="11"/>
  <c r="D55" i="11"/>
  <c r="B55" i="11"/>
  <c r="L55" i="11"/>
  <c r="E55" i="11"/>
  <c r="C55" i="11"/>
  <c r="F55" i="11"/>
  <c r="M55" i="11"/>
  <c r="J55" i="11"/>
  <c r="E47" i="11"/>
  <c r="F47" i="11"/>
  <c r="I47" i="11"/>
  <c r="B47" i="11"/>
  <c r="K47" i="11"/>
  <c r="M47" i="11"/>
  <c r="D47" i="11"/>
  <c r="J47" i="11"/>
  <c r="L47" i="11"/>
  <c r="C47" i="11"/>
  <c r="J39" i="11"/>
  <c r="K39" i="11"/>
  <c r="L39" i="11"/>
  <c r="C39" i="11"/>
  <c r="E39" i="11"/>
  <c r="M39" i="11"/>
  <c r="D39" i="11"/>
  <c r="F39" i="11"/>
  <c r="B39" i="11"/>
  <c r="E31" i="11"/>
  <c r="K31" i="11"/>
  <c r="C31" i="11"/>
  <c r="I31" i="11"/>
  <c r="L31" i="11"/>
  <c r="B31" i="11"/>
  <c r="D31" i="11"/>
  <c r="J31" i="11"/>
  <c r="M31" i="11"/>
  <c r="F31" i="11"/>
  <c r="L23" i="11"/>
  <c r="E23" i="11"/>
  <c r="C23" i="11"/>
  <c r="D23" i="11"/>
  <c r="M23" i="11"/>
  <c r="K23" i="11"/>
  <c r="J23" i="11"/>
  <c r="F23" i="11"/>
  <c r="I23" i="11"/>
  <c r="N23" i="11" s="1"/>
  <c r="B23" i="11"/>
  <c r="E15" i="11"/>
  <c r="K15" i="11"/>
  <c r="M15" i="11"/>
  <c r="I15" i="11"/>
  <c r="C15" i="11"/>
  <c r="L15" i="11"/>
  <c r="D15" i="11"/>
  <c r="J15" i="11"/>
  <c r="F15" i="11"/>
  <c r="L43" i="11"/>
  <c r="M43" i="11"/>
  <c r="I43" i="11"/>
  <c r="E43" i="11"/>
  <c r="J43" i="11"/>
  <c r="K43" i="11"/>
  <c r="C43" i="11"/>
  <c r="D43" i="11"/>
  <c r="F43" i="11"/>
  <c r="B43" i="11"/>
  <c r="E42" i="11"/>
  <c r="I42" i="11"/>
  <c r="M42" i="11"/>
  <c r="L42" i="11"/>
  <c r="F42" i="11"/>
  <c r="J42" i="11"/>
  <c r="C42" i="11"/>
  <c r="B42" i="11"/>
  <c r="D42" i="11"/>
  <c r="K42" i="11"/>
  <c r="C49" i="11"/>
  <c r="F49" i="11"/>
  <c r="I49" i="11"/>
  <c r="L49" i="11"/>
  <c r="M49" i="11"/>
  <c r="J49" i="11"/>
  <c r="E49" i="11"/>
  <c r="D49" i="11"/>
  <c r="B49" i="11"/>
  <c r="K49" i="11"/>
  <c r="B54" i="11"/>
  <c r="I54" i="11"/>
  <c r="F54" i="11"/>
  <c r="L54" i="11"/>
  <c r="C54" i="11"/>
  <c r="D54" i="11"/>
  <c r="M54" i="11"/>
  <c r="E54" i="11"/>
  <c r="K54" i="11"/>
  <c r="M46" i="11"/>
  <c r="E46" i="11"/>
  <c r="D46" i="11"/>
  <c r="F46" i="11"/>
  <c r="K46" i="11"/>
  <c r="J46" i="11"/>
  <c r="B46" i="11"/>
  <c r="O46" i="11" s="1"/>
  <c r="L46" i="11"/>
  <c r="C46" i="11"/>
  <c r="I46" i="11"/>
  <c r="C38" i="11"/>
  <c r="I38" i="11"/>
  <c r="E38" i="11"/>
  <c r="M38" i="11"/>
  <c r="K38" i="11"/>
  <c r="D38" i="11"/>
  <c r="B38" i="11"/>
  <c r="F38" i="11"/>
  <c r="L38" i="11"/>
  <c r="J38" i="11"/>
  <c r="D30" i="11"/>
  <c r="I30" i="11"/>
  <c r="N30" i="11" s="1"/>
  <c r="B30" i="11"/>
  <c r="O30" i="11" s="1"/>
  <c r="E30" i="11"/>
  <c r="F30" i="11"/>
  <c r="J30" i="11"/>
  <c r="L30" i="11"/>
  <c r="C30" i="11"/>
  <c r="M30" i="11"/>
  <c r="K30" i="11"/>
  <c r="C22" i="11"/>
  <c r="I22" i="11"/>
  <c r="B22" i="11"/>
  <c r="M22" i="11"/>
  <c r="D22" i="11"/>
  <c r="E22" i="11"/>
  <c r="K22" i="11"/>
  <c r="F22" i="11"/>
  <c r="J22" i="11"/>
  <c r="L22" i="11"/>
  <c r="E14" i="11"/>
  <c r="C14" i="11"/>
  <c r="B14" i="11"/>
  <c r="J14" i="11"/>
  <c r="F14" i="11"/>
  <c r="L14" i="11"/>
  <c r="I14" i="11"/>
  <c r="K14" i="11"/>
  <c r="D14" i="11"/>
  <c r="D27" i="11"/>
  <c r="M27" i="11"/>
  <c r="J27" i="11"/>
  <c r="F27" i="11"/>
  <c r="I27" i="11"/>
  <c r="N27" i="11" s="1"/>
  <c r="E27" i="11"/>
  <c r="K27" i="11"/>
  <c r="B27" i="11"/>
  <c r="L27" i="11"/>
  <c r="C27" i="11"/>
  <c r="M26" i="11"/>
  <c r="F26" i="11"/>
  <c r="K26" i="11"/>
  <c r="J26" i="11"/>
  <c r="D26" i="11"/>
  <c r="B26" i="11"/>
  <c r="E26" i="11"/>
  <c r="L26" i="11"/>
  <c r="C26" i="11"/>
  <c r="I26" i="11"/>
  <c r="D17" i="11"/>
  <c r="L17" i="11"/>
  <c r="J17" i="11"/>
  <c r="C17" i="11"/>
  <c r="E17" i="11"/>
  <c r="K17" i="11"/>
  <c r="M17" i="11"/>
  <c r="I17" i="11"/>
  <c r="F17" i="11"/>
  <c r="C45" i="11"/>
  <c r="F45" i="11"/>
  <c r="J45" i="11"/>
  <c r="M45" i="11"/>
  <c r="E45" i="11"/>
  <c r="L45" i="11"/>
  <c r="K45" i="11"/>
  <c r="D45" i="11"/>
  <c r="B45" i="11"/>
  <c r="O45" i="11" s="1"/>
  <c r="I45" i="11"/>
  <c r="E37" i="11"/>
  <c r="F37" i="11"/>
  <c r="K37" i="11"/>
  <c r="C37" i="11"/>
  <c r="I37" i="11"/>
  <c r="M37" i="11"/>
  <c r="D37" i="11"/>
  <c r="J37" i="11"/>
  <c r="L37" i="11"/>
  <c r="B37" i="11"/>
  <c r="F29" i="11"/>
  <c r="I29" i="11"/>
  <c r="D29" i="11"/>
  <c r="B29" i="11"/>
  <c r="O29" i="11" s="1"/>
  <c r="J29" i="11"/>
  <c r="L29" i="11"/>
  <c r="E29" i="11"/>
  <c r="K29" i="11"/>
  <c r="C29" i="11"/>
  <c r="M29" i="11"/>
  <c r="E21" i="11"/>
  <c r="K21" i="11"/>
  <c r="C21" i="11"/>
  <c r="M21" i="11"/>
  <c r="F21" i="11"/>
  <c r="I21" i="11"/>
  <c r="L21" i="11"/>
  <c r="B21" i="11"/>
  <c r="D21" i="11"/>
  <c r="J21" i="11"/>
  <c r="I19" i="11"/>
  <c r="N19" i="11" s="1"/>
  <c r="J19" i="11"/>
  <c r="B19" i="11"/>
  <c r="M19" i="11"/>
  <c r="L19" i="11"/>
  <c r="D19" i="11"/>
  <c r="C19" i="11"/>
  <c r="F19" i="11"/>
  <c r="E19" i="11"/>
  <c r="K19" i="11"/>
  <c r="K50" i="11"/>
  <c r="D50" i="11"/>
  <c r="B50" i="11"/>
  <c r="I50" i="11"/>
  <c r="F50" i="11"/>
  <c r="L50" i="11"/>
  <c r="C50" i="11"/>
  <c r="E50" i="11"/>
  <c r="M50" i="11"/>
  <c r="J50" i="11"/>
  <c r="J57" i="11"/>
  <c r="C57" i="11"/>
  <c r="F57" i="11"/>
  <c r="D57" i="11"/>
  <c r="I57" i="11"/>
  <c r="N57" i="11" s="1"/>
  <c r="K57" i="11"/>
  <c r="E57" i="11"/>
  <c r="L57" i="11"/>
  <c r="M57" i="11"/>
  <c r="B57" i="11"/>
  <c r="C25" i="11"/>
  <c r="L25" i="11"/>
  <c r="J25" i="11"/>
  <c r="M25" i="11"/>
  <c r="D25" i="11"/>
  <c r="F25" i="11"/>
  <c r="B25" i="11"/>
  <c r="I25" i="11"/>
  <c r="K25" i="11"/>
  <c r="E25" i="11"/>
  <c r="M53" i="11"/>
  <c r="D53" i="11"/>
  <c r="K53" i="11"/>
  <c r="J53" i="11"/>
  <c r="F53" i="11"/>
  <c r="B53" i="11"/>
  <c r="O53" i="11" s="1"/>
  <c r="C53" i="11"/>
  <c r="L53" i="11"/>
  <c r="I53" i="11"/>
  <c r="N53" i="11" s="1"/>
  <c r="P53" i="11" s="1"/>
  <c r="R53" i="11" s="1"/>
  <c r="E53" i="11"/>
  <c r="L52" i="11"/>
  <c r="J52" i="11"/>
  <c r="D52" i="11"/>
  <c r="C52" i="11"/>
  <c r="E52" i="11"/>
  <c r="I52" i="11"/>
  <c r="M52" i="11"/>
  <c r="K52" i="11"/>
  <c r="B52" i="11"/>
  <c r="F52" i="11"/>
  <c r="M44" i="11"/>
  <c r="E44" i="11"/>
  <c r="L44" i="11"/>
  <c r="B44" i="11"/>
  <c r="O44" i="11" s="1"/>
  <c r="J44" i="11"/>
  <c r="F44" i="11"/>
  <c r="D44" i="11"/>
  <c r="C44" i="11"/>
  <c r="K44" i="11"/>
  <c r="I44" i="11"/>
  <c r="F36" i="11"/>
  <c r="D36" i="11"/>
  <c r="L36" i="11"/>
  <c r="C36" i="11"/>
  <c r="I36" i="11"/>
  <c r="M36" i="11"/>
  <c r="E36" i="11"/>
  <c r="J36" i="11"/>
  <c r="B36" i="11"/>
  <c r="K36" i="11"/>
  <c r="B28" i="11"/>
  <c r="O28" i="11" s="1"/>
  <c r="K28" i="11"/>
  <c r="M28" i="11"/>
  <c r="F28" i="11"/>
  <c r="D28" i="11"/>
  <c r="L28" i="11"/>
  <c r="C28" i="11"/>
  <c r="I28" i="11"/>
  <c r="N28" i="11" s="1"/>
  <c r="P28" i="11" s="1"/>
  <c r="R28" i="11" s="1"/>
  <c r="E28" i="11"/>
  <c r="J28" i="11"/>
  <c r="J20" i="11"/>
  <c r="B20" i="11"/>
  <c r="F20" i="11"/>
  <c r="D20" i="11"/>
  <c r="L20" i="11"/>
  <c r="C20" i="11"/>
  <c r="K20" i="11"/>
  <c r="I20" i="11"/>
  <c r="M20" i="11"/>
  <c r="E20" i="11"/>
  <c r="L12" i="11"/>
  <c r="I12" i="11"/>
  <c r="M12" i="11"/>
  <c r="J12" i="11"/>
  <c r="K12" i="11"/>
  <c r="L13" i="11"/>
  <c r="D13" i="11"/>
  <c r="C13" i="11"/>
  <c r="M13" i="11"/>
  <c r="F13" i="11"/>
  <c r="P86" i="11"/>
  <c r="R86" i="11" s="1"/>
  <c r="AW22" i="1"/>
  <c r="D4" i="11"/>
  <c r="M51" i="9"/>
  <c r="P98" i="11" l="1"/>
  <c r="R98" i="11" s="1"/>
  <c r="P142" i="11"/>
  <c r="R142" i="11" s="1"/>
  <c r="N148" i="11"/>
  <c r="O66" i="11"/>
  <c r="O98" i="11"/>
  <c r="O122" i="11"/>
  <c r="N123" i="11"/>
  <c r="N92" i="11"/>
  <c r="N69" i="11"/>
  <c r="N77" i="11"/>
  <c r="O109" i="11"/>
  <c r="O133" i="11"/>
  <c r="O141" i="11"/>
  <c r="P141" i="11" s="1"/>
  <c r="R141" i="11" s="1"/>
  <c r="N149" i="11"/>
  <c r="P149" i="11" s="1"/>
  <c r="R149" i="11" s="1"/>
  <c r="N67" i="11"/>
  <c r="O115" i="11"/>
  <c r="O95" i="11"/>
  <c r="O119" i="11"/>
  <c r="O127" i="11"/>
  <c r="O143" i="11"/>
  <c r="N160" i="11"/>
  <c r="N116" i="11"/>
  <c r="N65" i="11"/>
  <c r="N63" i="11"/>
  <c r="O80" i="11"/>
  <c r="P80" i="11" s="1"/>
  <c r="R80" i="11" s="1"/>
  <c r="N128" i="11"/>
  <c r="N138" i="11"/>
  <c r="P138" i="11" s="1"/>
  <c r="R138" i="11" s="1"/>
  <c r="N75" i="11"/>
  <c r="N155" i="11"/>
  <c r="O81" i="11"/>
  <c r="O121" i="11"/>
  <c r="O74" i="11"/>
  <c r="N106" i="11"/>
  <c r="P106" i="11" s="1"/>
  <c r="R106" i="11" s="1"/>
  <c r="O124" i="11"/>
  <c r="N109" i="11"/>
  <c r="P109" i="11" s="1"/>
  <c r="R109" i="11" s="1"/>
  <c r="O152" i="11"/>
  <c r="O146" i="11"/>
  <c r="O83" i="11"/>
  <c r="N156" i="11"/>
  <c r="N70" i="11"/>
  <c r="N94" i="11"/>
  <c r="N134" i="11"/>
  <c r="O151" i="11"/>
  <c r="O147" i="11"/>
  <c r="P147" i="11" s="1"/>
  <c r="R147" i="11" s="1"/>
  <c r="N132" i="11"/>
  <c r="O71" i="11"/>
  <c r="P71" i="11" s="1"/>
  <c r="R71" i="11" s="1"/>
  <c r="N95" i="11"/>
  <c r="N143" i="11"/>
  <c r="P143" i="11" s="1"/>
  <c r="R143" i="11" s="1"/>
  <c r="N112" i="11"/>
  <c r="P112" i="11" s="1"/>
  <c r="R112" i="11" s="1"/>
  <c r="O88" i="11"/>
  <c r="P88" i="11" s="1"/>
  <c r="R88" i="11" s="1"/>
  <c r="N120" i="11"/>
  <c r="P120" i="11" s="1"/>
  <c r="R120" i="11" s="1"/>
  <c r="O144" i="11"/>
  <c r="O89" i="11"/>
  <c r="N137" i="11"/>
  <c r="N59" i="11"/>
  <c r="O123" i="11"/>
  <c r="N124" i="11"/>
  <c r="P124" i="11" s="1"/>
  <c r="R124" i="11" s="1"/>
  <c r="N60" i="11"/>
  <c r="O157" i="11"/>
  <c r="O102" i="11"/>
  <c r="P102" i="11" s="1"/>
  <c r="R102" i="11" s="1"/>
  <c r="N110" i="11"/>
  <c r="O142" i="11"/>
  <c r="N146" i="11"/>
  <c r="P146" i="11" s="1"/>
  <c r="R146" i="11" s="1"/>
  <c r="O140" i="11"/>
  <c r="N62" i="11"/>
  <c r="O78" i="11"/>
  <c r="P78" i="11" s="1"/>
  <c r="R78" i="11" s="1"/>
  <c r="N119" i="11"/>
  <c r="P119" i="11" s="1"/>
  <c r="R119" i="11" s="1"/>
  <c r="N127" i="11"/>
  <c r="P127" i="11" s="1"/>
  <c r="R127" i="11" s="1"/>
  <c r="O120" i="11"/>
  <c r="N107" i="11"/>
  <c r="O148" i="11"/>
  <c r="P148" i="11" s="1"/>
  <c r="R148" i="11" s="1"/>
  <c r="N105" i="11"/>
  <c r="N129" i="11"/>
  <c r="P129" i="11" s="1"/>
  <c r="R129" i="11" s="1"/>
  <c r="N74" i="11"/>
  <c r="O82" i="11"/>
  <c r="O114" i="11"/>
  <c r="N130" i="11"/>
  <c r="O92" i="11"/>
  <c r="O60" i="11"/>
  <c r="N76" i="11"/>
  <c r="P76" i="11" s="1"/>
  <c r="R76" i="11" s="1"/>
  <c r="W76" i="11" s="1"/>
  <c r="N61" i="11"/>
  <c r="P61" i="11" s="1"/>
  <c r="R61" i="11" s="1"/>
  <c r="O77" i="11"/>
  <c r="O85" i="11"/>
  <c r="P85" i="11" s="1"/>
  <c r="R85" i="11" s="1"/>
  <c r="O93" i="11"/>
  <c r="P93" i="11" s="1"/>
  <c r="R93" i="11" s="1"/>
  <c r="O117" i="11"/>
  <c r="P117" i="11" s="1"/>
  <c r="R117" i="11" s="1"/>
  <c r="O125" i="11"/>
  <c r="N157" i="11"/>
  <c r="P157" i="11" s="1"/>
  <c r="R157" i="11" s="1"/>
  <c r="O156" i="11"/>
  <c r="O94" i="11"/>
  <c r="O67" i="11"/>
  <c r="N100" i="11"/>
  <c r="P100" i="11" s="1"/>
  <c r="R100" i="11" s="1"/>
  <c r="N79" i="11"/>
  <c r="P79" i="11" s="1"/>
  <c r="R79" i="11" s="1"/>
  <c r="O111" i="11"/>
  <c r="P111" i="11" s="1"/>
  <c r="R111" i="11" s="1"/>
  <c r="O135" i="11"/>
  <c r="O159" i="11"/>
  <c r="O72" i="11"/>
  <c r="P72" i="11" s="1"/>
  <c r="R72" i="11" s="1"/>
  <c r="N89" i="11"/>
  <c r="P89" i="11" s="1"/>
  <c r="R89" i="11" s="1"/>
  <c r="P30" i="11"/>
  <c r="R30" i="11" s="1"/>
  <c r="N64" i="11"/>
  <c r="O104" i="11"/>
  <c r="O112" i="11"/>
  <c r="N108" i="11"/>
  <c r="O73" i="11"/>
  <c r="P73" i="11" s="1"/>
  <c r="R73" i="11" s="1"/>
  <c r="O113" i="11"/>
  <c r="P113" i="11" s="1"/>
  <c r="R113" i="11" s="1"/>
  <c r="O145" i="11"/>
  <c r="O106" i="11"/>
  <c r="N114" i="11"/>
  <c r="P114" i="11" s="1"/>
  <c r="R114" i="11" s="1"/>
  <c r="N101" i="11"/>
  <c r="P101" i="11" s="1"/>
  <c r="R101" i="11" s="1"/>
  <c r="N125" i="11"/>
  <c r="N133" i="11"/>
  <c r="P133" i="11" s="1"/>
  <c r="R133" i="11" s="1"/>
  <c r="O110" i="11"/>
  <c r="O62" i="11"/>
  <c r="N87" i="11"/>
  <c r="P87" i="11" s="1"/>
  <c r="R87" i="11" s="1"/>
  <c r="N159" i="11"/>
  <c r="O99" i="11"/>
  <c r="O64" i="11"/>
  <c r="N96" i="11"/>
  <c r="O128" i="11"/>
  <c r="N99" i="11"/>
  <c r="P99" i="11" s="1"/>
  <c r="R99" i="11" s="1"/>
  <c r="O107" i="11"/>
  <c r="O155" i="11"/>
  <c r="O65" i="11"/>
  <c r="N81" i="11"/>
  <c r="P81" i="11" s="1"/>
  <c r="R81" i="11" s="1"/>
  <c r="O105" i="11"/>
  <c r="O137" i="11"/>
  <c r="O90" i="11"/>
  <c r="N90" i="11"/>
  <c r="P90" i="11" s="1"/>
  <c r="R90" i="11" s="1"/>
  <c r="N122" i="11"/>
  <c r="P122" i="11" s="1"/>
  <c r="R122" i="11" s="1"/>
  <c r="O59" i="11"/>
  <c r="O68" i="11"/>
  <c r="P68" i="11" s="1"/>
  <c r="R68" i="11" s="1"/>
  <c r="N84" i="11"/>
  <c r="O69" i="11"/>
  <c r="N158" i="11"/>
  <c r="N83" i="11"/>
  <c r="P83" i="11" s="1"/>
  <c r="R83" i="11" s="1"/>
  <c r="N131" i="11"/>
  <c r="P131" i="11" s="1"/>
  <c r="R131" i="11" s="1"/>
  <c r="N118" i="11"/>
  <c r="P118" i="11" s="1"/>
  <c r="R118" i="11" s="1"/>
  <c r="N151" i="11"/>
  <c r="P151" i="11" s="1"/>
  <c r="R151" i="11" s="1"/>
  <c r="N154" i="11"/>
  <c r="P154" i="11" s="1"/>
  <c r="R154" i="11" s="1"/>
  <c r="O132" i="11"/>
  <c r="O63" i="11"/>
  <c r="N139" i="11"/>
  <c r="P139" i="11" s="1"/>
  <c r="R139" i="11" s="1"/>
  <c r="O116" i="11"/>
  <c r="P116" i="11" s="1"/>
  <c r="R116" i="11" s="1"/>
  <c r="O96" i="11"/>
  <c r="N104" i="11"/>
  <c r="P104" i="11" s="1"/>
  <c r="R104" i="11" s="1"/>
  <c r="N136" i="11"/>
  <c r="P136" i="11" s="1"/>
  <c r="R136" i="11" s="1"/>
  <c r="O136" i="11"/>
  <c r="N144" i="11"/>
  <c r="P144" i="11" s="1"/>
  <c r="R144" i="11" s="1"/>
  <c r="O75" i="11"/>
  <c r="O108" i="11"/>
  <c r="N121" i="11"/>
  <c r="P121" i="11" s="1"/>
  <c r="R121" i="11" s="1"/>
  <c r="N145" i="11"/>
  <c r="N66" i="11"/>
  <c r="P66" i="11" s="1"/>
  <c r="R66" i="11" s="1"/>
  <c r="N82" i="11"/>
  <c r="P82" i="11" s="1"/>
  <c r="R82" i="11" s="1"/>
  <c r="O130" i="11"/>
  <c r="N91" i="11"/>
  <c r="P91" i="11" s="1"/>
  <c r="R91" i="11" s="1"/>
  <c r="O84" i="11"/>
  <c r="O131" i="11"/>
  <c r="O70" i="11"/>
  <c r="O134" i="11"/>
  <c r="N115" i="11"/>
  <c r="P115" i="11" s="1"/>
  <c r="R115" i="11" s="1"/>
  <c r="N103" i="11"/>
  <c r="P103" i="11" s="1"/>
  <c r="R103" i="11" s="1"/>
  <c r="N135" i="11"/>
  <c r="P135" i="11" s="1"/>
  <c r="R135" i="11" s="1"/>
  <c r="O160" i="11"/>
  <c r="N52" i="11"/>
  <c r="O32" i="11"/>
  <c r="S30" i="11"/>
  <c r="AO30" i="11"/>
  <c r="O36" i="11"/>
  <c r="N37" i="11"/>
  <c r="N17" i="11"/>
  <c r="N26" i="11"/>
  <c r="N42" i="11"/>
  <c r="O47" i="11"/>
  <c r="N48" i="11"/>
  <c r="P48" i="11" s="1"/>
  <c r="R48" i="11" s="1"/>
  <c r="AR48" i="11" s="1"/>
  <c r="O34" i="11"/>
  <c r="N44" i="11"/>
  <c r="P44" i="11" s="1"/>
  <c r="R44" i="11" s="1"/>
  <c r="N50" i="11"/>
  <c r="N15" i="11"/>
  <c r="AK30" i="11"/>
  <c r="O25" i="11"/>
  <c r="O50" i="11"/>
  <c r="O14" i="11"/>
  <c r="O42" i="11"/>
  <c r="O43" i="11"/>
  <c r="O55" i="11"/>
  <c r="O18" i="11"/>
  <c r="N51" i="11"/>
  <c r="P51" i="11" s="1"/>
  <c r="R51" i="11" s="1"/>
  <c r="O40" i="11"/>
  <c r="O48" i="11"/>
  <c r="O58" i="11"/>
  <c r="P58" i="11" s="1"/>
  <c r="R58" i="11" s="1"/>
  <c r="AQ58" i="11" s="1"/>
  <c r="O35" i="11"/>
  <c r="O49" i="11"/>
  <c r="N29" i="11"/>
  <c r="P29" i="11" s="1"/>
  <c r="R29" i="11" s="1"/>
  <c r="AI30" i="11"/>
  <c r="AW30" i="11"/>
  <c r="AV30" i="11" s="1"/>
  <c r="O20" i="11"/>
  <c r="N21" i="11"/>
  <c r="O37" i="11"/>
  <c r="N46" i="11"/>
  <c r="P46" i="11" s="1"/>
  <c r="R46" i="11" s="1"/>
  <c r="AO46" i="11" s="1"/>
  <c r="O31" i="11"/>
  <c r="O51" i="11"/>
  <c r="O24" i="11"/>
  <c r="N34" i="11"/>
  <c r="N35" i="11"/>
  <c r="N25" i="11"/>
  <c r="P25" i="11" s="1"/>
  <c r="R25" i="11" s="1"/>
  <c r="W25" i="11" s="1"/>
  <c r="O21" i="11"/>
  <c r="N38" i="11"/>
  <c r="P38" i="11" s="1"/>
  <c r="R38" i="11" s="1"/>
  <c r="AR38" i="11" s="1"/>
  <c r="N43" i="11"/>
  <c r="P43" i="11" s="1"/>
  <c r="R43" i="11" s="1"/>
  <c r="O39" i="11"/>
  <c r="O16" i="11"/>
  <c r="AL30" i="11"/>
  <c r="AQ30" i="11"/>
  <c r="N36" i="11"/>
  <c r="P36" i="11" s="1"/>
  <c r="R36" i="11" s="1"/>
  <c r="AU36" i="11" s="1"/>
  <c r="O52" i="11"/>
  <c r="O19" i="11"/>
  <c r="P19" i="11" s="1"/>
  <c r="R19" i="11" s="1"/>
  <c r="O26" i="11"/>
  <c r="O27" i="11"/>
  <c r="P27" i="11" s="1"/>
  <c r="R27" i="11" s="1"/>
  <c r="O22" i="11"/>
  <c r="O38" i="11"/>
  <c r="N18" i="11"/>
  <c r="P18" i="11" s="1"/>
  <c r="R18" i="11" s="1"/>
  <c r="N56" i="11"/>
  <c r="N41" i="11"/>
  <c r="P41" i="11" s="1"/>
  <c r="R41" i="11" s="1"/>
  <c r="AO41" i="11" s="1"/>
  <c r="AX30" i="11"/>
  <c r="O57" i="11"/>
  <c r="P57" i="11" s="1"/>
  <c r="R57" i="11" s="1"/>
  <c r="N47" i="11"/>
  <c r="AC30" i="11"/>
  <c r="N20" i="11"/>
  <c r="P20" i="11" s="1"/>
  <c r="R20" i="11" s="1"/>
  <c r="N45" i="11"/>
  <c r="P45" i="11" s="1"/>
  <c r="R45" i="11" s="1"/>
  <c r="N22" i="11"/>
  <c r="P22" i="11" s="1"/>
  <c r="R22" i="11" s="1"/>
  <c r="AW22" i="11" s="1"/>
  <c r="O54" i="11"/>
  <c r="N49" i="11"/>
  <c r="P49" i="11" s="1"/>
  <c r="R49" i="11" s="1"/>
  <c r="AQ49" i="11" s="1"/>
  <c r="O23" i="11"/>
  <c r="P23" i="11" s="1"/>
  <c r="R23" i="11" s="1"/>
  <c r="N31" i="11"/>
  <c r="P31" i="11" s="1"/>
  <c r="R31" i="11" s="1"/>
  <c r="N55" i="11"/>
  <c r="P55" i="11" s="1"/>
  <c r="R55" i="11" s="1"/>
  <c r="N24" i="11"/>
  <c r="P24" i="11" s="1"/>
  <c r="R24" i="11" s="1"/>
  <c r="N32" i="11"/>
  <c r="N40" i="11"/>
  <c r="P40" i="11" s="1"/>
  <c r="R40" i="11" s="1"/>
  <c r="AU40" i="11" s="1"/>
  <c r="O56" i="11"/>
  <c r="N12" i="11"/>
  <c r="AQ151" i="11"/>
  <c r="AR151" i="11"/>
  <c r="S76" i="11"/>
  <c r="AX151" i="11"/>
  <c r="AW151" i="11"/>
  <c r="AU151" i="11"/>
  <c r="AX83" i="11"/>
  <c r="W83" i="11"/>
  <c r="Z83" i="11" s="1"/>
  <c r="AL83" i="11"/>
  <c r="AW83" i="11"/>
  <c r="AK83" i="11"/>
  <c r="AQ83" i="11"/>
  <c r="AC83" i="11"/>
  <c r="AO83" i="11"/>
  <c r="AR83" i="11"/>
  <c r="AP30" i="11"/>
  <c r="AU89" i="11"/>
  <c r="AQ89" i="11"/>
  <c r="AW89" i="11"/>
  <c r="AO89" i="11"/>
  <c r="AR89" i="11"/>
  <c r="AX89" i="11"/>
  <c r="AU146" i="11"/>
  <c r="AW146" i="11"/>
  <c r="AQ146" i="11"/>
  <c r="AX146" i="11"/>
  <c r="AO146" i="11"/>
  <c r="AR146" i="11"/>
  <c r="AU120" i="11"/>
  <c r="AQ120" i="11"/>
  <c r="AR120" i="11"/>
  <c r="AW120" i="11"/>
  <c r="AO120" i="11"/>
  <c r="AX120" i="11"/>
  <c r="AU61" i="11"/>
  <c r="AQ61" i="11"/>
  <c r="AR61" i="11"/>
  <c r="AW61" i="11"/>
  <c r="AX61" i="11"/>
  <c r="AO61" i="11"/>
  <c r="AW91" i="11"/>
  <c r="AQ91" i="11"/>
  <c r="AU91" i="11"/>
  <c r="AX91" i="11"/>
  <c r="AO91" i="11"/>
  <c r="AR91" i="11"/>
  <c r="AU106" i="11"/>
  <c r="AW106" i="11"/>
  <c r="AO106" i="11"/>
  <c r="AX106" i="11"/>
  <c r="AQ106" i="11"/>
  <c r="AR106" i="11"/>
  <c r="AU150" i="11"/>
  <c r="AW150" i="11"/>
  <c r="AQ150" i="11"/>
  <c r="AR150" i="11"/>
  <c r="AO150" i="11"/>
  <c r="AX150" i="11"/>
  <c r="AU144" i="11"/>
  <c r="AQ144" i="11"/>
  <c r="AW144" i="11"/>
  <c r="AO144" i="11"/>
  <c r="AR144" i="11"/>
  <c r="AX144" i="11"/>
  <c r="AU44" i="11"/>
  <c r="AR44" i="11"/>
  <c r="AO44" i="11"/>
  <c r="AX44" i="11"/>
  <c r="AQ44" i="11"/>
  <c r="AW44" i="11"/>
  <c r="AU118" i="11"/>
  <c r="AW118" i="11"/>
  <c r="AO118" i="11"/>
  <c r="AX118" i="11"/>
  <c r="AQ118" i="11"/>
  <c r="AR118" i="11"/>
  <c r="AU135" i="11"/>
  <c r="AR135" i="11"/>
  <c r="AW135" i="11"/>
  <c r="AO135" i="11"/>
  <c r="AX135" i="11"/>
  <c r="AQ135" i="11"/>
  <c r="AU99" i="11"/>
  <c r="AR99" i="11"/>
  <c r="AW99" i="11"/>
  <c r="AO99" i="11"/>
  <c r="AX99" i="11"/>
  <c r="AQ99" i="11"/>
  <c r="AR49" i="11"/>
  <c r="AX49" i="11"/>
  <c r="AU124" i="11"/>
  <c r="AQ124" i="11"/>
  <c r="AR124" i="11"/>
  <c r="AW124" i="11"/>
  <c r="AO124" i="11"/>
  <c r="AX124" i="11"/>
  <c r="AU131" i="11"/>
  <c r="AR131" i="11"/>
  <c r="AW131" i="11"/>
  <c r="AO131" i="11"/>
  <c r="AX131" i="11"/>
  <c r="AQ131" i="11"/>
  <c r="AU115" i="11"/>
  <c r="AR115" i="11"/>
  <c r="AW115" i="11"/>
  <c r="AO115" i="11"/>
  <c r="AX115" i="11"/>
  <c r="AQ115" i="11"/>
  <c r="AU111" i="11"/>
  <c r="AR111" i="11"/>
  <c r="AW111" i="11"/>
  <c r="AO111" i="11"/>
  <c r="AX111" i="11"/>
  <c r="AQ111" i="11"/>
  <c r="AU22" i="11"/>
  <c r="AR22" i="11"/>
  <c r="AQ22" i="11"/>
  <c r="AO18" i="11"/>
  <c r="AX18" i="11"/>
  <c r="AQ18" i="11"/>
  <c r="AU18" i="11"/>
  <c r="AR18" i="11"/>
  <c r="AW18" i="11"/>
  <c r="AV18" i="11" s="1"/>
  <c r="AU24" i="11"/>
  <c r="AR24" i="11"/>
  <c r="AO24" i="11"/>
  <c r="AX24" i="11"/>
  <c r="AW24" i="11"/>
  <c r="AQ24" i="11"/>
  <c r="AU157" i="11"/>
  <c r="AW157" i="11"/>
  <c r="AO157" i="11"/>
  <c r="AR157" i="11"/>
  <c r="AX157" i="11"/>
  <c r="AQ157" i="11"/>
  <c r="AR139" i="11"/>
  <c r="AW139" i="11"/>
  <c r="AO139" i="11"/>
  <c r="AX139" i="11"/>
  <c r="AQ139" i="11"/>
  <c r="AU139" i="11"/>
  <c r="AU79" i="11"/>
  <c r="AW79" i="11"/>
  <c r="AO79" i="11"/>
  <c r="AX79" i="11"/>
  <c r="AQ79" i="11"/>
  <c r="AR79" i="11"/>
  <c r="AU90" i="11"/>
  <c r="AO90" i="11"/>
  <c r="AX90" i="11"/>
  <c r="AR90" i="11"/>
  <c r="AQ90" i="11"/>
  <c r="AW90" i="11"/>
  <c r="AU72" i="11"/>
  <c r="AR72" i="11"/>
  <c r="AW72" i="11"/>
  <c r="AO72" i="11"/>
  <c r="AX72" i="11"/>
  <c r="AQ72" i="11"/>
  <c r="AU100" i="11"/>
  <c r="AQ100" i="11"/>
  <c r="AR100" i="11"/>
  <c r="AW100" i="11"/>
  <c r="AX100" i="11"/>
  <c r="AO100" i="11"/>
  <c r="AU147" i="11"/>
  <c r="AR147" i="11"/>
  <c r="AO147" i="11"/>
  <c r="AX147" i="11"/>
  <c r="AQ147" i="11"/>
  <c r="AW147" i="11"/>
  <c r="AU109" i="11"/>
  <c r="AO109" i="11"/>
  <c r="AX109" i="11"/>
  <c r="AQ109" i="11"/>
  <c r="AR109" i="11"/>
  <c r="AW109" i="11"/>
  <c r="AR25" i="11"/>
  <c r="AX25" i="11"/>
  <c r="AU81" i="11"/>
  <c r="AQ81" i="11"/>
  <c r="AR81" i="11"/>
  <c r="AW81" i="11"/>
  <c r="AO81" i="11"/>
  <c r="AX81" i="11"/>
  <c r="AU85" i="11"/>
  <c r="AQ85" i="11"/>
  <c r="AW85" i="11"/>
  <c r="AR85" i="11"/>
  <c r="AX85" i="11"/>
  <c r="AO85" i="11"/>
  <c r="AU143" i="11"/>
  <c r="AR143" i="11"/>
  <c r="AO143" i="11"/>
  <c r="AX143" i="11"/>
  <c r="AW143" i="11"/>
  <c r="AQ143" i="11"/>
  <c r="AW51" i="11"/>
  <c r="AU51" i="11"/>
  <c r="AO51" i="11"/>
  <c r="AX51" i="11"/>
  <c r="AQ51" i="11"/>
  <c r="AR51" i="11"/>
  <c r="AQ45" i="11"/>
  <c r="AU45" i="11"/>
  <c r="AW45" i="11"/>
  <c r="AR45" i="11"/>
  <c r="AX45" i="11"/>
  <c r="AO45" i="11"/>
  <c r="AU66" i="11"/>
  <c r="AO66" i="11"/>
  <c r="AX66" i="11"/>
  <c r="AQ66" i="11"/>
  <c r="AR66" i="11"/>
  <c r="AW66" i="11"/>
  <c r="AU129" i="11"/>
  <c r="AO129" i="11"/>
  <c r="AX129" i="11"/>
  <c r="AQ129" i="11"/>
  <c r="AR129" i="11"/>
  <c r="AW129" i="11"/>
  <c r="AQ29" i="11"/>
  <c r="AU29" i="11"/>
  <c r="AW29" i="11"/>
  <c r="AR29" i="11"/>
  <c r="AX29" i="11"/>
  <c r="AO29" i="11"/>
  <c r="AU114" i="11"/>
  <c r="AW114" i="11"/>
  <c r="AO114" i="11"/>
  <c r="AX114" i="11"/>
  <c r="AQ114" i="11"/>
  <c r="AR114" i="11"/>
  <c r="AW71" i="11"/>
  <c r="AO71" i="11"/>
  <c r="AX71" i="11"/>
  <c r="AU71" i="11"/>
  <c r="AQ71" i="11"/>
  <c r="AR71" i="11"/>
  <c r="AU142" i="11"/>
  <c r="AW142" i="11"/>
  <c r="AO142" i="11"/>
  <c r="AQ142" i="11"/>
  <c r="AR142" i="11"/>
  <c r="AX142" i="11"/>
  <c r="AQ46" i="11"/>
  <c r="AW46" i="11"/>
  <c r="AO58" i="11"/>
  <c r="AU133" i="11"/>
  <c r="AO133" i="11"/>
  <c r="AX133" i="11"/>
  <c r="AQ133" i="11"/>
  <c r="AR133" i="11"/>
  <c r="AW133" i="11"/>
  <c r="AU97" i="11"/>
  <c r="AO97" i="11"/>
  <c r="AX97" i="11"/>
  <c r="AQ97" i="11"/>
  <c r="AR97" i="11"/>
  <c r="AW97" i="11"/>
  <c r="AU136" i="11"/>
  <c r="AQ136" i="11"/>
  <c r="AR136" i="11"/>
  <c r="AW136" i="11"/>
  <c r="AO136" i="11"/>
  <c r="AX136" i="11"/>
  <c r="AU103" i="11"/>
  <c r="AR103" i="11"/>
  <c r="AW103" i="11"/>
  <c r="AO103" i="11"/>
  <c r="AX103" i="11"/>
  <c r="AQ103" i="11"/>
  <c r="AU68" i="11"/>
  <c r="AR68" i="11"/>
  <c r="AW68" i="11"/>
  <c r="AO68" i="11"/>
  <c r="AX68" i="11"/>
  <c r="AQ68" i="11"/>
  <c r="AP68" i="11" s="1"/>
  <c r="AU98" i="11"/>
  <c r="AW98" i="11"/>
  <c r="AO98" i="11"/>
  <c r="AX98" i="11"/>
  <c r="AQ98" i="11"/>
  <c r="AR98" i="11"/>
  <c r="AU112" i="11"/>
  <c r="AQ112" i="11"/>
  <c r="AR112" i="11"/>
  <c r="AW112" i="11"/>
  <c r="AX112" i="11"/>
  <c r="AO112" i="11"/>
  <c r="AX40" i="11"/>
  <c r="AW40" i="11"/>
  <c r="AQ40" i="11"/>
  <c r="AU41" i="11"/>
  <c r="AU93" i="11"/>
  <c r="AQ93" i="11"/>
  <c r="AW93" i="11"/>
  <c r="AR93" i="11"/>
  <c r="AX93" i="11"/>
  <c r="AO93" i="11"/>
  <c r="AU28" i="11"/>
  <c r="AR28" i="11"/>
  <c r="AO28" i="11"/>
  <c r="AX28" i="11"/>
  <c r="AQ28" i="11"/>
  <c r="AW28" i="11"/>
  <c r="AU138" i="11"/>
  <c r="AW138" i="11"/>
  <c r="AO138" i="11"/>
  <c r="AX138" i="11"/>
  <c r="AQ138" i="11"/>
  <c r="AR138" i="11"/>
  <c r="AU86" i="11"/>
  <c r="AO86" i="11"/>
  <c r="AX86" i="11"/>
  <c r="AR86" i="11"/>
  <c r="AQ86" i="11"/>
  <c r="AW86" i="11"/>
  <c r="AQ36" i="11"/>
  <c r="AW36" i="11"/>
  <c r="AU149" i="11"/>
  <c r="AO149" i="11"/>
  <c r="AX149" i="11"/>
  <c r="AR149" i="11"/>
  <c r="AQ149" i="11"/>
  <c r="AW149" i="11"/>
  <c r="AO38" i="11"/>
  <c r="AX38" i="11"/>
  <c r="AU38" i="11"/>
  <c r="AU104" i="11"/>
  <c r="AQ104" i="11"/>
  <c r="AR104" i="11"/>
  <c r="AW104" i="11"/>
  <c r="AO104" i="11"/>
  <c r="AX104" i="11"/>
  <c r="AW31" i="11"/>
  <c r="AQ31" i="11"/>
  <c r="AU31" i="11"/>
  <c r="AO31" i="11"/>
  <c r="AR31" i="11"/>
  <c r="AX31" i="11"/>
  <c r="AU127" i="11"/>
  <c r="AR127" i="11"/>
  <c r="AW127" i="11"/>
  <c r="AO127" i="11"/>
  <c r="AX127" i="11"/>
  <c r="AQ127" i="11"/>
  <c r="AP127" i="11" s="1"/>
  <c r="AW43" i="11"/>
  <c r="AQ43" i="11"/>
  <c r="AX43" i="11"/>
  <c r="AO43" i="11"/>
  <c r="AU43" i="11"/>
  <c r="AR43" i="11"/>
  <c r="AU82" i="11"/>
  <c r="AO82" i="11"/>
  <c r="AX82" i="11"/>
  <c r="AQ82" i="11"/>
  <c r="AR82" i="11"/>
  <c r="AW82" i="11"/>
  <c r="AQ33" i="11"/>
  <c r="AU33" i="11"/>
  <c r="AW33" i="11"/>
  <c r="AO33" i="11"/>
  <c r="AR33" i="11"/>
  <c r="AX33" i="11"/>
  <c r="AU101" i="11"/>
  <c r="AO101" i="11"/>
  <c r="AX101" i="11"/>
  <c r="AQ101" i="11"/>
  <c r="AR101" i="11"/>
  <c r="AW101" i="11"/>
  <c r="AW55" i="11"/>
  <c r="AO55" i="11"/>
  <c r="AX55" i="11"/>
  <c r="AU55" i="11"/>
  <c r="AQ55" i="11"/>
  <c r="AR55" i="11"/>
  <c r="AU78" i="11"/>
  <c r="AO78" i="11"/>
  <c r="AX78" i="11"/>
  <c r="AQ78" i="11"/>
  <c r="AR78" i="11"/>
  <c r="AW78" i="11"/>
  <c r="AU20" i="11"/>
  <c r="AR20" i="11"/>
  <c r="AW20" i="11"/>
  <c r="AO20" i="11"/>
  <c r="AX20" i="11"/>
  <c r="AQ20" i="11"/>
  <c r="AU154" i="11"/>
  <c r="AR154" i="11"/>
  <c r="AQ154" i="11"/>
  <c r="AW154" i="11"/>
  <c r="AO154" i="11"/>
  <c r="AX154" i="11"/>
  <c r="AU122" i="11"/>
  <c r="AW122" i="11"/>
  <c r="AO122" i="11"/>
  <c r="AX122" i="11"/>
  <c r="AQ122" i="11"/>
  <c r="AR122" i="11"/>
  <c r="AU53" i="11"/>
  <c r="AQ53" i="11"/>
  <c r="AR53" i="11"/>
  <c r="AW53" i="11"/>
  <c r="AO53" i="11"/>
  <c r="AX53" i="11"/>
  <c r="AU119" i="11"/>
  <c r="AR119" i="11"/>
  <c r="AW119" i="11"/>
  <c r="AO119" i="11"/>
  <c r="AX119" i="11"/>
  <c r="AQ119" i="11"/>
  <c r="AC76" i="11"/>
  <c r="AF76" i="11" s="1"/>
  <c r="AU76" i="11"/>
  <c r="AR76" i="11"/>
  <c r="AW76" i="11"/>
  <c r="AO76" i="11"/>
  <c r="AX76" i="11"/>
  <c r="AQ76" i="11"/>
  <c r="AP76" i="11" s="1"/>
  <c r="AJ30" i="11"/>
  <c r="AI72" i="11"/>
  <c r="AL72" i="11"/>
  <c r="AK72" i="11"/>
  <c r="AI100" i="11"/>
  <c r="AL100" i="11"/>
  <c r="AK100" i="11"/>
  <c r="AL98" i="11"/>
  <c r="AI98" i="11"/>
  <c r="AK98" i="11"/>
  <c r="AI120" i="11"/>
  <c r="AL120" i="11"/>
  <c r="AK120" i="11"/>
  <c r="AK147" i="11"/>
  <c r="AI147" i="11"/>
  <c r="AL147" i="11"/>
  <c r="AL144" i="11"/>
  <c r="AI144" i="11"/>
  <c r="AK144" i="11"/>
  <c r="AK61" i="11"/>
  <c r="AL61" i="11"/>
  <c r="AI61" i="11"/>
  <c r="AI44" i="11"/>
  <c r="AK44" i="11"/>
  <c r="AL44" i="11"/>
  <c r="AK91" i="11"/>
  <c r="AI91" i="11"/>
  <c r="AL91" i="11"/>
  <c r="AL118" i="11"/>
  <c r="AI118" i="11"/>
  <c r="AK118" i="11"/>
  <c r="AK135" i="11"/>
  <c r="AL135" i="11"/>
  <c r="AI135" i="11"/>
  <c r="AK99" i="11"/>
  <c r="AI99" i="11"/>
  <c r="AL99" i="11"/>
  <c r="AL49" i="11"/>
  <c r="AI49" i="11"/>
  <c r="AI124" i="11"/>
  <c r="AL124" i="11"/>
  <c r="AK124" i="11"/>
  <c r="AK131" i="11"/>
  <c r="AL131" i="11"/>
  <c r="AI131" i="11"/>
  <c r="AK115" i="11"/>
  <c r="AL115" i="11"/>
  <c r="AI115" i="11"/>
  <c r="AK111" i="11"/>
  <c r="AI111" i="11"/>
  <c r="AL111" i="11"/>
  <c r="AL18" i="11"/>
  <c r="AI18" i="11"/>
  <c r="AK18" i="11"/>
  <c r="AI24" i="11"/>
  <c r="AK24" i="11"/>
  <c r="AL24" i="11"/>
  <c r="AI157" i="11"/>
  <c r="AK157" i="11"/>
  <c r="AL157" i="11"/>
  <c r="AK139" i="11"/>
  <c r="AI139" i="11"/>
  <c r="AL139" i="11"/>
  <c r="AK79" i="11"/>
  <c r="AI79" i="11"/>
  <c r="AL79" i="11"/>
  <c r="W90" i="11"/>
  <c r="Z90" i="11" s="1"/>
  <c r="AL90" i="11"/>
  <c r="AI90" i="11"/>
  <c r="AK90" i="11"/>
  <c r="AL136" i="11"/>
  <c r="AK136" i="11"/>
  <c r="AI136" i="11"/>
  <c r="AK103" i="11"/>
  <c r="AI103" i="11"/>
  <c r="AL103" i="11"/>
  <c r="AI146" i="11"/>
  <c r="AK146" i="11"/>
  <c r="AL146" i="11"/>
  <c r="AI150" i="11"/>
  <c r="AK150" i="11"/>
  <c r="AL150" i="11"/>
  <c r="AK93" i="11"/>
  <c r="AI93" i="11"/>
  <c r="AL93" i="11"/>
  <c r="AI28" i="11"/>
  <c r="AK28" i="11"/>
  <c r="AL28" i="11"/>
  <c r="AI138" i="11"/>
  <c r="AK138" i="11"/>
  <c r="AL138" i="11"/>
  <c r="AK81" i="11"/>
  <c r="AL81" i="11"/>
  <c r="AI81" i="11"/>
  <c r="AL86" i="11"/>
  <c r="AI86" i="11"/>
  <c r="AK86" i="11"/>
  <c r="AK85" i="11"/>
  <c r="AI85" i="11"/>
  <c r="AL85" i="11"/>
  <c r="AK143" i="11"/>
  <c r="AI143" i="11"/>
  <c r="AL143" i="11"/>
  <c r="AI51" i="11"/>
  <c r="AK51" i="11"/>
  <c r="AL51" i="11"/>
  <c r="AK45" i="11"/>
  <c r="AL45" i="11"/>
  <c r="AI45" i="11"/>
  <c r="AL66" i="11"/>
  <c r="AI66" i="11"/>
  <c r="AK66" i="11"/>
  <c r="AL129" i="11"/>
  <c r="AI129" i="11"/>
  <c r="AK129" i="11"/>
  <c r="AK29" i="11"/>
  <c r="AL29" i="11"/>
  <c r="AI29" i="11"/>
  <c r="AL114" i="11"/>
  <c r="AI114" i="11"/>
  <c r="AK114" i="11"/>
  <c r="AK71" i="11"/>
  <c r="AI71" i="11"/>
  <c r="AL71" i="11"/>
  <c r="AI142" i="11"/>
  <c r="AK142" i="11"/>
  <c r="AL142" i="11"/>
  <c r="S119" i="11"/>
  <c r="AK119" i="11"/>
  <c r="AI119" i="11"/>
  <c r="AL119" i="11"/>
  <c r="W133" i="11"/>
  <c r="Y133" i="11" s="1"/>
  <c r="AL133" i="11"/>
  <c r="AI133" i="11"/>
  <c r="AK133" i="11"/>
  <c r="W97" i="11"/>
  <c r="Y97" i="11" s="1"/>
  <c r="AK97" i="11"/>
  <c r="AL97" i="11"/>
  <c r="AI97" i="11"/>
  <c r="AK89" i="11"/>
  <c r="AL89" i="11"/>
  <c r="AI89" i="11"/>
  <c r="AI68" i="11"/>
  <c r="AK68" i="11"/>
  <c r="AL68" i="11"/>
  <c r="AL106" i="11"/>
  <c r="AI106" i="11"/>
  <c r="AK106" i="11"/>
  <c r="AI112" i="11"/>
  <c r="AL112" i="11"/>
  <c r="AK112" i="11"/>
  <c r="AK109" i="11"/>
  <c r="AI109" i="11"/>
  <c r="AL109" i="11"/>
  <c r="AK25" i="11"/>
  <c r="AL25" i="11"/>
  <c r="AI25" i="11"/>
  <c r="W41" i="11"/>
  <c r="Z41" i="11" s="1"/>
  <c r="AK41" i="11"/>
  <c r="AI149" i="11"/>
  <c r="AL149" i="11"/>
  <c r="AK149" i="11"/>
  <c r="AL38" i="11"/>
  <c r="AI104" i="11"/>
  <c r="AL104" i="11"/>
  <c r="AK104" i="11"/>
  <c r="AI31" i="11"/>
  <c r="AK31" i="11"/>
  <c r="AL31" i="11"/>
  <c r="AK127" i="11"/>
  <c r="AL127" i="11"/>
  <c r="AI127" i="11"/>
  <c r="AI43" i="11"/>
  <c r="AK43" i="11"/>
  <c r="AL43" i="11"/>
  <c r="AL82" i="11"/>
  <c r="AI82" i="11"/>
  <c r="AK82" i="11"/>
  <c r="AK33" i="11"/>
  <c r="AL33" i="11"/>
  <c r="AI33" i="11"/>
  <c r="AK101" i="11"/>
  <c r="AI101" i="11"/>
  <c r="AL101" i="11"/>
  <c r="AI55" i="11"/>
  <c r="AK55" i="11"/>
  <c r="AL55" i="11"/>
  <c r="AL78" i="11"/>
  <c r="AI78" i="11"/>
  <c r="AK78" i="11"/>
  <c r="AI20" i="11"/>
  <c r="AK20" i="11"/>
  <c r="AL20" i="11"/>
  <c r="AI154" i="11"/>
  <c r="AK154" i="11"/>
  <c r="AL154" i="11"/>
  <c r="AL122" i="11"/>
  <c r="AI122" i="11"/>
  <c r="AK122" i="11"/>
  <c r="AK53" i="11"/>
  <c r="AL53" i="11"/>
  <c r="AI53" i="11"/>
  <c r="AI76" i="11"/>
  <c r="AL76" i="11"/>
  <c r="AK76" i="11"/>
  <c r="AC133" i="11"/>
  <c r="AE133" i="11" s="1"/>
  <c r="S133" i="11"/>
  <c r="AC41" i="11"/>
  <c r="AF41" i="11" s="1"/>
  <c r="AC97" i="11"/>
  <c r="AF97" i="11" s="1"/>
  <c r="AC90" i="11"/>
  <c r="AF90" i="11" s="1"/>
  <c r="S97" i="11"/>
  <c r="S90" i="11"/>
  <c r="W118" i="11"/>
  <c r="AC118" i="11"/>
  <c r="W49" i="11"/>
  <c r="W81" i="11"/>
  <c r="AC81" i="11"/>
  <c r="W85" i="11"/>
  <c r="AC85" i="11"/>
  <c r="W143" i="11"/>
  <c r="AC143" i="11"/>
  <c r="W51" i="11"/>
  <c r="AC51" i="11"/>
  <c r="W45" i="11"/>
  <c r="AC45" i="11"/>
  <c r="W66" i="11"/>
  <c r="AC66" i="11"/>
  <c r="W129" i="11"/>
  <c r="AC129" i="11"/>
  <c r="AC29" i="11"/>
  <c r="W29" i="11"/>
  <c r="W114" i="11"/>
  <c r="AC114" i="11"/>
  <c r="W71" i="11"/>
  <c r="AC71" i="11"/>
  <c r="W142" i="11"/>
  <c r="AC142" i="11"/>
  <c r="W46" i="11"/>
  <c r="AC46" i="11"/>
  <c r="AF83" i="11"/>
  <c r="AE83" i="11"/>
  <c r="W72" i="11"/>
  <c r="AC72" i="11"/>
  <c r="W135" i="11"/>
  <c r="AC135" i="11"/>
  <c r="W99" i="11"/>
  <c r="AC99" i="11"/>
  <c r="W93" i="11"/>
  <c r="AC93" i="11"/>
  <c r="W28" i="11"/>
  <c r="AC28" i="11"/>
  <c r="W138" i="11"/>
  <c r="AC138" i="11"/>
  <c r="W86" i="11"/>
  <c r="AC86" i="11"/>
  <c r="W36" i="11"/>
  <c r="AC36" i="11"/>
  <c r="W149" i="11"/>
  <c r="AC149" i="11"/>
  <c r="W38" i="11"/>
  <c r="W104" i="11"/>
  <c r="AC104" i="11"/>
  <c r="W31" i="11"/>
  <c r="AC31" i="11"/>
  <c r="W127" i="11"/>
  <c r="AC127" i="11"/>
  <c r="W43" i="11"/>
  <c r="AC43" i="11"/>
  <c r="W82" i="11"/>
  <c r="AC82" i="11"/>
  <c r="W33" i="11"/>
  <c r="AC33" i="11"/>
  <c r="W101" i="11"/>
  <c r="AC101" i="11"/>
  <c r="W55" i="11"/>
  <c r="AC55" i="11"/>
  <c r="W78" i="11"/>
  <c r="AC78" i="11"/>
  <c r="W20" i="11"/>
  <c r="AC20" i="11"/>
  <c r="W154" i="11"/>
  <c r="AC154" i="11"/>
  <c r="W122" i="11"/>
  <c r="AC122" i="11"/>
  <c r="W53" i="11"/>
  <c r="AC53" i="11"/>
  <c r="W119" i="11"/>
  <c r="AC119" i="11"/>
  <c r="Z76" i="11"/>
  <c r="Y76" i="11"/>
  <c r="W136" i="11"/>
  <c r="AC136" i="11"/>
  <c r="W103" i="11"/>
  <c r="AC103" i="11"/>
  <c r="W89" i="11"/>
  <c r="AC89" i="11"/>
  <c r="W100" i="11"/>
  <c r="AC100" i="11"/>
  <c r="W68" i="11"/>
  <c r="AC68" i="11"/>
  <c r="W146" i="11"/>
  <c r="AC146" i="11"/>
  <c r="W106" i="11"/>
  <c r="AC106" i="11"/>
  <c r="W98" i="11"/>
  <c r="AC98" i="11"/>
  <c r="W120" i="11"/>
  <c r="AC120" i="11"/>
  <c r="W150" i="11"/>
  <c r="AC150" i="11"/>
  <c r="W147" i="11"/>
  <c r="AC147" i="11"/>
  <c r="W144" i="11"/>
  <c r="AC144" i="11"/>
  <c r="W112" i="11"/>
  <c r="AC112" i="11"/>
  <c r="W61" i="11"/>
  <c r="AC61" i="11"/>
  <c r="W109" i="11"/>
  <c r="AC109" i="11"/>
  <c r="W44" i="11"/>
  <c r="AC44" i="11"/>
  <c r="AC40" i="11"/>
  <c r="W91" i="11"/>
  <c r="AC91" i="11"/>
  <c r="AF30" i="11"/>
  <c r="AE30" i="11"/>
  <c r="W124" i="11"/>
  <c r="AC124" i="11"/>
  <c r="W131" i="11"/>
  <c r="AC131" i="11"/>
  <c r="W115" i="11"/>
  <c r="AC115" i="11"/>
  <c r="W111" i="11"/>
  <c r="AC111" i="11"/>
  <c r="W18" i="11"/>
  <c r="AC18" i="11"/>
  <c r="W24" i="11"/>
  <c r="AC24" i="11"/>
  <c r="W157" i="11"/>
  <c r="AC157" i="11"/>
  <c r="W139" i="11"/>
  <c r="AC139" i="11"/>
  <c r="W79" i="11"/>
  <c r="AC79" i="11"/>
  <c r="S93" i="11"/>
  <c r="S138" i="11"/>
  <c r="S36" i="11"/>
  <c r="S38" i="11"/>
  <c r="S127" i="11"/>
  <c r="S136" i="11"/>
  <c r="S72" i="11"/>
  <c r="S103" i="11"/>
  <c r="S89" i="11"/>
  <c r="S100" i="11"/>
  <c r="S68" i="11"/>
  <c r="S85" i="11"/>
  <c r="S143" i="11"/>
  <c r="S51" i="11"/>
  <c r="S45" i="11"/>
  <c r="S66" i="11"/>
  <c r="S129" i="11"/>
  <c r="S29" i="11"/>
  <c r="S114" i="11"/>
  <c r="S71" i="11"/>
  <c r="S142" i="11"/>
  <c r="S46" i="11"/>
  <c r="S157" i="11"/>
  <c r="S79" i="11"/>
  <c r="S118" i="11"/>
  <c r="S135" i="11"/>
  <c r="S99" i="11"/>
  <c r="S49" i="11"/>
  <c r="S146" i="11"/>
  <c r="S43" i="11"/>
  <c r="S82" i="11"/>
  <c r="S33" i="11"/>
  <c r="S101" i="11"/>
  <c r="S55" i="11"/>
  <c r="S78" i="11"/>
  <c r="S20" i="11"/>
  <c r="S154" i="11"/>
  <c r="S122" i="11"/>
  <c r="S139" i="11"/>
  <c r="S28" i="11"/>
  <c r="S106" i="11"/>
  <c r="S98" i="11"/>
  <c r="S120" i="11"/>
  <c r="S150" i="11"/>
  <c r="S147" i="11"/>
  <c r="S144" i="11"/>
  <c r="S112" i="11"/>
  <c r="S61" i="11"/>
  <c r="S109" i="11"/>
  <c r="S44" i="11"/>
  <c r="S40" i="11"/>
  <c r="S91" i="11"/>
  <c r="S25" i="11"/>
  <c r="S81" i="11"/>
  <c r="S149" i="11"/>
  <c r="S104" i="11"/>
  <c r="S31" i="11"/>
  <c r="S86" i="11"/>
  <c r="S124" i="11"/>
  <c r="S131" i="11"/>
  <c r="S115" i="11"/>
  <c r="S111" i="11"/>
  <c r="S22" i="11"/>
  <c r="S18" i="11"/>
  <c r="S24" i="11"/>
  <c r="S53" i="11"/>
  <c r="I10" i="2"/>
  <c r="I8" i="2"/>
  <c r="AR113" i="11" l="1"/>
  <c r="AW113" i="11"/>
  <c r="W113" i="11"/>
  <c r="Z113" i="11" s="1"/>
  <c r="S113" i="11"/>
  <c r="AK113" i="11"/>
  <c r="AC113" i="11"/>
  <c r="AF113" i="11" s="1"/>
  <c r="AU113" i="11"/>
  <c r="AL113" i="11"/>
  <c r="AO113" i="11"/>
  <c r="AI113" i="11"/>
  <c r="AX113" i="11"/>
  <c r="AQ113" i="11"/>
  <c r="AX73" i="11"/>
  <c r="AI73" i="11"/>
  <c r="AU73" i="11"/>
  <c r="AQ73" i="11"/>
  <c r="AR73" i="11"/>
  <c r="W73" i="11"/>
  <c r="AW73" i="11"/>
  <c r="AK73" i="11"/>
  <c r="AC73" i="11"/>
  <c r="S73" i="11"/>
  <c r="AO73" i="11"/>
  <c r="AL73" i="11"/>
  <c r="AU117" i="11"/>
  <c r="W117" i="11"/>
  <c r="AC117" i="11"/>
  <c r="AR117" i="11"/>
  <c r="AK117" i="11"/>
  <c r="AI117" i="11"/>
  <c r="AW117" i="11"/>
  <c r="AV117" i="11" s="1"/>
  <c r="AX117" i="11"/>
  <c r="S117" i="11"/>
  <c r="AQ117" i="11"/>
  <c r="AL117" i="11"/>
  <c r="AO117" i="11"/>
  <c r="AL141" i="11"/>
  <c r="AK141" i="11"/>
  <c r="AU141" i="11"/>
  <c r="AO141" i="11"/>
  <c r="AX141" i="11"/>
  <c r="W141" i="11"/>
  <c r="AQ141" i="11"/>
  <c r="AC141" i="11"/>
  <c r="AR141" i="11"/>
  <c r="AW141" i="11"/>
  <c r="AI141" i="11"/>
  <c r="S141" i="11"/>
  <c r="AW102" i="11"/>
  <c r="AO102" i="11"/>
  <c r="W102" i="11"/>
  <c r="AX102" i="11"/>
  <c r="AC102" i="11"/>
  <c r="AQ102" i="11"/>
  <c r="S102" i="11"/>
  <c r="AR102" i="11"/>
  <c r="AL102" i="11"/>
  <c r="AI102" i="11"/>
  <c r="AK102" i="11"/>
  <c r="AU102" i="11"/>
  <c r="AX88" i="11"/>
  <c r="AL88" i="11"/>
  <c r="W88" i="11"/>
  <c r="Z88" i="11" s="1"/>
  <c r="AW88" i="11"/>
  <c r="AK88" i="11"/>
  <c r="AQ88" i="11"/>
  <c r="AU88" i="11"/>
  <c r="AR88" i="11"/>
  <c r="AC88" i="11"/>
  <c r="AF88" i="11" s="1"/>
  <c r="AO88" i="11"/>
  <c r="AI88" i="11"/>
  <c r="S88" i="11"/>
  <c r="AR80" i="11"/>
  <c r="W80" i="11"/>
  <c r="AW80" i="11"/>
  <c r="AI80" i="11"/>
  <c r="AC80" i="11"/>
  <c r="AO80" i="11"/>
  <c r="AL80" i="11"/>
  <c r="AJ80" i="11" s="1"/>
  <c r="AX80" i="11"/>
  <c r="AK80" i="11"/>
  <c r="AQ80" i="11"/>
  <c r="S80" i="11"/>
  <c r="AU80" i="11"/>
  <c r="AO151" i="11"/>
  <c r="S151" i="11"/>
  <c r="W151" i="11"/>
  <c r="AK151" i="11"/>
  <c r="AJ151" i="11" s="1"/>
  <c r="AL151" i="11"/>
  <c r="AC151" i="11"/>
  <c r="AI87" i="11"/>
  <c r="AC87" i="11"/>
  <c r="W87" i="11"/>
  <c r="AL87" i="11"/>
  <c r="AW87" i="11"/>
  <c r="AV87" i="11" s="1"/>
  <c r="AR87" i="11"/>
  <c r="AU87" i="11"/>
  <c r="S87" i="11"/>
  <c r="AQ87" i="11"/>
  <c r="AO87" i="11"/>
  <c r="AK87" i="11"/>
  <c r="AX87" i="11"/>
  <c r="P62" i="11"/>
  <c r="R62" i="11" s="1"/>
  <c r="P94" i="11"/>
  <c r="R94" i="11" s="1"/>
  <c r="P69" i="11"/>
  <c r="R69" i="11" s="1"/>
  <c r="P105" i="11"/>
  <c r="R105" i="11" s="1"/>
  <c r="P70" i="11"/>
  <c r="R70" i="11" s="1"/>
  <c r="P63" i="11"/>
  <c r="R63" i="11" s="1"/>
  <c r="P92" i="11"/>
  <c r="R92" i="11" s="1"/>
  <c r="P145" i="11"/>
  <c r="R145" i="11" s="1"/>
  <c r="AO148" i="11"/>
  <c r="AW148" i="11"/>
  <c r="AK148" i="11"/>
  <c r="AR148" i="11"/>
  <c r="AX148" i="11"/>
  <c r="S148" i="11"/>
  <c r="AC148" i="11"/>
  <c r="AU148" i="11"/>
  <c r="AL148" i="11"/>
  <c r="W148" i="11"/>
  <c r="AQ148" i="11"/>
  <c r="AP148" i="11" s="1"/>
  <c r="AI148" i="11"/>
  <c r="P59" i="11"/>
  <c r="R59" i="11" s="1"/>
  <c r="P95" i="11"/>
  <c r="R95" i="11" s="1"/>
  <c r="P156" i="11"/>
  <c r="R156" i="11" s="1"/>
  <c r="P65" i="11"/>
  <c r="R65" i="11" s="1"/>
  <c r="P67" i="11"/>
  <c r="R67" i="11" s="1"/>
  <c r="P123" i="11"/>
  <c r="R123" i="11" s="1"/>
  <c r="AX121" i="11"/>
  <c r="AU121" i="11"/>
  <c r="AQ121" i="11"/>
  <c r="AP121" i="11" s="1"/>
  <c r="AK121" i="11"/>
  <c r="AR121" i="11"/>
  <c r="AL121" i="11"/>
  <c r="AW121" i="11"/>
  <c r="AV121" i="11" s="1"/>
  <c r="AI121" i="11"/>
  <c r="W121" i="11"/>
  <c r="AC121" i="11"/>
  <c r="S121" i="11"/>
  <c r="AO121" i="11"/>
  <c r="AU116" i="11"/>
  <c r="AI116" i="11"/>
  <c r="AL116" i="11"/>
  <c r="AQ116" i="11"/>
  <c r="AP116" i="11" s="1"/>
  <c r="AR116" i="11"/>
  <c r="AK116" i="11"/>
  <c r="AW116" i="11"/>
  <c r="W116" i="11"/>
  <c r="S116" i="11"/>
  <c r="AX116" i="11"/>
  <c r="AC116" i="11"/>
  <c r="AO116" i="11"/>
  <c r="AU83" i="11"/>
  <c r="S83" i="11"/>
  <c r="AI83" i="11"/>
  <c r="P108" i="11"/>
  <c r="R108" i="11" s="1"/>
  <c r="P107" i="11"/>
  <c r="R107" i="11" s="1"/>
  <c r="P137" i="11"/>
  <c r="R137" i="11" s="1"/>
  <c r="AP143" i="11"/>
  <c r="P96" i="11"/>
  <c r="R96" i="11" s="1"/>
  <c r="P125" i="11"/>
  <c r="R125" i="11" s="1"/>
  <c r="P130" i="11"/>
  <c r="R130" i="11" s="1"/>
  <c r="P110" i="11"/>
  <c r="R110" i="11" s="1"/>
  <c r="P132" i="11"/>
  <c r="R132" i="11" s="1"/>
  <c r="P155" i="11"/>
  <c r="R155" i="11" s="1"/>
  <c r="P160" i="11"/>
  <c r="R160" i="11" s="1"/>
  <c r="P75" i="11"/>
  <c r="R75" i="11" s="1"/>
  <c r="P84" i="11"/>
  <c r="R84" i="11" s="1"/>
  <c r="P64" i="11"/>
  <c r="R64" i="11" s="1"/>
  <c r="AI151" i="11"/>
  <c r="P159" i="11"/>
  <c r="R159" i="11" s="1"/>
  <c r="AR30" i="11"/>
  <c r="AU30" i="11"/>
  <c r="W30" i="11"/>
  <c r="P74" i="11"/>
  <c r="R74" i="11" s="1"/>
  <c r="P60" i="11"/>
  <c r="R60" i="11" s="1"/>
  <c r="P134" i="11"/>
  <c r="R134" i="11" s="1"/>
  <c r="P128" i="11"/>
  <c r="R128" i="11" s="1"/>
  <c r="P77" i="11"/>
  <c r="R77" i="11" s="1"/>
  <c r="AQ27" i="11"/>
  <c r="AK27" i="11"/>
  <c r="AC27" i="11"/>
  <c r="AE27" i="11" s="1"/>
  <c r="AX27" i="11"/>
  <c r="AL27" i="11"/>
  <c r="AO27" i="11"/>
  <c r="W27" i="11"/>
  <c r="Y27" i="11" s="1"/>
  <c r="AU27" i="11"/>
  <c r="S27" i="11"/>
  <c r="AR27" i="11"/>
  <c r="AW27" i="11"/>
  <c r="AV27" i="11" s="1"/>
  <c r="AI27" i="11"/>
  <c r="AR23" i="11"/>
  <c r="AL23" i="11"/>
  <c r="W23" i="11"/>
  <c r="Z23" i="11" s="1"/>
  <c r="AU23" i="11"/>
  <c r="AC23" i="11"/>
  <c r="AQ23" i="11"/>
  <c r="AX23" i="11"/>
  <c r="AI23" i="11"/>
  <c r="S23" i="11"/>
  <c r="AW23" i="11"/>
  <c r="AV23" i="11" s="1"/>
  <c r="AO23" i="11"/>
  <c r="AK23" i="11"/>
  <c r="AI57" i="11"/>
  <c r="S57" i="11"/>
  <c r="AX57" i="11"/>
  <c r="AU57" i="11"/>
  <c r="AL57" i="11"/>
  <c r="AQ57" i="11"/>
  <c r="AP57" i="11" s="1"/>
  <c r="AC57" i="11"/>
  <c r="AF57" i="11" s="1"/>
  <c r="AR57" i="11"/>
  <c r="AO57" i="11"/>
  <c r="AW57" i="11"/>
  <c r="AK57" i="11"/>
  <c r="AJ57" i="11" s="1"/>
  <c r="W57" i="11"/>
  <c r="Z57" i="11" s="1"/>
  <c r="AQ19" i="11"/>
  <c r="AP19" i="11" s="1"/>
  <c r="W19" i="11"/>
  <c r="S19" i="11"/>
  <c r="AO19" i="11"/>
  <c r="AU19" i="11"/>
  <c r="AI19" i="11"/>
  <c r="AC19" i="11"/>
  <c r="AR19" i="11"/>
  <c r="AK19" i="11"/>
  <c r="AL19" i="11"/>
  <c r="AJ19" i="11" s="1"/>
  <c r="AW19" i="11"/>
  <c r="AV19" i="11" s="1"/>
  <c r="AX19" i="11"/>
  <c r="AU48" i="11"/>
  <c r="AW41" i="11"/>
  <c r="AX58" i="11"/>
  <c r="P56" i="11"/>
  <c r="R56" i="11" s="1"/>
  <c r="P21" i="11"/>
  <c r="R21" i="11" s="1"/>
  <c r="W40" i="11"/>
  <c r="Y40" i="11" s="1"/>
  <c r="W58" i="11"/>
  <c r="AL36" i="11"/>
  <c r="AL40" i="11"/>
  <c r="AK46" i="11"/>
  <c r="AK49" i="11"/>
  <c r="AJ49" i="11" s="1"/>
  <c r="AX36" i="11"/>
  <c r="AV36" i="11" s="1"/>
  <c r="AQ48" i="11"/>
  <c r="S41" i="11"/>
  <c r="AO40" i="11"/>
  <c r="AR46" i="11"/>
  <c r="AO25" i="11"/>
  <c r="AX22" i="11"/>
  <c r="AO49" i="11"/>
  <c r="AP99" i="11"/>
  <c r="P32" i="11"/>
  <c r="R32" i="11" s="1"/>
  <c r="P35" i="11"/>
  <c r="R35" i="11" s="1"/>
  <c r="P42" i="11"/>
  <c r="R42" i="11" s="1"/>
  <c r="P52" i="11"/>
  <c r="R52" i="11" s="1"/>
  <c r="AQ41" i="11"/>
  <c r="W48" i="11"/>
  <c r="S48" i="11"/>
  <c r="S58" i="11"/>
  <c r="AC38" i="11"/>
  <c r="AF38" i="11" s="1"/>
  <c r="AC49" i="11"/>
  <c r="AE49" i="11" s="1"/>
  <c r="AK36" i="11"/>
  <c r="AK40" i="11"/>
  <c r="AJ40" i="11" s="1"/>
  <c r="AI46" i="11"/>
  <c r="AL48" i="11"/>
  <c r="AK22" i="11"/>
  <c r="AO36" i="11"/>
  <c r="AW48" i="11"/>
  <c r="AV48" i="11" s="1"/>
  <c r="AR40" i="11"/>
  <c r="AP40" i="11" s="1"/>
  <c r="AU46" i="11"/>
  <c r="AW25" i="11"/>
  <c r="AV25" i="11" s="1"/>
  <c r="AO22" i="11"/>
  <c r="AW49" i="11"/>
  <c r="P34" i="11"/>
  <c r="R34" i="11" s="1"/>
  <c r="P26" i="11"/>
  <c r="R26" i="11" s="1"/>
  <c r="AK38" i="11"/>
  <c r="AI36" i="11"/>
  <c r="AI40" i="11"/>
  <c r="AK58" i="11"/>
  <c r="AL46" i="11"/>
  <c r="AK48" i="11"/>
  <c r="AI22" i="11"/>
  <c r="AW38" i="11"/>
  <c r="AV38" i="11" s="1"/>
  <c r="AR36" i="11"/>
  <c r="AP36" i="11" s="1"/>
  <c r="AX48" i="11"/>
  <c r="AX41" i="11"/>
  <c r="AW58" i="11"/>
  <c r="AV58" i="11" s="1"/>
  <c r="AX46" i="11"/>
  <c r="AU25" i="11"/>
  <c r="AU49" i="11"/>
  <c r="AV46" i="11"/>
  <c r="AU58" i="11"/>
  <c r="AC22" i="11"/>
  <c r="AE22" i="11" s="1"/>
  <c r="AC25" i="11"/>
  <c r="AI38" i="11"/>
  <c r="AI41" i="11"/>
  <c r="AI58" i="11"/>
  <c r="AI48" i="11"/>
  <c r="AL22" i="11"/>
  <c r="AJ22" i="11" s="1"/>
  <c r="AQ38" i="11"/>
  <c r="AP38" i="11" s="1"/>
  <c r="AO48" i="11"/>
  <c r="AR41" i="11"/>
  <c r="AR58" i="11"/>
  <c r="AQ25" i="11"/>
  <c r="P47" i="11"/>
  <c r="R47" i="11" s="1"/>
  <c r="P50" i="11"/>
  <c r="R50" i="11" s="1"/>
  <c r="P37" i="11"/>
  <c r="R37" i="11" s="1"/>
  <c r="AC48" i="11"/>
  <c r="AE48" i="11" s="1"/>
  <c r="AC58" i="11"/>
  <c r="AE58" i="11" s="1"/>
  <c r="W22" i="11"/>
  <c r="AL41" i="11"/>
  <c r="AL58" i="11"/>
  <c r="AP72" i="11"/>
  <c r="AP119" i="11"/>
  <c r="AP139" i="11"/>
  <c r="AP48" i="11"/>
  <c r="AP88" i="11"/>
  <c r="AP24" i="11"/>
  <c r="AP111" i="11"/>
  <c r="AP131" i="11"/>
  <c r="AV22" i="11"/>
  <c r="Y83" i="11"/>
  <c r="X83" i="11" s="1"/>
  <c r="AJ83" i="11"/>
  <c r="AV151" i="11"/>
  <c r="AP151" i="11"/>
  <c r="AV157" i="11"/>
  <c r="AP115" i="11"/>
  <c r="AV83" i="11"/>
  <c r="AP106" i="11"/>
  <c r="Y90" i="11"/>
  <c r="X90" i="11" s="1"/>
  <c r="AP157" i="11"/>
  <c r="AP124" i="11"/>
  <c r="AE97" i="11"/>
  <c r="AJ73" i="11"/>
  <c r="AJ154" i="11"/>
  <c r="AJ33" i="11"/>
  <c r="AJ127" i="11"/>
  <c r="AJ113" i="11"/>
  <c r="AV33" i="11"/>
  <c r="AP114" i="11"/>
  <c r="AP51" i="11"/>
  <c r="AV51" i="11"/>
  <c r="AV79" i="11"/>
  <c r="AP83" i="11"/>
  <c r="AP135" i="11"/>
  <c r="AP146" i="11"/>
  <c r="Z133" i="11"/>
  <c r="X133" i="11" s="1"/>
  <c r="AF133" i="11"/>
  <c r="AD133" i="11" s="1"/>
  <c r="AP53" i="11"/>
  <c r="AJ98" i="11"/>
  <c r="AV76" i="11"/>
  <c r="AV20" i="11"/>
  <c r="AV55" i="11"/>
  <c r="AV127" i="11"/>
  <c r="AP144" i="11"/>
  <c r="AV91" i="11"/>
  <c r="AV89" i="11"/>
  <c r="AP103" i="11"/>
  <c r="Z97" i="11"/>
  <c r="X97" i="11" s="1"/>
  <c r="AP20" i="11"/>
  <c r="AE88" i="11"/>
  <c r="AD88" i="11" s="1"/>
  <c r="AJ122" i="11"/>
  <c r="AJ104" i="11"/>
  <c r="AJ149" i="11"/>
  <c r="AJ124" i="11"/>
  <c r="AV119" i="11"/>
  <c r="AV73" i="11"/>
  <c r="AV102" i="11"/>
  <c r="AV104" i="11"/>
  <c r="AV138" i="11"/>
  <c r="AV28" i="11"/>
  <c r="AV103" i="11"/>
  <c r="AP102" i="11"/>
  <c r="AP55" i="11"/>
  <c r="AV31" i="11"/>
  <c r="AP138" i="11"/>
  <c r="AP28" i="11"/>
  <c r="AP112" i="11"/>
  <c r="AP80" i="11"/>
  <c r="Y113" i="11"/>
  <c r="X113" i="11" s="1"/>
  <c r="AE76" i="11"/>
  <c r="AD76" i="11" s="1"/>
  <c r="AP122" i="11"/>
  <c r="AP154" i="11"/>
  <c r="AP149" i="11"/>
  <c r="AP86" i="11"/>
  <c r="AV41" i="11"/>
  <c r="AV112" i="11"/>
  <c r="AP136" i="11"/>
  <c r="AV80" i="11"/>
  <c r="AP46" i="11"/>
  <c r="AP71" i="11"/>
  <c r="AV71" i="11"/>
  <c r="AP29" i="11"/>
  <c r="AP45" i="11"/>
  <c r="AV143" i="11"/>
  <c r="AP147" i="11"/>
  <c r="AV90" i="11"/>
  <c r="AV114" i="11"/>
  <c r="AV115" i="11"/>
  <c r="AP78" i="11"/>
  <c r="AV101" i="11"/>
  <c r="AV82" i="11"/>
  <c r="AP31" i="11"/>
  <c r="AV88" i="11"/>
  <c r="AV40" i="11"/>
  <c r="AP97" i="11"/>
  <c r="AV133" i="11"/>
  <c r="AP58" i="11"/>
  <c r="AV142" i="11"/>
  <c r="AV129" i="11"/>
  <c r="AP66" i="11"/>
  <c r="AP81" i="11"/>
  <c r="AP141" i="11"/>
  <c r="AV113" i="11"/>
  <c r="AV109" i="11"/>
  <c r="AV100" i="11"/>
  <c r="AP90" i="11"/>
  <c r="AV24" i="11"/>
  <c r="AP49" i="11"/>
  <c r="AV99" i="11"/>
  <c r="AV135" i="11"/>
  <c r="AP118" i="11"/>
  <c r="AP44" i="11"/>
  <c r="AV144" i="11"/>
  <c r="AP91" i="11"/>
  <c r="AV61" i="11"/>
  <c r="AV120" i="11"/>
  <c r="AV146" i="11"/>
  <c r="AV93" i="11"/>
  <c r="AP41" i="11"/>
  <c r="AV98" i="11"/>
  <c r="AV136" i="11"/>
  <c r="AV29" i="11"/>
  <c r="AV45" i="11"/>
  <c r="AV85" i="11"/>
  <c r="AJ53" i="11"/>
  <c r="AJ20" i="11"/>
  <c r="AJ44" i="11"/>
  <c r="AJ61" i="11"/>
  <c r="AV53" i="11"/>
  <c r="AP73" i="11"/>
  <c r="AV122" i="11"/>
  <c r="AV154" i="11"/>
  <c r="AV78" i="11"/>
  <c r="AP101" i="11"/>
  <c r="AP82" i="11"/>
  <c r="AP43" i="11"/>
  <c r="AP104" i="11"/>
  <c r="AV57" i="11"/>
  <c r="AV149" i="11"/>
  <c r="AV86" i="11"/>
  <c r="AP93" i="11"/>
  <c r="AP98" i="11"/>
  <c r="AV68" i="11"/>
  <c r="AV97" i="11"/>
  <c r="AP133" i="11"/>
  <c r="AP27" i="11"/>
  <c r="AP142" i="11"/>
  <c r="AP129" i="11"/>
  <c r="AV66" i="11"/>
  <c r="AP85" i="11"/>
  <c r="AV81" i="11"/>
  <c r="AV141" i="11"/>
  <c r="AP113" i="11"/>
  <c r="AP109" i="11"/>
  <c r="AV147" i="11"/>
  <c r="AP100" i="11"/>
  <c r="AP79" i="11"/>
  <c r="AP18" i="11"/>
  <c r="AP22" i="11"/>
  <c r="AV111" i="11"/>
  <c r="AV131" i="11"/>
  <c r="AV49" i="11"/>
  <c r="AP150" i="11"/>
  <c r="AP61" i="11"/>
  <c r="AP120" i="11"/>
  <c r="AP89" i="11"/>
  <c r="AJ109" i="11"/>
  <c r="AJ144" i="11"/>
  <c r="AJ100" i="11"/>
  <c r="AP33" i="11"/>
  <c r="AV43" i="11"/>
  <c r="AP25" i="11"/>
  <c r="AV72" i="11"/>
  <c r="AV139" i="11"/>
  <c r="AV124" i="11"/>
  <c r="AP23" i="11"/>
  <c r="AV118" i="11"/>
  <c r="AV44" i="11"/>
  <c r="AV150" i="11"/>
  <c r="AV106" i="11"/>
  <c r="AJ36" i="11"/>
  <c r="AJ41" i="11"/>
  <c r="AE41" i="11"/>
  <c r="AD41" i="11" s="1"/>
  <c r="Y41" i="11"/>
  <c r="X41" i="11" s="1"/>
  <c r="AJ31" i="11"/>
  <c r="AJ25" i="11"/>
  <c r="AJ133" i="11"/>
  <c r="AJ129" i="11"/>
  <c r="AJ86" i="11"/>
  <c r="AJ150" i="11"/>
  <c r="AJ79" i="11"/>
  <c r="AJ24" i="11"/>
  <c r="AJ115" i="11"/>
  <c r="AE113" i="11"/>
  <c r="AD113" i="11" s="1"/>
  <c r="AJ102" i="11"/>
  <c r="AJ58" i="11"/>
  <c r="AJ71" i="11"/>
  <c r="AJ143" i="11"/>
  <c r="AJ141" i="11"/>
  <c r="AJ103" i="11"/>
  <c r="AJ18" i="11"/>
  <c r="AJ111" i="11"/>
  <c r="AJ78" i="11"/>
  <c r="AJ55" i="11"/>
  <c r="AJ88" i="11"/>
  <c r="AJ99" i="11"/>
  <c r="AJ120" i="11"/>
  <c r="AJ76" i="11"/>
  <c r="AJ142" i="11"/>
  <c r="AJ51" i="11"/>
  <c r="AJ81" i="11"/>
  <c r="AJ48" i="11"/>
  <c r="AJ157" i="11"/>
  <c r="AJ131" i="11"/>
  <c r="AJ72" i="11"/>
  <c r="AJ97" i="11"/>
  <c r="AJ119" i="11"/>
  <c r="AJ114" i="11"/>
  <c r="AJ93" i="11"/>
  <c r="AJ146" i="11"/>
  <c r="AJ90" i="11"/>
  <c r="AJ135" i="11"/>
  <c r="AJ101" i="11"/>
  <c r="AJ82" i="11"/>
  <c r="AJ43" i="11"/>
  <c r="AJ38" i="11"/>
  <c r="AJ112" i="11"/>
  <c r="AJ106" i="11"/>
  <c r="AJ68" i="11"/>
  <c r="AJ89" i="11"/>
  <c r="AJ46" i="11"/>
  <c r="AJ29" i="11"/>
  <c r="AJ66" i="11"/>
  <c r="AJ45" i="11"/>
  <c r="AJ85" i="11"/>
  <c r="AJ138" i="11"/>
  <c r="AJ28" i="11"/>
  <c r="AJ136" i="11"/>
  <c r="AJ27" i="11"/>
  <c r="AJ139" i="11"/>
  <c r="AJ118" i="11"/>
  <c r="AJ91" i="11"/>
  <c r="AJ147" i="11"/>
  <c r="AE90" i="11"/>
  <c r="AD90" i="11" s="1"/>
  <c r="X76" i="11"/>
  <c r="AD30" i="11"/>
  <c r="AD83" i="11"/>
  <c r="AF79" i="11"/>
  <c r="AE79" i="11"/>
  <c r="AE157" i="11"/>
  <c r="AF157" i="11"/>
  <c r="AF115" i="11"/>
  <c r="AE115" i="11"/>
  <c r="AF124" i="11"/>
  <c r="AE124" i="11"/>
  <c r="AF27" i="11"/>
  <c r="AF91" i="11"/>
  <c r="AE91" i="11"/>
  <c r="AF44" i="11"/>
  <c r="AE44" i="11"/>
  <c r="AE61" i="11"/>
  <c r="AF61" i="11"/>
  <c r="AF144" i="11"/>
  <c r="AE144" i="11"/>
  <c r="AF147" i="11"/>
  <c r="AE147" i="11"/>
  <c r="AF150" i="11"/>
  <c r="AE150" i="11"/>
  <c r="AF98" i="11"/>
  <c r="AE98" i="11"/>
  <c r="AF146" i="11"/>
  <c r="AE146" i="11"/>
  <c r="AF100" i="11"/>
  <c r="AE100" i="11"/>
  <c r="AE89" i="11"/>
  <c r="AF89" i="11"/>
  <c r="AF136" i="11"/>
  <c r="AE136" i="11"/>
  <c r="AF119" i="11"/>
  <c r="AE119" i="11"/>
  <c r="AF73" i="11"/>
  <c r="AE73" i="11"/>
  <c r="AF122" i="11"/>
  <c r="AE122" i="11"/>
  <c r="AF20" i="11"/>
  <c r="AE20" i="11"/>
  <c r="AF78" i="11"/>
  <c r="AE78" i="11"/>
  <c r="AE33" i="11"/>
  <c r="AF33" i="11"/>
  <c r="AF43" i="11"/>
  <c r="AE43" i="11"/>
  <c r="AF127" i="11"/>
  <c r="AE127" i="11"/>
  <c r="AF104" i="11"/>
  <c r="AE104" i="11"/>
  <c r="AE149" i="11"/>
  <c r="AF149" i="11"/>
  <c r="AF86" i="11"/>
  <c r="AE86" i="11"/>
  <c r="AF48" i="11"/>
  <c r="AE93" i="11"/>
  <c r="AF93" i="11"/>
  <c r="AF99" i="11"/>
  <c r="AE99" i="11"/>
  <c r="AF72" i="11"/>
  <c r="AE72" i="11"/>
  <c r="AF46" i="11"/>
  <c r="AE46" i="11"/>
  <c r="AF71" i="11"/>
  <c r="AE71" i="11"/>
  <c r="Z29" i="11"/>
  <c r="Y29" i="11"/>
  <c r="AF66" i="11"/>
  <c r="AE66" i="11"/>
  <c r="AF51" i="11"/>
  <c r="AE51" i="11"/>
  <c r="AE85" i="11"/>
  <c r="AF85" i="11"/>
  <c r="AE141" i="11"/>
  <c r="AF141" i="11"/>
  <c r="AF23" i="11"/>
  <c r="AE23" i="11"/>
  <c r="AF118" i="11"/>
  <c r="AE118" i="11"/>
  <c r="Y79" i="11"/>
  <c r="Z79" i="11"/>
  <c r="Z157" i="11"/>
  <c r="Y157" i="11"/>
  <c r="Z22" i="11"/>
  <c r="Y22" i="11"/>
  <c r="Z115" i="11"/>
  <c r="Y115" i="11"/>
  <c r="Z124" i="11"/>
  <c r="Y124" i="11"/>
  <c r="Z91" i="11"/>
  <c r="Y91" i="11"/>
  <c r="Z44" i="11"/>
  <c r="Y44" i="11"/>
  <c r="Z61" i="11"/>
  <c r="Y61" i="11"/>
  <c r="Z144" i="11"/>
  <c r="Y144" i="11"/>
  <c r="Z147" i="11"/>
  <c r="Y147" i="11"/>
  <c r="Y150" i="11"/>
  <c r="Z150" i="11"/>
  <c r="Z98" i="11"/>
  <c r="Y98" i="11"/>
  <c r="Z146" i="11"/>
  <c r="Y146" i="11"/>
  <c r="Z100" i="11"/>
  <c r="Y100" i="11"/>
  <c r="Z89" i="11"/>
  <c r="Y89" i="11"/>
  <c r="Z136" i="11"/>
  <c r="Y136" i="11"/>
  <c r="Y119" i="11"/>
  <c r="Z119" i="11"/>
  <c r="Z73" i="11"/>
  <c r="Y73" i="11"/>
  <c r="Z122" i="11"/>
  <c r="Y122" i="11"/>
  <c r="Z20" i="11"/>
  <c r="Y20" i="11"/>
  <c r="Z78" i="11"/>
  <c r="Y78" i="11"/>
  <c r="Z33" i="11"/>
  <c r="Y33" i="11"/>
  <c r="Y43" i="11"/>
  <c r="Z43" i="11"/>
  <c r="Y127" i="11"/>
  <c r="Z127" i="11"/>
  <c r="Z104" i="11"/>
  <c r="Y104" i="11"/>
  <c r="Z149" i="11"/>
  <c r="Y149" i="11"/>
  <c r="Y86" i="11"/>
  <c r="Z86" i="11"/>
  <c r="Z48" i="11"/>
  <c r="Y48" i="11"/>
  <c r="Z93" i="11"/>
  <c r="Y93" i="11"/>
  <c r="Z99" i="11"/>
  <c r="Y99" i="11"/>
  <c r="Z72" i="11"/>
  <c r="Y72" i="11"/>
  <c r="Z58" i="11"/>
  <c r="Y58" i="11"/>
  <c r="Z46" i="11"/>
  <c r="Y46" i="11"/>
  <c r="Y71" i="11"/>
  <c r="Z71" i="11"/>
  <c r="AE29" i="11"/>
  <c r="AF29" i="11"/>
  <c r="Z66" i="11"/>
  <c r="Y66" i="11"/>
  <c r="Z51" i="11"/>
  <c r="Y51" i="11"/>
  <c r="Z85" i="11"/>
  <c r="Y85" i="11"/>
  <c r="Z141" i="11"/>
  <c r="Y141" i="11"/>
  <c r="Y118" i="11"/>
  <c r="Z118" i="11"/>
  <c r="AF139" i="11"/>
  <c r="AE139" i="11"/>
  <c r="AF24" i="11"/>
  <c r="AE24" i="11"/>
  <c r="AF18" i="11"/>
  <c r="AE18" i="11"/>
  <c r="AF111" i="11"/>
  <c r="AE111" i="11"/>
  <c r="AF131" i="11"/>
  <c r="AE131" i="11"/>
  <c r="AF25" i="11"/>
  <c r="AE25" i="11"/>
  <c r="AF40" i="11"/>
  <c r="AE40" i="11"/>
  <c r="AE109" i="11"/>
  <c r="AF109" i="11"/>
  <c r="AF112" i="11"/>
  <c r="AE112" i="11"/>
  <c r="AF19" i="11"/>
  <c r="AE19" i="11"/>
  <c r="AF120" i="11"/>
  <c r="AE120" i="11"/>
  <c r="AF106" i="11"/>
  <c r="AE106" i="11"/>
  <c r="AF68" i="11"/>
  <c r="AE68" i="11"/>
  <c r="AF103" i="11"/>
  <c r="AE103" i="11"/>
  <c r="AE53" i="11"/>
  <c r="AF53" i="11"/>
  <c r="AF154" i="11"/>
  <c r="AE154" i="11"/>
  <c r="AF102" i="11"/>
  <c r="AE102" i="11"/>
  <c r="AF55" i="11"/>
  <c r="AE55" i="11"/>
  <c r="AE101" i="11"/>
  <c r="AF101" i="11"/>
  <c r="AF82" i="11"/>
  <c r="AE82" i="11"/>
  <c r="AF31" i="11"/>
  <c r="AE31" i="11"/>
  <c r="AE38" i="11"/>
  <c r="AF36" i="11"/>
  <c r="AE36" i="11"/>
  <c r="AF138" i="11"/>
  <c r="AE138" i="11"/>
  <c r="AF28" i="11"/>
  <c r="AE28" i="11"/>
  <c r="AF135" i="11"/>
  <c r="AE135" i="11"/>
  <c r="AF80" i="11"/>
  <c r="AE80" i="11"/>
  <c r="AF142" i="11"/>
  <c r="AE142" i="11"/>
  <c r="AF114" i="11"/>
  <c r="AE114" i="11"/>
  <c r="AE129" i="11"/>
  <c r="AF129" i="11"/>
  <c r="AE45" i="11"/>
  <c r="AF45" i="11"/>
  <c r="AF143" i="11"/>
  <c r="AE143" i="11"/>
  <c r="AE81" i="11"/>
  <c r="AF81" i="11"/>
  <c r="Z139" i="11"/>
  <c r="Y139" i="11"/>
  <c r="Z24" i="11"/>
  <c r="Y24" i="11"/>
  <c r="Z18" i="11"/>
  <c r="Y18" i="11"/>
  <c r="Y111" i="11"/>
  <c r="Z111" i="11"/>
  <c r="Z131" i="11"/>
  <c r="Y131" i="11"/>
  <c r="AD97" i="11"/>
  <c r="Z25" i="11"/>
  <c r="Y25" i="11"/>
  <c r="Z109" i="11"/>
  <c r="Y109" i="11"/>
  <c r="Z112" i="11"/>
  <c r="Y112" i="11"/>
  <c r="Y19" i="11"/>
  <c r="Z19" i="11"/>
  <c r="Z120" i="11"/>
  <c r="Y120" i="11"/>
  <c r="Z106" i="11"/>
  <c r="Y106" i="11"/>
  <c r="Z68" i="11"/>
  <c r="Y68" i="11"/>
  <c r="Y103" i="11"/>
  <c r="Z103" i="11"/>
  <c r="Z53" i="11"/>
  <c r="Y53" i="11"/>
  <c r="Z154" i="11"/>
  <c r="Y154" i="11"/>
  <c r="Y102" i="11"/>
  <c r="Z102" i="11"/>
  <c r="Y55" i="11"/>
  <c r="Z55" i="11"/>
  <c r="Z101" i="11"/>
  <c r="Y101" i="11"/>
  <c r="Z82" i="11"/>
  <c r="Y82" i="11"/>
  <c r="Y31" i="11"/>
  <c r="Z31" i="11"/>
  <c r="Z38" i="11"/>
  <c r="Y38" i="11"/>
  <c r="Z36" i="11"/>
  <c r="Y36" i="11"/>
  <c r="Z138" i="11"/>
  <c r="Y138" i="11"/>
  <c r="Z28" i="11"/>
  <c r="Y28" i="11"/>
  <c r="Y135" i="11"/>
  <c r="Z135" i="11"/>
  <c r="Z80" i="11"/>
  <c r="Y80" i="11"/>
  <c r="Z142" i="11"/>
  <c r="Y142" i="11"/>
  <c r="Z114" i="11"/>
  <c r="Y114" i="11"/>
  <c r="Z129" i="11"/>
  <c r="Y129" i="11"/>
  <c r="Z45" i="11"/>
  <c r="Y45" i="11"/>
  <c r="Y143" i="11"/>
  <c r="Z143" i="11"/>
  <c r="Z81" i="11"/>
  <c r="Y81" i="11"/>
  <c r="Z49" i="11"/>
  <c r="Y49" i="11"/>
  <c r="L14" i="9"/>
  <c r="M14" i="9" s="1"/>
  <c r="L15" i="9"/>
  <c r="M15" i="9" s="1"/>
  <c r="L16" i="9"/>
  <c r="M16" i="9" s="1"/>
  <c r="L17" i="9"/>
  <c r="M17" i="9" s="1"/>
  <c r="L18" i="9"/>
  <c r="M18" i="9" s="1"/>
  <c r="M14" i="3"/>
  <c r="M15" i="3"/>
  <c r="M17" i="3"/>
  <c r="M13" i="3"/>
  <c r="M16" i="3"/>
  <c r="V16" i="1"/>
  <c r="C15" i="9" s="1"/>
  <c r="V17" i="1"/>
  <c r="C16" i="3" s="1"/>
  <c r="V18" i="1"/>
  <c r="C17" i="3" s="1"/>
  <c r="V19" i="1"/>
  <c r="C18" i="3" s="1"/>
  <c r="V20" i="1"/>
  <c r="C19" i="9" s="1"/>
  <c r="V21" i="1"/>
  <c r="C20" i="3" s="1"/>
  <c r="V22" i="1"/>
  <c r="C21" i="3" s="1"/>
  <c r="V23" i="1"/>
  <c r="C22" i="3" s="1"/>
  <c r="AE19" i="1"/>
  <c r="AF19" i="1" s="1"/>
  <c r="AE20" i="1"/>
  <c r="AF20" i="1" s="1"/>
  <c r="AE21" i="1"/>
  <c r="AF21" i="1" s="1"/>
  <c r="AE22" i="1"/>
  <c r="AF22" i="1" s="1"/>
  <c r="AE23" i="1"/>
  <c r="AF23" i="1" s="1"/>
  <c r="J1" i="9"/>
  <c r="G1" i="9"/>
  <c r="H100" i="9"/>
  <c r="H99" i="9"/>
  <c r="H98" i="9"/>
  <c r="H97" i="9"/>
  <c r="H96" i="9"/>
  <c r="H95" i="9"/>
  <c r="H93" i="9"/>
  <c r="H92" i="9"/>
  <c r="H91" i="9"/>
  <c r="H90" i="9"/>
  <c r="H88" i="9"/>
  <c r="H87" i="9"/>
  <c r="H86" i="9"/>
  <c r="H85" i="9"/>
  <c r="K82" i="9"/>
  <c r="F82" i="9"/>
  <c r="G82" i="9"/>
  <c r="F76" i="9"/>
  <c r="H75" i="9"/>
  <c r="F75" i="9"/>
  <c r="H74" i="9"/>
  <c r="F74" i="9"/>
  <c r="H73" i="9"/>
  <c r="F73" i="9"/>
  <c r="H72" i="9"/>
  <c r="F72" i="9"/>
  <c r="H71" i="9"/>
  <c r="F71" i="9"/>
  <c r="H70" i="9"/>
  <c r="F70" i="9"/>
  <c r="F69" i="9"/>
  <c r="H68" i="9"/>
  <c r="H67" i="9"/>
  <c r="H66" i="9"/>
  <c r="H65" i="9"/>
  <c r="H63" i="9"/>
  <c r="H62" i="9"/>
  <c r="H61" i="9"/>
  <c r="H60" i="9"/>
  <c r="K57" i="9"/>
  <c r="F57" i="9"/>
  <c r="H57" i="9" s="1"/>
  <c r="K53" i="9"/>
  <c r="L3" i="7" s="1"/>
  <c r="J53" i="9"/>
  <c r="I53" i="9"/>
  <c r="H53" i="9"/>
  <c r="L3" i="4" s="1"/>
  <c r="G53" i="9"/>
  <c r="L3" i="2" s="1"/>
  <c r="L4" i="2" s="1"/>
  <c r="F53" i="9"/>
  <c r="E53" i="9"/>
  <c r="M52" i="9"/>
  <c r="L52" i="9"/>
  <c r="K52" i="9"/>
  <c r="J52" i="9"/>
  <c r="I52" i="9"/>
  <c r="H52" i="9"/>
  <c r="G52" i="9"/>
  <c r="F52" i="9"/>
  <c r="M50" i="9"/>
  <c r="M49" i="9"/>
  <c r="M48" i="9"/>
  <c r="M47" i="9"/>
  <c r="M46" i="9"/>
  <c r="M45" i="9"/>
  <c r="C45" i="9"/>
  <c r="L44" i="9"/>
  <c r="M44" i="9" s="1"/>
  <c r="L43" i="9"/>
  <c r="M43" i="9" s="1"/>
  <c r="L42" i="9"/>
  <c r="M42" i="9" s="1"/>
  <c r="L41" i="9"/>
  <c r="M41" i="9" s="1"/>
  <c r="L40" i="9"/>
  <c r="M40" i="9" s="1"/>
  <c r="L39" i="9"/>
  <c r="M39" i="9" s="1"/>
  <c r="C39" i="9"/>
  <c r="L38" i="9"/>
  <c r="M38" i="9" s="1"/>
  <c r="L37" i="9"/>
  <c r="M37" i="9" s="1"/>
  <c r="L36" i="9"/>
  <c r="M36" i="9" s="1"/>
  <c r="L35" i="9"/>
  <c r="M35" i="9" s="1"/>
  <c r="L34" i="9"/>
  <c r="M34" i="9" s="1"/>
  <c r="L33" i="9"/>
  <c r="M33" i="9" s="1"/>
  <c r="L32" i="9"/>
  <c r="M32" i="9" s="1"/>
  <c r="L31" i="9"/>
  <c r="M31" i="9" s="1"/>
  <c r="L30" i="9"/>
  <c r="M30" i="9" s="1"/>
  <c r="L29" i="9"/>
  <c r="M29" i="9" s="1"/>
  <c r="L28" i="9"/>
  <c r="M28" i="9" s="1"/>
  <c r="L27" i="9"/>
  <c r="M27" i="9" s="1"/>
  <c r="L26" i="9"/>
  <c r="M26" i="9" s="1"/>
  <c r="L25" i="9"/>
  <c r="M25" i="9" s="1"/>
  <c r="L24" i="9"/>
  <c r="M24" i="9" s="1"/>
  <c r="L23" i="9"/>
  <c r="M23" i="9" s="1"/>
  <c r="C23" i="9"/>
  <c r="L22" i="9"/>
  <c r="M22" i="9" s="1"/>
  <c r="L21" i="9"/>
  <c r="M21" i="9" s="1"/>
  <c r="L20" i="9"/>
  <c r="M20" i="9" s="1"/>
  <c r="L19" i="9"/>
  <c r="M19" i="9" s="1"/>
  <c r="L13" i="9"/>
  <c r="M13" i="9" s="1"/>
  <c r="L12" i="9"/>
  <c r="M12" i="9" s="1"/>
  <c r="L11" i="9"/>
  <c r="M11" i="9" s="1"/>
  <c r="C11" i="9"/>
  <c r="L10" i="9"/>
  <c r="M10" i="9" s="1"/>
  <c r="L9" i="9"/>
  <c r="M9" i="9" s="1"/>
  <c r="L8" i="9"/>
  <c r="M8" i="9" s="1"/>
  <c r="L7" i="9"/>
  <c r="M7" i="9" s="1"/>
  <c r="L6" i="9"/>
  <c r="M6" i="9" s="1"/>
  <c r="L5" i="9"/>
  <c r="M5" i="9" s="1"/>
  <c r="G2" i="2"/>
  <c r="G2" i="4"/>
  <c r="G2" i="6"/>
  <c r="G2" i="5"/>
  <c r="G2" i="7"/>
  <c r="G5" i="7"/>
  <c r="C47" i="7"/>
  <c r="L8" i="7"/>
  <c r="D8" i="7"/>
  <c r="V48" i="1"/>
  <c r="C47" i="9" s="1"/>
  <c r="V49" i="1"/>
  <c r="C48" i="9" s="1"/>
  <c r="V50" i="1"/>
  <c r="C49" i="9" s="1"/>
  <c r="V51" i="1"/>
  <c r="C50" i="9" s="1"/>
  <c r="V47" i="1"/>
  <c r="C46" i="9" s="1"/>
  <c r="V42" i="1"/>
  <c r="C41" i="9" s="1"/>
  <c r="V43" i="1"/>
  <c r="C42" i="9" s="1"/>
  <c r="V44" i="1"/>
  <c r="C43" i="9" s="1"/>
  <c r="V45" i="1"/>
  <c r="C44" i="9" s="1"/>
  <c r="V41" i="1"/>
  <c r="C40" i="9" s="1"/>
  <c r="V26" i="1"/>
  <c r="C25" i="9" s="1"/>
  <c r="V27" i="1"/>
  <c r="C26" i="9" s="1"/>
  <c r="V28" i="1"/>
  <c r="C27" i="9" s="1"/>
  <c r="V29" i="1"/>
  <c r="C28" i="9" s="1"/>
  <c r="V30" i="1"/>
  <c r="C29" i="9" s="1"/>
  <c r="V31" i="1"/>
  <c r="C30" i="9" s="1"/>
  <c r="V32" i="1"/>
  <c r="C31" i="9" s="1"/>
  <c r="V33" i="1"/>
  <c r="C32" i="9" s="1"/>
  <c r="V34" i="1"/>
  <c r="C33" i="9" s="1"/>
  <c r="V35" i="1"/>
  <c r="C34" i="9" s="1"/>
  <c r="V36" i="1"/>
  <c r="C35" i="9" s="1"/>
  <c r="V37" i="1"/>
  <c r="C36" i="9" s="1"/>
  <c r="V38" i="1"/>
  <c r="C37" i="9" s="1"/>
  <c r="V39" i="1"/>
  <c r="C38" i="9" s="1"/>
  <c r="V25" i="1"/>
  <c r="C24" i="9" s="1"/>
  <c r="V14" i="1"/>
  <c r="C13" i="3" s="1"/>
  <c r="V15" i="1"/>
  <c r="C14" i="3" s="1"/>
  <c r="V13" i="1"/>
  <c r="C12" i="9" s="1"/>
  <c r="V7" i="1"/>
  <c r="C6" i="9" s="1"/>
  <c r="V8" i="1"/>
  <c r="C7" i="9" s="1"/>
  <c r="V9" i="1"/>
  <c r="C8" i="9" s="1"/>
  <c r="V10" i="1"/>
  <c r="C9" i="9" s="1"/>
  <c r="V11" i="1"/>
  <c r="C10" i="9" s="1"/>
  <c r="V6" i="1"/>
  <c r="C5" i="9" s="1"/>
  <c r="AC4" i="1"/>
  <c r="AB4" i="1"/>
  <c r="AA4" i="1"/>
  <c r="G5" i="4" s="1"/>
  <c r="Z4" i="1"/>
  <c r="G5" i="2" s="1"/>
  <c r="Y4" i="1"/>
  <c r="G5" i="5"/>
  <c r="G5" i="6"/>
  <c r="C47" i="6"/>
  <c r="L8" i="6"/>
  <c r="D8" i="6"/>
  <c r="C47" i="5"/>
  <c r="L8" i="5"/>
  <c r="D8" i="5"/>
  <c r="C47" i="4"/>
  <c r="L8" i="4"/>
  <c r="D8" i="4"/>
  <c r="L8" i="2"/>
  <c r="C47" i="2"/>
  <c r="D8" i="2"/>
  <c r="H96" i="3"/>
  <c r="H97" i="3"/>
  <c r="H98" i="3"/>
  <c r="H99" i="3"/>
  <c r="H100" i="3"/>
  <c r="H95" i="3"/>
  <c r="H91" i="3"/>
  <c r="H92" i="3"/>
  <c r="H93" i="3"/>
  <c r="H90" i="3"/>
  <c r="H86" i="3"/>
  <c r="H87" i="3"/>
  <c r="H88" i="3"/>
  <c r="H85" i="3"/>
  <c r="K82" i="3"/>
  <c r="F82" i="3"/>
  <c r="H82" i="3" s="1"/>
  <c r="G82" i="3"/>
  <c r="K57" i="3"/>
  <c r="H66" i="3"/>
  <c r="H67" i="3"/>
  <c r="H68" i="3"/>
  <c r="H65" i="3"/>
  <c r="H71" i="3"/>
  <c r="H72" i="3"/>
  <c r="H73" i="3"/>
  <c r="H74" i="3"/>
  <c r="H75" i="3"/>
  <c r="H70" i="3"/>
  <c r="F76" i="3"/>
  <c r="F71" i="3"/>
  <c r="F72" i="3"/>
  <c r="F73" i="3"/>
  <c r="F74" i="3"/>
  <c r="F75" i="3"/>
  <c r="F70" i="3"/>
  <c r="F69" i="3"/>
  <c r="F57" i="3"/>
  <c r="H57" i="3" s="1"/>
  <c r="H61" i="3"/>
  <c r="H62" i="3"/>
  <c r="H63" i="3"/>
  <c r="AU5" i="1"/>
  <c r="AU6" i="1"/>
  <c r="AU7" i="1"/>
  <c r="AU8" i="1"/>
  <c r="AU9" i="1"/>
  <c r="AU10" i="1"/>
  <c r="AU11" i="1"/>
  <c r="AU12" i="1"/>
  <c r="AU13" i="1"/>
  <c r="AU14" i="1"/>
  <c r="AU15" i="1"/>
  <c r="AU16" i="1"/>
  <c r="AU17" i="1"/>
  <c r="AU18" i="1"/>
  <c r="AU19" i="1"/>
  <c r="AU20" i="1"/>
  <c r="AU21" i="1"/>
  <c r="AU4" i="1"/>
  <c r="AQ5" i="1"/>
  <c r="AQ6" i="1"/>
  <c r="AQ7" i="1"/>
  <c r="AQ8" i="1"/>
  <c r="AQ9" i="1"/>
  <c r="AQ10" i="1"/>
  <c r="AQ11" i="1"/>
  <c r="AQ12" i="1"/>
  <c r="AQ13" i="1"/>
  <c r="AQ14" i="1"/>
  <c r="AQ15" i="1"/>
  <c r="AQ16" i="1"/>
  <c r="AQ17" i="1"/>
  <c r="AQ18" i="1"/>
  <c r="AQ19" i="1"/>
  <c r="AQ20" i="1"/>
  <c r="AQ21" i="1"/>
  <c r="AQ4" i="1"/>
  <c r="AM5" i="1"/>
  <c r="AM6" i="1"/>
  <c r="AM7" i="1"/>
  <c r="AM8" i="1"/>
  <c r="AM9" i="1"/>
  <c r="AM10" i="1"/>
  <c r="AM11" i="1"/>
  <c r="AM12" i="1"/>
  <c r="AM13" i="1"/>
  <c r="AM14" i="1"/>
  <c r="AM15" i="1"/>
  <c r="AM16" i="1"/>
  <c r="AM17" i="1"/>
  <c r="AM18" i="1"/>
  <c r="AM19" i="1"/>
  <c r="AM20" i="1"/>
  <c r="AM21" i="1"/>
  <c r="AM4" i="1"/>
  <c r="E53" i="3"/>
  <c r="G52" i="3"/>
  <c r="H52" i="3"/>
  <c r="I52" i="3"/>
  <c r="J52" i="3"/>
  <c r="K52" i="3"/>
  <c r="L52" i="3"/>
  <c r="M52" i="3"/>
  <c r="F52" i="3"/>
  <c r="G1" i="3"/>
  <c r="AW2" i="1"/>
  <c r="AV2" i="1"/>
  <c r="L10" i="12" s="1"/>
  <c r="AR2" i="1"/>
  <c r="M10" i="12" s="1"/>
  <c r="AS2" i="1"/>
  <c r="AO2" i="1"/>
  <c r="AN2" i="1"/>
  <c r="K10" i="12" s="1"/>
  <c r="AK2" i="1"/>
  <c r="G57" i="3"/>
  <c r="AI5" i="1"/>
  <c r="J85" i="3" s="1"/>
  <c r="AI6" i="1"/>
  <c r="F86" i="3" s="1"/>
  <c r="AI7" i="1"/>
  <c r="F62" i="3" s="1"/>
  <c r="AI8" i="1"/>
  <c r="J88" i="3" s="1"/>
  <c r="AI9" i="1"/>
  <c r="J89" i="3" s="1"/>
  <c r="AI10" i="1"/>
  <c r="F90" i="3" s="1"/>
  <c r="AI11" i="1"/>
  <c r="F91" i="3" s="1"/>
  <c r="AI12" i="1"/>
  <c r="J92" i="3" s="1"/>
  <c r="AI13" i="1"/>
  <c r="J93" i="3" s="1"/>
  <c r="AI14" i="1"/>
  <c r="F94" i="3" s="1"/>
  <c r="AI15" i="1"/>
  <c r="F95" i="3" s="1"/>
  <c r="AI16" i="1"/>
  <c r="J96" i="3" s="1"/>
  <c r="AI17" i="1"/>
  <c r="J97" i="3" s="1"/>
  <c r="AI18" i="1"/>
  <c r="F98" i="3" s="1"/>
  <c r="AI19" i="1"/>
  <c r="F99" i="3" s="1"/>
  <c r="AI20" i="1"/>
  <c r="J100" i="3" s="1"/>
  <c r="AI21" i="1"/>
  <c r="J101" i="3" s="1"/>
  <c r="AI4" i="1"/>
  <c r="F84" i="3" s="1"/>
  <c r="AU74" i="11" l="1"/>
  <c r="AI74" i="11"/>
  <c r="W74" i="11"/>
  <c r="AO74" i="11"/>
  <c r="AK74" i="11"/>
  <c r="AJ74" i="11" s="1"/>
  <c r="AC74" i="11"/>
  <c r="AX74" i="11"/>
  <c r="AQ74" i="11"/>
  <c r="S74" i="11"/>
  <c r="AR74" i="11"/>
  <c r="AW74" i="11"/>
  <c r="AL74" i="11"/>
  <c r="AF116" i="11"/>
  <c r="AE116" i="11"/>
  <c r="AO60" i="11"/>
  <c r="S60" i="11"/>
  <c r="AX60" i="11"/>
  <c r="AQ60" i="11"/>
  <c r="AP60" i="11" s="1"/>
  <c r="AI60" i="11"/>
  <c r="W60" i="11"/>
  <c r="AK60" i="11"/>
  <c r="AC60" i="11"/>
  <c r="AU60" i="11"/>
  <c r="AL60" i="11"/>
  <c r="AR60" i="11"/>
  <c r="AW60" i="11"/>
  <c r="AV60" i="11" s="1"/>
  <c r="AI84" i="11"/>
  <c r="W84" i="11"/>
  <c r="AL84" i="11"/>
  <c r="AC84" i="11"/>
  <c r="AU84" i="11"/>
  <c r="AK84" i="11"/>
  <c r="AJ84" i="11" s="1"/>
  <c r="AR84" i="11"/>
  <c r="AO84" i="11"/>
  <c r="AX84" i="11"/>
  <c r="AQ84" i="11"/>
  <c r="S84" i="11"/>
  <c r="AW84" i="11"/>
  <c r="AC96" i="11"/>
  <c r="AU96" i="11"/>
  <c r="AI96" i="11"/>
  <c r="AQ96" i="11"/>
  <c r="AP96" i="11" s="1"/>
  <c r="AL96" i="11"/>
  <c r="S96" i="11"/>
  <c r="AR96" i="11"/>
  <c r="AK96" i="11"/>
  <c r="AW96" i="11"/>
  <c r="AV96" i="11" s="1"/>
  <c r="AO96" i="11"/>
  <c r="AX96" i="11"/>
  <c r="W96" i="11"/>
  <c r="AQ123" i="11"/>
  <c r="AP123" i="11" s="1"/>
  <c r="AK123" i="11"/>
  <c r="AR123" i="11"/>
  <c r="AL123" i="11"/>
  <c r="AW123" i="11"/>
  <c r="AV123" i="11" s="1"/>
  <c r="AI123" i="11"/>
  <c r="AU123" i="11"/>
  <c r="W123" i="11"/>
  <c r="S123" i="11"/>
  <c r="AO123" i="11"/>
  <c r="AC123" i="11"/>
  <c r="AX123" i="11"/>
  <c r="Z148" i="11"/>
  <c r="Y148" i="11"/>
  <c r="AV148" i="11"/>
  <c r="AX94" i="11"/>
  <c r="S94" i="11"/>
  <c r="AQ94" i="11"/>
  <c r="AR94" i="11"/>
  <c r="AL94" i="11"/>
  <c r="W94" i="11"/>
  <c r="AI94" i="11"/>
  <c r="AC94" i="11"/>
  <c r="AK94" i="11"/>
  <c r="AJ94" i="11" s="1"/>
  <c r="AU94" i="11"/>
  <c r="AO94" i="11"/>
  <c r="AW94" i="11"/>
  <c r="Z30" i="11"/>
  <c r="Y30" i="11"/>
  <c r="X30" i="11" s="1"/>
  <c r="AU160" i="11"/>
  <c r="AO160" i="11"/>
  <c r="AX160" i="11"/>
  <c r="W160" i="11"/>
  <c r="AW160" i="11"/>
  <c r="AL160" i="11"/>
  <c r="AC160" i="11"/>
  <c r="AQ160" i="11"/>
  <c r="AP160" i="11" s="1"/>
  <c r="AK160" i="11"/>
  <c r="AR160" i="11"/>
  <c r="AI160" i="11"/>
  <c r="S160" i="11"/>
  <c r="AO137" i="11"/>
  <c r="AI137" i="11"/>
  <c r="AX137" i="11"/>
  <c r="AL137" i="11"/>
  <c r="AQ137" i="11"/>
  <c r="AK137" i="11"/>
  <c r="W137" i="11"/>
  <c r="AR137" i="11"/>
  <c r="AC137" i="11"/>
  <c r="AW137" i="11"/>
  <c r="AV137" i="11" s="1"/>
  <c r="S137" i="11"/>
  <c r="AU137" i="11"/>
  <c r="AX65" i="11"/>
  <c r="AK65" i="11"/>
  <c r="AU65" i="11"/>
  <c r="AL65" i="11"/>
  <c r="S65" i="11"/>
  <c r="AQ65" i="11"/>
  <c r="AP65" i="11" s="1"/>
  <c r="AI65" i="11"/>
  <c r="W65" i="11"/>
  <c r="AR65" i="11"/>
  <c r="AC65" i="11"/>
  <c r="AW65" i="11"/>
  <c r="AV65" i="11" s="1"/>
  <c r="AO65" i="11"/>
  <c r="AR145" i="11"/>
  <c r="AL145" i="11"/>
  <c r="AW145" i="11"/>
  <c r="AK145" i="11"/>
  <c r="AJ145" i="11" s="1"/>
  <c r="AQ145" i="11"/>
  <c r="AP145" i="11" s="1"/>
  <c r="W145" i="11"/>
  <c r="AC145" i="11"/>
  <c r="S145" i="11"/>
  <c r="AU145" i="11"/>
  <c r="AO145" i="11"/>
  <c r="AX145" i="11"/>
  <c r="AI145" i="11"/>
  <c r="AW67" i="11"/>
  <c r="AL67" i="11"/>
  <c r="AU67" i="11"/>
  <c r="W67" i="11"/>
  <c r="AO67" i="11"/>
  <c r="AC67" i="11"/>
  <c r="AK67" i="11"/>
  <c r="AJ67" i="11" s="1"/>
  <c r="AX67" i="11"/>
  <c r="AQ67" i="11"/>
  <c r="S67" i="11"/>
  <c r="AR67" i="11"/>
  <c r="AI67" i="11"/>
  <c r="AQ62" i="11"/>
  <c r="AI62" i="11"/>
  <c r="AR62" i="11"/>
  <c r="AK62" i="11"/>
  <c r="AW62" i="11"/>
  <c r="AV62" i="11" s="1"/>
  <c r="W62" i="11"/>
  <c r="AC62" i="11"/>
  <c r="AU62" i="11"/>
  <c r="S62" i="11"/>
  <c r="AO62" i="11"/>
  <c r="AX62" i="11"/>
  <c r="AL62" i="11"/>
  <c r="Y57" i="11"/>
  <c r="AU155" i="11"/>
  <c r="AQ155" i="11"/>
  <c r="AP155" i="11" s="1"/>
  <c r="AX155" i="11"/>
  <c r="AR155" i="11"/>
  <c r="AW155" i="11"/>
  <c r="AK155" i="11"/>
  <c r="AO155" i="11"/>
  <c r="AL155" i="11"/>
  <c r="W155" i="11"/>
  <c r="AI155" i="11"/>
  <c r="AC155" i="11"/>
  <c r="S155" i="11"/>
  <c r="AR107" i="11"/>
  <c r="AI107" i="11"/>
  <c r="AU107" i="11"/>
  <c r="AW107" i="11"/>
  <c r="AV107" i="11" s="1"/>
  <c r="S107" i="11"/>
  <c r="AO107" i="11"/>
  <c r="W107" i="11"/>
  <c r="AX107" i="11"/>
  <c r="AC107" i="11"/>
  <c r="AQ107" i="11"/>
  <c r="AP107" i="11" s="1"/>
  <c r="AK107" i="11"/>
  <c r="AJ107" i="11" s="1"/>
  <c r="AL107" i="11"/>
  <c r="AU156" i="11"/>
  <c r="AO156" i="11"/>
  <c r="AX156" i="11"/>
  <c r="AQ156" i="11"/>
  <c r="AR156" i="11"/>
  <c r="S156" i="11"/>
  <c r="AW156" i="11"/>
  <c r="AV156" i="11" s="1"/>
  <c r="AL156" i="11"/>
  <c r="AK156" i="11"/>
  <c r="W156" i="11"/>
  <c r="AI156" i="11"/>
  <c r="AC156" i="11"/>
  <c r="AF148" i="11"/>
  <c r="AE148" i="11"/>
  <c r="AD148" i="11" s="1"/>
  <c r="AW92" i="11"/>
  <c r="AV92" i="11" s="1"/>
  <c r="W92" i="11"/>
  <c r="AC92" i="11"/>
  <c r="AI92" i="11"/>
  <c r="AU92" i="11"/>
  <c r="AL92" i="11"/>
  <c r="AR92" i="11"/>
  <c r="AK92" i="11"/>
  <c r="AJ92" i="11" s="1"/>
  <c r="S92" i="11"/>
  <c r="AO92" i="11"/>
  <c r="AX92" i="11"/>
  <c r="AQ92" i="11"/>
  <c r="AP92" i="11" s="1"/>
  <c r="AJ87" i="11"/>
  <c r="Z87" i="11"/>
  <c r="Y87" i="11"/>
  <c r="X87" i="11" s="1"/>
  <c r="AJ117" i="11"/>
  <c r="AL132" i="11"/>
  <c r="AO132" i="11"/>
  <c r="AK132" i="11"/>
  <c r="AI132" i="11"/>
  <c r="AC132" i="11"/>
  <c r="W132" i="11"/>
  <c r="AU132" i="11"/>
  <c r="S132" i="11"/>
  <c r="AQ132" i="11"/>
  <c r="AP132" i="11" s="1"/>
  <c r="AR132" i="11"/>
  <c r="AW132" i="11"/>
  <c r="AX132" i="11"/>
  <c r="AU108" i="11"/>
  <c r="AQ108" i="11"/>
  <c r="AR108" i="11"/>
  <c r="AW108" i="11"/>
  <c r="AI108" i="11"/>
  <c r="AO108" i="11"/>
  <c r="AL108" i="11"/>
  <c r="W108" i="11"/>
  <c r="AX108" i="11"/>
  <c r="AK108" i="11"/>
  <c r="AC108" i="11"/>
  <c r="S108" i="11"/>
  <c r="Z116" i="11"/>
  <c r="Y116" i="11"/>
  <c r="AJ121" i="11"/>
  <c r="AU95" i="11"/>
  <c r="AR95" i="11"/>
  <c r="AW95" i="11"/>
  <c r="AO95" i="11"/>
  <c r="AX95" i="11"/>
  <c r="AK95" i="11"/>
  <c r="AJ95" i="11" s="1"/>
  <c r="AQ95" i="11"/>
  <c r="AI95" i="11"/>
  <c r="W95" i="11"/>
  <c r="AL95" i="11"/>
  <c r="AC95" i="11"/>
  <c r="S95" i="11"/>
  <c r="AU63" i="11"/>
  <c r="AX63" i="11"/>
  <c r="AI63" i="11"/>
  <c r="AC63" i="11"/>
  <c r="AR63" i="11"/>
  <c r="AW63" i="11"/>
  <c r="W63" i="11"/>
  <c r="AQ63" i="11"/>
  <c r="S63" i="11"/>
  <c r="AK63" i="11"/>
  <c r="AJ63" i="11" s="1"/>
  <c r="AO63" i="11"/>
  <c r="AL63" i="11"/>
  <c r="AF87" i="11"/>
  <c r="AE87" i="11"/>
  <c r="AD87" i="11" s="1"/>
  <c r="AQ77" i="11"/>
  <c r="AK77" i="11"/>
  <c r="AR77" i="11"/>
  <c r="AI77" i="11"/>
  <c r="W77" i="11"/>
  <c r="AW77" i="11"/>
  <c r="AL77" i="11"/>
  <c r="AC77" i="11"/>
  <c r="S77" i="11"/>
  <c r="AX77" i="11"/>
  <c r="AO77" i="11"/>
  <c r="AU77" i="11"/>
  <c r="W159" i="11"/>
  <c r="AW159" i="11"/>
  <c r="AK159" i="11"/>
  <c r="AJ159" i="11" s="1"/>
  <c r="AX159" i="11"/>
  <c r="AL159" i="11"/>
  <c r="AI159" i="11"/>
  <c r="S159" i="11"/>
  <c r="AU159" i="11"/>
  <c r="AQ159" i="11"/>
  <c r="AP159" i="11" s="1"/>
  <c r="AR159" i="11"/>
  <c r="AO159" i="11"/>
  <c r="AC159" i="11"/>
  <c r="AW110" i="11"/>
  <c r="AO110" i="11"/>
  <c r="W110" i="11"/>
  <c r="S110" i="11"/>
  <c r="AX110" i="11"/>
  <c r="AC110" i="11"/>
  <c r="AQ110" i="11"/>
  <c r="AR110" i="11"/>
  <c r="AL110" i="11"/>
  <c r="AI110" i="11"/>
  <c r="AK110" i="11"/>
  <c r="AJ110" i="11" s="1"/>
  <c r="AU110" i="11"/>
  <c r="AV116" i="11"/>
  <c r="AQ59" i="11"/>
  <c r="AK59" i="11"/>
  <c r="AJ59" i="11" s="1"/>
  <c r="AR59" i="11"/>
  <c r="AL59" i="11"/>
  <c r="AU59" i="11"/>
  <c r="W59" i="11"/>
  <c r="AC59" i="11"/>
  <c r="S59" i="11"/>
  <c r="AW59" i="11"/>
  <c r="AO59" i="11"/>
  <c r="AX59" i="11"/>
  <c r="AI59" i="11"/>
  <c r="AO70" i="11"/>
  <c r="AX70" i="11"/>
  <c r="AQ70" i="11"/>
  <c r="AP70" i="11" s="1"/>
  <c r="AR70" i="11"/>
  <c r="AL70" i="11"/>
  <c r="W70" i="11"/>
  <c r="AW70" i="11"/>
  <c r="AV70" i="11" s="1"/>
  <c r="AI70" i="11"/>
  <c r="AC70" i="11"/>
  <c r="S70" i="11"/>
  <c r="AK70" i="11"/>
  <c r="AJ70" i="11" s="1"/>
  <c r="AU70" i="11"/>
  <c r="AP87" i="11"/>
  <c r="AF117" i="11"/>
  <c r="AE117" i="11"/>
  <c r="AD117" i="11" s="1"/>
  <c r="Y151" i="11"/>
  <c r="X151" i="11" s="1"/>
  <c r="Z151" i="11"/>
  <c r="Y88" i="11"/>
  <c r="X88" i="11" s="1"/>
  <c r="AW128" i="11"/>
  <c r="AV128" i="11" s="1"/>
  <c r="AI128" i="11"/>
  <c r="AO128" i="11"/>
  <c r="AK128" i="11"/>
  <c r="AX128" i="11"/>
  <c r="S128" i="11"/>
  <c r="W128" i="11"/>
  <c r="AU128" i="11"/>
  <c r="AC128" i="11"/>
  <c r="AQ128" i="11"/>
  <c r="AP128" i="11" s="1"/>
  <c r="AR128" i="11"/>
  <c r="AL128" i="11"/>
  <c r="AO130" i="11"/>
  <c r="AI130" i="11"/>
  <c r="W130" i="11"/>
  <c r="AX130" i="11"/>
  <c r="AK130" i="11"/>
  <c r="AJ130" i="11" s="1"/>
  <c r="AC130" i="11"/>
  <c r="AQ130" i="11"/>
  <c r="AL130" i="11"/>
  <c r="AR130" i="11"/>
  <c r="AU130" i="11"/>
  <c r="AW130" i="11"/>
  <c r="S130" i="11"/>
  <c r="AJ116" i="11"/>
  <c r="AE121" i="11"/>
  <c r="AD121" i="11" s="1"/>
  <c r="AF121" i="11"/>
  <c r="AO105" i="11"/>
  <c r="AK105" i="11"/>
  <c r="AJ105" i="11" s="1"/>
  <c r="AC105" i="11"/>
  <c r="AX105" i="11"/>
  <c r="AL105" i="11"/>
  <c r="AQ105" i="11"/>
  <c r="AP105" i="11" s="1"/>
  <c r="AI105" i="11"/>
  <c r="AR105" i="11"/>
  <c r="AW105" i="11"/>
  <c r="AV105" i="11" s="1"/>
  <c r="S105" i="11"/>
  <c r="AU105" i="11"/>
  <c r="W105" i="11"/>
  <c r="AF151" i="11"/>
  <c r="AE151" i="11"/>
  <c r="AD151" i="11" s="1"/>
  <c r="AP117" i="11"/>
  <c r="Z117" i="11"/>
  <c r="Y117" i="11"/>
  <c r="X117" i="11" s="1"/>
  <c r="AW75" i="11"/>
  <c r="AV75" i="11" s="1"/>
  <c r="W75" i="11"/>
  <c r="AO75" i="11"/>
  <c r="AK75" i="11"/>
  <c r="AC75" i="11"/>
  <c r="S75" i="11"/>
  <c r="AX75" i="11"/>
  <c r="AL75" i="11"/>
  <c r="AQ75" i="11"/>
  <c r="AP75" i="11" s="1"/>
  <c r="AI75" i="11"/>
  <c r="AR75" i="11"/>
  <c r="AU75" i="11"/>
  <c r="AJ23" i="11"/>
  <c r="AU134" i="11"/>
  <c r="AI134" i="11"/>
  <c r="AW134" i="11"/>
  <c r="AK134" i="11"/>
  <c r="AJ134" i="11" s="1"/>
  <c r="AO134" i="11"/>
  <c r="AL134" i="11"/>
  <c r="S134" i="11"/>
  <c r="AX134" i="11"/>
  <c r="AQ134" i="11"/>
  <c r="AR134" i="11"/>
  <c r="W134" i="11"/>
  <c r="AC134" i="11"/>
  <c r="AW64" i="11"/>
  <c r="AL64" i="11"/>
  <c r="AO64" i="11"/>
  <c r="AX64" i="11"/>
  <c r="AQ64" i="11"/>
  <c r="S64" i="11"/>
  <c r="W64" i="11"/>
  <c r="AC64" i="11"/>
  <c r="AU64" i="11"/>
  <c r="AI64" i="11"/>
  <c r="AR64" i="11"/>
  <c r="AK64" i="11"/>
  <c r="AJ64" i="11" s="1"/>
  <c r="AU125" i="11"/>
  <c r="AO125" i="11"/>
  <c r="AX125" i="11"/>
  <c r="W125" i="11"/>
  <c r="AQ125" i="11"/>
  <c r="AI125" i="11"/>
  <c r="AC125" i="11"/>
  <c r="AR125" i="11"/>
  <c r="AK125" i="11"/>
  <c r="AW125" i="11"/>
  <c r="AL125" i="11"/>
  <c r="S125" i="11"/>
  <c r="Z121" i="11"/>
  <c r="Y121" i="11"/>
  <c r="X121" i="11" s="1"/>
  <c r="AJ148" i="11"/>
  <c r="AU69" i="11"/>
  <c r="AI69" i="11"/>
  <c r="AQ69" i="11"/>
  <c r="AR69" i="11"/>
  <c r="AW69" i="11"/>
  <c r="AV69" i="11" s="1"/>
  <c r="AO69" i="11"/>
  <c r="AX69" i="11"/>
  <c r="AK69" i="11"/>
  <c r="AJ69" i="11" s="1"/>
  <c r="W69" i="11"/>
  <c r="S69" i="11"/>
  <c r="AL69" i="11"/>
  <c r="AC69" i="11"/>
  <c r="Z40" i="11"/>
  <c r="AU42" i="11"/>
  <c r="AK42" i="11"/>
  <c r="AR42" i="11"/>
  <c r="AC42" i="11"/>
  <c r="AO42" i="11"/>
  <c r="AQ42" i="11"/>
  <c r="AP42" i="11" s="1"/>
  <c r="S42" i="11"/>
  <c r="AW42" i="11"/>
  <c r="W42" i="11"/>
  <c r="AL42" i="11"/>
  <c r="AX42" i="11"/>
  <c r="AI42" i="11"/>
  <c r="Y23" i="11"/>
  <c r="X23" i="11" s="1"/>
  <c r="AF58" i="11"/>
  <c r="AD58" i="11" s="1"/>
  <c r="AF22" i="11"/>
  <c r="AO37" i="11"/>
  <c r="AL37" i="11"/>
  <c r="AC37" i="11"/>
  <c r="AI37" i="11"/>
  <c r="AR37" i="11"/>
  <c r="AQ37" i="11"/>
  <c r="AP37" i="11" s="1"/>
  <c r="AU37" i="11"/>
  <c r="W37" i="11"/>
  <c r="AW37" i="11"/>
  <c r="S37" i="11"/>
  <c r="AX37" i="11"/>
  <c r="AK37" i="11"/>
  <c r="AJ37" i="11" s="1"/>
  <c r="AX26" i="11"/>
  <c r="AK26" i="11"/>
  <c r="AJ26" i="11" s="1"/>
  <c r="W26" i="11"/>
  <c r="AC26" i="11"/>
  <c r="AU26" i="11"/>
  <c r="AR26" i="11"/>
  <c r="AQ26" i="11"/>
  <c r="AP26" i="11" s="1"/>
  <c r="AL26" i="11"/>
  <c r="S26" i="11"/>
  <c r="AW26" i="11"/>
  <c r="AV26" i="11" s="1"/>
  <c r="AI26" i="11"/>
  <c r="AO26" i="11"/>
  <c r="AX56" i="11"/>
  <c r="W56" i="11"/>
  <c r="AU56" i="11"/>
  <c r="S56" i="11"/>
  <c r="AR56" i="11"/>
  <c r="AI56" i="11"/>
  <c r="AW56" i="11"/>
  <c r="AV56" i="11" s="1"/>
  <c r="AK56" i="11"/>
  <c r="AJ56" i="11" s="1"/>
  <c r="AO56" i="11"/>
  <c r="AL56" i="11"/>
  <c r="AQ56" i="11"/>
  <c r="AP56" i="11" s="1"/>
  <c r="AC56" i="11"/>
  <c r="AR35" i="11"/>
  <c r="W35" i="11"/>
  <c r="AU35" i="11"/>
  <c r="S35" i="11"/>
  <c r="AI35" i="11"/>
  <c r="AC35" i="11"/>
  <c r="AK35" i="11"/>
  <c r="AX35" i="11"/>
  <c r="AW35" i="11"/>
  <c r="AV35" i="11" s="1"/>
  <c r="AL35" i="11"/>
  <c r="AQ35" i="11"/>
  <c r="AP35" i="11" s="1"/>
  <c r="AO35" i="11"/>
  <c r="AF49" i="11"/>
  <c r="AE57" i="11"/>
  <c r="AU50" i="11"/>
  <c r="W50" i="11"/>
  <c r="AI50" i="11"/>
  <c r="S50" i="11"/>
  <c r="AX50" i="11"/>
  <c r="AK50" i="11"/>
  <c r="AJ50" i="11" s="1"/>
  <c r="AL50" i="11"/>
  <c r="AO50" i="11"/>
  <c r="AC50" i="11"/>
  <c r="AQ50" i="11"/>
  <c r="AW50" i="11"/>
  <c r="AR50" i="11"/>
  <c r="AX34" i="11"/>
  <c r="AL34" i="11"/>
  <c r="AU34" i="11"/>
  <c r="AI34" i="11"/>
  <c r="AR34" i="11"/>
  <c r="AK34" i="11"/>
  <c r="W34" i="11"/>
  <c r="AQ34" i="11"/>
  <c r="AP34" i="11" s="1"/>
  <c r="AC34" i="11"/>
  <c r="S34" i="11"/>
  <c r="AW34" i="11"/>
  <c r="AO34" i="11"/>
  <c r="AX21" i="11"/>
  <c r="AI21" i="11"/>
  <c r="AW21" i="11"/>
  <c r="AV21" i="11" s="1"/>
  <c r="W21" i="11"/>
  <c r="AR21" i="11"/>
  <c r="AC21" i="11"/>
  <c r="S21" i="11"/>
  <c r="AQ21" i="11"/>
  <c r="AK21" i="11"/>
  <c r="AU21" i="11"/>
  <c r="AL21" i="11"/>
  <c r="AO21" i="11"/>
  <c r="Z27" i="11"/>
  <c r="X27" i="11" s="1"/>
  <c r="AO47" i="11"/>
  <c r="AW47" i="11"/>
  <c r="AR47" i="11"/>
  <c r="AX47" i="11"/>
  <c r="W47" i="11"/>
  <c r="AC47" i="11"/>
  <c r="AI47" i="11"/>
  <c r="AK47" i="11"/>
  <c r="AJ47" i="11" s="1"/>
  <c r="S47" i="11"/>
  <c r="AQ47" i="11"/>
  <c r="AP47" i="11" s="1"/>
  <c r="AL47" i="11"/>
  <c r="AU47" i="11"/>
  <c r="AX32" i="11"/>
  <c r="AW32" i="11"/>
  <c r="AV32" i="11" s="1"/>
  <c r="AQ32" i="11"/>
  <c r="AP32" i="11" s="1"/>
  <c r="AI32" i="11"/>
  <c r="S32" i="11"/>
  <c r="AR32" i="11"/>
  <c r="W32" i="11"/>
  <c r="AK32" i="11"/>
  <c r="AL32" i="11"/>
  <c r="AU32" i="11"/>
  <c r="AC32" i="11"/>
  <c r="AO32" i="11"/>
  <c r="AQ52" i="11"/>
  <c r="AW52" i="11"/>
  <c r="AV52" i="11" s="1"/>
  <c r="AO52" i="11"/>
  <c r="AU52" i="11"/>
  <c r="AI52" i="11"/>
  <c r="S52" i="11"/>
  <c r="AC52" i="11"/>
  <c r="AR52" i="11"/>
  <c r="AK52" i="11"/>
  <c r="AJ52" i="11" s="1"/>
  <c r="W52" i="11"/>
  <c r="AL52" i="11"/>
  <c r="AX52" i="11"/>
  <c r="AD118" i="11"/>
  <c r="AD51" i="11"/>
  <c r="X29" i="11"/>
  <c r="AD99" i="11"/>
  <c r="AD86" i="11"/>
  <c r="AD104" i="11"/>
  <c r="X81" i="11"/>
  <c r="X45" i="11"/>
  <c r="X114" i="11"/>
  <c r="X111" i="11"/>
  <c r="AD81" i="11"/>
  <c r="AD45" i="11"/>
  <c r="AD101" i="11"/>
  <c r="X118" i="11"/>
  <c r="AD29" i="11"/>
  <c r="X150" i="11"/>
  <c r="X79" i="11"/>
  <c r="X49" i="11"/>
  <c r="X129" i="11"/>
  <c r="X142" i="11"/>
  <c r="X80" i="11"/>
  <c r="X18" i="11"/>
  <c r="X139" i="11"/>
  <c r="AD143" i="11"/>
  <c r="AD53" i="11"/>
  <c r="AD109" i="11"/>
  <c r="X28" i="11"/>
  <c r="X38" i="11"/>
  <c r="X82" i="11"/>
  <c r="X53" i="11"/>
  <c r="X106" i="11"/>
  <c r="X120" i="11"/>
  <c r="X109" i="11"/>
  <c r="X25" i="11"/>
  <c r="X99" i="11"/>
  <c r="X93" i="11"/>
  <c r="X149" i="11"/>
  <c r="X104" i="11"/>
  <c r="X122" i="11"/>
  <c r="AD23" i="11"/>
  <c r="AD66" i="11"/>
  <c r="AD71" i="11"/>
  <c r="AD46" i="11"/>
  <c r="AD72" i="11"/>
  <c r="AD48" i="11"/>
  <c r="AD127" i="11"/>
  <c r="AD78" i="11"/>
  <c r="AD20" i="11"/>
  <c r="AD73" i="11"/>
  <c r="X71" i="11"/>
  <c r="X135" i="11"/>
  <c r="X102" i="11"/>
  <c r="X103" i="11"/>
  <c r="X127" i="11"/>
  <c r="AD89" i="11"/>
  <c r="AD61" i="11"/>
  <c r="AD157" i="11"/>
  <c r="X31" i="11"/>
  <c r="X143" i="11"/>
  <c r="X138" i="11"/>
  <c r="X36" i="11"/>
  <c r="X57" i="11"/>
  <c r="X101" i="11"/>
  <c r="X154" i="11"/>
  <c r="X68" i="11"/>
  <c r="X112" i="11"/>
  <c r="X40" i="11"/>
  <c r="AD49" i="11"/>
  <c r="AD129" i="11"/>
  <c r="X72" i="11"/>
  <c r="X48" i="11"/>
  <c r="X33" i="11"/>
  <c r="X78" i="11"/>
  <c r="X20" i="11"/>
  <c r="X73" i="11"/>
  <c r="AD43" i="11"/>
  <c r="AD122" i="11"/>
  <c r="AD119" i="11"/>
  <c r="AD146" i="11"/>
  <c r="AD147" i="11"/>
  <c r="AD91" i="11"/>
  <c r="AD27" i="11"/>
  <c r="AD22" i="11"/>
  <c r="X131" i="11"/>
  <c r="X24" i="11"/>
  <c r="AD114" i="11"/>
  <c r="AD135" i="11"/>
  <c r="AD138" i="11"/>
  <c r="AD36" i="11"/>
  <c r="AD57" i="11"/>
  <c r="AD102" i="11"/>
  <c r="AD154" i="11"/>
  <c r="AD103" i="11"/>
  <c r="AD68" i="11"/>
  <c r="AD112" i="11"/>
  <c r="AD40" i="11"/>
  <c r="AD18" i="11"/>
  <c r="AD139" i="11"/>
  <c r="X51" i="11"/>
  <c r="X58" i="11"/>
  <c r="X136" i="11"/>
  <c r="X100" i="11"/>
  <c r="X98" i="11"/>
  <c r="X144" i="11"/>
  <c r="X44" i="11"/>
  <c r="X124" i="11"/>
  <c r="X115" i="11"/>
  <c r="AD93" i="11"/>
  <c r="AD149" i="11"/>
  <c r="AD136" i="11"/>
  <c r="AD100" i="11"/>
  <c r="AD98" i="11"/>
  <c r="AD150" i="11"/>
  <c r="AD144" i="11"/>
  <c r="AD44" i="11"/>
  <c r="AD124" i="11"/>
  <c r="AD115" i="11"/>
  <c r="AD79" i="11"/>
  <c r="X55" i="11"/>
  <c r="X19" i="11"/>
  <c r="AD142" i="11"/>
  <c r="AD80" i="11"/>
  <c r="AD28" i="11"/>
  <c r="AD38" i="11"/>
  <c r="AD31" i="11"/>
  <c r="AD82" i="11"/>
  <c r="AD55" i="11"/>
  <c r="AD106" i="11"/>
  <c r="AD120" i="11"/>
  <c r="AD19" i="11"/>
  <c r="AD25" i="11"/>
  <c r="AD131" i="11"/>
  <c r="AD111" i="11"/>
  <c r="AD24" i="11"/>
  <c r="X141" i="11"/>
  <c r="X85" i="11"/>
  <c r="X66" i="11"/>
  <c r="X46" i="11"/>
  <c r="X86" i="11"/>
  <c r="X43" i="11"/>
  <c r="X119" i="11"/>
  <c r="X89" i="11"/>
  <c r="X146" i="11"/>
  <c r="X147" i="11"/>
  <c r="X61" i="11"/>
  <c r="X91" i="11"/>
  <c r="X22" i="11"/>
  <c r="X157" i="11"/>
  <c r="AD141" i="11"/>
  <c r="AD85" i="11"/>
  <c r="AD33" i="11"/>
  <c r="M14" i="7"/>
  <c r="M18" i="7"/>
  <c r="M22" i="7"/>
  <c r="M26" i="7"/>
  <c r="M30" i="7"/>
  <c r="M34" i="7"/>
  <c r="M38" i="7"/>
  <c r="M42" i="7"/>
  <c r="M46" i="7"/>
  <c r="M11" i="7"/>
  <c r="M15" i="7"/>
  <c r="M14" i="11" s="1"/>
  <c r="N14" i="11" s="1"/>
  <c r="P14" i="11" s="1"/>
  <c r="R14" i="11" s="1"/>
  <c r="M19" i="7"/>
  <c r="M23" i="7"/>
  <c r="M27" i="7"/>
  <c r="M31" i="7"/>
  <c r="M16" i="11" s="1"/>
  <c r="M35" i="7"/>
  <c r="M39" i="7"/>
  <c r="M43" i="7"/>
  <c r="M12" i="7"/>
  <c r="M16" i="7"/>
  <c r="M20" i="7"/>
  <c r="M24" i="7"/>
  <c r="M28" i="7"/>
  <c r="M32" i="7"/>
  <c r="M36" i="7"/>
  <c r="K7" i="12" s="1"/>
  <c r="M40" i="7"/>
  <c r="M44" i="7"/>
  <c r="M13" i="7"/>
  <c r="M17" i="7"/>
  <c r="M21" i="7"/>
  <c r="M25" i="7"/>
  <c r="M29" i="7"/>
  <c r="M33" i="7"/>
  <c r="M37" i="7"/>
  <c r="M41" i="7"/>
  <c r="M45" i="7"/>
  <c r="F65" i="9"/>
  <c r="J86" i="9"/>
  <c r="L3" i="6"/>
  <c r="L3" i="5"/>
  <c r="M12" i="4"/>
  <c r="K4" i="12" s="1"/>
  <c r="M16" i="4"/>
  <c r="M20" i="4"/>
  <c r="M24" i="4"/>
  <c r="M28" i="4"/>
  <c r="M32" i="4"/>
  <c r="J13" i="11" s="1"/>
  <c r="M36" i="4"/>
  <c r="M40" i="4"/>
  <c r="M44" i="4"/>
  <c r="M13" i="4"/>
  <c r="M17" i="4"/>
  <c r="M21" i="4"/>
  <c r="M25" i="4"/>
  <c r="M29" i="4"/>
  <c r="M33" i="4"/>
  <c r="M37" i="4"/>
  <c r="J54" i="11" s="1"/>
  <c r="N54" i="11" s="1"/>
  <c r="P54" i="11" s="1"/>
  <c r="R54" i="11" s="1"/>
  <c r="M41" i="4"/>
  <c r="M45" i="4"/>
  <c r="M14" i="4"/>
  <c r="M18" i="4"/>
  <c r="M22" i="4"/>
  <c r="M26" i="4"/>
  <c r="M30" i="4"/>
  <c r="M34" i="4"/>
  <c r="M38" i="4"/>
  <c r="M42" i="4"/>
  <c r="M46" i="4"/>
  <c r="M11" i="4"/>
  <c r="M15" i="4"/>
  <c r="M19" i="4"/>
  <c r="M23" i="4"/>
  <c r="M27" i="4"/>
  <c r="M31" i="4"/>
  <c r="M35" i="4"/>
  <c r="M39" i="4"/>
  <c r="M43" i="4"/>
  <c r="F94" i="9"/>
  <c r="J98" i="9"/>
  <c r="C14" i="9"/>
  <c r="C17" i="9"/>
  <c r="J61" i="9"/>
  <c r="H89" i="9"/>
  <c r="H64" i="9"/>
  <c r="J71" i="9"/>
  <c r="F90" i="9"/>
  <c r="F66" i="9"/>
  <c r="G57" i="9"/>
  <c r="F59" i="9"/>
  <c r="F61" i="9"/>
  <c r="J63" i="9"/>
  <c r="J65" i="9"/>
  <c r="F84" i="9"/>
  <c r="F86" i="9"/>
  <c r="J88" i="9"/>
  <c r="J90" i="9"/>
  <c r="H102" i="9"/>
  <c r="J96" i="9"/>
  <c r="F98" i="9"/>
  <c r="J100" i="9"/>
  <c r="C22" i="9"/>
  <c r="J70" i="9"/>
  <c r="F91" i="9"/>
  <c r="C20" i="9"/>
  <c r="J59" i="9"/>
  <c r="J62" i="9"/>
  <c r="F67" i="9"/>
  <c r="H77" i="9"/>
  <c r="J73" i="9"/>
  <c r="J74" i="9"/>
  <c r="J75" i="9"/>
  <c r="J84" i="9"/>
  <c r="J87" i="9"/>
  <c r="F92" i="9"/>
  <c r="J95" i="9"/>
  <c r="J99" i="9"/>
  <c r="C21" i="9"/>
  <c r="C16" i="9"/>
  <c r="H69" i="9"/>
  <c r="J69" i="9"/>
  <c r="H94" i="9"/>
  <c r="J94" i="9"/>
  <c r="C18" i="9"/>
  <c r="F93" i="9"/>
  <c r="J97" i="9"/>
  <c r="C15" i="3"/>
  <c r="J72" i="9"/>
  <c r="J60" i="9"/>
  <c r="F68" i="9"/>
  <c r="J85" i="9"/>
  <c r="C13" i="9"/>
  <c r="C19" i="3"/>
  <c r="F60" i="9"/>
  <c r="F62" i="9"/>
  <c r="F63" i="9"/>
  <c r="F64" i="9"/>
  <c r="J66" i="9"/>
  <c r="J67" i="9"/>
  <c r="J68" i="9"/>
  <c r="F85" i="9"/>
  <c r="F87" i="9"/>
  <c r="F88" i="9"/>
  <c r="F89" i="9"/>
  <c r="J91" i="9"/>
  <c r="J92" i="9"/>
  <c r="J93" i="9"/>
  <c r="F95" i="9"/>
  <c r="F96" i="9"/>
  <c r="F97" i="9"/>
  <c r="F99" i="9"/>
  <c r="F100" i="9"/>
  <c r="F101" i="9"/>
  <c r="J64" i="9"/>
  <c r="J76" i="9"/>
  <c r="J89" i="9"/>
  <c r="J101" i="9"/>
  <c r="M13" i="2"/>
  <c r="I13" i="11" s="1"/>
  <c r="M12" i="2"/>
  <c r="M15" i="2"/>
  <c r="M19" i="2"/>
  <c r="M23" i="2"/>
  <c r="M27" i="2"/>
  <c r="M31" i="2"/>
  <c r="M35" i="2"/>
  <c r="M39" i="2"/>
  <c r="M43" i="2"/>
  <c r="M46" i="2"/>
  <c r="M16" i="2"/>
  <c r="M20" i="2"/>
  <c r="M24" i="2"/>
  <c r="I39" i="11" s="1"/>
  <c r="M28" i="2"/>
  <c r="M32" i="2"/>
  <c r="M36" i="2"/>
  <c r="M40" i="2"/>
  <c r="M44" i="2"/>
  <c r="M42" i="2"/>
  <c r="M17" i="2"/>
  <c r="M21" i="2"/>
  <c r="M25" i="2"/>
  <c r="M29" i="2"/>
  <c r="M33" i="2"/>
  <c r="M37" i="2"/>
  <c r="M41" i="2"/>
  <c r="M45" i="2"/>
  <c r="M14" i="2"/>
  <c r="M18" i="2"/>
  <c r="I153" i="11" s="1"/>
  <c r="M22" i="2"/>
  <c r="I152" i="11" s="1"/>
  <c r="M26" i="2"/>
  <c r="I140" i="11" s="1"/>
  <c r="M30" i="2"/>
  <c r="M34" i="2"/>
  <c r="M38" i="2"/>
  <c r="L53" i="9"/>
  <c r="M53" i="9" s="1"/>
  <c r="H89" i="3"/>
  <c r="H94" i="3"/>
  <c r="F67" i="3"/>
  <c r="H64" i="3"/>
  <c r="F68" i="3"/>
  <c r="F59" i="3"/>
  <c r="F61" i="3"/>
  <c r="J76" i="3"/>
  <c r="J72" i="3"/>
  <c r="J68" i="3"/>
  <c r="J64" i="3"/>
  <c r="J60" i="3"/>
  <c r="F101" i="3"/>
  <c r="F97" i="3"/>
  <c r="F93" i="3"/>
  <c r="F89" i="3"/>
  <c r="F85" i="3"/>
  <c r="J99" i="3"/>
  <c r="J95" i="3"/>
  <c r="J91" i="3"/>
  <c r="J87" i="3"/>
  <c r="F60" i="3"/>
  <c r="H69" i="3"/>
  <c r="J75" i="3"/>
  <c r="J71" i="3"/>
  <c r="J67" i="3"/>
  <c r="J63" i="3"/>
  <c r="F100" i="3"/>
  <c r="F96" i="3"/>
  <c r="F92" i="3"/>
  <c r="F88" i="3"/>
  <c r="J84" i="3"/>
  <c r="J98" i="3"/>
  <c r="J94" i="3"/>
  <c r="J90" i="3"/>
  <c r="J86" i="3"/>
  <c r="F63" i="3"/>
  <c r="F64" i="3"/>
  <c r="F66" i="3"/>
  <c r="J74" i="3"/>
  <c r="J70" i="3"/>
  <c r="J66" i="3"/>
  <c r="J62" i="3"/>
  <c r="F87" i="3"/>
  <c r="F65" i="3"/>
  <c r="J59" i="3"/>
  <c r="J73" i="3"/>
  <c r="J69" i="3"/>
  <c r="J65" i="3"/>
  <c r="J61" i="3"/>
  <c r="H102" i="3"/>
  <c r="H77" i="3"/>
  <c r="AW14" i="1"/>
  <c r="AW9" i="1"/>
  <c r="AS22" i="1"/>
  <c r="AS14" i="1"/>
  <c r="AS9" i="1"/>
  <c r="AO22" i="1"/>
  <c r="AO14" i="1"/>
  <c r="AO9" i="1"/>
  <c r="AK22" i="1"/>
  <c r="AK14" i="1"/>
  <c r="AK9" i="1"/>
  <c r="AJ125" i="11" l="1"/>
  <c r="AP64" i="11"/>
  <c r="AP134" i="11"/>
  <c r="AF130" i="11"/>
  <c r="AE130" i="11"/>
  <c r="AD130" i="11" s="1"/>
  <c r="Z159" i="11"/>
  <c r="Y159" i="11"/>
  <c r="X159" i="11" s="1"/>
  <c r="Y77" i="11"/>
  <c r="Z77" i="11"/>
  <c r="AP95" i="11"/>
  <c r="X116" i="11"/>
  <c r="Y92" i="11"/>
  <c r="Z92" i="11"/>
  <c r="AP67" i="11"/>
  <c r="AV67" i="11"/>
  <c r="AP137" i="11"/>
  <c r="AJ160" i="11"/>
  <c r="X148" i="11"/>
  <c r="AP74" i="11"/>
  <c r="Z94" i="11"/>
  <c r="Y94" i="11"/>
  <c r="X94" i="11" s="1"/>
  <c r="AE125" i="11"/>
  <c r="AF125" i="11"/>
  <c r="AJ75" i="11"/>
  <c r="Z59" i="11"/>
  <c r="Y59" i="11"/>
  <c r="Y110" i="11"/>
  <c r="Z110" i="11"/>
  <c r="AV108" i="11"/>
  <c r="AJ155" i="11"/>
  <c r="AV145" i="11"/>
  <c r="AF160" i="11"/>
  <c r="AE160" i="11"/>
  <c r="AD160" i="11" s="1"/>
  <c r="AJ96" i="11"/>
  <c r="AV84" i="11"/>
  <c r="AE84" i="11"/>
  <c r="AF84" i="11"/>
  <c r="AF60" i="11"/>
  <c r="AE60" i="11"/>
  <c r="AD60" i="11" s="1"/>
  <c r="AD116" i="11"/>
  <c r="AE74" i="11"/>
  <c r="AD74" i="11" s="1"/>
  <c r="AF74" i="11"/>
  <c r="AF75" i="11"/>
  <c r="AE75" i="11"/>
  <c r="AD75" i="11" s="1"/>
  <c r="AF96" i="11"/>
  <c r="AE96" i="11"/>
  <c r="Y105" i="11"/>
  <c r="X105" i="11" s="1"/>
  <c r="Z105" i="11"/>
  <c r="AV130" i="11"/>
  <c r="Z130" i="11"/>
  <c r="Y130" i="11"/>
  <c r="Z128" i="11"/>
  <c r="Y128" i="11"/>
  <c r="X128" i="11" s="1"/>
  <c r="AF70" i="11"/>
  <c r="AE70" i="11"/>
  <c r="AD70" i="11" s="1"/>
  <c r="AJ77" i="11"/>
  <c r="AP63" i="11"/>
  <c r="AF108" i="11"/>
  <c r="AE108" i="11"/>
  <c r="AE107" i="11"/>
  <c r="AF107" i="11"/>
  <c r="AV155" i="11"/>
  <c r="AF67" i="11"/>
  <c r="AE67" i="11"/>
  <c r="AV94" i="11"/>
  <c r="AE123" i="11"/>
  <c r="AD123" i="11" s="1"/>
  <c r="AF123" i="11"/>
  <c r="AJ60" i="11"/>
  <c r="AJ62" i="11"/>
  <c r="Y65" i="11"/>
  <c r="Z65" i="11"/>
  <c r="AP125" i="11"/>
  <c r="AV64" i="11"/>
  <c r="Z75" i="11"/>
  <c r="Y75" i="11"/>
  <c r="AE105" i="11"/>
  <c r="AF105" i="11"/>
  <c r="AV110" i="11"/>
  <c r="AP77" i="11"/>
  <c r="Z63" i="11"/>
  <c r="Y63" i="11"/>
  <c r="X63" i="11" s="1"/>
  <c r="AF95" i="11"/>
  <c r="AE95" i="11"/>
  <c r="AV95" i="11"/>
  <c r="AJ108" i="11"/>
  <c r="AP108" i="11"/>
  <c r="Z132" i="11"/>
  <c r="Y132" i="11"/>
  <c r="AF156" i="11"/>
  <c r="AE156" i="11"/>
  <c r="AP156" i="11"/>
  <c r="AP62" i="11"/>
  <c r="AE137" i="11"/>
  <c r="AD137" i="11" s="1"/>
  <c r="AF137" i="11"/>
  <c r="AV160" i="11"/>
  <c r="AP94" i="11"/>
  <c r="AJ123" i="11"/>
  <c r="AP84" i="11"/>
  <c r="Y84" i="11"/>
  <c r="Z84" i="11"/>
  <c r="Y60" i="11"/>
  <c r="X60" i="11" s="1"/>
  <c r="Z60" i="11"/>
  <c r="Y125" i="11"/>
  <c r="X125" i="11" s="1"/>
  <c r="Z125" i="11"/>
  <c r="AE64" i="11"/>
  <c r="AD64" i="11" s="1"/>
  <c r="AF64" i="11"/>
  <c r="AE134" i="11"/>
  <c r="AF134" i="11"/>
  <c r="AE159" i="11"/>
  <c r="AF159" i="11"/>
  <c r="AE77" i="11"/>
  <c r="AD77" i="11" s="1"/>
  <c r="AF77" i="11"/>
  <c r="AV63" i="11"/>
  <c r="AF132" i="11"/>
  <c r="AE132" i="11"/>
  <c r="Y107" i="11"/>
  <c r="Z107" i="11"/>
  <c r="AF155" i="11"/>
  <c r="AE155" i="11"/>
  <c r="AD155" i="11" s="1"/>
  <c r="Z67" i="11"/>
  <c r="Y67" i="11"/>
  <c r="X67" i="11" s="1"/>
  <c r="Z160" i="11"/>
  <c r="Y160" i="11"/>
  <c r="AV74" i="11"/>
  <c r="Z74" i="11"/>
  <c r="Y74" i="11"/>
  <c r="Z69" i="11"/>
  <c r="Y69" i="11"/>
  <c r="AE128" i="11"/>
  <c r="AD128" i="11" s="1"/>
  <c r="AF128" i="11"/>
  <c r="AF59" i="11"/>
  <c r="AE59" i="11"/>
  <c r="AD59" i="11" s="1"/>
  <c r="AE69" i="11"/>
  <c r="AD69" i="11" s="1"/>
  <c r="AF69" i="11"/>
  <c r="Z64" i="11"/>
  <c r="Y64" i="11"/>
  <c r="Y134" i="11"/>
  <c r="X134" i="11" s="1"/>
  <c r="Z134" i="11"/>
  <c r="AV134" i="11"/>
  <c r="AJ128" i="11"/>
  <c r="Z70" i="11"/>
  <c r="Y70" i="11"/>
  <c r="AP110" i="11"/>
  <c r="Y95" i="11"/>
  <c r="Z95" i="11"/>
  <c r="Z108" i="11"/>
  <c r="Y108" i="11"/>
  <c r="Y156" i="11"/>
  <c r="Z156" i="11"/>
  <c r="AF62" i="11"/>
  <c r="AE62" i="11"/>
  <c r="AD62" i="11" s="1"/>
  <c r="AE145" i="11"/>
  <c r="AF145" i="11"/>
  <c r="Y137" i="11"/>
  <c r="X137" i="11" s="1"/>
  <c r="Z137" i="11"/>
  <c r="Y123" i="11"/>
  <c r="Z123" i="11"/>
  <c r="Z96" i="11"/>
  <c r="Y96" i="11"/>
  <c r="X96" i="11" s="1"/>
  <c r="AP69" i="11"/>
  <c r="AV125" i="11"/>
  <c r="AP130" i="11"/>
  <c r="AV59" i="11"/>
  <c r="AP59" i="11"/>
  <c r="AE110" i="11"/>
  <c r="AD110" i="11" s="1"/>
  <c r="AF110" i="11"/>
  <c r="AV159" i="11"/>
  <c r="AV77" i="11"/>
  <c r="AE63" i="11"/>
  <c r="AD63" i="11" s="1"/>
  <c r="AF63" i="11"/>
  <c r="AV132" i="11"/>
  <c r="AJ132" i="11"/>
  <c r="AE92" i="11"/>
  <c r="AD92" i="11" s="1"/>
  <c r="AF92" i="11"/>
  <c r="AJ156" i="11"/>
  <c r="Y155" i="11"/>
  <c r="Z155" i="11"/>
  <c r="Z62" i="11"/>
  <c r="Y62" i="11"/>
  <c r="Z145" i="11"/>
  <c r="Y145" i="11"/>
  <c r="X145" i="11" s="1"/>
  <c r="AF65" i="11"/>
  <c r="AE65" i="11"/>
  <c r="AD65" i="11" s="1"/>
  <c r="AJ65" i="11"/>
  <c r="AJ137" i="11"/>
  <c r="AF94" i="11"/>
  <c r="AE94" i="11"/>
  <c r="AF52" i="11"/>
  <c r="AE52" i="11"/>
  <c r="AD52" i="11" s="1"/>
  <c r="AP52" i="11"/>
  <c r="AE21" i="11"/>
  <c r="AF21" i="11"/>
  <c r="AF26" i="11"/>
  <c r="AE26" i="11"/>
  <c r="AD26" i="11" s="1"/>
  <c r="Z37" i="11"/>
  <c r="Y37" i="11"/>
  <c r="AF34" i="11"/>
  <c r="AE34" i="11"/>
  <c r="AF47" i="11"/>
  <c r="AE47" i="11"/>
  <c r="AD47" i="11" s="1"/>
  <c r="Z34" i="11"/>
  <c r="Y34" i="11"/>
  <c r="X34" i="11" s="1"/>
  <c r="AV50" i="11"/>
  <c r="AE42" i="11"/>
  <c r="AF42" i="11"/>
  <c r="Y47" i="11"/>
  <c r="Z47" i="11"/>
  <c r="AJ34" i="11"/>
  <c r="AP50" i="11"/>
  <c r="Z50" i="11"/>
  <c r="Y50" i="11"/>
  <c r="AF56" i="11"/>
  <c r="AE56" i="11"/>
  <c r="AD56" i="11" s="1"/>
  <c r="AE32" i="11"/>
  <c r="AF32" i="11"/>
  <c r="Z21" i="11"/>
  <c r="Y21" i="11"/>
  <c r="X21" i="11" s="1"/>
  <c r="Z35" i="11"/>
  <c r="Y35" i="11"/>
  <c r="AJ32" i="11"/>
  <c r="AJ21" i="11"/>
  <c r="AF50" i="11"/>
  <c r="AE50" i="11"/>
  <c r="AD50" i="11" s="1"/>
  <c r="AJ35" i="11"/>
  <c r="AE37" i="11"/>
  <c r="AF37" i="11"/>
  <c r="AJ42" i="11"/>
  <c r="Z32" i="11"/>
  <c r="Y32" i="11"/>
  <c r="X32" i="11" s="1"/>
  <c r="AP21" i="11"/>
  <c r="AF35" i="11"/>
  <c r="AE35" i="11"/>
  <c r="Y56" i="11"/>
  <c r="Z56" i="11"/>
  <c r="Y42" i="11"/>
  <c r="X42" i="11" s="1"/>
  <c r="Z42" i="11"/>
  <c r="Z26" i="11"/>
  <c r="Y26" i="11"/>
  <c r="Z52" i="11"/>
  <c r="Y52" i="11"/>
  <c r="AV47" i="11"/>
  <c r="AV34" i="11"/>
  <c r="AV37" i="11"/>
  <c r="AV42" i="11"/>
  <c r="AQ14" i="11"/>
  <c r="AL14" i="11"/>
  <c r="AU14" i="11"/>
  <c r="W14" i="11"/>
  <c r="AO14" i="11"/>
  <c r="AR14" i="11"/>
  <c r="AI14" i="11"/>
  <c r="AC14" i="11"/>
  <c r="S14" i="11"/>
  <c r="AX14" i="11"/>
  <c r="AW14" i="11"/>
  <c r="AK14" i="11"/>
  <c r="AJ14" i="11" s="1"/>
  <c r="AU54" i="11"/>
  <c r="AO54" i="11"/>
  <c r="AX54" i="11"/>
  <c r="AQ54" i="11"/>
  <c r="AR54" i="11"/>
  <c r="AW54" i="11"/>
  <c r="M11" i="11"/>
  <c r="F6" i="11"/>
  <c r="AL54" i="11"/>
  <c r="AI54" i="11"/>
  <c r="AK54" i="11"/>
  <c r="J11" i="11"/>
  <c r="F3" i="11"/>
  <c r="W54" i="11"/>
  <c r="AC54" i="11"/>
  <c r="S54" i="11"/>
  <c r="N39" i="11"/>
  <c r="P39" i="11" s="1"/>
  <c r="R39" i="11" s="1"/>
  <c r="N140" i="11"/>
  <c r="P140" i="11" s="1"/>
  <c r="R140" i="11" s="1"/>
  <c r="N153" i="11"/>
  <c r="P153" i="11" s="1"/>
  <c r="R153" i="11" s="1"/>
  <c r="N152" i="11"/>
  <c r="P152" i="11" s="1"/>
  <c r="R152" i="11" s="1"/>
  <c r="L5" i="7"/>
  <c r="G104" i="9"/>
  <c r="H82" i="9" s="1"/>
  <c r="G79" i="9"/>
  <c r="M14" i="6"/>
  <c r="M18" i="6"/>
  <c r="M22" i="6"/>
  <c r="M26" i="6"/>
  <c r="M30" i="6"/>
  <c r="M34" i="6"/>
  <c r="M38" i="6"/>
  <c r="M42" i="6"/>
  <c r="M46" i="6"/>
  <c r="M12" i="6"/>
  <c r="K6" i="12" s="1"/>
  <c r="M28" i="6"/>
  <c r="M36" i="6"/>
  <c r="M44" i="6"/>
  <c r="M13" i="6"/>
  <c r="M29" i="6"/>
  <c r="M11" i="6"/>
  <c r="M15" i="6"/>
  <c r="M19" i="6"/>
  <c r="M23" i="6"/>
  <c r="M27" i="6"/>
  <c r="M31" i="6"/>
  <c r="M35" i="6"/>
  <c r="M39" i="6"/>
  <c r="M43" i="6"/>
  <c r="M16" i="6"/>
  <c r="M24" i="6"/>
  <c r="L16" i="11" s="1"/>
  <c r="N16" i="11" s="1"/>
  <c r="P16" i="11" s="1"/>
  <c r="R16" i="11" s="1"/>
  <c r="M32" i="6"/>
  <c r="M40" i="6"/>
  <c r="M17" i="6"/>
  <c r="M33" i="6"/>
  <c r="M45" i="6"/>
  <c r="M20" i="6"/>
  <c r="M25" i="6"/>
  <c r="M37" i="6"/>
  <c r="M21" i="6"/>
  <c r="M41" i="6"/>
  <c r="M15" i="5"/>
  <c r="M19" i="5"/>
  <c r="M23" i="5"/>
  <c r="K13" i="11" s="1"/>
  <c r="N13" i="11" s="1"/>
  <c r="M27" i="5"/>
  <c r="M31" i="5"/>
  <c r="M35" i="5"/>
  <c r="M39" i="5"/>
  <c r="M43" i="5"/>
  <c r="M11" i="5"/>
  <c r="M16" i="5"/>
  <c r="M20" i="5"/>
  <c r="M24" i="5"/>
  <c r="M28" i="5"/>
  <c r="M32" i="5"/>
  <c r="M36" i="5"/>
  <c r="M40" i="5"/>
  <c r="M44" i="5"/>
  <c r="M12" i="5"/>
  <c r="M13" i="5"/>
  <c r="K126" i="11" s="1"/>
  <c r="N126" i="11" s="1"/>
  <c r="P126" i="11" s="1"/>
  <c r="R126" i="11" s="1"/>
  <c r="M17" i="5"/>
  <c r="M21" i="5"/>
  <c r="M25" i="5"/>
  <c r="M29" i="5"/>
  <c r="M33" i="5"/>
  <c r="M37" i="5"/>
  <c r="M41" i="5"/>
  <c r="M45" i="5"/>
  <c r="M14" i="5"/>
  <c r="M18" i="5"/>
  <c r="M22" i="5"/>
  <c r="M26" i="5"/>
  <c r="K5" i="12" s="1"/>
  <c r="M30" i="5"/>
  <c r="M34" i="5"/>
  <c r="M38" i="5"/>
  <c r="M42" i="5"/>
  <c r="M46" i="5"/>
  <c r="L5" i="4"/>
  <c r="M5" i="2"/>
  <c r="G104" i="3"/>
  <c r="G79" i="3"/>
  <c r="AR24" i="1"/>
  <c r="AJ24" i="1"/>
  <c r="AV24" i="1"/>
  <c r="AN24" i="1"/>
  <c r="X155" i="11" l="1"/>
  <c r="AD145" i="11"/>
  <c r="X95" i="11"/>
  <c r="X64" i="11"/>
  <c r="X69" i="11"/>
  <c r="X132" i="11"/>
  <c r="AD67" i="11"/>
  <c r="X77" i="11"/>
  <c r="X70" i="11"/>
  <c r="X74" i="11"/>
  <c r="AD159" i="11"/>
  <c r="X65" i="11"/>
  <c r="AD96" i="11"/>
  <c r="AD125" i="11"/>
  <c r="X123" i="11"/>
  <c r="X156" i="11"/>
  <c r="X107" i="11"/>
  <c r="AD105" i="11"/>
  <c r="AD107" i="11"/>
  <c r="AD84" i="11"/>
  <c r="X92" i="11"/>
  <c r="AD94" i="11"/>
  <c r="X62" i="11"/>
  <c r="X108" i="11"/>
  <c r="X160" i="11"/>
  <c r="AD132" i="11"/>
  <c r="AD134" i="11"/>
  <c r="X84" i="11"/>
  <c r="AD95" i="11"/>
  <c r="X75" i="11"/>
  <c r="AD108" i="11"/>
  <c r="X130" i="11"/>
  <c r="X110" i="11"/>
  <c r="AD37" i="11"/>
  <c r="AD156" i="11"/>
  <c r="X59" i="11"/>
  <c r="X35" i="11"/>
  <c r="X50" i="11"/>
  <c r="X52" i="11"/>
  <c r="AD35" i="11"/>
  <c r="AD21" i="11"/>
  <c r="X56" i="11"/>
  <c r="X26" i="11"/>
  <c r="AD32" i="11"/>
  <c r="X47" i="11"/>
  <c r="AD34" i="11"/>
  <c r="AD42" i="11"/>
  <c r="X37" i="11"/>
  <c r="AR16" i="11"/>
  <c r="AQ16" i="11"/>
  <c r="AC16" i="11"/>
  <c r="AF16" i="11" s="1"/>
  <c r="AW16" i="11"/>
  <c r="AL16" i="11"/>
  <c r="S16" i="11"/>
  <c r="AO16" i="11"/>
  <c r="W16" i="11"/>
  <c r="Z16" i="11" s="1"/>
  <c r="AK16" i="11"/>
  <c r="AJ16" i="11" s="1"/>
  <c r="AU16" i="11"/>
  <c r="AX16" i="11"/>
  <c r="AV16" i="11" s="1"/>
  <c r="AI16" i="11"/>
  <c r="L11" i="11"/>
  <c r="F5" i="11"/>
  <c r="Z14" i="11"/>
  <c r="Y14" i="11"/>
  <c r="AV14" i="11"/>
  <c r="AF14" i="11"/>
  <c r="AE14" i="11"/>
  <c r="AP14" i="11"/>
  <c r="AP54" i="11"/>
  <c r="AV54" i="11"/>
  <c r="AU152" i="11"/>
  <c r="AO152" i="11"/>
  <c r="AX152" i="11"/>
  <c r="AW152" i="11"/>
  <c r="AQ152" i="11"/>
  <c r="AR152" i="11"/>
  <c r="AU153" i="11"/>
  <c r="AW153" i="11"/>
  <c r="AO153" i="11"/>
  <c r="AX153" i="11"/>
  <c r="AQ153" i="11"/>
  <c r="AR153" i="11"/>
  <c r="AU140" i="11"/>
  <c r="AQ140" i="11"/>
  <c r="AR140" i="11"/>
  <c r="AW140" i="11"/>
  <c r="AO140" i="11"/>
  <c r="AX140" i="11"/>
  <c r="AU126" i="11"/>
  <c r="AW126" i="11"/>
  <c r="AO126" i="11"/>
  <c r="AX126" i="11"/>
  <c r="AQ126" i="11"/>
  <c r="AR126" i="11"/>
  <c r="AW39" i="11"/>
  <c r="AQ39" i="11"/>
  <c r="AO39" i="11"/>
  <c r="AR39" i="11"/>
  <c r="AU39" i="11"/>
  <c r="AX39" i="11"/>
  <c r="AJ54" i="11"/>
  <c r="AL152" i="11"/>
  <c r="AK152" i="11"/>
  <c r="AI152" i="11"/>
  <c r="AI153" i="11"/>
  <c r="AL153" i="11"/>
  <c r="AK153" i="11"/>
  <c r="AL140" i="11"/>
  <c r="AI140" i="11"/>
  <c r="AK140" i="11"/>
  <c r="AI126" i="11"/>
  <c r="AK126" i="11"/>
  <c r="AL126" i="11"/>
  <c r="W126" i="11"/>
  <c r="AC126" i="11"/>
  <c r="S126" i="11"/>
  <c r="AI39" i="11"/>
  <c r="AK39" i="11"/>
  <c r="AL39" i="11"/>
  <c r="K11" i="11"/>
  <c r="N11" i="11" s="1"/>
  <c r="F4" i="11"/>
  <c r="W152" i="11"/>
  <c r="AC152" i="11"/>
  <c r="W140" i="11"/>
  <c r="AC140" i="11"/>
  <c r="AF54" i="11"/>
  <c r="AE54" i="11"/>
  <c r="W153" i="11"/>
  <c r="AC153" i="11"/>
  <c r="W39" i="11"/>
  <c r="AC39" i="11"/>
  <c r="Y54" i="11"/>
  <c r="Z54" i="11"/>
  <c r="S39" i="11"/>
  <c r="S152" i="11"/>
  <c r="S153" i="11"/>
  <c r="S140" i="11"/>
  <c r="L5" i="6"/>
  <c r="L5" i="5"/>
  <c r="F90" i="12"/>
  <c r="F106" i="12"/>
  <c r="F122" i="12"/>
  <c r="F138" i="12"/>
  <c r="F154" i="12"/>
  <c r="F170" i="12"/>
  <c r="F186" i="12"/>
  <c r="F202" i="12"/>
  <c r="F88" i="12"/>
  <c r="F104" i="12"/>
  <c r="F120" i="12"/>
  <c r="F136" i="12"/>
  <c r="F152" i="12"/>
  <c r="F168" i="12"/>
  <c r="F184" i="12"/>
  <c r="F200" i="12"/>
  <c r="F107" i="12"/>
  <c r="F139" i="12"/>
  <c r="F171" i="12"/>
  <c r="F203" i="12"/>
  <c r="F117" i="12"/>
  <c r="F149" i="12"/>
  <c r="F181" i="12"/>
  <c r="F95" i="12"/>
  <c r="F127" i="12"/>
  <c r="F159" i="12"/>
  <c r="F191" i="12"/>
  <c r="F161" i="12"/>
  <c r="F169" i="12"/>
  <c r="F177" i="12"/>
  <c r="F185" i="12"/>
  <c r="F94" i="12"/>
  <c r="F110" i="12"/>
  <c r="F126" i="12"/>
  <c r="F142" i="12"/>
  <c r="F158" i="12"/>
  <c r="F174" i="12"/>
  <c r="F190" i="12"/>
  <c r="F206" i="12"/>
  <c r="F92" i="12"/>
  <c r="F108" i="12"/>
  <c r="F124" i="12"/>
  <c r="F140" i="12"/>
  <c r="F156" i="12"/>
  <c r="F172" i="12"/>
  <c r="F188" i="12"/>
  <c r="F204" i="12"/>
  <c r="F115" i="12"/>
  <c r="F147" i="12"/>
  <c r="F179" i="12"/>
  <c r="F93" i="12"/>
  <c r="F125" i="12"/>
  <c r="F157" i="12"/>
  <c r="F189" i="12"/>
  <c r="F103" i="12"/>
  <c r="F135" i="12"/>
  <c r="F167" i="12"/>
  <c r="F199" i="12"/>
  <c r="F193" i="12"/>
  <c r="F201" i="12"/>
  <c r="F89" i="12"/>
  <c r="F98" i="12"/>
  <c r="F114" i="12"/>
  <c r="F130" i="12"/>
  <c r="F146" i="12"/>
  <c r="F162" i="12"/>
  <c r="F178" i="12"/>
  <c r="F194" i="12"/>
  <c r="F87" i="12"/>
  <c r="F96" i="12"/>
  <c r="F112" i="12"/>
  <c r="F128" i="12"/>
  <c r="F144" i="12"/>
  <c r="F160" i="12"/>
  <c r="F176" i="12"/>
  <c r="F192" i="12"/>
  <c r="F91" i="12"/>
  <c r="F123" i="12"/>
  <c r="F155" i="12"/>
  <c r="F187" i="12"/>
  <c r="F101" i="12"/>
  <c r="F133" i="12"/>
  <c r="F165" i="12"/>
  <c r="F197" i="12"/>
  <c r="F111" i="12"/>
  <c r="F143" i="12"/>
  <c r="F175" i="12"/>
  <c r="F97" i="12"/>
  <c r="F105" i="12"/>
  <c r="F113" i="12"/>
  <c r="F121" i="12"/>
  <c r="F86" i="12"/>
  <c r="F102" i="12"/>
  <c r="F118" i="12"/>
  <c r="F134" i="12"/>
  <c r="F150" i="12"/>
  <c r="F166" i="12"/>
  <c r="F182" i="12"/>
  <c r="F198" i="12"/>
  <c r="F100" i="12"/>
  <c r="F116" i="12"/>
  <c r="F132" i="12"/>
  <c r="F148" i="12"/>
  <c r="F164" i="12"/>
  <c r="F180" i="12"/>
  <c r="F196" i="12"/>
  <c r="F99" i="12"/>
  <c r="F131" i="12"/>
  <c r="F163" i="12"/>
  <c r="F195" i="12"/>
  <c r="F109" i="12"/>
  <c r="F141" i="12"/>
  <c r="F173" i="12"/>
  <c r="F205" i="12"/>
  <c r="F119" i="12"/>
  <c r="F151" i="12"/>
  <c r="F183" i="12"/>
  <c r="F129" i="12"/>
  <c r="F137" i="12"/>
  <c r="F145" i="12"/>
  <c r="F153" i="12"/>
  <c r="C6" i="3"/>
  <c r="C7" i="3"/>
  <c r="C8" i="3"/>
  <c r="C9" i="3"/>
  <c r="C10" i="3"/>
  <c r="C11" i="3"/>
  <c r="C1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 i="3"/>
  <c r="K53" i="3"/>
  <c r="D3" i="7" s="1"/>
  <c r="J53" i="3"/>
  <c r="D3" i="6" s="1"/>
  <c r="I53" i="3"/>
  <c r="D3" i="5" s="1"/>
  <c r="H53" i="3"/>
  <c r="D3" i="4" s="1"/>
  <c r="D3" i="2"/>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2" i="3"/>
  <c r="M11" i="3"/>
  <c r="M10" i="3"/>
  <c r="M9" i="3"/>
  <c r="M8" i="3"/>
  <c r="M7" i="3"/>
  <c r="M6" i="3"/>
  <c r="M5" i="3"/>
  <c r="AD54" i="1"/>
  <c r="AC54" i="1"/>
  <c r="AB54" i="1"/>
  <c r="AA54" i="1"/>
  <c r="Z54" i="1"/>
  <c r="Y54" i="1"/>
  <c r="AF51" i="1"/>
  <c r="AF50" i="1"/>
  <c r="AF49" i="1"/>
  <c r="AF48" i="1"/>
  <c r="AF47" i="1"/>
  <c r="AF46" i="1"/>
  <c r="AE45" i="1"/>
  <c r="AF45" i="1" s="1"/>
  <c r="AE44" i="1"/>
  <c r="AF44" i="1" s="1"/>
  <c r="AE43" i="1"/>
  <c r="AF43" i="1" s="1"/>
  <c r="AE42" i="1"/>
  <c r="AF42" i="1" s="1"/>
  <c r="AE41" i="1"/>
  <c r="AF41" i="1" s="1"/>
  <c r="AF40" i="1"/>
  <c r="AE39" i="1"/>
  <c r="AF39" i="1" s="1"/>
  <c r="AE38" i="1"/>
  <c r="AF38" i="1" s="1"/>
  <c r="AE37" i="1"/>
  <c r="AF37" i="1" s="1"/>
  <c r="AE36" i="1"/>
  <c r="AF36" i="1" s="1"/>
  <c r="AE35" i="1"/>
  <c r="AF35" i="1" s="1"/>
  <c r="AE34" i="1"/>
  <c r="AF34" i="1" s="1"/>
  <c r="AE33" i="1"/>
  <c r="AF33" i="1" s="1"/>
  <c r="AE32" i="1"/>
  <c r="AF32" i="1" s="1"/>
  <c r="AE31" i="1"/>
  <c r="AF31" i="1" s="1"/>
  <c r="AE30" i="1"/>
  <c r="AF30" i="1" s="1"/>
  <c r="AE29" i="1"/>
  <c r="AF29" i="1" s="1"/>
  <c r="AE28" i="1"/>
  <c r="AF28" i="1" s="1"/>
  <c r="AE27" i="1"/>
  <c r="AF27" i="1" s="1"/>
  <c r="AE26" i="1"/>
  <c r="AF26" i="1" s="1"/>
  <c r="AE25" i="1"/>
  <c r="AF25" i="1" s="1"/>
  <c r="AF24" i="1"/>
  <c r="AE18" i="1"/>
  <c r="AF18" i="1" s="1"/>
  <c r="AE17" i="1"/>
  <c r="AF17" i="1" s="1"/>
  <c r="AE16" i="1"/>
  <c r="AF16" i="1" s="1"/>
  <c r="AE15" i="1"/>
  <c r="AF15" i="1" s="1"/>
  <c r="AE14" i="1"/>
  <c r="AF14" i="1" s="1"/>
  <c r="AE13" i="1"/>
  <c r="AF13" i="1" s="1"/>
  <c r="AF12" i="1"/>
  <c r="AE11" i="1"/>
  <c r="AF11" i="1" s="1"/>
  <c r="AE10" i="1"/>
  <c r="AF10" i="1" s="1"/>
  <c r="AE9" i="1"/>
  <c r="AF9" i="1" s="1"/>
  <c r="AE8" i="1"/>
  <c r="AF8" i="1" s="1"/>
  <c r="AE7" i="1"/>
  <c r="AF7" i="1" s="1"/>
  <c r="AE6" i="1"/>
  <c r="AF6" i="1" s="1"/>
  <c r="AE16" i="11" l="1"/>
  <c r="AD16" i="11" s="1"/>
  <c r="Y16" i="11"/>
  <c r="X16" i="11" s="1"/>
  <c r="AP16" i="11"/>
  <c r="X14" i="11"/>
  <c r="AJ140" i="11"/>
  <c r="AV126" i="11"/>
  <c r="AD14" i="11"/>
  <c r="AV153" i="11"/>
  <c r="AJ39" i="11"/>
  <c r="AP140" i="11"/>
  <c r="AV152" i="11"/>
  <c r="AP126" i="11"/>
  <c r="AP153" i="11"/>
  <c r="AP39" i="11"/>
  <c r="AV140" i="11"/>
  <c r="AJ153" i="11"/>
  <c r="AJ152" i="11"/>
  <c r="AV39" i="11"/>
  <c r="AP152" i="11"/>
  <c r="AJ126" i="11"/>
  <c r="AF126" i="11"/>
  <c r="AE126" i="11"/>
  <c r="Z126" i="11"/>
  <c r="Y126" i="11"/>
  <c r="AD54" i="11"/>
  <c r="AE153" i="11"/>
  <c r="AF153" i="11"/>
  <c r="X54" i="11"/>
  <c r="Z153" i="11"/>
  <c r="Y153" i="11"/>
  <c r="Z140" i="11"/>
  <c r="Y140" i="11"/>
  <c r="AF39" i="11"/>
  <c r="AE39" i="11"/>
  <c r="AF152" i="11"/>
  <c r="AE152" i="11"/>
  <c r="AF140" i="11"/>
  <c r="AE140" i="11"/>
  <c r="Y39" i="11"/>
  <c r="Z39" i="11"/>
  <c r="Z152" i="11"/>
  <c r="Y152" i="11"/>
  <c r="F7" i="11"/>
  <c r="K8" i="12"/>
  <c r="E41" i="7"/>
  <c r="E45" i="7"/>
  <c r="E13" i="7"/>
  <c r="E17" i="7"/>
  <c r="E21" i="7"/>
  <c r="J7" i="12" s="1"/>
  <c r="E25" i="7"/>
  <c r="E29" i="7"/>
  <c r="E33" i="7"/>
  <c r="E37" i="7"/>
  <c r="E38" i="7"/>
  <c r="E42" i="7"/>
  <c r="E46" i="7"/>
  <c r="E14" i="7"/>
  <c r="E18" i="7"/>
  <c r="E22" i="7"/>
  <c r="E26" i="7"/>
  <c r="E30" i="7"/>
  <c r="E34" i="7"/>
  <c r="E39" i="7"/>
  <c r="E43" i="7"/>
  <c r="E11" i="7"/>
  <c r="E15" i="7"/>
  <c r="E19" i="7"/>
  <c r="E23" i="7"/>
  <c r="E27" i="7"/>
  <c r="E31" i="7"/>
  <c r="F12" i="11" s="1"/>
  <c r="E35" i="7"/>
  <c r="E40" i="7"/>
  <c r="E44" i="7"/>
  <c r="E12" i="7"/>
  <c r="E16" i="7"/>
  <c r="E20" i="7"/>
  <c r="E24" i="7"/>
  <c r="E28" i="7"/>
  <c r="E32" i="7"/>
  <c r="E36" i="7"/>
  <c r="D4" i="2"/>
  <c r="E23" i="2" s="1"/>
  <c r="E14" i="6"/>
  <c r="E45" i="6"/>
  <c r="E46" i="6"/>
  <c r="J6" i="12" s="1"/>
  <c r="E43" i="6"/>
  <c r="E44" i="6"/>
  <c r="E41" i="6"/>
  <c r="E40" i="6"/>
  <c r="E24" i="6"/>
  <c r="E33" i="6"/>
  <c r="E35" i="6"/>
  <c r="E19" i="6"/>
  <c r="E42" i="6"/>
  <c r="E26" i="6"/>
  <c r="E29" i="6"/>
  <c r="E36" i="6"/>
  <c r="E20" i="6"/>
  <c r="E25" i="6"/>
  <c r="E31" i="6"/>
  <c r="E15" i="6"/>
  <c r="E38" i="6"/>
  <c r="E22" i="6"/>
  <c r="E18" i="6"/>
  <c r="E21" i="6"/>
  <c r="E32" i="6"/>
  <c r="E16" i="6"/>
  <c r="E12" i="11" s="1"/>
  <c r="E13" i="6"/>
  <c r="E27" i="6"/>
  <c r="E11" i="6"/>
  <c r="E34" i="6"/>
  <c r="E17" i="6"/>
  <c r="E28" i="6"/>
  <c r="E12" i="6"/>
  <c r="E39" i="6"/>
  <c r="E23" i="6"/>
  <c r="E13" i="11" s="1"/>
  <c r="E37" i="6"/>
  <c r="E30" i="6"/>
  <c r="E13" i="5"/>
  <c r="E17" i="5"/>
  <c r="E21" i="5"/>
  <c r="E25" i="5"/>
  <c r="E29" i="5"/>
  <c r="E33" i="5"/>
  <c r="E37" i="5"/>
  <c r="E41" i="5"/>
  <c r="E45" i="5"/>
  <c r="E46" i="5"/>
  <c r="E31" i="5"/>
  <c r="J5" i="12" s="1"/>
  <c r="E20" i="5"/>
  <c r="E28" i="5"/>
  <c r="D12" i="11" s="1"/>
  <c r="E44" i="5"/>
  <c r="E14" i="5"/>
  <c r="E18" i="5"/>
  <c r="E22" i="5"/>
  <c r="E26" i="5"/>
  <c r="E30" i="5"/>
  <c r="E34" i="5"/>
  <c r="E38" i="5"/>
  <c r="E42" i="5"/>
  <c r="E23" i="5"/>
  <c r="E35" i="5"/>
  <c r="E43" i="5"/>
  <c r="E16" i="5"/>
  <c r="E32" i="5"/>
  <c r="E15" i="5"/>
  <c r="E19" i="5"/>
  <c r="E27" i="5"/>
  <c r="E39" i="5"/>
  <c r="E12" i="5"/>
  <c r="E24" i="5"/>
  <c r="E40" i="5"/>
  <c r="E36" i="5"/>
  <c r="E16" i="4"/>
  <c r="E20" i="4"/>
  <c r="E24" i="4"/>
  <c r="E28" i="4"/>
  <c r="E32" i="4"/>
  <c r="C12" i="11" s="1"/>
  <c r="E36" i="4"/>
  <c r="E40" i="4"/>
  <c r="E44" i="4"/>
  <c r="E38" i="4"/>
  <c r="C158" i="11" s="1"/>
  <c r="O158" i="11" s="1"/>
  <c r="P158" i="11" s="1"/>
  <c r="R158" i="11" s="1"/>
  <c r="E39" i="4"/>
  <c r="E13" i="4"/>
  <c r="E17" i="4"/>
  <c r="E21" i="4"/>
  <c r="E25" i="4"/>
  <c r="E29" i="4"/>
  <c r="E33" i="4"/>
  <c r="E37" i="4"/>
  <c r="E41" i="4"/>
  <c r="E45" i="4"/>
  <c r="E22" i="4"/>
  <c r="E34" i="4"/>
  <c r="E42" i="4"/>
  <c r="E19" i="4"/>
  <c r="E23" i="4"/>
  <c r="E31" i="4"/>
  <c r="E43" i="4"/>
  <c r="E14" i="4"/>
  <c r="E18" i="4"/>
  <c r="E26" i="4"/>
  <c r="E30" i="4"/>
  <c r="E46" i="4"/>
  <c r="E27" i="4"/>
  <c r="E12" i="4"/>
  <c r="J4" i="12" s="1"/>
  <c r="E15" i="4"/>
  <c r="E35" i="4"/>
  <c r="AE54" i="1"/>
  <c r="AF54" i="1" s="1"/>
  <c r="E24" i="2"/>
  <c r="E14" i="2"/>
  <c r="L53" i="3"/>
  <c r="E27" i="2" l="1"/>
  <c r="E11" i="11"/>
  <c r="E5" i="11"/>
  <c r="G5" i="11" s="1"/>
  <c r="F11" i="11"/>
  <c r="E6" i="11"/>
  <c r="G6" i="11" s="1"/>
  <c r="AU158" i="11"/>
  <c r="AR158" i="11"/>
  <c r="AW158" i="11"/>
  <c r="AO158" i="11"/>
  <c r="AX158" i="11"/>
  <c r="AQ158" i="11"/>
  <c r="X126" i="11"/>
  <c r="AD126" i="11"/>
  <c r="AI158" i="11"/>
  <c r="AK158" i="11"/>
  <c r="AL158" i="11"/>
  <c r="X39" i="11"/>
  <c r="D11" i="11"/>
  <c r="E4" i="11"/>
  <c r="G4" i="11" s="1"/>
  <c r="C11" i="11"/>
  <c r="E3" i="11"/>
  <c r="G3" i="11" s="1"/>
  <c r="W158" i="11"/>
  <c r="AC158" i="11"/>
  <c r="AD152" i="11"/>
  <c r="X140" i="11"/>
  <c r="X152" i="11"/>
  <c r="AD140" i="11"/>
  <c r="AD39" i="11"/>
  <c r="X153" i="11"/>
  <c r="AD153" i="11"/>
  <c r="S158" i="11"/>
  <c r="D5" i="7"/>
  <c r="L4" i="12"/>
  <c r="L5" i="12"/>
  <c r="L6" i="12"/>
  <c r="L7" i="12"/>
  <c r="E43" i="2"/>
  <c r="E44" i="2"/>
  <c r="E30" i="2"/>
  <c r="E40" i="2"/>
  <c r="E29" i="2"/>
  <c r="E20" i="2"/>
  <c r="E25" i="2"/>
  <c r="E18" i="2"/>
  <c r="E39" i="2"/>
  <c r="E45" i="2"/>
  <c r="E36" i="2"/>
  <c r="E38" i="2"/>
  <c r="E34" i="2"/>
  <c r="E41" i="2"/>
  <c r="E32" i="2"/>
  <c r="E26" i="2"/>
  <c r="E22" i="2"/>
  <c r="E17" i="2"/>
  <c r="E46" i="2"/>
  <c r="E19" i="2"/>
  <c r="B12" i="11" s="1"/>
  <c r="E21" i="2"/>
  <c r="B15" i="11" s="1"/>
  <c r="E16" i="2"/>
  <c r="B17" i="11" s="1"/>
  <c r="E12" i="2"/>
  <c r="E13" i="2"/>
  <c r="B13" i="11" s="1"/>
  <c r="E42" i="2"/>
  <c r="E31" i="2"/>
  <c r="E33" i="2"/>
  <c r="E28" i="2"/>
  <c r="E35" i="2"/>
  <c r="E37" i="2"/>
  <c r="E15" i="2"/>
  <c r="D5" i="6"/>
  <c r="D5" i="5"/>
  <c r="D5" i="4"/>
  <c r="M53" i="3"/>
  <c r="B11" i="11" l="1"/>
  <c r="E2" i="11"/>
  <c r="J3" i="12"/>
  <c r="J8" i="12" s="1"/>
  <c r="AP158" i="11"/>
  <c r="AV158" i="11"/>
  <c r="AJ158" i="11"/>
  <c r="Z158" i="11"/>
  <c r="Y158" i="11"/>
  <c r="AF158" i="11"/>
  <c r="AE158" i="11"/>
  <c r="O15" i="11"/>
  <c r="P15" i="11" s="1"/>
  <c r="R15" i="11" s="1"/>
  <c r="O12" i="11"/>
  <c r="P12" i="11" s="1"/>
  <c r="R12" i="11" s="1"/>
  <c r="O17" i="11"/>
  <c r="P17" i="11" s="1"/>
  <c r="R17" i="11" s="1"/>
  <c r="E5" i="2"/>
  <c r="AQ17" i="11" l="1"/>
  <c r="AU17" i="11"/>
  <c r="AR17" i="11"/>
  <c r="AW17" i="11"/>
  <c r="AX17" i="11"/>
  <c r="AO17" i="11"/>
  <c r="AU12" i="11"/>
  <c r="AR12" i="11"/>
  <c r="AW12" i="11"/>
  <c r="AO12" i="11"/>
  <c r="AX12" i="11"/>
  <c r="AQ12" i="11"/>
  <c r="AW15" i="11"/>
  <c r="AO15" i="11"/>
  <c r="AX15" i="11"/>
  <c r="AQ15" i="11"/>
  <c r="AU15" i="11"/>
  <c r="AR15" i="11"/>
  <c r="AI12" i="11"/>
  <c r="AK12" i="11"/>
  <c r="AL12" i="11"/>
  <c r="AK17" i="11"/>
  <c r="AL17" i="11"/>
  <c r="AI17" i="11"/>
  <c r="AI15" i="11"/>
  <c r="AK15" i="11"/>
  <c r="AL15" i="11"/>
  <c r="X158" i="11"/>
  <c r="AD158" i="11"/>
  <c r="W12" i="11"/>
  <c r="AC12" i="11"/>
  <c r="W17" i="11"/>
  <c r="AC17" i="11"/>
  <c r="W15" i="11"/>
  <c r="AC15" i="11"/>
  <c r="S15" i="11"/>
  <c r="S17" i="11"/>
  <c r="S12" i="11"/>
  <c r="O13" i="11"/>
  <c r="P13" i="11" s="1"/>
  <c r="R13" i="11" s="1"/>
  <c r="O11" i="11"/>
  <c r="P11" i="11" s="1"/>
  <c r="R11" i="11" s="1"/>
  <c r="E7" i="11"/>
  <c r="G2" i="11"/>
  <c r="G7" i="11" s="1"/>
  <c r="L3" i="12"/>
  <c r="L8" i="12" s="1"/>
  <c r="E95" i="12"/>
  <c r="E111" i="12"/>
  <c r="E127" i="12"/>
  <c r="E143" i="12"/>
  <c r="E159" i="12"/>
  <c r="E175" i="12"/>
  <c r="E191" i="12"/>
  <c r="E101" i="12"/>
  <c r="E117" i="12"/>
  <c r="E133" i="12"/>
  <c r="E104" i="12"/>
  <c r="E136" i="12"/>
  <c r="E158" i="12"/>
  <c r="E180" i="12"/>
  <c r="E201" i="12"/>
  <c r="E106" i="12"/>
  <c r="E138" i="12"/>
  <c r="E160" i="12"/>
  <c r="E181" i="12"/>
  <c r="E202" i="12"/>
  <c r="E108" i="12"/>
  <c r="E140" i="12"/>
  <c r="E161" i="12"/>
  <c r="E182" i="12"/>
  <c r="E204" i="12"/>
  <c r="E178" i="12"/>
  <c r="E162" i="12"/>
  <c r="E118" i="12"/>
  <c r="E94" i="12"/>
  <c r="E194" i="12"/>
  <c r="E99" i="12"/>
  <c r="E115" i="12"/>
  <c r="E131" i="12"/>
  <c r="E147" i="12"/>
  <c r="E163" i="12"/>
  <c r="E179" i="12"/>
  <c r="E195" i="12"/>
  <c r="E89" i="12"/>
  <c r="E105" i="12"/>
  <c r="E121" i="12"/>
  <c r="E137" i="12"/>
  <c r="E112" i="12"/>
  <c r="E142" i="12"/>
  <c r="E164" i="12"/>
  <c r="E185" i="12"/>
  <c r="E206" i="12"/>
  <c r="E114" i="12"/>
  <c r="E144" i="12"/>
  <c r="E165" i="12"/>
  <c r="E186" i="12"/>
  <c r="E116" i="12"/>
  <c r="E145" i="12"/>
  <c r="E166" i="12"/>
  <c r="E188" i="12"/>
  <c r="E102" i="12"/>
  <c r="E200" i="12"/>
  <c r="E184" i="12"/>
  <c r="E146" i="12"/>
  <c r="E126" i="12"/>
  <c r="E87" i="12"/>
  <c r="E103" i="12"/>
  <c r="E119" i="12"/>
  <c r="E135" i="12"/>
  <c r="E151" i="12"/>
  <c r="E167" i="12"/>
  <c r="E183" i="12"/>
  <c r="E199" i="12"/>
  <c r="E93" i="12"/>
  <c r="E109" i="12"/>
  <c r="E125" i="12"/>
  <c r="E88" i="12"/>
  <c r="E120" i="12"/>
  <c r="E148" i="12"/>
  <c r="E169" i="12"/>
  <c r="E190" i="12"/>
  <c r="E90" i="12"/>
  <c r="E122" i="12"/>
  <c r="E149" i="12"/>
  <c r="E170" i="12"/>
  <c r="E192" i="12"/>
  <c r="E92" i="12"/>
  <c r="E124" i="12"/>
  <c r="E150" i="12"/>
  <c r="E172" i="12"/>
  <c r="E193" i="12"/>
  <c r="E134" i="12"/>
  <c r="E110" i="12"/>
  <c r="E205" i="12"/>
  <c r="E168" i="12"/>
  <c r="E152" i="12"/>
  <c r="E91" i="12"/>
  <c r="E107" i="12"/>
  <c r="E123" i="12"/>
  <c r="E139" i="12"/>
  <c r="E155" i="12"/>
  <c r="E171" i="12"/>
  <c r="E187" i="12"/>
  <c r="E203" i="12"/>
  <c r="E97" i="12"/>
  <c r="E113" i="12"/>
  <c r="E129" i="12"/>
  <c r="E96" i="12"/>
  <c r="E128" i="12"/>
  <c r="E153" i="12"/>
  <c r="E174" i="12"/>
  <c r="E196" i="12"/>
  <c r="E98" i="12"/>
  <c r="E130" i="12"/>
  <c r="E154" i="12"/>
  <c r="E176" i="12"/>
  <c r="E197" i="12"/>
  <c r="E100" i="12"/>
  <c r="E132" i="12"/>
  <c r="E156" i="12"/>
  <c r="E177" i="12"/>
  <c r="E198" i="12"/>
  <c r="E157" i="12"/>
  <c r="E141" i="12"/>
  <c r="E86" i="12"/>
  <c r="E189" i="12"/>
  <c r="E173" i="12"/>
  <c r="AP12" i="11" l="1"/>
  <c r="AU11" i="11"/>
  <c r="R4" i="11"/>
  <c r="AV17" i="11"/>
  <c r="AP15" i="11"/>
  <c r="AV15" i="11"/>
  <c r="AQ13" i="11"/>
  <c r="AU13" i="11"/>
  <c r="AR13" i="11"/>
  <c r="AW13" i="11"/>
  <c r="AO13" i="11"/>
  <c r="AX13" i="11"/>
  <c r="AV12" i="11"/>
  <c r="AP17" i="11"/>
  <c r="AK13" i="11"/>
  <c r="AL13" i="11"/>
  <c r="AI13" i="11"/>
  <c r="AJ15" i="11"/>
  <c r="AJ17" i="11"/>
  <c r="AJ12" i="11"/>
  <c r="W13" i="11"/>
  <c r="AC13" i="11"/>
  <c r="Z17" i="11"/>
  <c r="Y17" i="11"/>
  <c r="AX11" i="11"/>
  <c r="AL11" i="11"/>
  <c r="AI11" i="11"/>
  <c r="AW11" i="11"/>
  <c r="AK11" i="11"/>
  <c r="AE11" i="11"/>
  <c r="AO11" i="11"/>
  <c r="W11" i="11"/>
  <c r="AF11" i="11"/>
  <c r="AR11" i="11"/>
  <c r="AQ11" i="11"/>
  <c r="AC11" i="11"/>
  <c r="AF15" i="11"/>
  <c r="AE15" i="11"/>
  <c r="AF12" i="11"/>
  <c r="AE12" i="11"/>
  <c r="AE17" i="11"/>
  <c r="AF17" i="11"/>
  <c r="Y15" i="11"/>
  <c r="Z15" i="11"/>
  <c r="Z12" i="11"/>
  <c r="Y12" i="11"/>
  <c r="S13" i="11"/>
  <c r="S11" i="11"/>
  <c r="D168" i="12"/>
  <c r="D181" i="12"/>
  <c r="D112" i="12"/>
  <c r="D180" i="12"/>
  <c r="D166" i="12"/>
  <c r="D134" i="12"/>
  <c r="D115" i="12"/>
  <c r="D113" i="12"/>
  <c r="D159" i="12"/>
  <c r="D178" i="12"/>
  <c r="D169" i="12"/>
  <c r="D155" i="12"/>
  <c r="D126" i="12"/>
  <c r="D111" i="12"/>
  <c r="D194" i="12"/>
  <c r="D93" i="12"/>
  <c r="D118" i="12"/>
  <c r="D116" i="12"/>
  <c r="D106" i="12"/>
  <c r="D189" i="12"/>
  <c r="D196" i="12"/>
  <c r="D183" i="12"/>
  <c r="D133" i="12"/>
  <c r="D117" i="12"/>
  <c r="D163" i="12"/>
  <c r="D131" i="12"/>
  <c r="D125" i="12"/>
  <c r="D197" i="12"/>
  <c r="D94" i="12"/>
  <c r="D136" i="12"/>
  <c r="D148" i="12"/>
  <c r="D174" i="12"/>
  <c r="D182" i="12"/>
  <c r="D206" i="12"/>
  <c r="D140" i="12"/>
  <c r="D109" i="12"/>
  <c r="D158" i="12"/>
  <c r="D172" i="12"/>
  <c r="D105" i="12"/>
  <c r="D160" i="12"/>
  <c r="D127" i="12"/>
  <c r="D92" i="12"/>
  <c r="D102" i="12"/>
  <c r="D103" i="12"/>
  <c r="D185" i="12"/>
  <c r="D190" i="12"/>
  <c r="D193" i="12"/>
  <c r="D149" i="12"/>
  <c r="D144" i="12"/>
  <c r="D110" i="12"/>
  <c r="D121" i="12"/>
  <c r="D200" i="12"/>
  <c r="D176" i="12"/>
  <c r="D122" i="12"/>
  <c r="D123" i="12"/>
  <c r="D132" i="12"/>
  <c r="D145" i="12"/>
  <c r="D101" i="12"/>
  <c r="D142" i="12"/>
  <c r="D154" i="12"/>
  <c r="D165" i="12"/>
  <c r="D171" i="12"/>
  <c r="D157" i="12"/>
  <c r="D87" i="12"/>
  <c r="D170" i="12"/>
  <c r="D146" i="12"/>
  <c r="D186" i="12"/>
  <c r="D199" i="12"/>
  <c r="D86" i="12"/>
  <c r="D205" i="12"/>
  <c r="D152" i="12"/>
  <c r="D95" i="12"/>
  <c r="D104" i="12"/>
  <c r="D100" i="12"/>
  <c r="D195" i="12"/>
  <c r="D188" i="12"/>
  <c r="D192" i="12"/>
  <c r="D179" i="12"/>
  <c r="D173" i="12"/>
  <c r="D90" i="12"/>
  <c r="D150" i="12"/>
  <c r="D175" i="12"/>
  <c r="D97" i="12"/>
  <c r="D96" i="12"/>
  <c r="D137" i="12"/>
  <c r="D124" i="12"/>
  <c r="D177" i="12"/>
  <c r="D138" i="12"/>
  <c r="D98" i="12"/>
  <c r="D184" i="12"/>
  <c r="D167" i="12"/>
  <c r="D88" i="12"/>
  <c r="D139" i="12"/>
  <c r="D119" i="12"/>
  <c r="D164" i="12"/>
  <c r="D91" i="12"/>
  <c r="D99" i="12"/>
  <c r="D129" i="12"/>
  <c r="D108" i="12"/>
  <c r="D153" i="12"/>
  <c r="D143" i="12"/>
  <c r="D187" i="12"/>
  <c r="D161" i="12"/>
  <c r="D198" i="12"/>
  <c r="D156" i="12"/>
  <c r="D204" i="12"/>
  <c r="D120" i="12"/>
  <c r="D203" i="12"/>
  <c r="D135" i="12"/>
  <c r="D201" i="12"/>
  <c r="D191" i="12"/>
  <c r="D202" i="12"/>
  <c r="D89" i="12"/>
  <c r="D147" i="12"/>
  <c r="D141" i="12"/>
  <c r="D107" i="12"/>
  <c r="D130" i="12"/>
  <c r="D162" i="12"/>
  <c r="D151" i="12"/>
  <c r="D128" i="12"/>
  <c r="D114" i="12"/>
  <c r="AC4" i="11" l="1"/>
  <c r="AO4" i="11"/>
  <c r="W4" i="11"/>
  <c r="AI4" i="11"/>
  <c r="AU4" i="11"/>
  <c r="AV13" i="11"/>
  <c r="AP13" i="11"/>
  <c r="AJ13" i="11"/>
  <c r="AD17" i="11"/>
  <c r="X17" i="11"/>
  <c r="X12" i="11"/>
  <c r="AD11" i="11"/>
  <c r="X15" i="11"/>
  <c r="AD15" i="11"/>
  <c r="Z11" i="11"/>
  <c r="Y11" i="11"/>
  <c r="AE13" i="11"/>
  <c r="AF13" i="11"/>
  <c r="AD12" i="11"/>
  <c r="Z13" i="11"/>
  <c r="Y13" i="11"/>
  <c r="AJ11" i="11"/>
  <c r="AD13" i="11" l="1"/>
  <c r="X11" i="11"/>
  <c r="X13" i="11"/>
  <c r="AV11" i="11"/>
  <c r="AP11"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tc={BB4E947D-7790-4856-BD73-336FAE02F83C}</author>
    <author>tc={00FC231C-15B4-4473-9D90-DCB2BB07208D}</author>
  </authors>
  <commentList>
    <comment ref="K3"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THIS COLUMN IS FOR INPUTTING THE TIPS JUST LIKE THE TEPPAN, SUSHI, BAR, OR BUSSER</t>
      </text>
    </comment>
    <comment ref="G46" authorId="1" shapeId="0" xr:uid="{00000000-0006-0000-0600-000002000000}">
      <text>
        <t>[Threaded comment]
Your version of Excel allows you to read this threaded comment; however, any edits to it will get removed if the file is opened in a newer version of Excel. Learn more: https://go.microsoft.com/fwlink/?linkid=870924
Comment:
    USE POSITIVE NUMBERS!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tc={AF6122C6-936F-463D-BEBD-7BD98D0F4E88}</author>
    <author>tc={FA9FBF28-A67D-4F62-9A32-2C05FEDE42DF}</author>
  </authors>
  <commentList>
    <comment ref="K3"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THIS COLUMN IS FOR TIPS FOR THE TOGO PEOPLE</t>
      </text>
    </comment>
    <comment ref="G46" authorId="1" shapeId="0" xr:uid="{00000000-0006-0000-0500-000002000000}">
      <text>
        <t>[Threaded comment]
Your version of Excel allows you to read this threaded comment; however, any edits to it will get removed if the file is opened in a newer version of Excel. Learn more: https://go.microsoft.com/fwlink/?linkid=870924
Comment:
    USE POSITIVE NUMBERS!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tc={246A117F-DE44-4F2F-9C7A-8B75CA02E028}</author>
  </authors>
  <commentList>
    <comment ref="C1" authorId="0" shapeId="0" xr:uid="{00000000-0006-0000-0900-000001000000}">
      <text>
        <t>[Threaded comment]
Your version of Excel allows you to read this threaded comment; however, any edits to it will get removed if the file is opened in a newer version of Excel. Learn more: https://go.microsoft.com/fwlink/?linkid=870924
Comment:
    The table names correspond to the employee list</t>
      </text>
    </comment>
  </commentList>
</comments>
</file>

<file path=xl/sharedStrings.xml><?xml version="1.0" encoding="utf-8"?>
<sst xmlns="http://schemas.openxmlformats.org/spreadsheetml/2006/main" count="718" uniqueCount="500">
  <si>
    <t xml:space="preserve">POSITION </t>
  </si>
  <si>
    <t>PAID OUT</t>
  </si>
  <si>
    <t>MONEY AMOUNT</t>
  </si>
  <si>
    <t>MONIES SET FOR</t>
  </si>
  <si>
    <t>RL Pennies</t>
  </si>
  <si>
    <t>RL Nickels</t>
  </si>
  <si>
    <t>RL Dimes</t>
  </si>
  <si>
    <t>RL Quarters</t>
  </si>
  <si>
    <t>Pennies</t>
  </si>
  <si>
    <t>Nickels</t>
  </si>
  <si>
    <t>Dimes</t>
  </si>
  <si>
    <t>Quarters</t>
  </si>
  <si>
    <t>DINNER</t>
  </si>
  <si>
    <t>LUNCH</t>
  </si>
  <si>
    <t>EMPLOYEE</t>
  </si>
  <si>
    <t>CASH OWED</t>
  </si>
  <si>
    <t>TEPPAN</t>
  </si>
  <si>
    <t>SUSHI</t>
  </si>
  <si>
    <t>BAR</t>
  </si>
  <si>
    <t>BUSSER</t>
  </si>
  <si>
    <t>TOGO</t>
  </si>
  <si>
    <t>OTHER</t>
  </si>
  <si>
    <t>TOTAL TIP OUT</t>
  </si>
  <si>
    <t>TOTAL</t>
  </si>
  <si>
    <t>Name</t>
  </si>
  <si>
    <t>HOST</t>
  </si>
  <si>
    <t>SERVER</t>
  </si>
  <si>
    <t>MGR</t>
  </si>
  <si>
    <t>TIP OUT TOTAL</t>
  </si>
  <si>
    <t>TOTAL COLLECTED</t>
  </si>
  <si>
    <t>TOTALS</t>
  </si>
  <si>
    <t>GM</t>
  </si>
  <si>
    <t>A MGR</t>
  </si>
  <si>
    <t>Rolled Coins</t>
  </si>
  <si>
    <t>QTY</t>
  </si>
  <si>
    <t>Loose Coins</t>
  </si>
  <si>
    <t>Bills</t>
  </si>
  <si>
    <t>Other</t>
  </si>
  <si>
    <t>$ 5's</t>
  </si>
  <si>
    <t>$ 1's</t>
  </si>
  <si>
    <t>$ 10's</t>
  </si>
  <si>
    <t>$ 20's</t>
  </si>
  <si>
    <t>$ 50's</t>
  </si>
  <si>
    <t>$ 100's</t>
  </si>
  <si>
    <t>SAFE</t>
  </si>
  <si>
    <t>STORE</t>
  </si>
  <si>
    <t>EMPLOYEE NAME</t>
  </si>
  <si>
    <t>ENTRÉE</t>
  </si>
  <si>
    <t>DATE</t>
  </si>
  <si>
    <t>AM</t>
  </si>
  <si>
    <t>PM</t>
  </si>
  <si>
    <t>PM TOTAL TIP</t>
  </si>
  <si>
    <t>AM TOTAL TIP</t>
  </si>
  <si>
    <t>AM AVERAGE TIP</t>
  </si>
  <si>
    <t>PM AVERAGE TIP</t>
  </si>
  <si>
    <t>PM HIGHEST ENTRÉE</t>
  </si>
  <si>
    <t>AM HIGHEST ENTRÉE</t>
  </si>
  <si>
    <t>PANTRY</t>
  </si>
  <si>
    <t>DESCRIPTORS</t>
  </si>
  <si>
    <t>AM TIP OUT</t>
  </si>
  <si>
    <t>PM TIP OUT</t>
  </si>
  <si>
    <t>%</t>
  </si>
  <si>
    <t>MOD</t>
  </si>
  <si>
    <t>&lt;=#35=&gt;</t>
  </si>
  <si>
    <t>EMPLOYEES</t>
  </si>
  <si>
    <t xml:space="preserve">MGR </t>
  </si>
  <si>
    <t>Abraham Vargas Jr</t>
  </si>
  <si>
    <t>Akiko Gage</t>
  </si>
  <si>
    <t>Alan Solano</t>
  </si>
  <si>
    <t>Alyssa Laux</t>
  </si>
  <si>
    <t>Angel Lopez</t>
  </si>
  <si>
    <t>Antonio Magno</t>
  </si>
  <si>
    <t>Kenichiro Homan</t>
  </si>
  <si>
    <t>Long Huynh</t>
  </si>
  <si>
    <t>Rieko Shibahara</t>
  </si>
  <si>
    <t>SOMEONE TO PAY</t>
  </si>
  <si>
    <t>Scooter</t>
  </si>
  <si>
    <t>Johnny</t>
  </si>
  <si>
    <t>Big Bob</t>
  </si>
  <si>
    <t>Big Tony</t>
  </si>
  <si>
    <t>Brandi</t>
  </si>
  <si>
    <t>Brenda</t>
  </si>
  <si>
    <t>Maui</t>
  </si>
  <si>
    <t>Chalula</t>
  </si>
  <si>
    <t>NoOne</t>
  </si>
  <si>
    <t>Somebody</t>
  </si>
  <si>
    <t>Anybody</t>
  </si>
  <si>
    <t>Dorcus</t>
  </si>
  <si>
    <t>Donny</t>
  </si>
  <si>
    <t>David</t>
  </si>
  <si>
    <t>Daniel</t>
  </si>
  <si>
    <t>Danny</t>
  </si>
  <si>
    <t>Dannie</t>
  </si>
  <si>
    <t>Don</t>
  </si>
  <si>
    <t>Nick</t>
  </si>
  <si>
    <t>Nate</t>
  </si>
  <si>
    <t>Mat</t>
  </si>
  <si>
    <t>Martha</t>
  </si>
  <si>
    <t>Tio</t>
  </si>
  <si>
    <t>Tia</t>
  </si>
  <si>
    <t>Tom</t>
  </si>
  <si>
    <t>Tony</t>
  </si>
  <si>
    <t>Tod</t>
  </si>
  <si>
    <t>TimTim</t>
  </si>
  <si>
    <t>Timmy</t>
  </si>
  <si>
    <t>Tim</t>
  </si>
  <si>
    <t>Jeff</t>
  </si>
  <si>
    <t>Johnny Test</t>
  </si>
  <si>
    <t>Michalangelo</t>
  </si>
  <si>
    <t>Leonardo</t>
  </si>
  <si>
    <t>Donatello</t>
  </si>
  <si>
    <t>Raphial</t>
  </si>
  <si>
    <t>Rod</t>
  </si>
  <si>
    <t>Splinter</t>
  </si>
  <si>
    <t>Shredder</t>
  </si>
  <si>
    <t>KC Jones</t>
  </si>
  <si>
    <t>KC</t>
  </si>
  <si>
    <t>Conrad</t>
  </si>
  <si>
    <t>George</t>
  </si>
  <si>
    <t>Phillip</t>
  </si>
  <si>
    <t xml:space="preserve">Phil </t>
  </si>
  <si>
    <t>Frank</t>
  </si>
  <si>
    <t>Wu</t>
  </si>
  <si>
    <t>Wan</t>
  </si>
  <si>
    <t>Young</t>
  </si>
  <si>
    <t>Old</t>
  </si>
  <si>
    <t>Short Round</t>
  </si>
  <si>
    <t>Indiana Jones</t>
  </si>
  <si>
    <t>Captain</t>
  </si>
  <si>
    <t>Piccard</t>
  </si>
  <si>
    <t>Seven of Nine</t>
  </si>
  <si>
    <t>Data</t>
  </si>
  <si>
    <t>Jordie</t>
  </si>
  <si>
    <t>Mulan</t>
  </si>
  <si>
    <t>Barbie</t>
  </si>
  <si>
    <t>Babe</t>
  </si>
  <si>
    <t>Babe the blue Ox</t>
  </si>
  <si>
    <t>Mary</t>
  </si>
  <si>
    <t>Jesus</t>
  </si>
  <si>
    <t>Employee 1</t>
  </si>
  <si>
    <t>Employee 2</t>
  </si>
  <si>
    <t>Employee 3</t>
  </si>
  <si>
    <t>Stand in 1</t>
  </si>
  <si>
    <t>Stand in 2</t>
  </si>
  <si>
    <t>Stand in 3</t>
  </si>
  <si>
    <t>Darth Vader</t>
  </si>
  <si>
    <t>Clone Trooper</t>
  </si>
  <si>
    <t>Qui Gon Jin</t>
  </si>
  <si>
    <t>Yoda</t>
  </si>
  <si>
    <t>Luke</t>
  </si>
  <si>
    <t>Liegha</t>
  </si>
  <si>
    <t>Han Solo</t>
  </si>
  <si>
    <t>Chewbaca</t>
  </si>
  <si>
    <t>C3PO</t>
  </si>
  <si>
    <t>R2-D2</t>
  </si>
  <si>
    <t>Mace Windu</t>
  </si>
  <si>
    <t>James Bond</t>
  </si>
  <si>
    <t>Frodo</t>
  </si>
  <si>
    <t>Gimley</t>
  </si>
  <si>
    <t>Smaug</t>
  </si>
  <si>
    <t>Ted</t>
  </si>
  <si>
    <t>Felix</t>
  </si>
  <si>
    <t>Mary Jo</t>
  </si>
  <si>
    <t>Riddick</t>
  </si>
  <si>
    <t>Luigii</t>
  </si>
  <si>
    <t>Princess</t>
  </si>
  <si>
    <t>Beast</t>
  </si>
  <si>
    <t>Beauty</t>
  </si>
  <si>
    <t>Teacup</t>
  </si>
  <si>
    <t>Arial</t>
  </si>
  <si>
    <t>Zelda</t>
  </si>
  <si>
    <t>Link</t>
  </si>
  <si>
    <t>Gorgon</t>
  </si>
  <si>
    <t>Mork</t>
  </si>
  <si>
    <t>Mindy</t>
  </si>
  <si>
    <t>Bullwinkle</t>
  </si>
  <si>
    <t>Rocky</t>
  </si>
  <si>
    <t>Employee_004</t>
  </si>
  <si>
    <t>Employee_005</t>
  </si>
  <si>
    <t>Employee_006</t>
  </si>
  <si>
    <t>Employee_007</t>
  </si>
  <si>
    <t>Employee_008</t>
  </si>
  <si>
    <t>Employee_009</t>
  </si>
  <si>
    <t>Employee_010</t>
  </si>
  <si>
    <t>Employee_011</t>
  </si>
  <si>
    <t>Employee_012</t>
  </si>
  <si>
    <t>Employee_013</t>
  </si>
  <si>
    <t>Employee_014</t>
  </si>
  <si>
    <t>Employee_015</t>
  </si>
  <si>
    <t>Employee_016</t>
  </si>
  <si>
    <t>Employee_017</t>
  </si>
  <si>
    <t>Employee_018</t>
  </si>
  <si>
    <t>Employee_019</t>
  </si>
  <si>
    <t>Employee_020</t>
  </si>
  <si>
    <t>Employee_021</t>
  </si>
  <si>
    <t>Employee_022</t>
  </si>
  <si>
    <t>Employee_023</t>
  </si>
  <si>
    <t>Employee_024</t>
  </si>
  <si>
    <t>Employee_025</t>
  </si>
  <si>
    <t>Employee_026</t>
  </si>
  <si>
    <t>Employee_027</t>
  </si>
  <si>
    <t>Employee_028</t>
  </si>
  <si>
    <t>Employee_029</t>
  </si>
  <si>
    <t>Employee_030</t>
  </si>
  <si>
    <t>Employee_031</t>
  </si>
  <si>
    <t>Employee_032</t>
  </si>
  <si>
    <t>Employee_033</t>
  </si>
  <si>
    <t>Employee_034</t>
  </si>
  <si>
    <t>Employee_035</t>
  </si>
  <si>
    <t>Employee_036</t>
  </si>
  <si>
    <t>Employee_037</t>
  </si>
  <si>
    <t>Employee_038</t>
  </si>
  <si>
    <t>Employee_039</t>
  </si>
  <si>
    <t>Employee_040</t>
  </si>
  <si>
    <t>Employee_041</t>
  </si>
  <si>
    <t>Employee_042</t>
  </si>
  <si>
    <t>Employee_043</t>
  </si>
  <si>
    <t>Employee_044</t>
  </si>
  <si>
    <t>Employee_045</t>
  </si>
  <si>
    <t>Employee_046</t>
  </si>
  <si>
    <t>Employee_047</t>
  </si>
  <si>
    <t>Employee_048</t>
  </si>
  <si>
    <t>Employee_049</t>
  </si>
  <si>
    <t>Employee_050</t>
  </si>
  <si>
    <t>Employee_051</t>
  </si>
  <si>
    <t>Employee_052</t>
  </si>
  <si>
    <t>Employee_053</t>
  </si>
  <si>
    <t>Employee_054</t>
  </si>
  <si>
    <t>Employee_055</t>
  </si>
  <si>
    <t>Employee_056</t>
  </si>
  <si>
    <t>Employee_057</t>
  </si>
  <si>
    <t>Employee_058</t>
  </si>
  <si>
    <t>Employee_059</t>
  </si>
  <si>
    <t>Employee_060</t>
  </si>
  <si>
    <t>Employee_061</t>
  </si>
  <si>
    <t>Employee_062</t>
  </si>
  <si>
    <t>Employee_063</t>
  </si>
  <si>
    <t>Employee_064</t>
  </si>
  <si>
    <t>Employee_065</t>
  </si>
  <si>
    <t>Employee_066</t>
  </si>
  <si>
    <t>Employee_067</t>
  </si>
  <si>
    <t>Employee_068</t>
  </si>
  <si>
    <t>Employee_069</t>
  </si>
  <si>
    <t>Employee_070</t>
  </si>
  <si>
    <t>Employee_071</t>
  </si>
  <si>
    <t>Employee_072</t>
  </si>
  <si>
    <t>Employee_073</t>
  </si>
  <si>
    <t>Employee_074</t>
  </si>
  <si>
    <t>Employee_075</t>
  </si>
  <si>
    <t>Employee_076</t>
  </si>
  <si>
    <t>Employee_077</t>
  </si>
  <si>
    <t>Employee_078</t>
  </si>
  <si>
    <t>Employee_079</t>
  </si>
  <si>
    <t>Employee_080</t>
  </si>
  <si>
    <t>Employee_081</t>
  </si>
  <si>
    <t>Employee_082</t>
  </si>
  <si>
    <t>Employee_083</t>
  </si>
  <si>
    <t>Employee_084</t>
  </si>
  <si>
    <t>Employee_085</t>
  </si>
  <si>
    <t>Employee_086</t>
  </si>
  <si>
    <t>Employee_087</t>
  </si>
  <si>
    <t>Employee_088</t>
  </si>
  <si>
    <t>Employee_089</t>
  </si>
  <si>
    <t>Employee_090</t>
  </si>
  <si>
    <t>Employee_091</t>
  </si>
  <si>
    <t>Employee_092</t>
  </si>
  <si>
    <t>Employee_093</t>
  </si>
  <si>
    <t>Employee_094</t>
  </si>
  <si>
    <t>Employee_095</t>
  </si>
  <si>
    <t>Employee_096</t>
  </si>
  <si>
    <t>Employee_097</t>
  </si>
  <si>
    <t>Employee_098</t>
  </si>
  <si>
    <t>Employee_099</t>
  </si>
  <si>
    <t>Employee_100</t>
  </si>
  <si>
    <t>Employee_101</t>
  </si>
  <si>
    <t>Employee_102</t>
  </si>
  <si>
    <t>Employee_103</t>
  </si>
  <si>
    <t>Employee_104</t>
  </si>
  <si>
    <t>Employee_105</t>
  </si>
  <si>
    <t>Employee_106</t>
  </si>
  <si>
    <t>Employee_107</t>
  </si>
  <si>
    <t>Employee_108</t>
  </si>
  <si>
    <t>Employee_109</t>
  </si>
  <si>
    <t>Employee_110</t>
  </si>
  <si>
    <t>Employee_111</t>
  </si>
  <si>
    <t>Employee_112</t>
  </si>
  <si>
    <t>Employee_113</t>
  </si>
  <si>
    <t>Employee_114</t>
  </si>
  <si>
    <t>Employee_115</t>
  </si>
  <si>
    <t>Employee_116</t>
  </si>
  <si>
    <t>Employee_117</t>
  </si>
  <si>
    <t>Employee_118</t>
  </si>
  <si>
    <t>Employee_119</t>
  </si>
  <si>
    <t>Employee_120</t>
  </si>
  <si>
    <t>Employee_121</t>
  </si>
  <si>
    <t>Employee_122</t>
  </si>
  <si>
    <t>Employee_123</t>
  </si>
  <si>
    <t>Employee_124</t>
  </si>
  <si>
    <t>Employee_125</t>
  </si>
  <si>
    <t>Employee_126</t>
  </si>
  <si>
    <t>Employee_127</t>
  </si>
  <si>
    <t>Employee_128</t>
  </si>
  <si>
    <t>Employee_129</t>
  </si>
  <si>
    <t>Employee_130</t>
  </si>
  <si>
    <t>Employee_131</t>
  </si>
  <si>
    <t>Employee_132</t>
  </si>
  <si>
    <t>Employee_133</t>
  </si>
  <si>
    <t>Employee_134</t>
  </si>
  <si>
    <t>Employee_135</t>
  </si>
  <si>
    <t>Employee_136</t>
  </si>
  <si>
    <t>Employee_137</t>
  </si>
  <si>
    <t>Employee_138</t>
  </si>
  <si>
    <t>Employee_139</t>
  </si>
  <si>
    <t>Employee_140</t>
  </si>
  <si>
    <t>Employee_141</t>
  </si>
  <si>
    <t>Employee_142</t>
  </si>
  <si>
    <t>Employee_143</t>
  </si>
  <si>
    <t>Employee_144</t>
  </si>
  <si>
    <t>Employee_145</t>
  </si>
  <si>
    <t>Employee_146</t>
  </si>
  <si>
    <t>Employee_147</t>
  </si>
  <si>
    <t>Employee_148</t>
  </si>
  <si>
    <t>Employee_149</t>
  </si>
  <si>
    <t>Employee_150</t>
  </si>
  <si>
    <t>AM PRICE ENTRÉE</t>
  </si>
  <si>
    <t xml:space="preserve">AM AVERAGE ENTRÉE </t>
  </si>
  <si>
    <t xml:space="preserve">PM AVERAGE ENTRÉE </t>
  </si>
  <si>
    <t>&lt;=#37=&gt;</t>
  </si>
  <si>
    <t>BLANK RECORD</t>
  </si>
  <si>
    <t>Employee_001</t>
  </si>
  <si>
    <t>Employee_002</t>
  </si>
  <si>
    <t>Employee_003</t>
  </si>
  <si>
    <t>DUPLICATE EMPLOYEE</t>
  </si>
  <si>
    <t>ADJUSTMENT</t>
  </si>
  <si>
    <t>MODIFIER</t>
  </si>
  <si>
    <t>Xfr To Safe</t>
  </si>
  <si>
    <t>Srvc Charge Out</t>
  </si>
  <si>
    <t>Sushi</t>
  </si>
  <si>
    <t>Supplies</t>
  </si>
  <si>
    <t>Office Expense</t>
  </si>
  <si>
    <t>Payroll Paid Out</t>
  </si>
  <si>
    <t>Food</t>
  </si>
  <si>
    <t>Beverage</t>
  </si>
  <si>
    <t>R&amp;M</t>
  </si>
  <si>
    <t>Laundry</t>
  </si>
  <si>
    <t>Clean &amp; Sani</t>
  </si>
  <si>
    <t>Misc Promo</t>
  </si>
  <si>
    <t>Misc Expense</t>
  </si>
  <si>
    <t>Sunday Fun Day</t>
  </si>
  <si>
    <t>Holliday Party</t>
  </si>
  <si>
    <t>Average</t>
  </si>
  <si>
    <t>Count</t>
  </si>
  <si>
    <t>CountA</t>
  </si>
  <si>
    <t>Max</t>
  </si>
  <si>
    <t>Min</t>
  </si>
  <si>
    <t>Product</t>
  </si>
  <si>
    <t>StDev.S</t>
  </si>
  <si>
    <t>StDev.P</t>
  </si>
  <si>
    <t>Sum</t>
  </si>
  <si>
    <t>Var.S</t>
  </si>
  <si>
    <t>Var.P</t>
  </si>
  <si>
    <t>Count #2</t>
  </si>
  <si>
    <t>CountA #2</t>
  </si>
  <si>
    <t>Max#2</t>
  </si>
  <si>
    <t>Min#2</t>
  </si>
  <si>
    <t>Product#2</t>
  </si>
  <si>
    <t>AM/PM TIP OUT</t>
  </si>
  <si>
    <t>Employee that was missed</t>
  </si>
  <si>
    <t>Select the position they worked</t>
  </si>
  <si>
    <t>All the Effected Employees</t>
  </si>
  <si>
    <t xml:space="preserve">OOPS!! WE MESSED UP! </t>
  </si>
  <si>
    <t>BEFORE Adjustment</t>
  </si>
  <si>
    <t>AFTER Adjustment</t>
  </si>
  <si>
    <t>WHAT WE OWE</t>
  </si>
  <si>
    <t>BAGGER</t>
  </si>
  <si>
    <t>LOUNGE SERVER</t>
  </si>
  <si>
    <t>BAR SERVER</t>
  </si>
  <si>
    <t>LINE CHEF</t>
  </si>
  <si>
    <t>REFERENCE COLUMN</t>
  </si>
  <si>
    <t>Adjustment</t>
  </si>
  <si>
    <t>Party 18%</t>
  </si>
  <si>
    <t>Employee 18%</t>
  </si>
  <si>
    <t>Employee Discount 50%</t>
  </si>
  <si>
    <t>TOGO CHEF</t>
  </si>
  <si>
    <t>TIPPED POSITION</t>
  </si>
  <si>
    <t>Select the shift they worked</t>
  </si>
  <si>
    <t>SHEET NAMES</t>
  </si>
  <si>
    <t>Busser</t>
  </si>
  <si>
    <t>ToGo</t>
  </si>
  <si>
    <t>Bar</t>
  </si>
  <si>
    <t>Teppan</t>
  </si>
  <si>
    <t>DINNER CASH</t>
  </si>
  <si>
    <t>LUNCH CASH</t>
  </si>
  <si>
    <t>Front Sheet</t>
  </si>
  <si>
    <t>Validation</t>
  </si>
  <si>
    <t>HARD DATA</t>
  </si>
  <si>
    <t>Variable Data</t>
  </si>
  <si>
    <t>Chef Store</t>
  </si>
  <si>
    <t>VALIDATION ID</t>
  </si>
  <si>
    <t xml:space="preserve">EMPLOYEE TABLE NAMES </t>
  </si>
  <si>
    <t>PM PRICE ENTRÉE</t>
  </si>
  <si>
    <t>AM  50%  /  PM  50%</t>
  </si>
  <si>
    <t>INSTRUCTION SHEET</t>
  </si>
  <si>
    <t>ADDING EMPLOYEE NAMES</t>
  </si>
  <si>
    <t>MISSED TIP</t>
  </si>
  <si>
    <t>ADJUSTING THE MONIES FOR DRAWERS</t>
  </si>
  <si>
    <t>VARIABLE DATA SHEET</t>
  </si>
  <si>
    <t>SUSHI SHEET</t>
  </si>
  <si>
    <t>BAR SHEET</t>
  </si>
  <si>
    <t>BUSSER SHEET</t>
  </si>
  <si>
    <t>TOGO SHEET</t>
  </si>
  <si>
    <t>TEPPAN SHEET</t>
  </si>
  <si>
    <t>FRONT SHEET</t>
  </si>
  <si>
    <t>FAQ/INFORMATION</t>
  </si>
  <si>
    <t>To adjust your store monies select the VARIABLE DATA tab and under the monies section. Put the value of each drawer. If you don't see the name of your drawer you may select the name on the VARIABLE DATA sheet and change it, it will automatically change the name for that drawer through out the worksheet.</t>
  </si>
  <si>
    <t>MONEY</t>
  </si>
  <si>
    <t>MAKE A SELECTION  = = = &gt;</t>
  </si>
  <si>
    <t>To add or delete names to the employee list. Select the VARIABLE DATA tab. In cell "A5", Start Your employee list either by manually entering the names. Or if you so should choose to enter all the staff at once store: #1 Open HotSchedules using your log in info   #2  Top Left corner from the drop down menu select STAFF  #3 Then next to STAFF another list will show select STAFF LIST  #4 At the top of Left hand side of the Employee list there will be a check box to select all the employees, select the check box make sure all the employees have a check mark next to their name on the left column #5 At the top of the employee list on the right hand side there will be an export button select it  #6 This will bring up a dialog box asking if you would like to open or save it, Open in a new Excel work book.  #7 At the top of the work book you'll see a yellow banner asking if you want to enable editing; ok the editing.  #8  Copy the Employee name column and go back to the cash sheet under the VARIABLE DATA tab, right click on cell A5 then paste.  #9 Save the Cash Sheet</t>
  </si>
  <si>
    <t>This is where you enter all the check out info for the Dinner shift</t>
  </si>
  <si>
    <t>This is where you enter all the check out info for the Lunch shift</t>
  </si>
  <si>
    <t>This is where you'll find all the tipped employees for the day and make adjustments if someone was missed for tips. Just enter the info into the form above and it will help calculate everyone that was effected by the change. Also it will show what we owe the employees that were affected and by how much.</t>
  </si>
  <si>
    <t>Multiply</t>
  </si>
  <si>
    <t>Divide</t>
  </si>
  <si>
    <t>Subtract</t>
  </si>
  <si>
    <t>Add</t>
  </si>
  <si>
    <t xml:space="preserve">AM  100%  </t>
  </si>
  <si>
    <t>PM  100%</t>
  </si>
  <si>
    <t>This is where you input the AM/PM tips for the Bartenders</t>
  </si>
  <si>
    <t xml:space="preserve">This is where you input the AM/PM tips for the Sushi Chefs </t>
  </si>
  <si>
    <t>This is where you input the AM/PM tips for the Bussers</t>
  </si>
  <si>
    <t>This is where you input the AM/PM tips that will be shared from the Togo tips</t>
  </si>
  <si>
    <t>This is where you input the AM/PM Entrée count for the AM and PM Teppan Chefs</t>
  </si>
  <si>
    <t>COLORS AND THEIR MEANING</t>
  </si>
  <si>
    <t>YELLOW BOX/cell:  Means you enter data/value/tip/entrée into that area BLUE BOX/cell: Means it is a drop down box it's normally for an employee GREY BOX/cell: You can't enter any data into this cell it's for calculations</t>
  </si>
  <si>
    <t>This happens from time to time, this part of the front sheet is to help with figuring out who is affected by this missed tip and how much we need to pay them and who else we need to adjust tips for. However this only works for one employee, if you need to add more than one. Select the option MULTIPLE MISSED TIPS</t>
  </si>
  <si>
    <t>MULTIPLE MISSED TIPS</t>
  </si>
  <si>
    <t>Step 1: Fill out the  missed tip form with the first missed employee.        Step 2: Adjust the tips for the affected employees                                                        Step 3: Put the first missed employee into his proper tip sheet and shift Step 4: Use the next missed employee and input to the missed tip form.  Step 5:  Repeat Steps 2 - 4 until all missed tipped employees are in</t>
  </si>
  <si>
    <t>POSITION</t>
  </si>
  <si>
    <t>AM TIPOUT</t>
  </si>
  <si>
    <t>PM TIPOUT</t>
  </si>
  <si>
    <t>TOTAL TIPOUT</t>
  </si>
  <si>
    <t>Wiskey Foxtrot Tango</t>
  </si>
  <si>
    <t>You can use this to look up employees for the day and see how much they were tipped out, for AM/PM shift and it breaks it down into different tipped positions. Select the name in the Red box and choose employee and their tips will show to the right</t>
  </si>
  <si>
    <t>AM 100% / PM 100%</t>
  </si>
  <si>
    <t xml:space="preserve"> ENTER EMPLOYEE INFO INTO THE RED BOXES BELOW TABLE BELOW WILL RECALCULATE EVERYONE AFFECTED FOR THE DAY ONLY. </t>
  </si>
  <si>
    <t>This is for the "search employee"</t>
  </si>
  <si>
    <t>MGR LIST</t>
  </si>
  <si>
    <t>Carl</t>
  </si>
  <si>
    <t>Harumi</t>
  </si>
  <si>
    <t>Ryan</t>
  </si>
  <si>
    <t>SHIFT SUPERVISOR</t>
  </si>
  <si>
    <t>Cory</t>
  </si>
  <si>
    <t>Anthony M.</t>
  </si>
  <si>
    <t>Mario (Anthony)</t>
  </si>
  <si>
    <t>MANAGER LIST</t>
  </si>
  <si>
    <t xml:space="preserve">AM TIPPED </t>
  </si>
  <si>
    <t>PM TIPPED</t>
  </si>
  <si>
    <t>ALL DAY TIPPED</t>
  </si>
  <si>
    <t>Enter the server checkout into either LUNCH or DINNER cash sheet</t>
  </si>
  <si>
    <t>Employee Name</t>
  </si>
  <si>
    <t>Employee</t>
  </si>
  <si>
    <t>SUB TOTAL</t>
  </si>
  <si>
    <t xml:space="preserve">This is where you can add/delete employee names or add nick names, You have a limit of 150 employee records that can be used. </t>
  </si>
  <si>
    <t>COMPLETED</t>
  </si>
  <si>
    <t>Front sheet:  pulling up all the redords for ( i.e. Bar, sushi, ) under missed tip</t>
  </si>
  <si>
    <t>Workbook: protect each work sheet</t>
  </si>
  <si>
    <t>Protect: Validation sheet</t>
  </si>
  <si>
    <t>Protect: Hard Data</t>
  </si>
  <si>
    <t>Protect: formula cells on lunch cash sheet</t>
  </si>
  <si>
    <t>Protect:forumla cells on dinner cash sheet</t>
  </si>
  <si>
    <t>Protect: formula cells on teppan sheet</t>
  </si>
  <si>
    <t>Protect: formula cells on sushi sheet</t>
  </si>
  <si>
    <t>Protect: formula cells on bar sheet</t>
  </si>
  <si>
    <t>Protect: formula cells on busser sheet</t>
  </si>
  <si>
    <t>Protect: formula cells on togo sheet</t>
  </si>
  <si>
    <t>Dinner cash: fix total column on cash drawers</t>
  </si>
  <si>
    <t>Format all cells with cash to ACCOUNTING, check each tab!</t>
  </si>
  <si>
    <t>Teppan: Add an all day average for entrees and tip out</t>
  </si>
  <si>
    <t>Front sheet: show a list with out blanks of everyone tipped out for the day</t>
  </si>
  <si>
    <t>Front sheet: finish  missed tips; have the drop down match for list of teppan,sushi,bar,busser,togo</t>
  </si>
  <si>
    <t>Dinner Cash: Add a deposit section how much is the drawer over or short</t>
  </si>
  <si>
    <t>Lunch Cash: Add a deposit section how much is the drawer over or short</t>
  </si>
  <si>
    <t>Workbook: a clear button in VBA for worksheet or entire workbook how about both</t>
  </si>
  <si>
    <t>SPOT FOR WORKBOOK DATA CLEAR</t>
  </si>
  <si>
    <t>SPOT FOR TEPPAN DATA CLEAR</t>
  </si>
  <si>
    <t>SPOT FOR SUSHI DATA CLEAR</t>
  </si>
  <si>
    <t>SPOT FOR BUSSER DATA CLEAR</t>
  </si>
  <si>
    <t>SPOT FOR TOGO DATA CLEAR</t>
  </si>
  <si>
    <t>SPOT FOR LUNCH DATA CLEAR</t>
  </si>
  <si>
    <t>SPOT FOR DINNER DATA CLEAR</t>
  </si>
  <si>
    <t>Front sheet: FAQ: MULTIPLE MISSED TIPS</t>
  </si>
  <si>
    <t>Front Sheet: Add a paid out section</t>
  </si>
  <si>
    <t>Drop Down Boxes: Make it so you can type the beginning of the name and it will start to match the name</t>
  </si>
  <si>
    <t>O/S</t>
  </si>
  <si>
    <t>Lunch Deposit</t>
  </si>
  <si>
    <t>Dinner Deposit</t>
  </si>
  <si>
    <t>COUNTS BEFORE TIPS</t>
  </si>
  <si>
    <t>DEPOSIT FOR ALL DAY</t>
  </si>
  <si>
    <t>CASH SHEET!! PAID OUT NOT WORKING RIGHT ADDS TEPPAN</t>
  </si>
  <si>
    <t>Managers put in the percent of what the chefs, sushi, busser makes and it automatically puts in the tip out where it needs to be based off from the sales if each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</si>
</sst>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164" formatCode="&quot;$&quot;#,##0.00"/>
    <numFmt numFmtId="165" formatCode="&quot;$&quot;#,##0;[Red]&quot;$&quot;#,##0"/>
    <numFmt numFmtId="166" formatCode="&quot;$&quot;#,##0"/>
    <numFmt numFmtId="167" formatCode="0.0"/>
  </numFmts>
  <fonts count="50">
    <font>
      <sz val="11"/>
      <color theme="1"/>
      <name val="Calibri"/>
      <family val="2"/>
      <scheme val="minor"/>
    </font>
    <font>
      <sz val="11"/>
      <color theme="0"/>
      <name val="Calibri"/>
      <family val="2"/>
      <scheme val="minor"/>
    </font>
    <font>
      <sz val="20"/>
      <color theme="1"/>
      <name val="Calibri"/>
      <family val="2"/>
      <scheme val="minor"/>
    </font>
    <font>
      <sz val="26"/>
      <color theme="1"/>
      <name val="Arial"/>
      <family val="2"/>
    </font>
    <font>
      <b/>
      <sz val="12"/>
      <color theme="1"/>
      <name val="Arial"/>
      <family val="2"/>
    </font>
    <font>
      <b/>
      <sz val="13"/>
      <color theme="1"/>
      <name val="Calibri"/>
      <family val="2"/>
      <scheme val="minor"/>
    </font>
    <font>
      <sz val="18"/>
      <color theme="1"/>
      <name val="Arial"/>
      <family val="2"/>
    </font>
    <font>
      <sz val="14"/>
      <color theme="1"/>
      <name val="Arial"/>
      <family val="2"/>
    </font>
    <font>
      <b/>
      <sz val="14"/>
      <color theme="1"/>
      <name val="Arial"/>
      <family val="2"/>
    </font>
    <font>
      <b/>
      <sz val="12"/>
      <color theme="1"/>
      <name val="Calibri"/>
      <family val="2"/>
      <scheme val="minor"/>
    </font>
    <font>
      <i/>
      <sz val="10"/>
      <color theme="1"/>
      <name val="Calibri"/>
      <family val="2"/>
      <scheme val="minor"/>
    </font>
    <font>
      <b/>
      <sz val="14"/>
      <color theme="1"/>
      <name val="Calibri"/>
      <family val="2"/>
      <scheme val="minor"/>
    </font>
    <font>
      <i/>
      <sz val="12"/>
      <color theme="1"/>
      <name val="Calibri"/>
      <family val="2"/>
      <scheme val="minor"/>
    </font>
    <font>
      <b/>
      <sz val="18"/>
      <color theme="1"/>
      <name val="Calibri"/>
      <family val="2"/>
      <scheme val="minor"/>
    </font>
    <font>
      <sz val="24"/>
      <color theme="1"/>
      <name val="Calibri"/>
      <family val="2"/>
      <scheme val="minor"/>
    </font>
    <font>
      <sz val="14"/>
      <color theme="1"/>
      <name val="Calibri"/>
      <family val="2"/>
      <scheme val="minor"/>
    </font>
    <font>
      <sz val="16"/>
      <color theme="1"/>
      <name val="Calibri"/>
      <family val="2"/>
      <scheme val="minor"/>
    </font>
    <font>
      <b/>
      <sz val="15"/>
      <color theme="1"/>
      <name val="Calibri"/>
      <family val="2"/>
      <scheme val="minor"/>
    </font>
    <font>
      <sz val="10"/>
      <color indexed="8"/>
      <name val="sans-serif"/>
    </font>
    <font>
      <sz val="8"/>
      <name val="Calibri"/>
      <family val="2"/>
      <scheme val="minor"/>
    </font>
    <font>
      <b/>
      <sz val="25"/>
      <color theme="1"/>
      <name val="Calibri"/>
      <family val="2"/>
      <scheme val="minor"/>
    </font>
    <font>
      <b/>
      <sz val="12"/>
      <name val="Arial Black"/>
      <family val="2"/>
    </font>
    <font>
      <sz val="12"/>
      <name val="Arial Black"/>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8"/>
      <color theme="1"/>
      <name val="Calibri"/>
      <family val="2"/>
      <scheme val="minor"/>
    </font>
    <font>
      <sz val="24"/>
      <color theme="1"/>
      <name val="Arial"/>
      <family val="2"/>
    </font>
    <font>
      <sz val="10"/>
      <name val="Arial Black"/>
      <family val="2"/>
    </font>
    <font>
      <sz val="20"/>
      <name val="Arial Black"/>
      <family val="2"/>
    </font>
    <font>
      <sz val="12"/>
      <color theme="0"/>
      <name val="Arial Black"/>
      <family val="2"/>
    </font>
    <font>
      <sz val="12"/>
      <color theme="1"/>
      <name val="Arial Black"/>
      <family val="2"/>
    </font>
    <font>
      <sz val="10"/>
      <color theme="0"/>
      <name val="Arial Black"/>
      <family val="2"/>
    </font>
    <font>
      <sz val="25"/>
      <color theme="1"/>
      <name val="Calibri"/>
      <family val="2"/>
      <scheme val="minor"/>
    </font>
    <font>
      <b/>
      <sz val="20"/>
      <color theme="1"/>
      <name val="Calibri"/>
      <family val="2"/>
      <scheme val="minor"/>
    </font>
    <font>
      <sz val="11"/>
      <name val="Calibri"/>
      <family val="2"/>
      <scheme val="minor"/>
    </font>
    <font>
      <sz val="21"/>
      <color theme="1"/>
      <name val="Calibri"/>
      <family val="2"/>
      <scheme val="minor"/>
    </font>
  </fonts>
  <fills count="59">
    <fill>
      <patternFill patternType="none"/>
    </fill>
    <fill>
      <patternFill patternType="gray125"/>
    </fill>
    <fill>
      <patternFill patternType="solid">
        <fgColor theme="0" tint="-0.499984740745262"/>
        <bgColor indexed="64"/>
      </patternFill>
    </fill>
    <fill>
      <patternFill patternType="solid">
        <fgColor rgb="FFFF33CC"/>
        <bgColor indexed="64"/>
      </patternFill>
    </fill>
    <fill>
      <patternFill patternType="solid">
        <fgColor theme="1"/>
        <bgColor indexed="64"/>
      </patternFill>
    </fill>
    <fill>
      <patternFill patternType="solid">
        <fgColor theme="9" tint="0.39997558519241921"/>
        <bgColor indexed="64"/>
      </patternFill>
    </fill>
    <fill>
      <patternFill patternType="solid">
        <fgColor theme="1" tint="0.249977111117893"/>
        <bgColor indexed="64"/>
      </patternFill>
    </fill>
    <fill>
      <patternFill patternType="solid">
        <fgColor rgb="FFFFFF00"/>
        <bgColor indexed="64"/>
      </patternFill>
    </fill>
    <fill>
      <patternFill patternType="solid">
        <fgColor theme="4"/>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7030A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rgb="FF00B0F0"/>
        <bgColor indexed="64"/>
      </patternFill>
    </fill>
    <fill>
      <patternFill patternType="solid">
        <fgColor theme="5" tint="-0.499984740745262"/>
        <bgColor indexed="64"/>
      </patternFill>
    </fill>
    <fill>
      <patternFill patternType="solid">
        <fgColor rgb="FF00B050"/>
        <bgColor indexed="64"/>
      </patternFill>
    </fill>
    <fill>
      <patternFill patternType="solid">
        <fgColor rgb="FF92D050"/>
        <bgColor indexed="64"/>
      </patternFill>
    </fill>
    <fill>
      <patternFill patternType="solid">
        <fgColor theme="4" tint="-0.249977111117893"/>
        <bgColor indexed="64"/>
      </patternFill>
    </fill>
    <fill>
      <patternFill patternType="solid">
        <fgColor theme="2" tint="-0.499984740745262"/>
        <bgColor indexed="64"/>
      </patternFill>
    </fill>
    <fill>
      <patternFill patternType="solid">
        <fgColor theme="1" tint="4.9989318521683403E-2"/>
        <bgColor indexed="64"/>
      </patternFill>
    </fill>
    <fill>
      <patternFill patternType="solid">
        <fgColor rgb="FF0070C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42">
    <xf numFmtId="0" fontId="0" fillId="0" borderId="0"/>
    <xf numFmtId="0" fontId="24" fillId="0" borderId="0" applyNumberFormat="0" applyFill="0" applyBorder="0" applyAlignment="0" applyProtection="0"/>
    <xf numFmtId="0" fontId="25" fillId="0" borderId="9"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27" fillId="0" borderId="0" applyNumberFormat="0" applyFill="0" applyBorder="0" applyAlignment="0" applyProtection="0"/>
    <xf numFmtId="0" fontId="28" fillId="28" borderId="0" applyNumberFormat="0" applyBorder="0" applyAlignment="0" applyProtection="0"/>
    <xf numFmtId="0" fontId="29" fillId="29" borderId="0" applyNumberFormat="0" applyBorder="0" applyAlignment="0" applyProtection="0"/>
    <xf numFmtId="0" fontId="30" fillId="30" borderId="0" applyNumberFormat="0" applyBorder="0" applyAlignment="0" applyProtection="0"/>
    <xf numFmtId="0" fontId="31" fillId="31" borderId="12" applyNumberFormat="0" applyAlignment="0" applyProtection="0"/>
    <xf numFmtId="0" fontId="32" fillId="32" borderId="13" applyNumberFormat="0" applyAlignment="0" applyProtection="0"/>
    <xf numFmtId="0" fontId="33" fillId="32" borderId="12" applyNumberFormat="0" applyAlignment="0" applyProtection="0"/>
    <xf numFmtId="0" fontId="34" fillId="0" borderId="14" applyNumberFormat="0" applyFill="0" applyAlignment="0" applyProtection="0"/>
    <xf numFmtId="0" fontId="35" fillId="33" borderId="15" applyNumberFormat="0" applyAlignment="0" applyProtection="0"/>
    <xf numFmtId="0" fontId="36" fillId="0" borderId="0" applyNumberFormat="0" applyFill="0" applyBorder="0" applyAlignment="0" applyProtection="0"/>
    <xf numFmtId="0" fontId="23" fillId="34" borderId="16" applyNumberFormat="0" applyFont="0" applyAlignment="0" applyProtection="0"/>
    <xf numFmtId="0" fontId="37" fillId="0" borderId="0" applyNumberFormat="0" applyFill="0" applyBorder="0" applyAlignment="0" applyProtection="0"/>
    <xf numFmtId="0" fontId="38" fillId="0" borderId="17" applyNumberFormat="0" applyFill="0" applyAlignment="0" applyProtection="0"/>
    <xf numFmtId="0" fontId="1" fillId="35" borderId="0" applyNumberFormat="0" applyBorder="0" applyAlignment="0" applyProtection="0"/>
    <xf numFmtId="0" fontId="23" fillId="36" borderId="0" applyNumberFormat="0" applyBorder="0" applyAlignment="0" applyProtection="0"/>
    <xf numFmtId="0" fontId="23" fillId="37" borderId="0" applyNumberFormat="0" applyBorder="0" applyAlignment="0" applyProtection="0"/>
    <xf numFmtId="0" fontId="23" fillId="38" borderId="0" applyNumberFormat="0" applyBorder="0" applyAlignment="0" applyProtection="0"/>
    <xf numFmtId="0" fontId="1" fillId="39"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23" fillId="42" borderId="0" applyNumberFormat="0" applyBorder="0" applyAlignment="0" applyProtection="0"/>
    <xf numFmtId="0" fontId="1" fillId="43" borderId="0" applyNumberFormat="0" applyBorder="0" applyAlignment="0" applyProtection="0"/>
    <xf numFmtId="0" fontId="23" fillId="44" borderId="0" applyNumberFormat="0" applyBorder="0" applyAlignment="0" applyProtection="0"/>
    <xf numFmtId="0" fontId="23" fillId="45" borderId="0" applyNumberFormat="0" applyBorder="0" applyAlignment="0" applyProtection="0"/>
    <xf numFmtId="0" fontId="23" fillId="46" borderId="0" applyNumberFormat="0" applyBorder="0" applyAlignment="0" applyProtection="0"/>
    <xf numFmtId="0" fontId="1" fillId="47" borderId="0" applyNumberFormat="0" applyBorder="0" applyAlignment="0" applyProtection="0"/>
    <xf numFmtId="0" fontId="23" fillId="48" borderId="0" applyNumberFormat="0" applyBorder="0" applyAlignment="0" applyProtection="0"/>
    <xf numFmtId="0" fontId="23" fillId="49" borderId="0" applyNumberFormat="0" applyBorder="0" applyAlignment="0" applyProtection="0"/>
    <xf numFmtId="0" fontId="23" fillId="50" borderId="0" applyNumberFormat="0" applyBorder="0" applyAlignment="0" applyProtection="0"/>
    <xf numFmtId="0" fontId="1"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1" fillId="55" borderId="0" applyNumberFormat="0" applyBorder="0" applyAlignment="0" applyProtection="0"/>
    <xf numFmtId="0" fontId="23" fillId="56" borderId="0" applyNumberFormat="0" applyBorder="0" applyAlignment="0" applyProtection="0"/>
    <xf numFmtId="0" fontId="23" fillId="57" borderId="0" applyNumberFormat="0" applyBorder="0" applyAlignment="0" applyProtection="0"/>
    <xf numFmtId="0" fontId="23" fillId="58" borderId="0" applyNumberFormat="0" applyBorder="0" applyAlignment="0" applyProtection="0"/>
  </cellStyleXfs>
  <cellXfs count="234">
    <xf numFmtId="0" fontId="0" fillId="0" borderId="0" xfId="0"/>
    <xf numFmtId="164" fontId="0" fillId="0" borderId="0" xfId="0" applyNumberFormat="1"/>
    <xf numFmtId="0" fontId="0" fillId="0" borderId="0" xfId="0" applyAlignment="1">
      <alignment horizontal="center"/>
    </xf>
    <xf numFmtId="0" fontId="3" fillId="3" borderId="0" xfId="0" applyFont="1" applyFill="1" applyAlignment="1">
      <alignment vertical="center"/>
    </xf>
    <xf numFmtId="0" fontId="3" fillId="0" borderId="0" xfId="0" applyFont="1" applyAlignment="1">
      <alignment vertical="center"/>
    </xf>
    <xf numFmtId="0" fontId="0" fillId="4" borderId="0" xfId="0" applyFill="1" applyAlignment="1">
      <alignment horizontal="center"/>
    </xf>
    <xf numFmtId="0" fontId="0" fillId="4" borderId="0" xfId="0" applyFill="1"/>
    <xf numFmtId="0" fontId="4" fillId="5" borderId="0" xfId="0" applyFont="1" applyFill="1" applyAlignment="1">
      <alignment horizontal="center"/>
    </xf>
    <xf numFmtId="0" fontId="0" fillId="5" borderId="0" xfId="0" applyFill="1" applyAlignment="1">
      <alignment horizontal="center"/>
    </xf>
    <xf numFmtId="0" fontId="0" fillId="6" borderId="1" xfId="0" applyFill="1" applyBorder="1" applyAlignment="1">
      <alignment horizontal="center"/>
    </xf>
    <xf numFmtId="8" fontId="0" fillId="6" borderId="1" xfId="0" applyNumberFormat="1" applyFill="1" applyBorder="1"/>
    <xf numFmtId="8" fontId="0" fillId="6" borderId="1" xfId="0" applyNumberFormat="1" applyFill="1" applyBorder="1" applyAlignment="1">
      <alignment horizontal="center"/>
    </xf>
    <xf numFmtId="0" fontId="0" fillId="4" borderId="1" xfId="0" applyFill="1" applyBorder="1" applyAlignment="1">
      <alignment horizontal="center"/>
    </xf>
    <xf numFmtId="8" fontId="0" fillId="4" borderId="1" xfId="0" applyNumberFormat="1" applyFill="1" applyBorder="1"/>
    <xf numFmtId="8" fontId="0" fillId="4" borderId="1" xfId="0" applyNumberFormat="1" applyFill="1" applyBorder="1" applyAlignment="1">
      <alignment horizontal="center"/>
    </xf>
    <xf numFmtId="0" fontId="0" fillId="6" borderId="0" xfId="0" applyFill="1"/>
    <xf numFmtId="0" fontId="0" fillId="6" borderId="1" xfId="0" applyFill="1" applyBorder="1"/>
    <xf numFmtId="0" fontId="0" fillId="4" borderId="1" xfId="0" applyFill="1" applyBorder="1"/>
    <xf numFmtId="0" fontId="0" fillId="0" borderId="0" xfId="0" applyAlignment="1">
      <alignment horizontal="center" vertical="center" wrapText="1"/>
    </xf>
    <xf numFmtId="0" fontId="0" fillId="4" borderId="0" xfId="0" applyFill="1" applyAlignment="1">
      <alignment vertical="center" wrapText="1"/>
    </xf>
    <xf numFmtId="0" fontId="0" fillId="0" borderId="1" xfId="0" applyBorder="1" applyAlignment="1">
      <alignment horizontal="center" vertical="center" wrapText="1"/>
    </xf>
    <xf numFmtId="0" fontId="5" fillId="5" borderId="1" xfId="0" applyFont="1" applyFill="1" applyBorder="1" applyAlignment="1">
      <alignment horizontal="center" vertical="center" wrapText="1"/>
    </xf>
    <xf numFmtId="0" fontId="6" fillId="0" borderId="1" xfId="0" applyFont="1" applyBorder="1" applyAlignment="1">
      <alignment horizontal="center"/>
    </xf>
    <xf numFmtId="8" fontId="7" fillId="6" borderId="1" xfId="0" applyNumberFormat="1" applyFont="1" applyFill="1" applyBorder="1" applyAlignment="1">
      <alignment horizontal="center"/>
    </xf>
    <xf numFmtId="8" fontId="0" fillId="7" borderId="1" xfId="0" applyNumberFormat="1" applyFill="1" applyBorder="1"/>
    <xf numFmtId="0" fontId="0" fillId="8" borderId="1" xfId="0" applyFill="1" applyBorder="1" applyAlignment="1">
      <alignment horizontal="center"/>
    </xf>
    <xf numFmtId="0" fontId="0" fillId="8" borderId="0" xfId="0" applyFill="1"/>
    <xf numFmtId="8" fontId="0" fillId="9" borderId="1" xfId="0" applyNumberFormat="1" applyFill="1" applyBorder="1" applyAlignment="1">
      <alignment horizontal="center"/>
    </xf>
    <xf numFmtId="8" fontId="7" fillId="9" borderId="1" xfId="0" applyNumberFormat="1" applyFont="1" applyFill="1" applyBorder="1" applyAlignment="1">
      <alignment horizontal="center"/>
    </xf>
    <xf numFmtId="0" fontId="8" fillId="10" borderId="0" xfId="0" applyFont="1" applyFill="1" applyAlignment="1">
      <alignment horizontal="center" vertical="center" wrapText="1"/>
    </xf>
    <xf numFmtId="0" fontId="8" fillId="4" borderId="0" xfId="0" applyFont="1" applyFill="1"/>
    <xf numFmtId="0" fontId="9" fillId="5" borderId="1" xfId="0" applyFont="1" applyFill="1" applyBorder="1" applyAlignment="1">
      <alignment horizontal="left"/>
    </xf>
    <xf numFmtId="0" fontId="9" fillId="11" borderId="2" xfId="0" applyFont="1" applyFill="1" applyBorder="1" applyAlignment="1">
      <alignment horizontal="center"/>
    </xf>
    <xf numFmtId="0" fontId="0" fillId="0" borderId="2" xfId="0" applyBorder="1"/>
    <xf numFmtId="0" fontId="0" fillId="7" borderId="1" xfId="0" applyFill="1" applyBorder="1" applyAlignment="1">
      <alignment horizontal="center"/>
    </xf>
    <xf numFmtId="44" fontId="0" fillId="12" borderId="3" xfId="0" applyNumberFormat="1" applyFill="1" applyBorder="1"/>
    <xf numFmtId="0" fontId="4" fillId="11" borderId="1" xfId="0" applyFont="1" applyFill="1" applyBorder="1" applyAlignment="1">
      <alignment horizontal="right"/>
    </xf>
    <xf numFmtId="44" fontId="9" fillId="13" borderId="1" xfId="0" applyNumberFormat="1" applyFont="1" applyFill="1" applyBorder="1" applyAlignment="1">
      <alignment horizontal="left"/>
    </xf>
    <xf numFmtId="44" fontId="0" fillId="12" borderId="1" xfId="0" applyNumberFormat="1" applyFill="1" applyBorder="1"/>
    <xf numFmtId="0" fontId="0" fillId="4" borderId="5" xfId="0" applyFill="1" applyBorder="1" applyAlignment="1">
      <alignment horizontal="center"/>
    </xf>
    <xf numFmtId="44" fontId="0" fillId="7" borderId="1" xfId="0" applyNumberFormat="1" applyFill="1" applyBorder="1"/>
    <xf numFmtId="0" fontId="0" fillId="0" borderId="6" xfId="0" applyBorder="1"/>
    <xf numFmtId="0" fontId="4" fillId="11" borderId="5" xfId="0" applyFont="1" applyFill="1" applyBorder="1" applyAlignment="1">
      <alignment horizontal="right"/>
    </xf>
    <xf numFmtId="0" fontId="4" fillId="11" borderId="1" xfId="0" applyFont="1" applyFill="1" applyBorder="1" applyAlignment="1">
      <alignment horizontal="center"/>
    </xf>
    <xf numFmtId="0" fontId="10" fillId="14" borderId="1" xfId="0" applyFont="1" applyFill="1" applyBorder="1" applyAlignment="1">
      <alignment horizontal="right"/>
    </xf>
    <xf numFmtId="0" fontId="12" fillId="14" borderId="1" xfId="0" applyFont="1" applyFill="1" applyBorder="1" applyAlignment="1">
      <alignment horizontal="right"/>
    </xf>
    <xf numFmtId="0" fontId="0" fillId="0" borderId="0" xfId="0" applyAlignment="1">
      <alignment horizontal="center" vertical="center"/>
    </xf>
    <xf numFmtId="0" fontId="0" fillId="4" borderId="0" xfId="0" applyFill="1" applyAlignment="1">
      <alignment horizontal="center" vertical="center"/>
    </xf>
    <xf numFmtId="0" fontId="3" fillId="0" borderId="0" xfId="0" applyFont="1"/>
    <xf numFmtId="0" fontId="15" fillId="4" borderId="0" xfId="0" applyFont="1" applyFill="1"/>
    <xf numFmtId="0" fontId="15" fillId="0" borderId="0" xfId="0" applyFont="1"/>
    <xf numFmtId="0" fontId="0" fillId="0" borderId="0" xfId="0" applyAlignment="1">
      <alignment horizontal="right"/>
    </xf>
    <xf numFmtId="0" fontId="0" fillId="0" borderId="0" xfId="0" applyAlignment="1">
      <alignment horizontal="left"/>
    </xf>
    <xf numFmtId="0" fontId="0" fillId="17" borderId="0" xfId="0" applyFill="1" applyAlignment="1">
      <alignment horizontal="center"/>
    </xf>
    <xf numFmtId="0" fontId="14" fillId="17" borderId="0" xfId="0" applyFont="1" applyFill="1" applyAlignment="1">
      <alignment horizontal="center"/>
    </xf>
    <xf numFmtId="0" fontId="0" fillId="18" borderId="0" xfId="0" applyFill="1" applyAlignment="1">
      <alignment horizontal="center"/>
    </xf>
    <xf numFmtId="0" fontId="14" fillId="18" borderId="0" xfId="0" applyFont="1" applyFill="1" applyAlignment="1">
      <alignment horizontal="center"/>
    </xf>
    <xf numFmtId="0" fontId="16" fillId="0" borderId="0" xfId="0" applyFont="1" applyAlignment="1">
      <alignment horizontal="center" vertical="center"/>
    </xf>
    <xf numFmtId="0" fontId="0" fillId="0" borderId="0" xfId="0" quotePrefix="1"/>
    <xf numFmtId="0" fontId="0" fillId="4" borderId="3" xfId="0" applyFill="1" applyBorder="1"/>
    <xf numFmtId="0" fontId="5" fillId="0" borderId="0" xfId="0" applyFont="1"/>
    <xf numFmtId="0" fontId="5" fillId="0" borderId="2" xfId="0" applyFont="1" applyBorder="1"/>
    <xf numFmtId="0" fontId="0" fillId="4" borderId="7" xfId="0" applyFill="1" applyBorder="1"/>
    <xf numFmtId="0" fontId="17" fillId="0" borderId="0" xfId="0" applyFont="1" applyAlignment="1">
      <alignment horizontal="center" vertical="center"/>
    </xf>
    <xf numFmtId="8" fontId="0" fillId="18" borderId="1" xfId="0" applyNumberFormat="1" applyFill="1" applyBorder="1"/>
    <xf numFmtId="0" fontId="0" fillId="0" borderId="0" xfId="0" quotePrefix="1" applyAlignment="1">
      <alignment horizontal="center" vertical="center"/>
    </xf>
    <xf numFmtId="0" fontId="0" fillId="23" borderId="1" xfId="0" applyFill="1" applyBorder="1" applyAlignment="1">
      <alignment horizontal="center"/>
    </xf>
    <xf numFmtId="0" fontId="0" fillId="10" borderId="1" xfId="0" applyFill="1" applyBorder="1"/>
    <xf numFmtId="0" fontId="0" fillId="0" borderId="1" xfId="0" applyBorder="1" applyAlignment="1">
      <alignment horizontal="center"/>
    </xf>
    <xf numFmtId="0" fontId="0" fillId="0" borderId="1" xfId="0" applyBorder="1"/>
    <xf numFmtId="0" fontId="0" fillId="0" borderId="8" xfId="0" applyBorder="1" applyAlignment="1">
      <alignment horizontal="center"/>
    </xf>
    <xf numFmtId="0" fontId="0" fillId="0" borderId="8" xfId="0" applyBorder="1"/>
    <xf numFmtId="0" fontId="0" fillId="9" borderId="1" xfId="0" applyFill="1" applyBorder="1"/>
    <xf numFmtId="0" fontId="18" fillId="0" borderId="0" xfId="0" applyFont="1" applyAlignment="1">
      <alignment horizontal="left"/>
    </xf>
    <xf numFmtId="0" fontId="0" fillId="25" borderId="0" xfId="0" applyFill="1"/>
    <xf numFmtId="0" fontId="0" fillId="7" borderId="1" xfId="0" applyFill="1" applyBorder="1" applyAlignment="1">
      <alignment horizontal="center" vertical="center"/>
    </xf>
    <xf numFmtId="165" fontId="0" fillId="10" borderId="1" xfId="0" quotePrefix="1" applyNumberFormat="1" applyFill="1" applyBorder="1" applyAlignment="1">
      <alignment horizontal="center"/>
    </xf>
    <xf numFmtId="0" fontId="4" fillId="5" borderId="3" xfId="0" applyFont="1" applyFill="1" applyBorder="1" applyAlignment="1">
      <alignment horizontal="center" vertical="center" wrapText="1"/>
    </xf>
    <xf numFmtId="0" fontId="4" fillId="16" borderId="3" xfId="0" applyFont="1" applyFill="1" applyBorder="1" applyAlignment="1">
      <alignment horizontal="center" vertical="center" wrapText="1"/>
    </xf>
    <xf numFmtId="0" fontId="0" fillId="8" borderId="4" xfId="0" applyFill="1" applyBorder="1" applyAlignment="1">
      <alignment horizontal="center"/>
    </xf>
    <xf numFmtId="8" fontId="0" fillId="7" borderId="4" xfId="0" applyNumberFormat="1" applyFill="1" applyBorder="1"/>
    <xf numFmtId="8" fontId="0" fillId="4" borderId="4" xfId="0" applyNumberFormat="1" applyFill="1" applyBorder="1"/>
    <xf numFmtId="8" fontId="0" fillId="4" borderId="4" xfId="0" applyNumberFormat="1" applyFill="1" applyBorder="1" applyAlignment="1">
      <alignment horizontal="center"/>
    </xf>
    <xf numFmtId="8" fontId="0" fillId="9" borderId="4" xfId="0" applyNumberFormat="1" applyFill="1" applyBorder="1" applyAlignment="1">
      <alignment horizontal="center"/>
    </xf>
    <xf numFmtId="0" fontId="0" fillId="23" borderId="4" xfId="0" applyFill="1" applyBorder="1" applyAlignment="1">
      <alignment horizontal="center"/>
    </xf>
    <xf numFmtId="0" fontId="0" fillId="7" borderId="4" xfId="0" applyFill="1" applyBorder="1" applyAlignment="1">
      <alignment horizontal="center" vertical="center"/>
    </xf>
    <xf numFmtId="0" fontId="0" fillId="15" borderId="4" xfId="0" applyFill="1" applyBorder="1"/>
    <xf numFmtId="42" fontId="0" fillId="4" borderId="0" xfId="0" applyNumberFormat="1" applyFill="1" applyAlignment="1">
      <alignment horizontal="center"/>
    </xf>
    <xf numFmtId="42" fontId="0" fillId="4" borderId="0" xfId="0" applyNumberFormat="1" applyFill="1"/>
    <xf numFmtId="42" fontId="0" fillId="17" borderId="0" xfId="0" applyNumberFormat="1" applyFill="1" applyAlignment="1">
      <alignment horizontal="center"/>
    </xf>
    <xf numFmtId="42" fontId="0" fillId="18" borderId="0" xfId="0" applyNumberFormat="1" applyFill="1" applyAlignment="1">
      <alignment horizontal="center"/>
    </xf>
    <xf numFmtId="42" fontId="0" fillId="0" borderId="0" xfId="0" applyNumberFormat="1"/>
    <xf numFmtId="0" fontId="0" fillId="7" borderId="4" xfId="0" applyFill="1" applyBorder="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15" fillId="4" borderId="1" xfId="0" applyFont="1" applyFill="1" applyBorder="1"/>
    <xf numFmtId="14" fontId="20" fillId="9" borderId="0" xfId="0" applyNumberFormat="1" applyFont="1" applyFill="1"/>
    <xf numFmtId="0" fontId="22" fillId="4" borderId="0" xfId="0" applyFont="1" applyFill="1" applyAlignment="1">
      <alignment horizontal="center"/>
    </xf>
    <xf numFmtId="0" fontId="22" fillId="4" borderId="0" xfId="0" applyFont="1" applyFill="1" applyAlignment="1">
      <alignment horizontal="left" indent="4"/>
    </xf>
    <xf numFmtId="9" fontId="0" fillId="7" borderId="1" xfId="0" applyNumberFormat="1" applyFill="1" applyBorder="1"/>
    <xf numFmtId="9" fontId="0" fillId="7" borderId="4" xfId="0" applyNumberFormat="1" applyFill="1" applyBorder="1"/>
    <xf numFmtId="9" fontId="0" fillId="0" borderId="1" xfId="0" applyNumberFormat="1" applyBorder="1"/>
    <xf numFmtId="42" fontId="16" fillId="0" borderId="0" xfId="0" applyNumberFormat="1" applyFont="1" applyAlignment="1">
      <alignment horizontal="center" vertical="center"/>
    </xf>
    <xf numFmtId="42" fontId="0" fillId="10" borderId="1" xfId="0" applyNumberFormat="1" applyFill="1" applyBorder="1"/>
    <xf numFmtId="42" fontId="0" fillId="0" borderId="1" xfId="0" applyNumberFormat="1" applyBorder="1"/>
    <xf numFmtId="42" fontId="0" fillId="0" borderId="8" xfId="0" applyNumberFormat="1" applyBorder="1"/>
    <xf numFmtId="0" fontId="17" fillId="0" borderId="0" xfId="0" applyFont="1" applyAlignment="1">
      <alignment horizontal="center"/>
    </xf>
    <xf numFmtId="166" fontId="17" fillId="2" borderId="0" xfId="0" applyNumberFormat="1" applyFont="1" applyFill="1"/>
    <xf numFmtId="6" fontId="17" fillId="2" borderId="0" xfId="0" quotePrefix="1" applyNumberFormat="1" applyFont="1" applyFill="1" applyAlignment="1">
      <alignment horizontal="right"/>
    </xf>
    <xf numFmtId="166" fontId="17" fillId="2" borderId="0" xfId="0" applyNumberFormat="1" applyFont="1" applyFill="1" applyAlignment="1">
      <alignment horizontal="right"/>
    </xf>
    <xf numFmtId="0" fontId="17" fillId="0" borderId="0" xfId="0" quotePrefix="1" applyFont="1"/>
    <xf numFmtId="166" fontId="17" fillId="2" borderId="0" xfId="0" quotePrefix="1" applyNumberFormat="1" applyFont="1" applyFill="1"/>
    <xf numFmtId="0" fontId="0" fillId="0" borderId="18" xfId="0" applyBorder="1" applyAlignment="1">
      <alignment horizontal="left"/>
    </xf>
    <xf numFmtId="0" fontId="0" fillId="0" borderId="19" xfId="0" applyBorder="1"/>
    <xf numFmtId="0" fontId="0" fillId="0" borderId="18" xfId="0" applyBorder="1" applyAlignment="1">
      <alignment horizontal="center" vertical="center"/>
    </xf>
    <xf numFmtId="0" fontId="0" fillId="0" borderId="20" xfId="0" applyBorder="1" applyAlignment="1">
      <alignment horizontal="left"/>
    </xf>
    <xf numFmtId="0" fontId="0" fillId="0" borderId="20" xfId="0" applyBorder="1"/>
    <xf numFmtId="0" fontId="0" fillId="0" borderId="2" xfId="0" applyBorder="1" applyAlignment="1">
      <alignment horizontal="center"/>
    </xf>
    <xf numFmtId="0" fontId="0" fillId="0" borderId="24" xfId="0" applyBorder="1" applyAlignment="1">
      <alignment horizontal="center"/>
    </xf>
    <xf numFmtId="164" fontId="15" fillId="0" borderId="0" xfId="0" applyNumberFormat="1" applyFont="1"/>
    <xf numFmtId="0" fontId="15" fillId="0" borderId="0" xfId="0" applyFont="1" applyAlignment="1">
      <alignment horizontal="left"/>
    </xf>
    <xf numFmtId="9" fontId="15" fillId="0" borderId="0" xfId="0" applyNumberFormat="1" applyFont="1"/>
    <xf numFmtId="9" fontId="0" fillId="0" borderId="0" xfId="0" applyNumberFormat="1"/>
    <xf numFmtId="0" fontId="22" fillId="27" borderId="0" xfId="0" applyFont="1" applyFill="1" applyAlignment="1">
      <alignment horizontal="left" indent="4"/>
    </xf>
    <xf numFmtId="0" fontId="22" fillId="0" borderId="0" xfId="0" applyFont="1" applyAlignment="1">
      <alignment horizontal="center"/>
    </xf>
    <xf numFmtId="0" fontId="22" fillId="0" borderId="0" xfId="0" applyFont="1" applyAlignment="1">
      <alignment horizontal="left" indent="4"/>
    </xf>
    <xf numFmtId="42" fontId="22" fillId="0" borderId="0" xfId="0" applyNumberFormat="1" applyFont="1" applyAlignment="1">
      <alignment horizontal="center" vertical="center"/>
    </xf>
    <xf numFmtId="42" fontId="22" fillId="0" borderId="0" xfId="0" applyNumberFormat="1" applyFont="1" applyAlignment="1">
      <alignment horizontal="center"/>
    </xf>
    <xf numFmtId="42" fontId="22" fillId="0" borderId="0" xfId="0" applyNumberFormat="1" applyFont="1"/>
    <xf numFmtId="0" fontId="0" fillId="4" borderId="0" xfId="0" applyFill="1" applyAlignment="1">
      <alignment horizontal="left"/>
    </xf>
    <xf numFmtId="164" fontId="0" fillId="0" borderId="0" xfId="0" applyNumberFormat="1" applyAlignment="1">
      <alignment horizontal="left"/>
    </xf>
    <xf numFmtId="0" fontId="0" fillId="0" borderId="25" xfId="0" applyBorder="1"/>
    <xf numFmtId="42" fontId="0" fillId="0" borderId="0" xfId="0" applyNumberFormat="1" applyAlignment="1">
      <alignment horizontal="left"/>
    </xf>
    <xf numFmtId="9" fontId="0" fillId="7" borderId="1" xfId="0" applyNumberFormat="1" applyFill="1" applyBorder="1" applyAlignment="1">
      <alignment horizontal="center"/>
    </xf>
    <xf numFmtId="9" fontId="0" fillId="7" borderId="4" xfId="0" applyNumberFormat="1" applyFill="1" applyBorder="1" applyAlignment="1">
      <alignment horizontal="center"/>
    </xf>
    <xf numFmtId="166" fontId="17" fillId="0" borderId="0" xfId="0" applyNumberFormat="1" applyFont="1"/>
    <xf numFmtId="6" fontId="17" fillId="2" borderId="0" xfId="0" quotePrefix="1" applyNumberFormat="1" applyFont="1" applyFill="1"/>
    <xf numFmtId="167" fontId="17" fillId="2" borderId="0" xfId="0" applyNumberFormat="1" applyFont="1" applyFill="1" applyAlignment="1">
      <alignment horizontal="right"/>
    </xf>
    <xf numFmtId="22" fontId="0" fillId="0" borderId="0" xfId="0" applyNumberFormat="1" applyAlignment="1">
      <alignment horizontal="center" vertical="center"/>
    </xf>
    <xf numFmtId="0" fontId="0" fillId="0" borderId="27" xfId="0" applyBorder="1"/>
    <xf numFmtId="0" fontId="2" fillId="0" borderId="0" xfId="0" applyFont="1"/>
    <xf numFmtId="0" fontId="17" fillId="0" borderId="0" xfId="0" applyFont="1"/>
    <xf numFmtId="0" fontId="0" fillId="0" borderId="0" xfId="0" applyAlignment="1">
      <alignment vertical="top" wrapText="1"/>
    </xf>
    <xf numFmtId="0" fontId="41" fillId="24" borderId="0" xfId="0" applyFont="1" applyFill="1" applyAlignment="1">
      <alignment horizontal="left" indent="4"/>
    </xf>
    <xf numFmtId="42" fontId="41" fillId="24" borderId="0" xfId="0" applyNumberFormat="1" applyFont="1" applyFill="1" applyAlignment="1">
      <alignment horizontal="center" vertical="center"/>
    </xf>
    <xf numFmtId="42" fontId="41" fillId="11" borderId="0" xfId="0" applyNumberFormat="1" applyFont="1" applyFill="1" applyAlignment="1">
      <alignment horizontal="center" vertical="center"/>
    </xf>
    <xf numFmtId="42" fontId="41" fillId="24" borderId="0" xfId="0" applyNumberFormat="1" applyFont="1" applyFill="1" applyAlignment="1">
      <alignment horizontal="left" indent="4"/>
    </xf>
    <xf numFmtId="42" fontId="41" fillId="11" borderId="0" xfId="0" applyNumberFormat="1" applyFont="1" applyFill="1" applyAlignment="1">
      <alignment horizontal="left" indent="4"/>
    </xf>
    <xf numFmtId="42" fontId="41" fillId="15" borderId="0" xfId="0" applyNumberFormat="1" applyFont="1" applyFill="1" applyAlignment="1">
      <alignment horizontal="center" vertical="center"/>
    </xf>
    <xf numFmtId="42" fontId="41" fillId="24" borderId="0" xfId="0" applyNumberFormat="1" applyFont="1" applyFill="1" applyAlignment="1">
      <alignment horizontal="center"/>
    </xf>
    <xf numFmtId="0" fontId="41" fillId="15" borderId="0" xfId="0" applyFont="1" applyFill="1" applyAlignment="1">
      <alignment horizontal="center" vertical="center"/>
    </xf>
    <xf numFmtId="0" fontId="0" fillId="4" borderId="0" xfId="0" applyFill="1" applyAlignment="1">
      <alignment vertical="top"/>
    </xf>
    <xf numFmtId="0" fontId="0" fillId="0" borderId="0" xfId="0" applyAlignment="1">
      <alignment vertical="top"/>
    </xf>
    <xf numFmtId="0" fontId="41" fillId="24" borderId="0" xfId="0" applyFont="1" applyFill="1" applyAlignment="1">
      <alignment horizontal="center"/>
    </xf>
    <xf numFmtId="42" fontId="41" fillId="24" borderId="0" xfId="0" quotePrefix="1" applyNumberFormat="1" applyFont="1" applyFill="1" applyAlignment="1">
      <alignment horizontal="center"/>
    </xf>
    <xf numFmtId="0" fontId="22" fillId="27" borderId="0" xfId="0" applyFont="1" applyFill="1" applyAlignment="1">
      <alignment horizontal="center"/>
    </xf>
    <xf numFmtId="0" fontId="22" fillId="27" borderId="0" xfId="0" applyFont="1" applyFill="1" applyAlignment="1">
      <alignment horizontal="right" indent="1"/>
    </xf>
    <xf numFmtId="42" fontId="22" fillId="11" borderId="0" xfId="0" applyNumberFormat="1" applyFont="1" applyFill="1" applyAlignment="1">
      <alignment horizontal="center" vertical="center"/>
    </xf>
    <xf numFmtId="42" fontId="22" fillId="24" borderId="18" xfId="0" applyNumberFormat="1" applyFont="1" applyFill="1" applyBorder="1" applyAlignment="1">
      <alignment horizontal="center" vertical="center"/>
    </xf>
    <xf numFmtId="42" fontId="22" fillId="24" borderId="23" xfId="0" quotePrefix="1" applyNumberFormat="1" applyFont="1" applyFill="1" applyBorder="1" applyAlignment="1">
      <alignment horizontal="center" vertical="center"/>
    </xf>
    <xf numFmtId="0" fontId="22" fillId="24" borderId="30" xfId="0" applyFont="1" applyFill="1" applyBorder="1" applyAlignment="1">
      <alignment horizontal="left" indent="4"/>
    </xf>
    <xf numFmtId="0" fontId="22" fillId="24" borderId="31" xfId="0" applyFont="1" applyFill="1" applyBorder="1" applyAlignment="1">
      <alignment horizontal="left" indent="4"/>
    </xf>
    <xf numFmtId="42" fontId="22" fillId="24" borderId="32" xfId="0" quotePrefix="1" applyNumberFormat="1" applyFont="1" applyFill="1" applyBorder="1" applyAlignment="1">
      <alignment horizontal="center" vertical="center"/>
    </xf>
    <xf numFmtId="42" fontId="22" fillId="24" borderId="26" xfId="0" quotePrefix="1" applyNumberFormat="1" applyFont="1" applyFill="1" applyBorder="1" applyAlignment="1">
      <alignment horizontal="center" vertical="center"/>
    </xf>
    <xf numFmtId="0" fontId="22" fillId="16" borderId="28" xfId="0" applyFont="1" applyFill="1" applyBorder="1" applyAlignment="1">
      <alignment horizontal="center"/>
    </xf>
    <xf numFmtId="42" fontId="22" fillId="11" borderId="19" xfId="0" quotePrefix="1" applyNumberFormat="1" applyFont="1" applyFill="1" applyBorder="1" applyAlignment="1">
      <alignment horizontal="center" vertical="center"/>
    </xf>
    <xf numFmtId="0" fontId="21" fillId="15" borderId="29" xfId="0" applyFont="1" applyFill="1" applyBorder="1" applyAlignment="1">
      <alignment horizontal="center"/>
    </xf>
    <xf numFmtId="0" fontId="21" fillId="15" borderId="18" xfId="0" applyFont="1" applyFill="1" applyBorder="1" applyAlignment="1">
      <alignment horizontal="left" indent="4"/>
    </xf>
    <xf numFmtId="42" fontId="21" fillId="15" borderId="18" xfId="0" applyNumberFormat="1" applyFont="1" applyFill="1" applyBorder="1" applyAlignment="1">
      <alignment horizontal="center" vertical="center"/>
    </xf>
    <xf numFmtId="42" fontId="21" fillId="15" borderId="18" xfId="0" applyNumberFormat="1" applyFont="1" applyFill="1" applyBorder="1" applyAlignment="1">
      <alignment horizontal="center"/>
    </xf>
    <xf numFmtId="42" fontId="21" fillId="15" borderId="19" xfId="0" applyNumberFormat="1" applyFont="1" applyFill="1" applyBorder="1"/>
    <xf numFmtId="0" fontId="43" fillId="11" borderId="29" xfId="0" applyFont="1" applyFill="1" applyBorder="1" applyAlignment="1">
      <alignment horizontal="left" indent="4"/>
    </xf>
    <xf numFmtId="0" fontId="44" fillId="24" borderId="21" xfId="0" applyFont="1" applyFill="1" applyBorder="1" applyAlignment="1">
      <alignment horizontal="left" indent="4"/>
    </xf>
    <xf numFmtId="0" fontId="41" fillId="16" borderId="0" xfId="0" applyFont="1" applyFill="1" applyAlignment="1">
      <alignment horizontal="center"/>
    </xf>
    <xf numFmtId="0" fontId="45" fillId="11" borderId="0" xfId="0" applyFont="1" applyFill="1" applyAlignment="1">
      <alignment horizontal="left" indent="4"/>
    </xf>
    <xf numFmtId="0" fontId="40" fillId="0" borderId="0" xfId="0" applyFont="1" applyAlignment="1">
      <alignment horizontal="center"/>
    </xf>
    <xf numFmtId="42" fontId="22" fillId="4" borderId="0" xfId="0" applyNumberFormat="1" applyFont="1" applyFill="1" applyAlignment="1">
      <alignment horizontal="center" vertical="center"/>
    </xf>
    <xf numFmtId="42" fontId="22" fillId="4" borderId="0" xfId="0" applyNumberFormat="1" applyFont="1" applyFill="1" applyAlignment="1">
      <alignment horizontal="center"/>
    </xf>
    <xf numFmtId="42" fontId="22" fillId="4" borderId="0" xfId="0" applyNumberFormat="1" applyFont="1" applyFill="1"/>
    <xf numFmtId="0" fontId="0" fillId="13" borderId="0" xfId="0" quotePrefix="1" applyFill="1"/>
    <xf numFmtId="0" fontId="0" fillId="13" borderId="0" xfId="0" applyFill="1"/>
    <xf numFmtId="0" fontId="0" fillId="27" borderId="0" xfId="0" applyFill="1"/>
    <xf numFmtId="0" fontId="40" fillId="0" borderId="0" xfId="0" applyFont="1"/>
    <xf numFmtId="0" fontId="0" fillId="12" borderId="1" xfId="0" applyFill="1" applyBorder="1"/>
    <xf numFmtId="0" fontId="0" fillId="13" borderId="1" xfId="0" applyFill="1" applyBorder="1"/>
    <xf numFmtId="44" fontId="0" fillId="0" borderId="0" xfId="0" applyNumberFormat="1"/>
    <xf numFmtId="44" fontId="0" fillId="4" borderId="0" xfId="0" applyNumberFormat="1" applyFill="1"/>
    <xf numFmtId="44" fontId="0" fillId="13" borderId="1" xfId="0" applyNumberFormat="1" applyFill="1" applyBorder="1"/>
    <xf numFmtId="14" fontId="20" fillId="7" borderId="0" xfId="0" applyNumberFormat="1" applyFont="1" applyFill="1"/>
    <xf numFmtId="41" fontId="0" fillId="0" borderId="0" xfId="0" applyNumberFormat="1"/>
    <xf numFmtId="41" fontId="22" fillId="0" borderId="0" xfId="0" applyNumberFormat="1" applyFont="1" applyAlignment="1">
      <alignment horizontal="center"/>
    </xf>
    <xf numFmtId="41" fontId="22" fillId="0" borderId="0" xfId="0" applyNumberFormat="1" applyFont="1" applyAlignment="1">
      <alignment horizontal="left" indent="4"/>
    </xf>
    <xf numFmtId="41" fontId="22" fillId="0" borderId="0" xfId="0" applyNumberFormat="1" applyFont="1" applyAlignment="1">
      <alignment horizontal="center" vertical="center"/>
    </xf>
    <xf numFmtId="41" fontId="22" fillId="0" borderId="0" xfId="0" applyNumberFormat="1" applyFont="1"/>
    <xf numFmtId="41" fontId="0" fillId="4" borderId="0" xfId="0" applyNumberFormat="1" applyFill="1"/>
    <xf numFmtId="0" fontId="0" fillId="2" borderId="0" xfId="0" applyFill="1" applyAlignment="1">
      <alignment horizontal="center" vertical="center"/>
    </xf>
    <xf numFmtId="0" fontId="0" fillId="16" borderId="26" xfId="0" applyFill="1" applyBorder="1" applyAlignment="1">
      <alignment horizontal="center"/>
    </xf>
    <xf numFmtId="0" fontId="0" fillId="16" borderId="0" xfId="0" applyFill="1" applyAlignment="1">
      <alignment horizontal="center"/>
    </xf>
    <xf numFmtId="0" fontId="48" fillId="4" borderId="19" xfId="0" applyFont="1" applyFill="1" applyBorder="1" applyAlignment="1">
      <alignment horizontal="center"/>
    </xf>
    <xf numFmtId="0" fontId="9" fillId="0" borderId="0" xfId="0" applyFont="1" applyAlignment="1">
      <alignment horizontal="center"/>
    </xf>
    <xf numFmtId="0" fontId="4" fillId="0" borderId="0" xfId="0" applyFont="1" applyAlignment="1">
      <alignment horizontal="center"/>
    </xf>
    <xf numFmtId="0" fontId="42" fillId="0" borderId="0" xfId="0" applyFont="1" applyAlignment="1">
      <alignment horizontal="center" vertical="center" wrapText="1"/>
    </xf>
    <xf numFmtId="0" fontId="15" fillId="0" borderId="0" xfId="0" applyFont="1" applyAlignment="1">
      <alignment horizontal="center" vertical="center"/>
    </xf>
    <xf numFmtId="0" fontId="6" fillId="0" borderId="0" xfId="0" applyFont="1"/>
    <xf numFmtId="0" fontId="0" fillId="0" borderId="0" xfId="0" quotePrefix="1" applyAlignment="1">
      <alignment horizontal="left"/>
    </xf>
    <xf numFmtId="0" fontId="47" fillId="0" borderId="0" xfId="0" applyFont="1" applyAlignment="1">
      <alignment horizontal="center" vertical="center"/>
    </xf>
    <xf numFmtId="0" fontId="0" fillId="0" borderId="0" xfId="0" applyAlignment="1">
      <alignment horizontal="center" vertical="top" wrapText="1"/>
    </xf>
    <xf numFmtId="0" fontId="39" fillId="0" borderId="0" xfId="0" applyFont="1" applyAlignment="1">
      <alignment horizontal="center"/>
    </xf>
    <xf numFmtId="0" fontId="0" fillId="0" borderId="0" xfId="0" applyAlignment="1">
      <alignment horizontal="center" vertical="top"/>
    </xf>
    <xf numFmtId="14" fontId="46" fillId="12" borderId="0" xfId="0" applyNumberFormat="1" applyFont="1" applyFill="1" applyAlignment="1">
      <alignment horizontal="center" vertical="center"/>
    </xf>
    <xf numFmtId="0" fontId="16" fillId="0" borderId="33" xfId="0" applyFont="1" applyBorder="1" applyAlignment="1">
      <alignment horizontal="center"/>
    </xf>
    <xf numFmtId="0" fontId="16" fillId="0" borderId="34" xfId="0" applyFont="1" applyBorder="1" applyAlignment="1">
      <alignment horizontal="center"/>
    </xf>
    <xf numFmtId="0" fontId="16" fillId="0" borderId="35" xfId="0" applyFont="1" applyBorder="1" applyAlignment="1">
      <alignment horizontal="center"/>
    </xf>
    <xf numFmtId="0" fontId="41" fillId="0" borderId="0" xfId="0" applyFont="1" applyAlignment="1">
      <alignment horizontal="center" vertical="top" wrapText="1"/>
    </xf>
    <xf numFmtId="42" fontId="42" fillId="17" borderId="22" xfId="0" applyNumberFormat="1" applyFont="1" applyFill="1" applyBorder="1" applyAlignment="1">
      <alignment horizontal="center" vertical="center"/>
    </xf>
    <xf numFmtId="42" fontId="42" fillId="17" borderId="0" xfId="0" applyNumberFormat="1" applyFont="1" applyFill="1" applyAlignment="1">
      <alignment horizontal="center" vertical="center"/>
    </xf>
    <xf numFmtId="42" fontId="42" fillId="18" borderId="22" xfId="0" applyNumberFormat="1" applyFont="1" applyFill="1" applyBorder="1" applyAlignment="1">
      <alignment horizontal="center" vertical="center"/>
    </xf>
    <xf numFmtId="42" fontId="42" fillId="18" borderId="0" xfId="0" applyNumberFormat="1" applyFont="1" applyFill="1" applyAlignment="1">
      <alignment horizontal="center" vertical="center"/>
    </xf>
    <xf numFmtId="42" fontId="42" fillId="26" borderId="22" xfId="0" applyNumberFormat="1" applyFont="1" applyFill="1" applyBorder="1" applyAlignment="1">
      <alignment horizontal="center" vertical="center"/>
    </xf>
    <xf numFmtId="42" fontId="42" fillId="26" borderId="0" xfId="0" applyNumberFormat="1" applyFont="1" applyFill="1" applyAlignment="1">
      <alignment horizontal="center" vertical="center"/>
    </xf>
    <xf numFmtId="0" fontId="22" fillId="27" borderId="0" xfId="0" applyFont="1" applyFill="1" applyAlignment="1">
      <alignment horizontal="center" vertical="center" wrapText="1"/>
    </xf>
    <xf numFmtId="0" fontId="47" fillId="0" borderId="0" xfId="0" applyFont="1" applyAlignment="1">
      <alignment horizontal="center" vertical="center"/>
    </xf>
    <xf numFmtId="0" fontId="11" fillId="0" borderId="1" xfId="0" applyFont="1" applyBorder="1" applyAlignment="1">
      <alignment horizontal="center"/>
    </xf>
    <xf numFmtId="14" fontId="13" fillId="2" borderId="0" xfId="0" applyNumberFormat="1" applyFont="1" applyFill="1" applyAlignment="1">
      <alignment horizontal="center" vertical="center"/>
    </xf>
    <xf numFmtId="0" fontId="13" fillId="16" borderId="0" xfId="0" applyFont="1" applyFill="1" applyAlignment="1">
      <alignment horizontal="center" vertical="center"/>
    </xf>
    <xf numFmtId="0" fontId="0" fillId="0" borderId="0" xfId="0" applyAlignment="1">
      <alignment horizontal="center"/>
    </xf>
    <xf numFmtId="0" fontId="13" fillId="19" borderId="0" xfId="0" applyFont="1" applyFill="1" applyAlignment="1">
      <alignment horizontal="center" vertical="center"/>
    </xf>
    <xf numFmtId="0" fontId="13" fillId="21" borderId="0" xfId="0" applyFont="1" applyFill="1" applyAlignment="1">
      <alignment horizontal="center" vertical="center"/>
    </xf>
    <xf numFmtId="166" fontId="0" fillId="0" borderId="0" xfId="0" applyNumberFormat="1" applyAlignment="1">
      <alignment horizontal="center"/>
    </xf>
    <xf numFmtId="0" fontId="13" fillId="20" borderId="0" xfId="0" applyFont="1" applyFill="1" applyAlignment="1">
      <alignment horizontal="center" vertical="center"/>
    </xf>
    <xf numFmtId="0" fontId="13" fillId="22" borderId="0" xfId="0" applyFont="1" applyFill="1" applyAlignment="1">
      <alignment horizontal="center" vertical="center"/>
    </xf>
    <xf numFmtId="0" fontId="3" fillId="3" borderId="0" xfId="0" applyFont="1" applyFill="1" applyAlignment="1">
      <alignment horizontal="center" vertical="center"/>
    </xf>
    <xf numFmtId="0" fontId="49" fillId="0" borderId="0" xfId="0" applyFont="1" applyAlignment="1">
      <alignment horizontal="center"/>
    </xf>
    <xf numFmtId="14" fontId="2" fillId="2" borderId="0" xfId="0" applyNumberFormat="1"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font>
        <b val="0"/>
        <i val="0"/>
        <strike val="0"/>
        <condense val="0"/>
        <extend val="0"/>
        <outline val="0"/>
        <shadow val="0"/>
        <u val="none"/>
        <vertAlign val="baseline"/>
        <sz val="10"/>
        <color indexed="8"/>
        <name val="sans-serif"/>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indexed="8"/>
        <name val="sans-serif"/>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indexed="8"/>
        <name val="sans-serif"/>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indexed="8"/>
        <name val="sans-serif"/>
        <scheme val="none"/>
      </font>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numFmt numFmtId="12" formatCode="&quot;$&quot;#,##0.00_);[Red]\(&quot;$&quot;#,##0.00\)"/>
      <fill>
        <patternFill patternType="solid">
          <fgColor indexed="64"/>
          <bgColor theme="1" tint="0.49998474074526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4"/>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ill>
        <patternFill patternType="solid">
          <fgColor indexed="64"/>
          <bgColor theme="1"/>
        </patternFill>
      </fill>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12" formatCode="&quot;$&quot;#,##0.00_);[Red]\(&quot;$&quot;#,##0.00\)"/>
      <fill>
        <patternFill patternType="solid">
          <fgColor indexed="64"/>
          <bgColor theme="1" tint="0.49998474074526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1"/>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numFmt numFmtId="12" formatCode="&quot;$&quot;#,##0.00_);[Red]\(&quot;$&quot;#,##0.00\)"/>
      <fill>
        <patternFill patternType="solid">
          <fgColor indexed="64"/>
          <bgColor theme="4"/>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ill>
        <patternFill patternType="solid">
          <fgColor indexed="64"/>
          <bgColor theme="1"/>
        </patternFill>
      </fill>
    </dxf>
    <dxf>
      <border outline="0">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0" formatCode="General"/>
      <fill>
        <patternFill patternType="solid">
          <fgColor indexed="64"/>
          <bgColor theme="1" tint="0.49998474074526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numFmt numFmtId="0" formatCode="General"/>
      <fill>
        <patternFill patternType="solid">
          <fgColor indexed="64"/>
          <bgColor theme="1" tint="0.49998474074526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numFmt numFmtId="0" formatCode="General"/>
      <fill>
        <patternFill patternType="solid">
          <fgColor indexed="64"/>
          <bgColor theme="1" tint="0.49998474074526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numFmt numFmtId="0" formatCode="General"/>
      <fill>
        <patternFill patternType="solid">
          <fgColor indexed="64"/>
          <bgColor theme="1" tint="0.49998474074526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numFmt numFmtId="0" formatCode="General"/>
      <fill>
        <patternFill patternType="solid">
          <fgColor indexed="64"/>
          <bgColor theme="1" tint="0.34998626667073579"/>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fill>
        <patternFill patternType="solid">
          <fgColor indexed="64"/>
          <bgColor theme="1" tint="0.34998626667073579"/>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numFmt numFmtId="32" formatCode="_(&quot;$&quot;* #,##0_);_(&quot;$&quot;* \(#,##0\);_(&quot;$&quot;* &quot;-&quot;_);_(@_)"/>
      <fill>
        <patternFill patternType="solid">
          <fgColor indexed="64"/>
          <bgColor theme="1" tint="0.34998626667073579"/>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numFmt numFmtId="32" formatCode="_(&quot;$&quot;* #,##0_);_(&quot;$&quot;* \(#,##0\);_(&quot;$&quot;* &quot;-&quot;_);_(@_)"/>
      <fill>
        <patternFill patternType="solid">
          <fgColor indexed="64"/>
          <bgColor theme="1" tint="0.34998626667073579"/>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fill>
        <patternFill patternType="solid">
          <fgColor indexed="64"/>
          <bgColor theme="1" tint="0.34998626667073579"/>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numFmt numFmtId="165" formatCode="&quot;$&quot;#,##0;[Red]&quot;$&quot;#,##0"/>
      <fill>
        <patternFill patternType="solid">
          <fgColor indexed="64"/>
          <bgColor theme="1" tint="0.34998626667073579"/>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Nicholas Lueders" id="{AC7BA14F-659E-4BB8-95F5-7D54D561EEBB}" userId="f3f6829c91aa2d53"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8000000}" name="L_TIP_TEPPAN" displayName="L_TIP_TEPPAN" ref="C10:E46" totalsRowShown="0" headerRowDxfId="80" tableBorderDxfId="79">
  <autoFilter ref="C10:E46" xr:uid="{00000000-0009-0000-0100-000004000000}"/>
  <tableColumns count="3">
    <tableColumn id="1" xr3:uid="{00000000-0010-0000-0800-000001000000}" name="EMPLOYEE NAME" dataDxfId="78"/>
    <tableColumn id="2" xr3:uid="{00000000-0010-0000-0800-000002000000}" name="ENTRÉE" dataDxfId="77"/>
    <tableColumn id="3" xr3:uid="{00000000-0010-0000-0800-000003000000}" name="AM TIP OUT" dataDxfId="76">
      <calculatedColumnFormula>IF(IF(COUNTIF($C$12:$C$46,C11)&gt;=2,"Duplicate Employee",ROUND(($D$3/$D$47)*$D11,0))=0,"",IF(COUNTIF($C$12:$C$46,C11)&gt;=2,"Duplicate Employee",ROUND(D11*$D$4,0)))</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D_TIP_TOGO" displayName="D_TIP_TOGO" ref="K10:M46" totalsRowShown="0" headerRowDxfId="35" tableBorderDxfId="34">
  <autoFilter ref="K10:M46" xr:uid="{00000000-0009-0000-0100-00000D000000}"/>
  <tableColumns count="3">
    <tableColumn id="1" xr3:uid="{00000000-0010-0000-0700-000001000000}" name="EMPLOYEE NAME" dataDxfId="33"/>
    <tableColumn id="2" xr3:uid="{00000000-0010-0000-0700-000002000000}" name="%" dataDxfId="32"/>
    <tableColumn id="3" xr3:uid="{00000000-0010-0000-0700-000003000000}" name="PM TIP OUT" dataDxfId="31">
      <calculatedColumnFormula>IF(COUNTIF($K$12:$K$46,D_TIP_TOGO[[#This Row],[EMPLOYEE NAME]])&gt;=2,'HARD DATA'!$Q$49,ROUND($L$3/SUM(D_TIP_TOGO[%])*D_TIP_TOGO[[#This Row],[%]],0))</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L_CASH" displayName="L_CASH" ref="E3:M50" totalsRowShown="0" headerRowDxfId="30" dataDxfId="28" headerRowBorderDxfId="29" tableBorderDxfId="27">
  <autoFilter ref="E3:M50" xr:uid="{00000000-0009-0000-0100-000002000000}"/>
  <tableColumns count="9">
    <tableColumn id="1" xr3:uid="{00000000-0010-0000-0B00-000001000000}" name="EMPLOYEE" dataDxfId="26"/>
    <tableColumn id="2" xr3:uid="{00000000-0010-0000-0B00-000002000000}" name="CASH OWED" dataDxfId="25"/>
    <tableColumn id="3" xr3:uid="{00000000-0010-0000-0B00-000003000000}" name="TEPPAN" dataDxfId="24"/>
    <tableColumn id="4" xr3:uid="{00000000-0010-0000-0B00-000004000000}" name="SUSHI" dataDxfId="23"/>
    <tableColumn id="5" xr3:uid="{00000000-0010-0000-0B00-000005000000}" name="BAR" dataDxfId="22"/>
    <tableColumn id="6" xr3:uid="{00000000-0010-0000-0B00-000006000000}" name="BUSSER" dataDxfId="21"/>
    <tableColumn id="7" xr3:uid="{00000000-0010-0000-0B00-000007000000}" name="TOGO" dataDxfId="20"/>
    <tableColumn id="9" xr3:uid="{00000000-0010-0000-0B00-000009000000}" name="TOTAL TIP OUT" dataDxfId="19"/>
    <tableColumn id="10" xr3:uid="{00000000-0010-0000-0B00-00000A000000}" name="TOTAL" dataDxfId="18">
      <calculatedColumnFormula>G4</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A000000}" name="D_CASH" displayName="D_CASH" ref="E3:M51" totalsRowShown="0" headerRowDxfId="17" dataDxfId="15" headerRowBorderDxfId="16" tableBorderDxfId="14">
  <autoFilter ref="E3:M51" xr:uid="{00000000-0009-0000-0100-000003000000}"/>
  <tableColumns count="9">
    <tableColumn id="1" xr3:uid="{00000000-0010-0000-0A00-000001000000}" name="EMPLOYEE" dataDxfId="13"/>
    <tableColumn id="2" xr3:uid="{00000000-0010-0000-0A00-000002000000}" name="CASH OWED" dataDxfId="12"/>
    <tableColumn id="3" xr3:uid="{00000000-0010-0000-0A00-000003000000}" name="TEPPAN" dataDxfId="11"/>
    <tableColumn id="4" xr3:uid="{00000000-0010-0000-0A00-000004000000}" name="SUSHI" dataDxfId="10"/>
    <tableColumn id="5" xr3:uid="{00000000-0010-0000-0A00-000005000000}" name="BAR" dataDxfId="9"/>
    <tableColumn id="6" xr3:uid="{00000000-0010-0000-0A00-000006000000}" name="BUSSER" dataDxfId="8"/>
    <tableColumn id="7" xr3:uid="{00000000-0010-0000-0A00-000007000000}" name="TOGO" dataDxfId="7"/>
    <tableColumn id="9" xr3:uid="{00000000-0010-0000-0A00-000009000000}" name="TOTAL TIP OUT" dataDxfId="6"/>
    <tableColumn id="10" xr3:uid="{00000000-0010-0000-0A00-00000A000000}" name="TOTAL" dataDxfId="5">
      <calculatedColumnFormula>G4</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D5000000}" name="EMPLOYEE_NAMES" displayName="EMPLOYEE_NAMES" ref="A1:C151" totalsRowShown="0" headerRowDxfId="4" dataDxfId="3">
  <autoFilter ref="A1:C151" xr:uid="{00000000-0009-0000-0100-000001000000}"/>
  <tableColumns count="3">
    <tableColumn id="2" xr3:uid="{00000000-0010-0000-D500-000002000000}" name="VALIDATION ID" dataDxfId="2"/>
    <tableColumn id="1" xr3:uid="{00000000-0010-0000-D500-000001000000}" name="EMPLOYEE NAME" dataDxfId="1">
      <calculatedColumnFormula>'Variable Data'!A5</calculatedColumnFormula>
    </tableColumn>
    <tableColumn id="3" xr3:uid="{00000000-0010-0000-D500-000003000000}" name="EMPLOYEE TABLE NAMES " dataDxfId="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AF60B42-B3DE-4BF7-B946-591CA6531DE4}" name="MGR_LIST" displayName="MGR_LIST" ref="D1:D20" totalsRowShown="0">
  <autoFilter ref="D1:D20" xr:uid="{A942D473-8ED4-44EE-962A-6849D3CF9403}"/>
  <tableColumns count="1">
    <tableColumn id="1" xr3:uid="{67D60E0F-4CD3-4094-A20E-036431547635}" name="MGR LIST">
      <calculatedColumnFormula>'Variable Data'!B5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D_TIP_TEPPAN" displayName="D_TIP_TEPPAN" ref="K10:M46" totalsRowShown="0" headerRowDxfId="75" tableBorderDxfId="74">
  <autoFilter ref="K10:M46" xr:uid="{00000000-0009-0000-0100-000005000000}"/>
  <tableColumns count="3">
    <tableColumn id="1" xr3:uid="{00000000-0010-0000-0900-000001000000}" name="EMPLOYEE NAME" dataDxfId="73"/>
    <tableColumn id="2" xr3:uid="{00000000-0010-0000-0900-000002000000}" name="ENTRÉE" dataDxfId="72"/>
    <tableColumn id="3" xr3:uid="{00000000-0010-0000-0900-000003000000}" name="PM TIP OUT" dataDxfId="7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L_TIP_SUSHI" displayName="L_TIP_SUSHI" ref="C10:E46" totalsRowShown="0" headerRowDxfId="70" tableBorderDxfId="69">
  <autoFilter ref="C10:E46" xr:uid="{00000000-0009-0000-0100-000006000000}"/>
  <tableColumns count="3">
    <tableColumn id="1" xr3:uid="{00000000-0010-0000-0000-000001000000}" name="EMPLOYEE NAME" dataDxfId="68"/>
    <tableColumn id="2" xr3:uid="{00000000-0010-0000-0000-000002000000}" name="%" dataDxfId="67"/>
    <tableColumn id="3" xr3:uid="{00000000-0010-0000-0000-000003000000}" name="AM TIP OUT" dataDxfId="6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D_TIP_SUSHI" displayName="D_TIP_SUSHI" ref="K10:M46" totalsRowShown="0" headerRowDxfId="65" tableBorderDxfId="64">
  <autoFilter ref="K10:M46" xr:uid="{00000000-0009-0000-0100-000007000000}"/>
  <tableColumns count="3">
    <tableColumn id="1" xr3:uid="{00000000-0010-0000-0100-000001000000}" name="EMPLOYEE NAME" dataDxfId="63"/>
    <tableColumn id="2" xr3:uid="{00000000-0010-0000-0100-000002000000}" name="%" dataDxfId="62"/>
    <tableColumn id="3" xr3:uid="{00000000-0010-0000-0100-000003000000}" name="PM TIP OUT" dataDxfId="61">
      <calculatedColumnFormula>IFERROR(IF(COUNTIF($K$12:$K$46,D_TIP_SUSHI[[#This Row],[EMPLOYEE NAME]])&gt;=2,'HARD DATA'!$Q$49,ROUND($L$3/SUM(D_TIP_SUSHI[%])*D_TIP_SUSHI[[#This Row],[%]],0)),"")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L_TIP_BAR" displayName="L_TIP_BAR" ref="C10:E46" totalsRowShown="0" headerRowDxfId="60" tableBorderDxfId="59">
  <autoFilter ref="C10:E46" xr:uid="{00000000-0009-0000-0100-000008000000}"/>
  <tableColumns count="3">
    <tableColumn id="1" xr3:uid="{00000000-0010-0000-0200-000001000000}" name="EMPLOYEE NAME" dataDxfId="58"/>
    <tableColumn id="2" xr3:uid="{00000000-0010-0000-0200-000002000000}" name="%" dataDxfId="57"/>
    <tableColumn id="3" xr3:uid="{00000000-0010-0000-0200-000003000000}" name="AM TIP OUT" dataDxfId="5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D_TIP_BAR" displayName="D_TIP_BAR" ref="K10:M46" totalsRowShown="0" headerRowDxfId="55" tableBorderDxfId="54">
  <autoFilter ref="K10:M46" xr:uid="{00000000-0009-0000-0100-000009000000}"/>
  <tableColumns count="3">
    <tableColumn id="1" xr3:uid="{00000000-0010-0000-0300-000001000000}" name="EMPLOYEE NAME" dataDxfId="53"/>
    <tableColumn id="2" xr3:uid="{00000000-0010-0000-0300-000002000000}" name="%" dataDxfId="52"/>
    <tableColumn id="3" xr3:uid="{00000000-0010-0000-0300-000003000000}" name="PM TIP OUT" dataDxfId="51">
      <calculatedColumnFormula>IF(COUNTIF($K$12:$K$46,D_TIP_BAR[[#This Row],[EMPLOYEE NAME]])&gt;=2,'HARD DATA'!$Q$49,ROUND($L$3/SUM(D_TIP_BAR[%])*D_TIP_BAR[[#This Row],[%]],0))</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L_TIP_BUSSER" displayName="L_TIP_BUSSER" ref="C10:E46" totalsRowShown="0" headerRowDxfId="50" tableBorderDxfId="49">
  <autoFilter ref="C10:E46" xr:uid="{00000000-0009-0000-0100-00000A000000}"/>
  <tableColumns count="3">
    <tableColumn id="1" xr3:uid="{00000000-0010-0000-0400-000001000000}" name="EMPLOYEE NAME" dataDxfId="48"/>
    <tableColumn id="2" xr3:uid="{00000000-0010-0000-0400-000002000000}" name="%" dataDxfId="47"/>
    <tableColumn id="3" xr3:uid="{00000000-0010-0000-0400-000003000000}" name="AM TIP OUT" dataDxfId="46">
      <calculatedColumnFormula>IF(COUNTIF($C$12:$C$46,L_TIP_BUSSER[[#This Row],[EMPLOYEE NAME]])&gt;=2,'HARD DATA'!$Q$49,ROUND($D$3/SUM(L_TIP_BUSSER[%])*L_TIP_BUSSER[[#This Row],[%]],0))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D_TIP_BUSSER" displayName="D_TIP_BUSSER" ref="K10:M46" totalsRowShown="0" headerRowDxfId="45" tableBorderDxfId="44">
  <autoFilter ref="K10:M46" xr:uid="{00000000-0009-0000-0100-00000B000000}"/>
  <tableColumns count="3">
    <tableColumn id="1" xr3:uid="{00000000-0010-0000-0500-000001000000}" name="EMPLOYEE NAME" dataDxfId="43"/>
    <tableColumn id="2" xr3:uid="{00000000-0010-0000-0500-000002000000}" name="%" dataDxfId="42"/>
    <tableColumn id="3" xr3:uid="{00000000-0010-0000-0500-000003000000}" name="PM TIP OUT" dataDxfId="41">
      <calculatedColumnFormula>IF(COUNTIF($K$12:$K$46,D_TIP_BUSSER[[#This Row],[EMPLOYEE NAME]])&gt;=2,'HARD DATA'!$Q$49,ROUND($L$3/SUM(D_TIP_BUSSER[%])*D_TIP_BUSSER[[#This Row],[%]],0))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L_TIP_TOGO" displayName="L_TIP_TOGO" ref="C10:E46" totalsRowShown="0" headerRowDxfId="40" tableBorderDxfId="39">
  <autoFilter ref="C10:E46" xr:uid="{00000000-0009-0000-0100-00000C000000}"/>
  <tableColumns count="3">
    <tableColumn id="1" xr3:uid="{00000000-0010-0000-0600-000001000000}" name="EMPLOYEE NAME" dataDxfId="38"/>
    <tableColumn id="2" xr3:uid="{00000000-0010-0000-0600-000002000000}" name="%" dataDxfId="37"/>
    <tableColumn id="3" xr3:uid="{00000000-0010-0000-0600-000003000000}" name="AM TIP OUT" dataDxfId="36">
      <calculatedColumnFormula>IF(COUNTIF($C$12:$C$46,L_TIP_TOGO[[#This Row],[EMPLOYEE NAME]])&gt;=2,'HARD DATA'!$Q$49,ROUND($D$3/SUM(L_TIP_TOGO[%])*L_TIP_TOGO[[#This Row],[%]],0))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3" dT="2020-07-25T04:01:42.59" personId="{AC7BA14F-659E-4BB8-95F5-7D54D561EEBB}" id="{BB4E947D-7790-4856-BD73-336FAE02F83C}">
    <text>THIS COLUMN IS FOR INPUTTING THE TIPS JUST LIKE THE TEPPAN, SUSHI, BAR, OR BUSSER</text>
  </threadedComment>
  <threadedComment ref="G46" dT="2020-07-25T04:00:36.63" personId="{AC7BA14F-659E-4BB8-95F5-7D54D561EEBB}" id="{00FC231C-15B4-4473-9D90-DCB2BB07208D}">
    <text>USE POSITIVE NUMBERS!</text>
  </threadedComment>
</ThreadedComments>
</file>

<file path=xl/threadedComments/threadedComment2.xml><?xml version="1.0" encoding="utf-8"?>
<ThreadedComments xmlns="http://schemas.microsoft.com/office/spreadsheetml/2018/threadedcomments" xmlns:x="http://schemas.openxmlformats.org/spreadsheetml/2006/main">
  <threadedComment ref="K3" dT="2020-07-25T04:01:42.59" personId="{AC7BA14F-659E-4BB8-95F5-7D54D561EEBB}" id="{AF6122C6-936F-463D-BEBD-7BD98D0F4E88}">
    <text>THIS COLUMN IS FOR TIPS FOR THE TOGO PEOPLE</text>
  </threadedComment>
  <threadedComment ref="G46" dT="2020-07-25T04:00:36.63" personId="{AC7BA14F-659E-4BB8-95F5-7D54D561EEBB}" id="{FA9FBF28-A67D-4F62-9A32-2C05FEDE42DF}">
    <text>USE POSITIVE NUMBERS!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0-08-13T00:39:52.72" personId="{AC7BA14F-659E-4BB8-95F5-7D54D561EEBB}" id="{246A117F-DE44-4F2F-9C7A-8B75CA02E028}">
    <text>The table names correspond to the employee list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X206"/>
  <sheetViews>
    <sheetView topLeftCell="A2" zoomScaleNormal="100" workbookViewId="0">
      <selection activeCell="H3" sqref="H3"/>
    </sheetView>
  </sheetViews>
  <sheetFormatPr defaultRowHeight="14.4"/>
  <cols>
    <col min="1" max="1" width="0.5546875" customWidth="1"/>
    <col min="2" max="2" width="36.33203125" customWidth="1"/>
    <col min="3" max="3" width="20.88671875" bestFit="1" customWidth="1"/>
    <col min="4" max="4" width="18.33203125" style="52" bestFit="1" customWidth="1"/>
    <col min="5" max="5" width="18.109375" bestFit="1" customWidth="1"/>
    <col min="6" max="6" width="23.109375" bestFit="1" customWidth="1"/>
    <col min="7" max="7" width="0.5546875" style="6" customWidth="1"/>
    <col min="8" max="8" width="41.44140625" customWidth="1"/>
    <col min="9" max="14" width="15.6640625" customWidth="1"/>
    <col min="15" max="15" width="0.5546875" style="6" customWidth="1"/>
    <col min="16" max="16" width="37" bestFit="1" customWidth="1"/>
    <col min="17" max="17" width="7" style="46" hidden="1" customWidth="1"/>
    <col min="18" max="18" width="36.6640625" bestFit="1" customWidth="1"/>
    <col min="19" max="19" width="0.5546875" style="6" customWidth="1"/>
    <col min="20" max="20" width="26.6640625" customWidth="1"/>
    <col min="21" max="21" width="23" customWidth="1"/>
    <col min="22" max="22" width="17.5546875" bestFit="1" customWidth="1"/>
    <col min="23" max="23" width="32.44140625" customWidth="1"/>
    <col min="24" max="24" width="0.5546875" style="6" customWidth="1"/>
    <col min="32" max="32" width="60.33203125" customWidth="1"/>
    <col min="33" max="33" width="20" customWidth="1"/>
    <col min="34" max="34" width="14.88671875" customWidth="1"/>
    <col min="35" max="35" width="22.109375" customWidth="1"/>
    <col min="36" max="36" width="21.109375" customWidth="1"/>
  </cols>
  <sheetData>
    <row r="1" spans="2:24" s="6" customFormat="1" ht="3" customHeight="1">
      <c r="D1" s="129"/>
      <c r="H1"/>
      <c r="I1"/>
      <c r="J1"/>
      <c r="K1"/>
      <c r="L1"/>
      <c r="M1"/>
      <c r="N1"/>
      <c r="P1" s="207" t="s">
        <v>370</v>
      </c>
      <c r="Q1" s="207"/>
      <c r="R1" s="207"/>
      <c r="S1" s="207"/>
      <c r="T1" s="207"/>
      <c r="U1" s="207"/>
      <c r="V1" s="207"/>
      <c r="W1" s="207"/>
    </row>
    <row r="2" spans="2:24" s="46" customFormat="1" ht="36" customHeight="1">
      <c r="B2" s="201" t="s">
        <v>62</v>
      </c>
      <c r="C2" s="209">
        <f>'LUNCH CASH'!J1</f>
        <v>29444</v>
      </c>
      <c r="D2" s="209"/>
      <c r="E2" s="209"/>
      <c r="F2"/>
      <c r="G2" s="47"/>
      <c r="H2" s="150" t="s">
        <v>14</v>
      </c>
      <c r="I2" s="150" t="s">
        <v>437</v>
      </c>
      <c r="J2" s="148" t="s">
        <v>438</v>
      </c>
      <c r="K2" s="148" t="s">
        <v>439</v>
      </c>
      <c r="L2" s="148" t="s">
        <v>440</v>
      </c>
      <c r="O2" s="47"/>
      <c r="P2" s="207"/>
      <c r="Q2" s="207"/>
      <c r="R2" s="207"/>
      <c r="S2" s="207"/>
      <c r="T2" s="207"/>
      <c r="U2" s="207"/>
      <c r="V2" s="207"/>
      <c r="W2" s="207"/>
      <c r="X2" s="47"/>
    </row>
    <row r="3" spans="2:24" s="152" customFormat="1" ht="20.100000000000001" customHeight="1">
      <c r="B3" s="202" t="s">
        <v>447</v>
      </c>
      <c r="C3" s="209"/>
      <c r="D3" s="209"/>
      <c r="E3" s="209"/>
      <c r="F3"/>
      <c r="G3" s="151"/>
      <c r="H3" s="173" t="s">
        <v>73</v>
      </c>
      <c r="I3" s="153" t="str">
        <f>'HARD DATA'!$Q$4</f>
        <v>TEPPAN</v>
      </c>
      <c r="J3" s="149" t="str">
        <f>_xlfn.IFNA(INDEX(L_TIP_TEPPAN[],MATCH($H$3,L_TIP_TEPPAN[EMPLOYEE NAME],0),3),"No Tip")</f>
        <v>No Tip</v>
      </c>
      <c r="K3" s="154" t="str">
        <f>_xlfn.IFNA(INDEX(D_TIP_TEPPAN[],MATCH($H$3,D_TIP_TEPPAN[EMPLOYEE NAME],0),3),"No Tip")</f>
        <v>No Tip</v>
      </c>
      <c r="L3" s="146">
        <f>SUM(J3:K3)</f>
        <v>0</v>
      </c>
      <c r="O3" s="151"/>
      <c r="P3" s="208" t="s">
        <v>444</v>
      </c>
      <c r="Q3" s="208"/>
      <c r="R3" s="208"/>
      <c r="S3" s="208"/>
      <c r="T3" s="208"/>
      <c r="U3" s="208"/>
      <c r="V3" s="208"/>
      <c r="W3" s="208"/>
      <c r="X3" s="151"/>
    </row>
    <row r="4" spans="2:24" ht="20.100000000000001" customHeight="1">
      <c r="D4" s="182"/>
      <c r="E4" s="182"/>
      <c r="H4" s="213" t="str">
        <f>'HARD DATA'!BD24</f>
        <v>You can use this to look up employees for the day and see how much they were tipped out, for AM/PM shift and it breaks it down into different tipped positions. Select the name in the Red box and choose employee and their tips will show to the right</v>
      </c>
      <c r="I4" s="174" t="str">
        <f>'HARD DATA'!$Q$5</f>
        <v>SUSHI</v>
      </c>
      <c r="J4" s="145" t="str">
        <f>_xlfn.IFNA(INDEX(L_TIP_SUSHI[],MATCH($H$3,L_TIP_SUSHI[EMPLOYEE NAME],0),3),"No Tip")</f>
        <v>No Tip</v>
      </c>
      <c r="K4" s="145" t="str">
        <f>_xlfn.IFNA(INDEX(D_TIP_SUSHI[],MATCH($H$3,D_TIP_SUSHI[EMPLOYEE NAME],0),3),"No Tip")</f>
        <v>No Tip</v>
      </c>
      <c r="L4" s="147">
        <f t="shared" ref="L4:L7" si="0">SUM(J4:K4)</f>
        <v>0</v>
      </c>
      <c r="S4"/>
    </row>
    <row r="5" spans="2:24" ht="20.100000000000001" customHeight="1" thickBot="1">
      <c r="C5" s="175"/>
      <c r="D5" s="203" t="s">
        <v>440</v>
      </c>
      <c r="E5" s="182"/>
      <c r="H5" s="213"/>
      <c r="I5" s="143" t="str">
        <f>'HARD DATA'!$L$3</f>
        <v>BAR</v>
      </c>
      <c r="J5" s="144" t="str">
        <f>_xlfn.IFNA(INDEX(L_TIP_BAR[],MATCH($H$3,L_TIP_BAR[EMPLOYEE NAME],0),3),"No Tip")</f>
        <v>No Tip</v>
      </c>
      <c r="K5" s="144" t="str">
        <f>_xlfn.IFNA(INDEX(D_TIP_BAR[],MATCH($H$3,D_TIP_BAR[EMPLOYEE NAME],0),3),"No Tip")</f>
        <v>No Tip</v>
      </c>
      <c r="L5" s="146">
        <f t="shared" si="0"/>
        <v>0</v>
      </c>
      <c r="Q5" s="138"/>
      <c r="R5" s="195" t="str">
        <f>'HARD DATA'!Q48</f>
        <v>EMPLOYEE NAME</v>
      </c>
      <c r="S5" s="139"/>
    </row>
    <row r="6" spans="2:24" ht="20.100000000000001" customHeight="1" thickBot="1">
      <c r="B6" s="199" t="str">
        <f>'HARD DATA'!X4</f>
        <v>EMPLOYEE</v>
      </c>
      <c r="C6" s="200" t="str">
        <f>'HARD DATA'!F8</f>
        <v>TOTAL TIPOUT</v>
      </c>
      <c r="D6" s="199" t="str">
        <f>'HARD DATA'!E1</f>
        <v xml:space="preserve">POSITION </v>
      </c>
      <c r="E6" s="200" t="str">
        <f>'HARD DATA'!Y2</f>
        <v>AM</v>
      </c>
      <c r="F6" s="199" t="str">
        <f>'HARD DATA'!Y1</f>
        <v>PM</v>
      </c>
      <c r="H6" s="213"/>
      <c r="I6" s="174" t="str">
        <f>'HARD DATA'!$Q$11</f>
        <v>BUSSER</v>
      </c>
      <c r="J6" s="145" t="str">
        <f>_xlfn.IFNA(INDEX(L_TIP_BUSSER[],MATCH($H$3,L_TIP_BUSSER[EMPLOYEE NAME],0),3),"No Tip")</f>
        <v>No Tip</v>
      </c>
      <c r="K6" s="145" t="str">
        <f>_xlfn.IFNA(INDEX(D_TIP_BUSSER[],MATCH($H$3,D_TIP_BUSSER[EMPLOYEE NAME],0),3),"No Tip")</f>
        <v>No Tip</v>
      </c>
      <c r="L6" s="147">
        <f t="shared" si="0"/>
        <v>0</v>
      </c>
      <c r="P6" s="115" t="s">
        <v>367</v>
      </c>
      <c r="Q6" s="112"/>
      <c r="R6" s="196" t="s">
        <v>441</v>
      </c>
      <c r="T6" s="210" t="s">
        <v>369</v>
      </c>
      <c r="U6" s="211"/>
      <c r="V6" s="211"/>
      <c r="W6" s="212"/>
    </row>
    <row r="7" spans="2:24" ht="20.100000000000001" customHeight="1" thickBot="1">
      <c r="D7" s="204" t="str">
        <f>INDEX(Validation!N10:AY10,1,MATCH('Front Sheet'!D5,Validation!N10:AY10,0))</f>
        <v>TOTAL TIPOUT</v>
      </c>
      <c r="H7" s="213"/>
      <c r="I7" s="143" t="str">
        <f>'HARD DATA'!$Q$13</f>
        <v>TOGO</v>
      </c>
      <c r="J7" s="144" t="str">
        <f>_xlfn.IFNA(INDEX(L_TIP_TOGO[],MATCH($H$3,L_TIP_TOGO[EMPLOYEE NAME],0),3),"No Tip")</f>
        <v>No Tip</v>
      </c>
      <c r="K7" s="144" t="str">
        <f>_xlfn.IFNA(INDEX(D_TIP_TOGO[],MATCH($H$3,D_TIP_TOGO[EMPLOYEE NAME],0),3),"No Tip")</f>
        <v>No Tip</v>
      </c>
      <c r="L7" s="146">
        <f t="shared" si="0"/>
        <v>0</v>
      </c>
      <c r="R7" s="113"/>
      <c r="T7" s="68" t="str">
        <f>'HARD DATA'!Q48</f>
        <v>EMPLOYEE NAME</v>
      </c>
      <c r="U7" s="68" t="str">
        <f>'HARD DATA'!Q68</f>
        <v>BEFORE Adjustment</v>
      </c>
      <c r="V7" s="117" t="str">
        <f>'HARD DATA'!Q69</f>
        <v>AFTER Adjustment</v>
      </c>
      <c r="W7" s="118" t="str">
        <f>'HARD DATA'!Q70</f>
        <v>WHAT WE OWE</v>
      </c>
    </row>
    <row r="8" spans="2:24" ht="20.100000000000001" customHeight="1" thickBot="1">
      <c r="H8" s="213"/>
      <c r="I8" s="143"/>
      <c r="J8" s="144">
        <f>SUM(J3:J7)</f>
        <v>0</v>
      </c>
      <c r="K8" s="144">
        <f>SUM(K3:K7)</f>
        <v>0</v>
      </c>
      <c r="L8" s="146">
        <f>SUM(L3:L7)</f>
        <v>0</v>
      </c>
      <c r="P8" s="116" t="s">
        <v>385</v>
      </c>
      <c r="Q8" s="114"/>
      <c r="R8" s="198" t="s">
        <v>425</v>
      </c>
      <c r="T8">
        <f>_xlfn.IFNA(MATCH($R$9,Validation!R10:AY10,0),"I'm Sorry, your selection is not valid. Please choose from; TEPPAN, SUSHI, BAR, BUSSER, or TOGO")</f>
        <v>31</v>
      </c>
    </row>
    <row r="9" spans="2:24" ht="20.100000000000001" customHeight="1">
      <c r="D9" s="130"/>
      <c r="E9" s="1"/>
      <c r="F9" s="1"/>
      <c r="H9" s="213"/>
      <c r="P9" t="s">
        <v>368</v>
      </c>
      <c r="R9" s="197" t="s">
        <v>20</v>
      </c>
    </row>
    <row r="10" spans="2:24" ht="15" customHeight="1">
      <c r="D10" s="130"/>
      <c r="E10" s="1"/>
      <c r="F10" s="1"/>
      <c r="J10" s="2" t="str">
        <f>'HARD DATA'!AJ2</f>
        <v xml:space="preserve">MGR </v>
      </c>
      <c r="K10" s="2" t="str">
        <f>'HARD DATA'!AN2</f>
        <v>BAR</v>
      </c>
      <c r="L10" s="2" t="str">
        <f>'HARD DATA'!AV2</f>
        <v>TOGO</v>
      </c>
      <c r="M10" s="2" t="str">
        <f>'HARD DATA'!AR2</f>
        <v>SAFE</v>
      </c>
      <c r="P10" s="180" t="str">
        <f>IF(OR(R9="Sushi",R9="Bar",R9="Busser",R9="Togo"),"What Perecent do they get of the tips?","")</f>
        <v>What Perecent do they get of the tips?</v>
      </c>
    </row>
    <row r="11" spans="2:24" ht="15" customHeight="1">
      <c r="D11" s="130"/>
      <c r="E11" s="1"/>
      <c r="F11" s="1"/>
      <c r="H11" t="str">
        <f>'HARD DATA'!Q27</f>
        <v>DEPOSIT FOR ALL DAY</v>
      </c>
      <c r="I11">
        <f>I12+I13</f>
        <v>0</v>
      </c>
      <c r="P11" s="179" t="str">
        <f>IFERROR(IF(R9="Teppan","How many Lunch Entrée's?",""),"")</f>
        <v/>
      </c>
      <c r="R11" s="58"/>
    </row>
    <row r="12" spans="2:24" ht="15" customHeight="1">
      <c r="D12" s="130"/>
      <c r="E12" s="1"/>
      <c r="F12" s="1"/>
      <c r="H12" t="str">
        <f>'HARD DATA'!Q24</f>
        <v>Lunch Deposit</v>
      </c>
      <c r="J12" s="185"/>
      <c r="P12" s="180" t="str">
        <f>IFERROR(IF(P11="","","How many Dinner entrée's?"),"")</f>
        <v/>
      </c>
    </row>
    <row r="13" spans="2:24" ht="15" customHeight="1">
      <c r="D13" s="130"/>
      <c r="E13" s="1"/>
      <c r="F13" s="1"/>
      <c r="H13" t="str">
        <f>'HARD DATA'!Q25</f>
        <v>Dinner Deposit</v>
      </c>
      <c r="P13" s="180" t="str">
        <f>IF(R9="Server",'HARD DATA'!BD25,"")</f>
        <v/>
      </c>
      <c r="R13" s="180"/>
    </row>
    <row r="14" spans="2:24" ht="15" customHeight="1">
      <c r="D14" s="130"/>
      <c r="E14" s="1"/>
      <c r="F14" s="1"/>
      <c r="Q14"/>
    </row>
    <row r="15" spans="2:24" ht="15" customHeight="1">
      <c r="D15" s="130"/>
      <c r="E15" s="1"/>
      <c r="F15" s="1"/>
      <c r="P15" s="58" t="s">
        <v>483</v>
      </c>
    </row>
    <row r="16" spans="2:24" ht="15" customHeight="1">
      <c r="D16" s="130"/>
      <c r="E16" s="1"/>
      <c r="F16" s="1"/>
      <c r="P16" s="58" t="s">
        <v>484</v>
      </c>
    </row>
    <row r="17" spans="4:18">
      <c r="D17" s="130"/>
      <c r="E17" s="1"/>
      <c r="F17" s="1"/>
      <c r="P17" t="s">
        <v>485</v>
      </c>
    </row>
    <row r="18" spans="4:18">
      <c r="D18" s="130"/>
      <c r="E18" s="1"/>
      <c r="F18" s="1"/>
      <c r="P18" t="s">
        <v>486</v>
      </c>
    </row>
    <row r="19" spans="4:18">
      <c r="D19" s="130"/>
      <c r="E19" s="1"/>
      <c r="F19" s="1"/>
      <c r="P19" t="s">
        <v>487</v>
      </c>
    </row>
    <row r="20" spans="4:18">
      <c r="D20" s="130"/>
      <c r="E20" s="1"/>
      <c r="F20" s="1"/>
      <c r="P20" t="s">
        <v>488</v>
      </c>
    </row>
    <row r="21" spans="4:18">
      <c r="D21" s="130"/>
      <c r="E21" s="1"/>
      <c r="F21" s="1"/>
      <c r="P21" t="s">
        <v>489</v>
      </c>
    </row>
    <row r="22" spans="4:18">
      <c r="D22" s="130"/>
      <c r="E22" s="1"/>
      <c r="F22" s="1"/>
    </row>
    <row r="23" spans="4:18">
      <c r="D23" s="130"/>
      <c r="E23" s="1"/>
      <c r="F23" s="1"/>
    </row>
    <row r="24" spans="4:18" ht="19.8">
      <c r="D24" s="130"/>
      <c r="E24" s="1"/>
      <c r="F24" s="1"/>
      <c r="P24" s="141" t="s">
        <v>413</v>
      </c>
      <c r="Q24" s="141"/>
      <c r="R24" s="141"/>
    </row>
    <row r="25" spans="4:18">
      <c r="D25" s="130"/>
      <c r="E25" s="1"/>
      <c r="F25" s="1"/>
      <c r="P25" s="2" t="s">
        <v>416</v>
      </c>
      <c r="R25" t="s">
        <v>435</v>
      </c>
    </row>
    <row r="26" spans="4:18" ht="229.5" customHeight="1">
      <c r="D26" s="130"/>
      <c r="E26" s="1"/>
      <c r="F26" s="1"/>
      <c r="P26" s="206" t="str">
        <f>INDEX('HARD DATA'!BC3:BD26,MATCH(R25,'HARD DATA'!BC3:BC30,0),2)</f>
        <v>Step 1: Fill out the  missed tip form with the first missed employee.        Step 2: Adjust the tips for the affected employees                                                        Step 3: Put the first missed employee into his proper tip sheet and shift Step 4: Use the next missed employee and input to the missed tip form.  Step 5:  Repeat Steps 2 - 4 until all missed tipped employees are in</v>
      </c>
      <c r="Q26" s="206"/>
      <c r="R26" s="206"/>
    </row>
    <row r="27" spans="4:18">
      <c r="D27" s="130"/>
      <c r="E27" s="1"/>
      <c r="F27" s="1"/>
      <c r="P27" s="142"/>
      <c r="Q27" s="142"/>
      <c r="R27" s="142"/>
    </row>
    <row r="28" spans="4:18">
      <c r="D28" s="130"/>
      <c r="E28" s="1"/>
      <c r="F28" s="1"/>
      <c r="P28" s="142"/>
      <c r="Q28" s="142"/>
      <c r="R28" s="142"/>
    </row>
    <row r="29" spans="4:18">
      <c r="D29" s="130"/>
      <c r="E29" s="1"/>
      <c r="F29" s="1"/>
      <c r="P29" s="142"/>
      <c r="Q29" s="142"/>
      <c r="R29" s="142"/>
    </row>
    <row r="30" spans="4:18">
      <c r="D30" s="130"/>
      <c r="E30" s="1"/>
      <c r="F30" s="1"/>
      <c r="P30" s="142"/>
      <c r="Q30" s="142"/>
      <c r="R30" s="142"/>
    </row>
    <row r="31" spans="4:18">
      <c r="D31" s="130"/>
      <c r="E31" s="1"/>
      <c r="F31" s="1"/>
      <c r="P31" s="142"/>
      <c r="Q31" s="142"/>
      <c r="R31" s="142"/>
    </row>
    <row r="32" spans="4:18">
      <c r="D32" s="130"/>
      <c r="E32" s="1"/>
      <c r="F32" s="1"/>
      <c r="P32" s="142"/>
      <c r="Q32" s="142"/>
      <c r="R32" s="142"/>
    </row>
    <row r="33" spans="4:18">
      <c r="D33" s="130"/>
      <c r="E33" s="1"/>
      <c r="F33" s="1"/>
      <c r="P33" s="142"/>
      <c r="Q33" s="142"/>
      <c r="R33" s="142"/>
    </row>
    <row r="34" spans="4:18">
      <c r="D34" s="130"/>
      <c r="E34" s="1"/>
      <c r="F34" s="1"/>
      <c r="P34" s="142"/>
      <c r="Q34" s="142"/>
      <c r="R34" s="142"/>
    </row>
    <row r="35" spans="4:18">
      <c r="D35" s="130"/>
      <c r="E35" s="1"/>
      <c r="F35" s="1"/>
      <c r="P35" s="142"/>
      <c r="Q35" s="142"/>
      <c r="R35" s="142"/>
    </row>
    <row r="36" spans="4:18">
      <c r="D36" s="130"/>
      <c r="E36" s="1"/>
      <c r="F36" s="1"/>
      <c r="P36" s="142"/>
      <c r="Q36" s="142"/>
      <c r="R36" s="142"/>
    </row>
    <row r="37" spans="4:18" ht="15" customHeight="1">
      <c r="D37" s="130"/>
      <c r="E37" s="1"/>
      <c r="F37" s="1"/>
      <c r="P37" s="142"/>
      <c r="Q37" s="142"/>
      <c r="R37" s="142"/>
    </row>
    <row r="38" spans="4:18">
      <c r="D38" s="130"/>
      <c r="E38" s="1"/>
      <c r="F38" s="1"/>
      <c r="P38" s="142"/>
      <c r="Q38" s="142"/>
      <c r="R38" s="142"/>
    </row>
    <row r="39" spans="4:18">
      <c r="D39" s="130"/>
      <c r="E39" s="1"/>
      <c r="F39" s="1"/>
      <c r="P39" s="142"/>
      <c r="Q39" s="142"/>
      <c r="R39" s="142"/>
    </row>
    <row r="40" spans="4:18" ht="165" customHeight="1">
      <c r="D40" s="130"/>
      <c r="E40" s="1"/>
      <c r="F40" s="1"/>
      <c r="P40" s="142"/>
      <c r="Q40" s="142"/>
      <c r="R40" s="142"/>
    </row>
    <row r="41" spans="4:18">
      <c r="D41" s="130"/>
      <c r="E41" s="1"/>
      <c r="F41" s="1"/>
    </row>
    <row r="42" spans="4:18">
      <c r="D42" s="130"/>
      <c r="E42" s="1"/>
      <c r="F42" s="1"/>
    </row>
    <row r="43" spans="4:18">
      <c r="D43" s="130"/>
      <c r="E43" s="1"/>
      <c r="F43" s="1"/>
    </row>
    <row r="44" spans="4:18">
      <c r="D44" s="130"/>
      <c r="E44" s="1"/>
      <c r="F44" s="1"/>
    </row>
    <row r="45" spans="4:18">
      <c r="D45" s="130"/>
      <c r="E45" s="1"/>
      <c r="F45" s="1"/>
    </row>
    <row r="46" spans="4:18">
      <c r="D46" s="130"/>
      <c r="E46" s="1"/>
      <c r="F46" s="1"/>
    </row>
    <row r="47" spans="4:18">
      <c r="D47" s="130"/>
      <c r="E47" s="1"/>
      <c r="F47" s="1"/>
    </row>
    <row r="48" spans="4:18">
      <c r="D48" s="130"/>
      <c r="E48" s="1"/>
      <c r="F48" s="1"/>
    </row>
    <row r="49" spans="4:6">
      <c r="D49" s="130"/>
      <c r="E49" s="1"/>
      <c r="F49" s="1"/>
    </row>
    <row r="50" spans="4:6">
      <c r="D50" s="130"/>
      <c r="E50" s="1"/>
      <c r="F50" s="1"/>
    </row>
    <row r="51" spans="4:6">
      <c r="D51" s="130"/>
      <c r="E51" s="1"/>
      <c r="F51" s="1"/>
    </row>
    <row r="52" spans="4:6">
      <c r="D52" s="130"/>
      <c r="E52" s="1"/>
      <c r="F52" s="1"/>
    </row>
    <row r="53" spans="4:6">
      <c r="D53" s="130"/>
      <c r="E53" s="1"/>
      <c r="F53" s="1"/>
    </row>
    <row r="54" spans="4:6">
      <c r="D54" s="130"/>
      <c r="E54" s="1"/>
      <c r="F54" s="1"/>
    </row>
    <row r="55" spans="4:6">
      <c r="D55" s="130"/>
      <c r="E55" s="1"/>
      <c r="F55" s="1"/>
    </row>
    <row r="56" spans="4:6">
      <c r="D56" s="130"/>
      <c r="E56" s="1"/>
      <c r="F56" s="1"/>
    </row>
    <row r="57" spans="4:6">
      <c r="D57" s="130"/>
      <c r="E57" s="1"/>
      <c r="F57" s="1"/>
    </row>
    <row r="58" spans="4:6">
      <c r="D58" s="130"/>
      <c r="E58" s="1"/>
      <c r="F58" s="1"/>
    </row>
    <row r="59" spans="4:6">
      <c r="D59" s="130"/>
      <c r="E59" s="1"/>
      <c r="F59" s="1"/>
    </row>
    <row r="60" spans="4:6">
      <c r="D60" s="130"/>
      <c r="E60" s="1"/>
      <c r="F60" s="1"/>
    </row>
    <row r="61" spans="4:6">
      <c r="D61" s="130"/>
      <c r="E61" s="1"/>
      <c r="F61" s="1"/>
    </row>
    <row r="62" spans="4:6">
      <c r="D62" s="130"/>
      <c r="E62" s="1"/>
      <c r="F62" s="1"/>
    </row>
    <row r="63" spans="4:6">
      <c r="D63" s="130"/>
      <c r="E63" s="1"/>
      <c r="F63" s="1"/>
    </row>
    <row r="64" spans="4:6">
      <c r="D64" s="130"/>
      <c r="E64" s="1"/>
      <c r="F64" s="1"/>
    </row>
    <row r="65" spans="4:6">
      <c r="D65" s="130"/>
      <c r="E65" s="1"/>
      <c r="F65" s="1"/>
    </row>
    <row r="66" spans="4:6">
      <c r="D66" s="130"/>
      <c r="E66" s="1"/>
      <c r="F66" s="1"/>
    </row>
    <row r="67" spans="4:6">
      <c r="D67" s="130"/>
      <c r="E67" s="1"/>
      <c r="F67" s="1"/>
    </row>
    <row r="68" spans="4:6">
      <c r="D68" s="130"/>
      <c r="E68" s="1"/>
      <c r="F68" s="1"/>
    </row>
    <row r="69" spans="4:6">
      <c r="D69" s="130"/>
      <c r="E69" s="1"/>
      <c r="F69" s="1"/>
    </row>
    <row r="70" spans="4:6">
      <c r="D70" s="130"/>
      <c r="E70" s="1"/>
      <c r="F70" s="1"/>
    </row>
    <row r="71" spans="4:6">
      <c r="D71" s="130"/>
      <c r="E71" s="1"/>
      <c r="F71" s="1"/>
    </row>
    <row r="72" spans="4:6">
      <c r="D72" s="130"/>
      <c r="E72" s="1"/>
      <c r="F72" s="1"/>
    </row>
    <row r="73" spans="4:6">
      <c r="D73" s="130"/>
      <c r="E73" s="1"/>
      <c r="F73" s="1"/>
    </row>
    <row r="74" spans="4:6">
      <c r="D74" s="130"/>
      <c r="E74" s="1"/>
      <c r="F74" s="1"/>
    </row>
    <row r="75" spans="4:6">
      <c r="D75" s="130"/>
      <c r="E75" s="1"/>
      <c r="F75" s="1"/>
    </row>
    <row r="76" spans="4:6">
      <c r="D76" s="130"/>
      <c r="E76" s="1"/>
      <c r="F76" s="1"/>
    </row>
    <row r="77" spans="4:6">
      <c r="D77" s="130"/>
      <c r="E77" s="1"/>
      <c r="F77" s="1"/>
    </row>
    <row r="78" spans="4:6">
      <c r="D78" s="130"/>
      <c r="E78" s="1"/>
      <c r="F78" s="1"/>
    </row>
    <row r="79" spans="4:6">
      <c r="D79" s="130"/>
      <c r="E79" s="1"/>
      <c r="F79" s="1"/>
    </row>
    <row r="80" spans="4:6">
      <c r="D80" s="130"/>
      <c r="E80" s="1"/>
      <c r="F80" s="1"/>
    </row>
    <row r="81" spans="4:6">
      <c r="D81" s="130"/>
      <c r="E81" s="1"/>
      <c r="F81" s="1"/>
    </row>
    <row r="82" spans="4:6">
      <c r="D82" s="130"/>
      <c r="E82" s="1"/>
      <c r="F82" s="1"/>
    </row>
    <row r="83" spans="4:6">
      <c r="D83" s="130"/>
      <c r="E83" s="1"/>
      <c r="F83" s="1"/>
    </row>
    <row r="84" spans="4:6">
      <c r="D84" s="130"/>
      <c r="E84" s="1"/>
      <c r="F84" s="1"/>
    </row>
    <row r="85" spans="4:6">
      <c r="D85" s="130"/>
      <c r="E85" s="1"/>
      <c r="F85" s="1"/>
    </row>
    <row r="86" spans="4:6">
      <c r="D86" s="130" t="str">
        <f>IFERROR(IF(ROUND(Validation!#REF!,0)&gt;0,ROUND(Validation!#REF!,0),""),"")</f>
        <v/>
      </c>
      <c r="E86" s="1" t="str">
        <f>IFERROR(INDEX(#REF!,MATCH('Front Sheet'!C86,#REF!,0),9),"")</f>
        <v/>
      </c>
      <c r="F86" s="1" t="str">
        <f>IFERROR(INDEX(#REF!,MATCH(C86,#REF!,0),9),"")</f>
        <v/>
      </c>
    </row>
    <row r="87" spans="4:6">
      <c r="D87" s="130" t="str">
        <f>IFERROR(IF(ROUND(Validation!#REF!,0)&gt;0,ROUND(Validation!#REF!,0),""),"")</f>
        <v/>
      </c>
      <c r="E87" s="1" t="str">
        <f>IFERROR(INDEX(#REF!,MATCH('Front Sheet'!C87,#REF!,0),9),"")</f>
        <v/>
      </c>
      <c r="F87" s="1" t="str">
        <f>IFERROR(INDEX(#REF!,MATCH(C87,#REF!,0),9),"")</f>
        <v/>
      </c>
    </row>
    <row r="88" spans="4:6">
      <c r="D88" s="130" t="str">
        <f>IFERROR(IF(ROUND(Validation!#REF!,0)&gt;0,ROUND(Validation!#REF!,0),""),"")</f>
        <v/>
      </c>
      <c r="E88" s="1" t="str">
        <f>IFERROR(INDEX(#REF!,MATCH('Front Sheet'!C88,#REF!,0),9),"")</f>
        <v/>
      </c>
      <c r="F88" s="1" t="str">
        <f>IFERROR(INDEX(#REF!,MATCH(C88,#REF!,0),9),"")</f>
        <v/>
      </c>
    </row>
    <row r="89" spans="4:6">
      <c r="D89" s="130" t="str">
        <f>IFERROR(IF(ROUND(Validation!#REF!,0)&gt;0,ROUND(Validation!#REF!,0),""),"")</f>
        <v/>
      </c>
      <c r="E89" s="1" t="str">
        <f>IFERROR(INDEX(#REF!,MATCH('Front Sheet'!C89,#REF!,0),9),"")</f>
        <v/>
      </c>
      <c r="F89" s="1" t="str">
        <f>IFERROR(INDEX(#REF!,MATCH(C89,#REF!,0),9),"")</f>
        <v/>
      </c>
    </row>
    <row r="90" spans="4:6">
      <c r="D90" s="130" t="str">
        <f>IFERROR(IF(ROUND(Validation!#REF!,0)&gt;0,ROUND(Validation!#REF!,0),""),"")</f>
        <v/>
      </c>
      <c r="E90" s="1" t="str">
        <f>IFERROR(INDEX(#REF!,MATCH('Front Sheet'!C90,#REF!,0),9),"")</f>
        <v/>
      </c>
      <c r="F90" s="1" t="str">
        <f>IFERROR(INDEX(#REF!,MATCH(C90,#REF!,0),9),"")</f>
        <v/>
      </c>
    </row>
    <row r="91" spans="4:6">
      <c r="D91" s="130" t="str">
        <f>IFERROR(IF(ROUND(Validation!#REF!,0)&gt;0,ROUND(Validation!#REF!,0),""),"")</f>
        <v/>
      </c>
      <c r="E91" s="1" t="str">
        <f>IFERROR(INDEX(#REF!,MATCH('Front Sheet'!C91,#REF!,0),9),"")</f>
        <v/>
      </c>
      <c r="F91" s="1" t="str">
        <f>IFERROR(INDEX(#REF!,MATCH(C91,#REF!,0),9),"")</f>
        <v/>
      </c>
    </row>
    <row r="92" spans="4:6">
      <c r="D92" s="130" t="str">
        <f>IFERROR(IF(ROUND(Validation!#REF!,0)&gt;0,ROUND(Validation!#REF!,0),""),"")</f>
        <v/>
      </c>
      <c r="E92" s="1" t="str">
        <f>IFERROR(INDEX(#REF!,MATCH('Front Sheet'!C92,#REF!,0),9),"")</f>
        <v/>
      </c>
      <c r="F92" s="1" t="str">
        <f>IFERROR(INDEX(#REF!,MATCH(C92,#REF!,0),9),"")</f>
        <v/>
      </c>
    </row>
    <row r="93" spans="4:6">
      <c r="D93" s="130" t="str">
        <f>IFERROR(IF(ROUND(Validation!#REF!,0)&gt;0,ROUND(Validation!#REF!,0),""),"")</f>
        <v/>
      </c>
      <c r="E93" s="1" t="str">
        <f>IFERROR(INDEX(#REF!,MATCH('Front Sheet'!C93,#REF!,0),9),"")</f>
        <v/>
      </c>
      <c r="F93" s="1" t="str">
        <f>IFERROR(INDEX(#REF!,MATCH(C93,#REF!,0),9),"")</f>
        <v/>
      </c>
    </row>
    <row r="94" spans="4:6">
      <c r="D94" s="130" t="str">
        <f>IFERROR(IF(ROUND(Validation!#REF!,0)&gt;0,ROUND(Validation!#REF!,0),""),"")</f>
        <v/>
      </c>
      <c r="E94" s="1" t="str">
        <f>IFERROR(INDEX(#REF!,MATCH('Front Sheet'!C94,#REF!,0),9),"")</f>
        <v/>
      </c>
      <c r="F94" s="1" t="str">
        <f>IFERROR(INDEX(#REF!,MATCH(C94,#REF!,0),9),"")</f>
        <v/>
      </c>
    </row>
    <row r="95" spans="4:6">
      <c r="D95" s="130" t="str">
        <f>IFERROR(IF(ROUND(Validation!#REF!,0)&gt;0,ROUND(Validation!#REF!,0),""),"")</f>
        <v/>
      </c>
      <c r="E95" s="1" t="str">
        <f>IFERROR(INDEX(#REF!,MATCH('Front Sheet'!C95,#REF!,0),9),"")</f>
        <v/>
      </c>
      <c r="F95" s="1" t="str">
        <f>IFERROR(INDEX(#REF!,MATCH(C95,#REF!,0),9),"")</f>
        <v/>
      </c>
    </row>
    <row r="96" spans="4:6">
      <c r="D96" s="130" t="str">
        <f>IFERROR(IF(ROUND(Validation!#REF!,0)&gt;0,ROUND(Validation!#REF!,0),""),"")</f>
        <v/>
      </c>
      <c r="E96" s="1" t="str">
        <f>IFERROR(INDEX(#REF!,MATCH('Front Sheet'!C96,#REF!,0),9),"")</f>
        <v/>
      </c>
      <c r="F96" s="1" t="str">
        <f>IFERROR(INDEX(#REF!,MATCH(C96,#REF!,0),9),"")</f>
        <v/>
      </c>
    </row>
    <row r="97" spans="4:6">
      <c r="D97" s="130" t="str">
        <f>IFERROR(IF(ROUND(Validation!#REF!,0)&gt;0,ROUND(Validation!#REF!,0),""),"")</f>
        <v/>
      </c>
      <c r="E97" s="1" t="str">
        <f>IFERROR(INDEX(#REF!,MATCH('Front Sheet'!C97,#REF!,0),9),"")</f>
        <v/>
      </c>
      <c r="F97" s="1" t="str">
        <f>IFERROR(INDEX(#REF!,MATCH(C97,#REF!,0),9),"")</f>
        <v/>
      </c>
    </row>
    <row r="98" spans="4:6">
      <c r="D98" s="130" t="str">
        <f>IFERROR(IF(ROUND(Validation!#REF!,0)&gt;0,ROUND(Validation!#REF!,0),""),"")</f>
        <v/>
      </c>
      <c r="E98" s="1" t="str">
        <f>IFERROR(INDEX(#REF!,MATCH('Front Sheet'!C98,#REF!,0),9),"")</f>
        <v/>
      </c>
      <c r="F98" s="1" t="str">
        <f>IFERROR(INDEX(#REF!,MATCH(C98,#REF!,0),9),"")</f>
        <v/>
      </c>
    </row>
    <row r="99" spans="4:6">
      <c r="D99" s="130" t="str">
        <f>IFERROR(IF(ROUND(Validation!#REF!,0)&gt;0,ROUND(Validation!#REF!,0),""),"")</f>
        <v/>
      </c>
      <c r="E99" s="1" t="str">
        <f>IFERROR(INDEX(#REF!,MATCH('Front Sheet'!C99,#REF!,0),9),"")</f>
        <v/>
      </c>
      <c r="F99" s="1" t="str">
        <f>IFERROR(INDEX(#REF!,MATCH(C99,#REF!,0),9),"")</f>
        <v/>
      </c>
    </row>
    <row r="100" spans="4:6">
      <c r="D100" s="130" t="str">
        <f>IFERROR(IF(ROUND(Validation!#REF!,0)&gt;0,ROUND(Validation!#REF!,0),""),"")</f>
        <v/>
      </c>
      <c r="E100" s="1" t="str">
        <f>IFERROR(INDEX(#REF!,MATCH('Front Sheet'!C100,#REF!,0),9),"")</f>
        <v/>
      </c>
      <c r="F100" s="1" t="str">
        <f>IFERROR(INDEX(#REF!,MATCH(C100,#REF!,0),9),"")</f>
        <v/>
      </c>
    </row>
    <row r="101" spans="4:6">
      <c r="D101" s="130" t="str">
        <f>IFERROR(IF(ROUND(Validation!#REF!,0)&gt;0,ROUND(Validation!#REF!,0),""),"")</f>
        <v/>
      </c>
      <c r="E101" s="1" t="str">
        <f>IFERROR(INDEX(#REF!,MATCH('Front Sheet'!C101,#REF!,0),9),"")</f>
        <v/>
      </c>
      <c r="F101" s="1" t="str">
        <f>IFERROR(INDEX(#REF!,MATCH(C101,#REF!,0),9),"")</f>
        <v/>
      </c>
    </row>
    <row r="102" spans="4:6">
      <c r="D102" s="130" t="str">
        <f>IFERROR(IF(ROUND(Validation!#REF!,0)&gt;0,ROUND(Validation!#REF!,0),""),"")</f>
        <v/>
      </c>
      <c r="E102" s="1" t="str">
        <f>IFERROR(INDEX(#REF!,MATCH('Front Sheet'!C102,#REF!,0),9),"")</f>
        <v/>
      </c>
      <c r="F102" s="1" t="str">
        <f>IFERROR(INDEX(#REF!,MATCH(C102,#REF!,0),9),"")</f>
        <v/>
      </c>
    </row>
    <row r="103" spans="4:6">
      <c r="D103" s="130" t="str">
        <f>IFERROR(IF(ROUND(Validation!#REF!,0)&gt;0,ROUND(Validation!#REF!,0),""),"")</f>
        <v/>
      </c>
      <c r="E103" s="1" t="str">
        <f>IFERROR(INDEX(#REF!,MATCH('Front Sheet'!C103,#REF!,0),9),"")</f>
        <v/>
      </c>
      <c r="F103" s="1" t="str">
        <f>IFERROR(INDEX(#REF!,MATCH(C103,#REF!,0),9),"")</f>
        <v/>
      </c>
    </row>
    <row r="104" spans="4:6">
      <c r="D104" s="130" t="str">
        <f>IFERROR(IF(ROUND(Validation!#REF!,0)&gt;0,ROUND(Validation!#REF!,0),""),"")</f>
        <v/>
      </c>
      <c r="E104" s="1" t="str">
        <f>IFERROR(INDEX(#REF!,MATCH('Front Sheet'!C104,#REF!,0),9),"")</f>
        <v/>
      </c>
      <c r="F104" s="1" t="str">
        <f>IFERROR(INDEX(#REF!,MATCH(C104,#REF!,0),9),"")</f>
        <v/>
      </c>
    </row>
    <row r="105" spans="4:6">
      <c r="D105" s="130" t="str">
        <f>IFERROR(IF(ROUND(Validation!#REF!,0)&gt;0,ROUND(Validation!#REF!,0),""),"")</f>
        <v/>
      </c>
      <c r="E105" s="1" t="str">
        <f>IFERROR(INDEX(#REF!,MATCH('Front Sheet'!C105,#REF!,0),9),"")</f>
        <v/>
      </c>
      <c r="F105" s="1" t="str">
        <f>IFERROR(INDEX(#REF!,MATCH(C105,#REF!,0),9),"")</f>
        <v/>
      </c>
    </row>
    <row r="106" spans="4:6">
      <c r="D106" s="130" t="str">
        <f>IFERROR(IF(ROUND(Validation!#REF!,0)&gt;0,ROUND(Validation!#REF!,0),""),"")</f>
        <v/>
      </c>
      <c r="E106" s="1" t="str">
        <f>IFERROR(INDEX(#REF!,MATCH('Front Sheet'!C106,#REF!,0),9),"")</f>
        <v/>
      </c>
      <c r="F106" s="1" t="str">
        <f>IFERROR(INDEX(#REF!,MATCH(C106,#REF!,0),9),"")</f>
        <v/>
      </c>
    </row>
    <row r="107" spans="4:6">
      <c r="D107" s="130" t="str">
        <f>IFERROR(IF(ROUND(Validation!#REF!,0)&gt;0,ROUND(Validation!#REF!,0),""),"")</f>
        <v/>
      </c>
      <c r="E107" s="1" t="str">
        <f>IFERROR(INDEX(#REF!,MATCH('Front Sheet'!C107,#REF!,0),9),"")</f>
        <v/>
      </c>
      <c r="F107" s="1" t="str">
        <f>IFERROR(INDEX(#REF!,MATCH(C107,#REF!,0),9),"")</f>
        <v/>
      </c>
    </row>
    <row r="108" spans="4:6">
      <c r="D108" s="130" t="str">
        <f>IFERROR(IF(ROUND(Validation!#REF!,0)&gt;0,ROUND(Validation!#REF!,0),""),"")</f>
        <v/>
      </c>
      <c r="E108" s="1" t="str">
        <f>IFERROR(INDEX(#REF!,MATCH('Front Sheet'!C108,#REF!,0),9),"")</f>
        <v/>
      </c>
      <c r="F108" s="1" t="str">
        <f>IFERROR(INDEX(#REF!,MATCH(C108,#REF!,0),9),"")</f>
        <v/>
      </c>
    </row>
    <row r="109" spans="4:6">
      <c r="D109" s="130" t="str">
        <f>IFERROR(IF(ROUND(Validation!#REF!,0)&gt;0,ROUND(Validation!#REF!,0),""),"")</f>
        <v/>
      </c>
      <c r="E109" s="1" t="str">
        <f>IFERROR(INDEX(#REF!,MATCH('Front Sheet'!C109,#REF!,0),9),"")</f>
        <v/>
      </c>
      <c r="F109" s="1" t="str">
        <f>IFERROR(INDEX(#REF!,MATCH(C109,#REF!,0),9),"")</f>
        <v/>
      </c>
    </row>
    <row r="110" spans="4:6">
      <c r="D110" s="130" t="str">
        <f>IFERROR(IF(ROUND(Validation!#REF!,0)&gt;0,ROUND(Validation!#REF!,0),""),"")</f>
        <v/>
      </c>
      <c r="E110" s="1" t="str">
        <f>IFERROR(INDEX(#REF!,MATCH('Front Sheet'!C110,#REF!,0),9),"")</f>
        <v/>
      </c>
      <c r="F110" s="1" t="str">
        <f>IFERROR(INDEX(#REF!,MATCH(C110,#REF!,0),9),"")</f>
        <v/>
      </c>
    </row>
    <row r="111" spans="4:6">
      <c r="D111" s="130" t="str">
        <f>IFERROR(IF(ROUND(Validation!#REF!,0)&gt;0,ROUND(Validation!#REF!,0),""),"")</f>
        <v/>
      </c>
      <c r="E111" s="1" t="str">
        <f>IFERROR(INDEX(#REF!,MATCH('Front Sheet'!C111,#REF!,0),9),"")</f>
        <v/>
      </c>
      <c r="F111" s="1" t="str">
        <f>IFERROR(INDEX(#REF!,MATCH(C111,#REF!,0),9),"")</f>
        <v/>
      </c>
    </row>
    <row r="112" spans="4:6">
      <c r="D112" s="130" t="str">
        <f>IFERROR(IF(ROUND(Validation!#REF!,0)&gt;0,ROUND(Validation!#REF!,0),""),"")</f>
        <v/>
      </c>
      <c r="E112" s="1" t="str">
        <f>IFERROR(INDEX(#REF!,MATCH('Front Sheet'!C112,#REF!,0),9),"")</f>
        <v/>
      </c>
      <c r="F112" s="1" t="str">
        <f>IFERROR(INDEX(#REF!,MATCH(C112,#REF!,0),9),"")</f>
        <v/>
      </c>
    </row>
    <row r="113" spans="4:6">
      <c r="D113" s="130" t="str">
        <f>IFERROR(IF(ROUND(Validation!#REF!,0)&gt;0,ROUND(Validation!#REF!,0),""),"")</f>
        <v/>
      </c>
      <c r="E113" s="1" t="str">
        <f>IFERROR(INDEX(#REF!,MATCH('Front Sheet'!C113,#REF!,0),9),"")</f>
        <v/>
      </c>
      <c r="F113" s="1" t="str">
        <f>IFERROR(INDEX(#REF!,MATCH(C113,#REF!,0),9),"")</f>
        <v/>
      </c>
    </row>
    <row r="114" spans="4:6">
      <c r="D114" s="130" t="str">
        <f>IFERROR(IF(ROUND(Validation!#REF!,0)&gt;0,ROUND(Validation!#REF!,0),""),"")</f>
        <v/>
      </c>
      <c r="E114" s="1" t="str">
        <f>IFERROR(INDEX(#REF!,MATCH('Front Sheet'!C114,#REF!,0),9),"")</f>
        <v/>
      </c>
      <c r="F114" s="1" t="str">
        <f>IFERROR(INDEX(#REF!,MATCH(C114,#REF!,0),9),"")</f>
        <v/>
      </c>
    </row>
    <row r="115" spans="4:6">
      <c r="D115" s="130" t="str">
        <f>IFERROR(IF(ROUND(Validation!#REF!,0)&gt;0,ROUND(Validation!#REF!,0),""),"")</f>
        <v/>
      </c>
      <c r="E115" s="1" t="str">
        <f>IFERROR(INDEX(#REF!,MATCH('Front Sheet'!C115,#REF!,0),9),"")</f>
        <v/>
      </c>
      <c r="F115" s="1" t="str">
        <f>IFERROR(INDEX(#REF!,MATCH(C115,#REF!,0),9),"")</f>
        <v/>
      </c>
    </row>
    <row r="116" spans="4:6">
      <c r="D116" s="130" t="str">
        <f>IFERROR(IF(ROUND(Validation!#REF!,0)&gt;0,ROUND(Validation!#REF!,0),""),"")</f>
        <v/>
      </c>
      <c r="E116" s="1" t="str">
        <f>IFERROR(INDEX(#REF!,MATCH('Front Sheet'!C116,#REF!,0),9),"")</f>
        <v/>
      </c>
      <c r="F116" s="1" t="str">
        <f>IFERROR(INDEX(#REF!,MATCH(C116,#REF!,0),9),"")</f>
        <v/>
      </c>
    </row>
    <row r="117" spans="4:6">
      <c r="D117" s="130" t="str">
        <f>IFERROR(IF(ROUND(Validation!#REF!,0)&gt;0,ROUND(Validation!#REF!,0),""),"")</f>
        <v/>
      </c>
      <c r="E117" s="1" t="str">
        <f>IFERROR(INDEX(#REF!,MATCH('Front Sheet'!C117,#REF!,0),9),"")</f>
        <v/>
      </c>
      <c r="F117" s="1" t="str">
        <f>IFERROR(INDEX(#REF!,MATCH(C117,#REF!,0),9),"")</f>
        <v/>
      </c>
    </row>
    <row r="118" spans="4:6">
      <c r="D118" s="130" t="str">
        <f>IFERROR(IF(ROUND(Validation!#REF!,0)&gt;0,ROUND(Validation!#REF!,0),""),"")</f>
        <v/>
      </c>
      <c r="E118" s="1" t="str">
        <f>IFERROR(INDEX(#REF!,MATCH('Front Sheet'!C118,#REF!,0),9),"")</f>
        <v/>
      </c>
      <c r="F118" s="1" t="str">
        <f>IFERROR(INDEX(#REF!,MATCH(C118,#REF!,0),9),"")</f>
        <v/>
      </c>
    </row>
    <row r="119" spans="4:6">
      <c r="D119" s="130" t="str">
        <f>IFERROR(IF(ROUND(Validation!#REF!,0)&gt;0,ROUND(Validation!#REF!,0),""),"")</f>
        <v/>
      </c>
      <c r="E119" s="1" t="str">
        <f>IFERROR(INDEX(#REF!,MATCH('Front Sheet'!C119,#REF!,0),9),"")</f>
        <v/>
      </c>
      <c r="F119" s="1" t="str">
        <f>IFERROR(INDEX(#REF!,MATCH(C119,#REF!,0),9),"")</f>
        <v/>
      </c>
    </row>
    <row r="120" spans="4:6">
      <c r="D120" s="130" t="str">
        <f>IFERROR(IF(ROUND(Validation!#REF!,0)&gt;0,ROUND(Validation!#REF!,0),""),"")</f>
        <v/>
      </c>
      <c r="E120" s="1" t="str">
        <f>IFERROR(INDEX(#REF!,MATCH('Front Sheet'!C120,#REF!,0),9),"")</f>
        <v/>
      </c>
      <c r="F120" s="1" t="str">
        <f>IFERROR(INDEX(#REF!,MATCH(C120,#REF!,0),9),"")</f>
        <v/>
      </c>
    </row>
    <row r="121" spans="4:6">
      <c r="D121" s="130" t="str">
        <f>IFERROR(IF(ROUND(Validation!#REF!,0)&gt;0,ROUND(Validation!#REF!,0),""),"")</f>
        <v/>
      </c>
      <c r="E121" s="1" t="str">
        <f>IFERROR(INDEX(#REF!,MATCH('Front Sheet'!C121,#REF!,0),9),"")</f>
        <v/>
      </c>
      <c r="F121" s="1" t="str">
        <f>IFERROR(INDEX(#REF!,MATCH(C121,#REF!,0),9),"")</f>
        <v/>
      </c>
    </row>
    <row r="122" spans="4:6">
      <c r="D122" s="130" t="str">
        <f>IFERROR(IF(ROUND(Validation!#REF!,0)&gt;0,ROUND(Validation!#REF!,0),""),"")</f>
        <v/>
      </c>
      <c r="E122" s="1" t="str">
        <f>IFERROR(INDEX(#REF!,MATCH('Front Sheet'!C122,#REF!,0),9),"")</f>
        <v/>
      </c>
      <c r="F122" s="1" t="str">
        <f>IFERROR(INDEX(#REF!,MATCH(C122,#REF!,0),9),"")</f>
        <v/>
      </c>
    </row>
    <row r="123" spans="4:6">
      <c r="D123" s="130" t="str">
        <f>IFERROR(IF(ROUND(Validation!#REF!,0)&gt;0,ROUND(Validation!#REF!,0),""),"")</f>
        <v/>
      </c>
      <c r="E123" s="1" t="str">
        <f>IFERROR(INDEX(#REF!,MATCH('Front Sheet'!C123,#REF!,0),9),"")</f>
        <v/>
      </c>
      <c r="F123" s="1" t="str">
        <f>IFERROR(INDEX(#REF!,MATCH(C123,#REF!,0),9),"")</f>
        <v/>
      </c>
    </row>
    <row r="124" spans="4:6">
      <c r="D124" s="130" t="str">
        <f>IFERROR(IF(ROUND(Validation!#REF!,0)&gt;0,ROUND(Validation!#REF!,0),""),"")</f>
        <v/>
      </c>
      <c r="E124" s="1" t="str">
        <f>IFERROR(INDEX(#REF!,MATCH('Front Sheet'!C124,#REF!,0),9),"")</f>
        <v/>
      </c>
      <c r="F124" s="1" t="str">
        <f>IFERROR(INDEX(#REF!,MATCH(C124,#REF!,0),9),"")</f>
        <v/>
      </c>
    </row>
    <row r="125" spans="4:6">
      <c r="D125" s="130" t="str">
        <f>IFERROR(IF(ROUND(Validation!#REF!,0)&gt;0,ROUND(Validation!#REF!,0),""),"")</f>
        <v/>
      </c>
      <c r="E125" s="1" t="str">
        <f>IFERROR(INDEX(#REF!,MATCH('Front Sheet'!C125,#REF!,0),9),"")</f>
        <v/>
      </c>
      <c r="F125" s="1" t="str">
        <f>IFERROR(INDEX(#REF!,MATCH(C125,#REF!,0),9),"")</f>
        <v/>
      </c>
    </row>
    <row r="126" spans="4:6">
      <c r="D126" s="130" t="str">
        <f>IFERROR(IF(ROUND(Validation!#REF!,0)&gt;0,ROUND(Validation!#REF!,0),""),"")</f>
        <v/>
      </c>
      <c r="E126" s="1" t="str">
        <f>IFERROR(INDEX(#REF!,MATCH('Front Sheet'!C126,#REF!,0),9),"")</f>
        <v/>
      </c>
      <c r="F126" s="1" t="str">
        <f>IFERROR(INDEX(#REF!,MATCH(C126,#REF!,0),9),"")</f>
        <v/>
      </c>
    </row>
    <row r="127" spans="4:6">
      <c r="D127" s="130" t="str">
        <f>IFERROR(IF(ROUND(Validation!#REF!,0)&gt;0,ROUND(Validation!#REF!,0),""),"")</f>
        <v/>
      </c>
      <c r="E127" s="1" t="str">
        <f>IFERROR(INDEX(#REF!,MATCH('Front Sheet'!C127,#REF!,0),9),"")</f>
        <v/>
      </c>
      <c r="F127" s="1" t="str">
        <f>IFERROR(INDEX(#REF!,MATCH(C127,#REF!,0),9),"")</f>
        <v/>
      </c>
    </row>
    <row r="128" spans="4:6">
      <c r="D128" s="130" t="str">
        <f>IFERROR(IF(ROUND(Validation!#REF!,0)&gt;0,ROUND(Validation!#REF!,0),""),"")</f>
        <v/>
      </c>
      <c r="E128" s="1" t="str">
        <f>IFERROR(INDEX(#REF!,MATCH('Front Sheet'!C128,#REF!,0),9),"")</f>
        <v/>
      </c>
      <c r="F128" s="1" t="str">
        <f>IFERROR(INDEX(#REF!,MATCH(C128,#REF!,0),9),"")</f>
        <v/>
      </c>
    </row>
    <row r="129" spans="4:6">
      <c r="D129" s="130" t="str">
        <f>IFERROR(IF(ROUND(Validation!#REF!,0)&gt;0,ROUND(Validation!#REF!,0),""),"")</f>
        <v/>
      </c>
      <c r="E129" s="1" t="str">
        <f>IFERROR(INDEX(#REF!,MATCH('Front Sheet'!C129,#REF!,0),9),"")</f>
        <v/>
      </c>
      <c r="F129" s="1" t="str">
        <f>IFERROR(INDEX(#REF!,MATCH(C129,#REF!,0),9),"")</f>
        <v/>
      </c>
    </row>
    <row r="130" spans="4:6">
      <c r="D130" s="130" t="str">
        <f>IFERROR(IF(ROUND(Validation!#REF!,0)&gt;0,ROUND(Validation!#REF!,0),""),"")</f>
        <v/>
      </c>
      <c r="E130" s="1" t="str">
        <f>IFERROR(INDEX(#REF!,MATCH('Front Sheet'!C130,#REF!,0),9),"")</f>
        <v/>
      </c>
      <c r="F130" s="1" t="str">
        <f>IFERROR(INDEX(#REF!,MATCH(C130,#REF!,0),9),"")</f>
        <v/>
      </c>
    </row>
    <row r="131" spans="4:6">
      <c r="D131" s="130" t="str">
        <f>IFERROR(IF(ROUND(Validation!#REF!,0)&gt;0,ROUND(Validation!#REF!,0),""),"")</f>
        <v/>
      </c>
      <c r="E131" s="1" t="str">
        <f>IFERROR(INDEX(#REF!,MATCH('Front Sheet'!C131,#REF!,0),9),"")</f>
        <v/>
      </c>
      <c r="F131" s="1" t="str">
        <f>IFERROR(INDEX(#REF!,MATCH(C131,#REF!,0),9),"")</f>
        <v/>
      </c>
    </row>
    <row r="132" spans="4:6">
      <c r="D132" s="130" t="str">
        <f>IFERROR(IF(ROUND(Validation!#REF!,0)&gt;0,ROUND(Validation!#REF!,0),""),"")</f>
        <v/>
      </c>
      <c r="E132" s="1" t="str">
        <f>IFERROR(INDEX(#REF!,MATCH('Front Sheet'!C132,#REF!,0),9),"")</f>
        <v/>
      </c>
      <c r="F132" s="1" t="str">
        <f>IFERROR(INDEX(#REF!,MATCH(C132,#REF!,0),9),"")</f>
        <v/>
      </c>
    </row>
    <row r="133" spans="4:6">
      <c r="D133" s="130" t="str">
        <f>IFERROR(IF(ROUND(Validation!#REF!,0)&gt;0,ROUND(Validation!#REF!,0),""),"")</f>
        <v/>
      </c>
      <c r="E133" s="1" t="str">
        <f>IFERROR(INDEX(#REF!,MATCH('Front Sheet'!C133,#REF!,0),9),"")</f>
        <v/>
      </c>
      <c r="F133" s="1" t="str">
        <f>IFERROR(INDEX(#REF!,MATCH(C133,#REF!,0),9),"")</f>
        <v/>
      </c>
    </row>
    <row r="134" spans="4:6">
      <c r="D134" s="130" t="str">
        <f>IFERROR(IF(ROUND(Validation!#REF!,0)&gt;0,ROUND(Validation!#REF!,0),""),"")</f>
        <v/>
      </c>
      <c r="E134" s="1" t="str">
        <f>IFERROR(INDEX(#REF!,MATCH('Front Sheet'!C134,#REF!,0),9),"")</f>
        <v/>
      </c>
      <c r="F134" s="1" t="str">
        <f>IFERROR(INDEX(#REF!,MATCH(C134,#REF!,0),9),"")</f>
        <v/>
      </c>
    </row>
    <row r="135" spans="4:6">
      <c r="D135" s="130" t="str">
        <f>IFERROR(IF(ROUND(Validation!#REF!,0)&gt;0,ROUND(Validation!#REF!,0),""),"")</f>
        <v/>
      </c>
      <c r="E135" s="1" t="str">
        <f>IFERROR(INDEX(#REF!,MATCH('Front Sheet'!C135,#REF!,0),9),"")</f>
        <v/>
      </c>
      <c r="F135" s="1" t="str">
        <f>IFERROR(INDEX(#REF!,MATCH(C135,#REF!,0),9),"")</f>
        <v/>
      </c>
    </row>
    <row r="136" spans="4:6">
      <c r="D136" s="130" t="str">
        <f>IFERROR(IF(ROUND(Validation!#REF!,0)&gt;0,ROUND(Validation!#REF!,0),""),"")</f>
        <v/>
      </c>
      <c r="E136" s="1" t="str">
        <f>IFERROR(INDEX(#REF!,MATCH('Front Sheet'!C136,#REF!,0),9),"")</f>
        <v/>
      </c>
      <c r="F136" s="1" t="str">
        <f>IFERROR(INDEX(#REF!,MATCH(C136,#REF!,0),9),"")</f>
        <v/>
      </c>
    </row>
    <row r="137" spans="4:6">
      <c r="D137" s="130" t="str">
        <f>IFERROR(IF(ROUND(Validation!#REF!,0)&gt;0,ROUND(Validation!#REF!,0),""),"")</f>
        <v/>
      </c>
      <c r="E137" s="1" t="str">
        <f>IFERROR(INDEX(#REF!,MATCH('Front Sheet'!C137,#REF!,0),9),"")</f>
        <v/>
      </c>
      <c r="F137" s="1" t="str">
        <f>IFERROR(INDEX(#REF!,MATCH(C137,#REF!,0),9),"")</f>
        <v/>
      </c>
    </row>
    <row r="138" spans="4:6">
      <c r="D138" s="130" t="str">
        <f>IFERROR(IF(ROUND(Validation!#REF!,0)&gt;0,ROUND(Validation!#REF!,0),""),"")</f>
        <v/>
      </c>
      <c r="E138" s="1" t="str">
        <f>IFERROR(INDEX(#REF!,MATCH('Front Sheet'!C138,#REF!,0),9),"")</f>
        <v/>
      </c>
      <c r="F138" s="1" t="str">
        <f>IFERROR(INDEX(#REF!,MATCH(C138,#REF!,0),9),"")</f>
        <v/>
      </c>
    </row>
    <row r="139" spans="4:6">
      <c r="D139" s="130" t="str">
        <f>IFERROR(IF(ROUND(Validation!#REF!,0)&gt;0,ROUND(Validation!#REF!,0),""),"")</f>
        <v/>
      </c>
      <c r="E139" s="1" t="str">
        <f>IFERROR(INDEX(#REF!,MATCH('Front Sheet'!C139,#REF!,0),9),"")</f>
        <v/>
      </c>
      <c r="F139" s="1" t="str">
        <f>IFERROR(INDEX(#REF!,MATCH(C139,#REF!,0),9),"")</f>
        <v/>
      </c>
    </row>
    <row r="140" spans="4:6">
      <c r="D140" s="130" t="str">
        <f>IFERROR(IF(ROUND(Validation!#REF!,0)&gt;0,ROUND(Validation!#REF!,0),""),"")</f>
        <v/>
      </c>
      <c r="E140" s="1" t="str">
        <f>IFERROR(INDEX(#REF!,MATCH('Front Sheet'!C140,#REF!,0),9),"")</f>
        <v/>
      </c>
      <c r="F140" s="1" t="str">
        <f>IFERROR(INDEX(#REF!,MATCH(C140,#REF!,0),9),"")</f>
        <v/>
      </c>
    </row>
    <row r="141" spans="4:6">
      <c r="D141" s="130" t="str">
        <f>IFERROR(IF(ROUND(Validation!#REF!,0)&gt;0,ROUND(Validation!#REF!,0),""),"")</f>
        <v/>
      </c>
      <c r="E141" s="1" t="str">
        <f>IFERROR(INDEX(#REF!,MATCH('Front Sheet'!C141,#REF!,0),9),"")</f>
        <v/>
      </c>
      <c r="F141" s="1" t="str">
        <f>IFERROR(INDEX(#REF!,MATCH(C141,#REF!,0),9),"")</f>
        <v/>
      </c>
    </row>
    <row r="142" spans="4:6">
      <c r="D142" s="130" t="str">
        <f>IFERROR(IF(ROUND(Validation!#REF!,0)&gt;0,ROUND(Validation!#REF!,0),""),"")</f>
        <v/>
      </c>
      <c r="E142" s="1" t="str">
        <f>IFERROR(INDEX(#REF!,MATCH('Front Sheet'!C142,#REF!,0),9),"")</f>
        <v/>
      </c>
      <c r="F142" s="1" t="str">
        <f>IFERROR(INDEX(#REF!,MATCH(C142,#REF!,0),9),"")</f>
        <v/>
      </c>
    </row>
    <row r="143" spans="4:6">
      <c r="D143" s="130" t="str">
        <f>IFERROR(IF(ROUND(Validation!#REF!,0)&gt;0,ROUND(Validation!#REF!,0),""),"")</f>
        <v/>
      </c>
      <c r="E143" s="1" t="str">
        <f>IFERROR(INDEX(#REF!,MATCH('Front Sheet'!C143,#REF!,0),9),"")</f>
        <v/>
      </c>
      <c r="F143" s="1" t="str">
        <f>IFERROR(INDEX(#REF!,MATCH(C143,#REF!,0),9),"")</f>
        <v/>
      </c>
    </row>
    <row r="144" spans="4:6">
      <c r="D144" s="130" t="str">
        <f>IFERROR(IF(ROUND(Validation!#REF!,0)&gt;0,ROUND(Validation!#REF!,0),""),"")</f>
        <v/>
      </c>
      <c r="E144" s="1" t="str">
        <f>IFERROR(INDEX(#REF!,MATCH('Front Sheet'!C144,#REF!,0),9),"")</f>
        <v/>
      </c>
      <c r="F144" s="1" t="str">
        <f>IFERROR(INDEX(#REF!,MATCH(C144,#REF!,0),9),"")</f>
        <v/>
      </c>
    </row>
    <row r="145" spans="4:6">
      <c r="D145" s="130" t="str">
        <f>IFERROR(IF(ROUND(Validation!#REF!,0)&gt;0,ROUND(Validation!#REF!,0),""),"")</f>
        <v/>
      </c>
      <c r="E145" s="1" t="str">
        <f>IFERROR(INDEX(#REF!,MATCH('Front Sheet'!C145,#REF!,0),9),"")</f>
        <v/>
      </c>
      <c r="F145" s="1" t="str">
        <f>IFERROR(INDEX(#REF!,MATCH(C145,#REF!,0),9),"")</f>
        <v/>
      </c>
    </row>
    <row r="146" spans="4:6">
      <c r="D146" s="130" t="str">
        <f>IFERROR(IF(ROUND(Validation!#REF!,0)&gt;0,ROUND(Validation!#REF!,0),""),"")</f>
        <v/>
      </c>
      <c r="E146" s="1" t="str">
        <f>IFERROR(INDEX(#REF!,MATCH('Front Sheet'!C146,#REF!,0),9),"")</f>
        <v/>
      </c>
      <c r="F146" s="1" t="str">
        <f>IFERROR(INDEX(#REF!,MATCH(C146,#REF!,0),9),"")</f>
        <v/>
      </c>
    </row>
    <row r="147" spans="4:6">
      <c r="D147" s="130" t="str">
        <f>IFERROR(IF(ROUND(Validation!#REF!,0)&gt;0,ROUND(Validation!#REF!,0),""),"")</f>
        <v/>
      </c>
      <c r="E147" s="1" t="str">
        <f>IFERROR(INDEX(#REF!,MATCH('Front Sheet'!C147,#REF!,0),9),"")</f>
        <v/>
      </c>
      <c r="F147" s="1" t="str">
        <f>IFERROR(INDEX(#REF!,MATCH(C147,#REF!,0),9),"")</f>
        <v/>
      </c>
    </row>
    <row r="148" spans="4:6">
      <c r="D148" s="130" t="str">
        <f>IFERROR(IF(ROUND(Validation!#REF!,0)&gt;0,ROUND(Validation!#REF!,0),""),"")</f>
        <v/>
      </c>
      <c r="E148" s="1" t="str">
        <f>IFERROR(INDEX(#REF!,MATCH('Front Sheet'!C148,#REF!,0),9),"")</f>
        <v/>
      </c>
      <c r="F148" s="1" t="str">
        <f>IFERROR(INDEX(#REF!,MATCH(C148,#REF!,0),9),"")</f>
        <v/>
      </c>
    </row>
    <row r="149" spans="4:6">
      <c r="D149" s="130" t="str">
        <f>IFERROR(IF(ROUND(Validation!#REF!,0)&gt;0,ROUND(Validation!#REF!,0),""),"")</f>
        <v/>
      </c>
      <c r="E149" s="1" t="str">
        <f>IFERROR(INDEX(#REF!,MATCH('Front Sheet'!C149,#REF!,0),9),"")</f>
        <v/>
      </c>
      <c r="F149" s="1" t="str">
        <f>IFERROR(INDEX(#REF!,MATCH(C149,#REF!,0),9),"")</f>
        <v/>
      </c>
    </row>
    <row r="150" spans="4:6">
      <c r="D150" s="130" t="str">
        <f>IFERROR(IF(ROUND(Validation!#REF!,0)&gt;0,ROUND(Validation!#REF!,0),""),"")</f>
        <v/>
      </c>
      <c r="E150" s="1" t="str">
        <f>IFERROR(INDEX(#REF!,MATCH('Front Sheet'!C150,#REF!,0),9),"")</f>
        <v/>
      </c>
      <c r="F150" s="1" t="str">
        <f>IFERROR(INDEX(#REF!,MATCH(C150,#REF!,0),9),"")</f>
        <v/>
      </c>
    </row>
    <row r="151" spans="4:6">
      <c r="D151" s="130" t="str">
        <f>IFERROR(IF(ROUND(Validation!#REF!,0)&gt;0,ROUND(Validation!#REF!,0),""),"")</f>
        <v/>
      </c>
      <c r="E151" s="1" t="str">
        <f>IFERROR(INDEX(#REF!,MATCH('Front Sheet'!C151,#REF!,0),9),"")</f>
        <v/>
      </c>
      <c r="F151" s="1" t="str">
        <f>IFERROR(INDEX(#REF!,MATCH(C151,#REF!,0),9),"")</f>
        <v/>
      </c>
    </row>
    <row r="152" spans="4:6">
      <c r="D152" s="130" t="str">
        <f>IFERROR(IF(ROUND(Validation!#REF!,0)&gt;0,ROUND(Validation!#REF!,0),""),"")</f>
        <v/>
      </c>
      <c r="E152" s="1" t="str">
        <f>IFERROR(INDEX(#REF!,MATCH('Front Sheet'!C152,#REF!,0),9),"")</f>
        <v/>
      </c>
      <c r="F152" s="1" t="str">
        <f>IFERROR(INDEX(#REF!,MATCH(C152,#REF!,0),9),"")</f>
        <v/>
      </c>
    </row>
    <row r="153" spans="4:6">
      <c r="D153" s="130" t="str">
        <f>IFERROR(IF(ROUND(Validation!#REF!,0)&gt;0,ROUND(Validation!#REF!,0),""),"")</f>
        <v/>
      </c>
      <c r="E153" s="1" t="str">
        <f>IFERROR(INDEX(#REF!,MATCH('Front Sheet'!C153,#REF!,0),9),"")</f>
        <v/>
      </c>
      <c r="F153" s="1" t="str">
        <f>IFERROR(INDEX(#REF!,MATCH(C153,#REF!,0),9),"")</f>
        <v/>
      </c>
    </row>
    <row r="154" spans="4:6">
      <c r="D154" s="130" t="str">
        <f>IFERROR(IF(ROUND(Validation!#REF!,0)&gt;0,ROUND(Validation!#REF!,0),""),"")</f>
        <v/>
      </c>
      <c r="E154" s="1" t="str">
        <f>IFERROR(INDEX(#REF!,MATCH('Front Sheet'!C154,#REF!,0),9),"")</f>
        <v/>
      </c>
      <c r="F154" s="1" t="str">
        <f>IFERROR(INDEX(#REF!,MATCH(C154,#REF!,0),9),"")</f>
        <v/>
      </c>
    </row>
    <row r="155" spans="4:6">
      <c r="D155" s="130" t="str">
        <f>IFERROR(IF(ROUND(Validation!#REF!,0)&gt;0,ROUND(Validation!#REF!,0),""),"")</f>
        <v/>
      </c>
      <c r="E155" s="1" t="str">
        <f>IFERROR(INDEX(#REF!,MATCH('Front Sheet'!C155,#REF!,0),9),"")</f>
        <v/>
      </c>
      <c r="F155" s="1" t="str">
        <f>IFERROR(INDEX(#REF!,MATCH(C155,#REF!,0),9),"")</f>
        <v/>
      </c>
    </row>
    <row r="156" spans="4:6">
      <c r="D156" s="130" t="str">
        <f>IFERROR(IF(ROUND(Validation!#REF!,0)&gt;0,ROUND(Validation!#REF!,0),""),"")</f>
        <v/>
      </c>
      <c r="E156" s="1" t="str">
        <f>IFERROR(INDEX(#REF!,MATCH('Front Sheet'!C156,#REF!,0),9),"")</f>
        <v/>
      </c>
      <c r="F156" s="1" t="str">
        <f>IFERROR(INDEX(#REF!,MATCH(C156,#REF!,0),9),"")</f>
        <v/>
      </c>
    </row>
    <row r="157" spans="4:6">
      <c r="D157" s="130" t="str">
        <f>IFERROR(IF(ROUND(Validation!#REF!,0)&gt;0,ROUND(Validation!#REF!,0),""),"")</f>
        <v/>
      </c>
      <c r="E157" s="1" t="str">
        <f>IFERROR(INDEX(#REF!,MATCH('Front Sheet'!C157,#REF!,0),9),"")</f>
        <v/>
      </c>
      <c r="F157" s="1" t="str">
        <f>IFERROR(INDEX(#REF!,MATCH(C157,#REF!,0),9),"")</f>
        <v/>
      </c>
    </row>
    <row r="158" spans="4:6">
      <c r="D158" s="130" t="str">
        <f>IFERROR(IF(ROUND(Validation!#REF!,0)&gt;0,ROUND(Validation!#REF!,0),""),"")</f>
        <v/>
      </c>
      <c r="E158" s="1" t="str">
        <f>IFERROR(INDEX(#REF!,MATCH('Front Sheet'!C158,#REF!,0),9),"")</f>
        <v/>
      </c>
      <c r="F158" s="1" t="str">
        <f>IFERROR(INDEX(#REF!,MATCH(C158,#REF!,0),9),"")</f>
        <v/>
      </c>
    </row>
    <row r="159" spans="4:6">
      <c r="D159" s="130" t="str">
        <f>IFERROR(IF(ROUND(Validation!#REF!,0)&gt;0,ROUND(Validation!#REF!,0),""),"")</f>
        <v/>
      </c>
      <c r="E159" s="1" t="str">
        <f>IFERROR(INDEX(#REF!,MATCH('Front Sheet'!C159,#REF!,0),9),"")</f>
        <v/>
      </c>
      <c r="F159" s="1" t="str">
        <f>IFERROR(INDEX(#REF!,MATCH(C159,#REF!,0),9),"")</f>
        <v/>
      </c>
    </row>
    <row r="160" spans="4:6">
      <c r="D160" s="130" t="str">
        <f>IFERROR(IF(ROUND(Validation!#REF!,0)&gt;0,ROUND(Validation!#REF!,0),""),"")</f>
        <v/>
      </c>
      <c r="E160" s="1" t="str">
        <f>IFERROR(INDEX(#REF!,MATCH('Front Sheet'!C160,#REF!,0),9),"")</f>
        <v/>
      </c>
      <c r="F160" s="1" t="str">
        <f>IFERROR(INDEX(#REF!,MATCH(C160,#REF!,0),9),"")</f>
        <v/>
      </c>
    </row>
    <row r="161" spans="4:6">
      <c r="D161" s="130" t="str">
        <f>IFERROR(IF(ROUND(Validation!#REF!,0)&gt;0,ROUND(Validation!#REF!,0),""),"")</f>
        <v/>
      </c>
      <c r="E161" s="1" t="str">
        <f>IFERROR(INDEX(#REF!,MATCH('Front Sheet'!C161,#REF!,0),9),"")</f>
        <v/>
      </c>
      <c r="F161" s="1" t="str">
        <f>IFERROR(INDEX(#REF!,MATCH(C161,#REF!,0),9),"")</f>
        <v/>
      </c>
    </row>
    <row r="162" spans="4:6">
      <c r="D162" s="130" t="str">
        <f>IFERROR(IF(ROUND(Validation!#REF!,0)&gt;0,ROUND(Validation!#REF!,0),""),"")</f>
        <v/>
      </c>
      <c r="E162" s="1" t="str">
        <f>IFERROR(INDEX(#REF!,MATCH('Front Sheet'!C162,#REF!,0),9),"")</f>
        <v/>
      </c>
      <c r="F162" s="1" t="str">
        <f>IFERROR(INDEX(#REF!,MATCH(C162,#REF!,0),9),"")</f>
        <v/>
      </c>
    </row>
    <row r="163" spans="4:6">
      <c r="D163" s="130" t="str">
        <f>IFERROR(IF(ROUND(Validation!#REF!,0)&gt;0,ROUND(Validation!#REF!,0),""),"")</f>
        <v/>
      </c>
      <c r="E163" s="1" t="str">
        <f>IFERROR(INDEX(#REF!,MATCH('Front Sheet'!C163,#REF!,0),9),"")</f>
        <v/>
      </c>
      <c r="F163" s="1" t="str">
        <f>IFERROR(INDEX(#REF!,MATCH(C163,#REF!,0),9),"")</f>
        <v/>
      </c>
    </row>
    <row r="164" spans="4:6">
      <c r="D164" s="130" t="str">
        <f>IFERROR(IF(ROUND(Validation!#REF!,0)&gt;0,ROUND(Validation!#REF!,0),""),"")</f>
        <v/>
      </c>
      <c r="E164" s="1" t="str">
        <f>IFERROR(INDEX(#REF!,MATCH('Front Sheet'!C164,#REF!,0),9),"")</f>
        <v/>
      </c>
      <c r="F164" s="1" t="str">
        <f>IFERROR(INDEX(#REF!,MATCH(C164,#REF!,0),9),"")</f>
        <v/>
      </c>
    </row>
    <row r="165" spans="4:6">
      <c r="D165" s="130" t="str">
        <f>IFERROR(IF(ROUND(Validation!#REF!,0)&gt;0,ROUND(Validation!#REF!,0),""),"")</f>
        <v/>
      </c>
      <c r="E165" s="1" t="str">
        <f>IFERROR(INDEX(#REF!,MATCH('Front Sheet'!C165,#REF!,0),9),"")</f>
        <v/>
      </c>
      <c r="F165" s="1" t="str">
        <f>IFERROR(INDEX(#REF!,MATCH(C165,#REF!,0),9),"")</f>
        <v/>
      </c>
    </row>
    <row r="166" spans="4:6">
      <c r="D166" s="130" t="str">
        <f>IFERROR(IF(ROUND(Validation!#REF!,0)&gt;0,ROUND(Validation!#REF!,0),""),"")</f>
        <v/>
      </c>
      <c r="E166" s="1" t="str">
        <f>IFERROR(INDEX(#REF!,MATCH('Front Sheet'!C166,#REF!,0),9),"")</f>
        <v/>
      </c>
      <c r="F166" s="1" t="str">
        <f>IFERROR(INDEX(#REF!,MATCH(C166,#REF!,0),9),"")</f>
        <v/>
      </c>
    </row>
    <row r="167" spans="4:6">
      <c r="D167" s="130" t="str">
        <f>IFERROR(IF(ROUND(Validation!#REF!,0)&gt;0,ROUND(Validation!#REF!,0),""),"")</f>
        <v/>
      </c>
      <c r="E167" s="1" t="str">
        <f>IFERROR(INDEX(#REF!,MATCH('Front Sheet'!C167,#REF!,0),9),"")</f>
        <v/>
      </c>
      <c r="F167" s="1" t="str">
        <f>IFERROR(INDEX(#REF!,MATCH(C167,#REF!,0),9),"")</f>
        <v/>
      </c>
    </row>
    <row r="168" spans="4:6">
      <c r="D168" s="130" t="str">
        <f>IFERROR(IF(ROUND(Validation!#REF!,0)&gt;0,ROUND(Validation!#REF!,0),""),"")</f>
        <v/>
      </c>
      <c r="E168" s="1" t="str">
        <f>IFERROR(INDEX(#REF!,MATCH('Front Sheet'!C168,#REF!,0),9),"")</f>
        <v/>
      </c>
      <c r="F168" s="1" t="str">
        <f>IFERROR(INDEX(#REF!,MATCH(C168,#REF!,0),9),"")</f>
        <v/>
      </c>
    </row>
    <row r="169" spans="4:6">
      <c r="D169" s="130" t="str">
        <f>IFERROR(IF(ROUND(Validation!#REF!,0)&gt;0,ROUND(Validation!#REF!,0),""),"")</f>
        <v/>
      </c>
      <c r="E169" s="1" t="str">
        <f>IFERROR(INDEX(#REF!,MATCH('Front Sheet'!C169,#REF!,0),9),"")</f>
        <v/>
      </c>
      <c r="F169" s="1" t="str">
        <f>IFERROR(INDEX(#REF!,MATCH(C169,#REF!,0),9),"")</f>
        <v/>
      </c>
    </row>
    <row r="170" spans="4:6">
      <c r="D170" s="130" t="str">
        <f>IFERROR(IF(ROUND(Validation!#REF!,0)&gt;0,ROUND(Validation!#REF!,0),""),"")</f>
        <v/>
      </c>
      <c r="E170" s="1" t="str">
        <f>IFERROR(INDEX(#REF!,MATCH('Front Sheet'!C170,#REF!,0),9),"")</f>
        <v/>
      </c>
      <c r="F170" s="1" t="str">
        <f>IFERROR(INDEX(#REF!,MATCH(C170,#REF!,0),9),"")</f>
        <v/>
      </c>
    </row>
    <row r="171" spans="4:6">
      <c r="D171" s="130" t="str">
        <f>IFERROR(IF(ROUND(Validation!#REF!,0)&gt;0,ROUND(Validation!#REF!,0),""),"")</f>
        <v/>
      </c>
      <c r="E171" s="1" t="str">
        <f>IFERROR(INDEX(#REF!,MATCH('Front Sheet'!C171,#REF!,0),9),"")</f>
        <v/>
      </c>
      <c r="F171" s="1" t="str">
        <f>IFERROR(INDEX(#REF!,MATCH(C171,#REF!,0),9),"")</f>
        <v/>
      </c>
    </row>
    <row r="172" spans="4:6">
      <c r="D172" s="130" t="str">
        <f>IFERROR(IF(ROUND(Validation!#REF!,0)&gt;0,ROUND(Validation!#REF!,0),""),"")</f>
        <v/>
      </c>
      <c r="E172" s="1" t="str">
        <f>IFERROR(INDEX(#REF!,MATCH('Front Sheet'!C172,#REF!,0),9),"")</f>
        <v/>
      </c>
      <c r="F172" s="1" t="str">
        <f>IFERROR(INDEX(#REF!,MATCH(C172,#REF!,0),9),"")</f>
        <v/>
      </c>
    </row>
    <row r="173" spans="4:6">
      <c r="D173" s="130" t="str">
        <f>IFERROR(IF(ROUND(Validation!#REF!,0)&gt;0,ROUND(Validation!#REF!,0),""),"")</f>
        <v/>
      </c>
      <c r="E173" s="1" t="str">
        <f>IFERROR(INDEX(#REF!,MATCH('Front Sheet'!C173,#REF!,0),9),"")</f>
        <v/>
      </c>
      <c r="F173" s="1" t="str">
        <f>IFERROR(INDEX(#REF!,MATCH(C173,#REF!,0),9),"")</f>
        <v/>
      </c>
    </row>
    <row r="174" spans="4:6">
      <c r="D174" s="130" t="str">
        <f>IFERROR(IF(ROUND(Validation!#REF!,0)&gt;0,ROUND(Validation!#REF!,0),""),"")</f>
        <v/>
      </c>
      <c r="E174" s="1" t="str">
        <f>IFERROR(INDEX(#REF!,MATCH('Front Sheet'!C174,#REF!,0),9),"")</f>
        <v/>
      </c>
      <c r="F174" s="1" t="str">
        <f>IFERROR(INDEX(#REF!,MATCH(C174,#REF!,0),9),"")</f>
        <v/>
      </c>
    </row>
    <row r="175" spans="4:6">
      <c r="D175" s="130" t="str">
        <f>IFERROR(IF(ROUND(Validation!#REF!,0)&gt;0,ROUND(Validation!#REF!,0),""),"")</f>
        <v/>
      </c>
      <c r="E175" s="1" t="str">
        <f>IFERROR(INDEX(#REF!,MATCH('Front Sheet'!C175,#REF!,0),9),"")</f>
        <v/>
      </c>
      <c r="F175" s="1" t="str">
        <f>IFERROR(INDEX(#REF!,MATCH(C175,#REF!,0),9),"")</f>
        <v/>
      </c>
    </row>
    <row r="176" spans="4:6">
      <c r="D176" s="130" t="str">
        <f>IFERROR(IF(ROUND(Validation!#REF!,0)&gt;0,ROUND(Validation!#REF!,0),""),"")</f>
        <v/>
      </c>
      <c r="E176" s="1" t="str">
        <f>IFERROR(INDEX(#REF!,MATCH('Front Sheet'!C176,#REF!,0),9),"")</f>
        <v/>
      </c>
      <c r="F176" s="1" t="str">
        <f>IFERROR(INDEX(#REF!,MATCH(C176,#REF!,0),9),"")</f>
        <v/>
      </c>
    </row>
    <row r="177" spans="4:6">
      <c r="D177" s="130" t="str">
        <f>IFERROR(IF(ROUND(Validation!#REF!,0)&gt;0,ROUND(Validation!#REF!,0),""),"")</f>
        <v/>
      </c>
      <c r="E177" s="1" t="str">
        <f>IFERROR(INDEX(#REF!,MATCH('Front Sheet'!C177,#REF!,0),9),"")</f>
        <v/>
      </c>
      <c r="F177" s="1" t="str">
        <f>IFERROR(INDEX(#REF!,MATCH(C177,#REF!,0),9),"")</f>
        <v/>
      </c>
    </row>
    <row r="178" spans="4:6">
      <c r="D178" s="130" t="str">
        <f>IFERROR(IF(ROUND(Validation!#REF!,0)&gt;0,ROUND(Validation!#REF!,0),""),"")</f>
        <v/>
      </c>
      <c r="E178" s="1" t="str">
        <f>IFERROR(INDEX(#REF!,MATCH('Front Sheet'!C178,#REF!,0),9),"")</f>
        <v/>
      </c>
      <c r="F178" s="1" t="str">
        <f>IFERROR(INDEX(#REF!,MATCH(C178,#REF!,0),9),"")</f>
        <v/>
      </c>
    </row>
    <row r="179" spans="4:6">
      <c r="D179" s="130" t="str">
        <f>IFERROR(IF(ROUND(Validation!#REF!,0)&gt;0,ROUND(Validation!#REF!,0),""),"")</f>
        <v/>
      </c>
      <c r="E179" s="1" t="str">
        <f>IFERROR(INDEX(#REF!,MATCH('Front Sheet'!C179,#REF!,0),9),"")</f>
        <v/>
      </c>
      <c r="F179" s="1" t="str">
        <f>IFERROR(INDEX(#REF!,MATCH(C179,#REF!,0),9),"")</f>
        <v/>
      </c>
    </row>
    <row r="180" spans="4:6">
      <c r="D180" s="130" t="str">
        <f>IFERROR(IF(ROUND(Validation!#REF!,0)&gt;0,ROUND(Validation!#REF!,0),""),"")</f>
        <v/>
      </c>
      <c r="E180" s="1" t="str">
        <f>IFERROR(INDEX(#REF!,MATCH('Front Sheet'!C180,#REF!,0),9),"")</f>
        <v/>
      </c>
      <c r="F180" s="1" t="str">
        <f>IFERROR(INDEX(#REF!,MATCH(C180,#REF!,0),9),"")</f>
        <v/>
      </c>
    </row>
    <row r="181" spans="4:6">
      <c r="D181" s="130" t="str">
        <f>IFERROR(IF(ROUND(Validation!#REF!,0)&gt;0,ROUND(Validation!#REF!,0),""),"")</f>
        <v/>
      </c>
      <c r="E181" s="1" t="str">
        <f>IFERROR(INDEX(#REF!,MATCH('Front Sheet'!C181,#REF!,0),9),"")</f>
        <v/>
      </c>
      <c r="F181" s="1" t="str">
        <f>IFERROR(INDEX(#REF!,MATCH(C181,#REF!,0),9),"")</f>
        <v/>
      </c>
    </row>
    <row r="182" spans="4:6">
      <c r="D182" s="130" t="str">
        <f>IFERROR(IF(ROUND(Validation!#REF!,0)&gt;0,ROUND(Validation!#REF!,0),""),"")</f>
        <v/>
      </c>
      <c r="E182" s="1" t="str">
        <f>IFERROR(INDEX(#REF!,MATCH('Front Sheet'!C182,#REF!,0),9),"")</f>
        <v/>
      </c>
      <c r="F182" s="1" t="str">
        <f>IFERROR(INDEX(#REF!,MATCH(C182,#REF!,0),9),"")</f>
        <v/>
      </c>
    </row>
    <row r="183" spans="4:6">
      <c r="D183" s="130" t="str">
        <f>IFERROR(IF(ROUND(Validation!#REF!,0)&gt;0,ROUND(Validation!#REF!,0),""),"")</f>
        <v/>
      </c>
      <c r="E183" s="1" t="str">
        <f>IFERROR(INDEX(#REF!,MATCH('Front Sheet'!C183,#REF!,0),9),"")</f>
        <v/>
      </c>
      <c r="F183" s="1" t="str">
        <f>IFERROR(INDEX(#REF!,MATCH(C183,#REF!,0),9),"")</f>
        <v/>
      </c>
    </row>
    <row r="184" spans="4:6">
      <c r="D184" s="130" t="str">
        <f>IFERROR(IF(ROUND(Validation!#REF!,0)&gt;0,ROUND(Validation!#REF!,0),""),"")</f>
        <v/>
      </c>
      <c r="E184" s="1" t="str">
        <f>IFERROR(INDEX(#REF!,MATCH('Front Sheet'!C184,#REF!,0),9),"")</f>
        <v/>
      </c>
      <c r="F184" s="1" t="str">
        <f>IFERROR(INDEX(#REF!,MATCH(C184,#REF!,0),9),"")</f>
        <v/>
      </c>
    </row>
    <row r="185" spans="4:6">
      <c r="D185" s="130" t="str">
        <f>IFERROR(IF(ROUND(Validation!#REF!,0)&gt;0,ROUND(Validation!#REF!,0),""),"")</f>
        <v/>
      </c>
      <c r="E185" s="1" t="str">
        <f>IFERROR(INDEX(#REF!,MATCH('Front Sheet'!C185,#REF!,0),9),"")</f>
        <v/>
      </c>
      <c r="F185" s="1" t="str">
        <f>IFERROR(INDEX(#REF!,MATCH(C185,#REF!,0),9),"")</f>
        <v/>
      </c>
    </row>
    <row r="186" spans="4:6">
      <c r="D186" s="130" t="str">
        <f>IFERROR(IF(ROUND(Validation!#REF!,0)&gt;0,ROUND(Validation!#REF!,0),""),"")</f>
        <v/>
      </c>
      <c r="E186" s="1" t="str">
        <f>IFERROR(INDEX(#REF!,MATCH('Front Sheet'!C186,#REF!,0),9),"")</f>
        <v/>
      </c>
      <c r="F186" s="1" t="str">
        <f>IFERROR(INDEX(#REF!,MATCH(C186,#REF!,0),9),"")</f>
        <v/>
      </c>
    </row>
    <row r="187" spans="4:6">
      <c r="D187" s="130" t="str">
        <f>IFERROR(IF(ROUND(Validation!#REF!,0)&gt;0,ROUND(Validation!#REF!,0),""),"")</f>
        <v/>
      </c>
      <c r="E187" s="1" t="str">
        <f>IFERROR(INDEX(#REF!,MATCH('Front Sheet'!C187,#REF!,0),9),"")</f>
        <v/>
      </c>
      <c r="F187" s="1" t="str">
        <f>IFERROR(INDEX(#REF!,MATCH(C187,#REF!,0),9),"")</f>
        <v/>
      </c>
    </row>
    <row r="188" spans="4:6">
      <c r="D188" s="130" t="str">
        <f>IFERROR(IF(ROUND(Validation!#REF!,0)&gt;0,ROUND(Validation!#REF!,0),""),"")</f>
        <v/>
      </c>
      <c r="E188" s="1" t="str">
        <f>IFERROR(INDEX(#REF!,MATCH('Front Sheet'!C188,#REF!,0),9),"")</f>
        <v/>
      </c>
      <c r="F188" s="1" t="str">
        <f>IFERROR(INDEX(#REF!,MATCH(C188,#REF!,0),9),"")</f>
        <v/>
      </c>
    </row>
    <row r="189" spans="4:6">
      <c r="D189" s="130" t="str">
        <f>IFERROR(IF(ROUND(Validation!#REF!,0)&gt;0,ROUND(Validation!#REF!,0),""),"")</f>
        <v/>
      </c>
      <c r="E189" s="1" t="str">
        <f>IFERROR(INDEX(#REF!,MATCH('Front Sheet'!C189,#REF!,0),9),"")</f>
        <v/>
      </c>
      <c r="F189" s="1" t="str">
        <f>IFERROR(INDEX(#REF!,MATCH(C189,#REF!,0),9),"")</f>
        <v/>
      </c>
    </row>
    <row r="190" spans="4:6">
      <c r="D190" s="130" t="str">
        <f>IFERROR(IF(ROUND(Validation!#REF!,0)&gt;0,ROUND(Validation!#REF!,0),""),"")</f>
        <v/>
      </c>
      <c r="E190" s="1" t="str">
        <f>IFERROR(INDEX(#REF!,MATCH('Front Sheet'!C190,#REF!,0),9),"")</f>
        <v/>
      </c>
      <c r="F190" s="1" t="str">
        <f>IFERROR(INDEX(#REF!,MATCH(C190,#REF!,0),9),"")</f>
        <v/>
      </c>
    </row>
    <row r="191" spans="4:6">
      <c r="D191" s="130" t="str">
        <f>IFERROR(IF(ROUND(Validation!#REF!,0)&gt;0,ROUND(Validation!#REF!,0),""),"")</f>
        <v/>
      </c>
      <c r="E191" s="1" t="str">
        <f>IFERROR(INDEX(#REF!,MATCH('Front Sheet'!C191,#REF!,0),9),"")</f>
        <v/>
      </c>
      <c r="F191" s="1" t="str">
        <f>IFERROR(INDEX(#REF!,MATCH(C191,#REF!,0),9),"")</f>
        <v/>
      </c>
    </row>
    <row r="192" spans="4:6">
      <c r="D192" s="130" t="str">
        <f>IFERROR(IF(ROUND(Validation!#REF!,0)&gt;0,ROUND(Validation!#REF!,0),""),"")</f>
        <v/>
      </c>
      <c r="E192" s="1" t="str">
        <f>IFERROR(INDEX(#REF!,MATCH('Front Sheet'!C192,#REF!,0),9),"")</f>
        <v/>
      </c>
      <c r="F192" s="1" t="str">
        <f>IFERROR(INDEX(#REF!,MATCH(C192,#REF!,0),9),"")</f>
        <v/>
      </c>
    </row>
    <row r="193" spans="4:6">
      <c r="D193" s="130" t="str">
        <f>IFERROR(IF(ROUND(Validation!#REF!,0)&gt;0,ROUND(Validation!#REF!,0),""),"")</f>
        <v/>
      </c>
      <c r="E193" s="1" t="str">
        <f>IFERROR(INDEX(#REF!,MATCH('Front Sheet'!C193,#REF!,0),9),"")</f>
        <v/>
      </c>
      <c r="F193" s="1" t="str">
        <f>IFERROR(INDEX(#REF!,MATCH(C193,#REF!,0),9),"")</f>
        <v/>
      </c>
    </row>
    <row r="194" spans="4:6">
      <c r="D194" s="130" t="str">
        <f>IFERROR(IF(ROUND(Validation!#REF!,0)&gt;0,ROUND(Validation!#REF!,0),""),"")</f>
        <v/>
      </c>
      <c r="E194" s="1" t="str">
        <f>IFERROR(INDEX(#REF!,MATCH('Front Sheet'!C194,#REF!,0),9),"")</f>
        <v/>
      </c>
      <c r="F194" s="1" t="str">
        <f>IFERROR(INDEX(#REF!,MATCH(C194,#REF!,0),9),"")</f>
        <v/>
      </c>
    </row>
    <row r="195" spans="4:6">
      <c r="D195" s="130" t="str">
        <f>IFERROR(IF(ROUND(Validation!#REF!,0)&gt;0,ROUND(Validation!#REF!,0),""),"")</f>
        <v/>
      </c>
      <c r="E195" s="1" t="str">
        <f>IFERROR(INDEX(#REF!,MATCH('Front Sheet'!C195,#REF!,0),9),"")</f>
        <v/>
      </c>
      <c r="F195" s="1" t="str">
        <f>IFERROR(INDEX(#REF!,MATCH(C195,#REF!,0),9),"")</f>
        <v/>
      </c>
    </row>
    <row r="196" spans="4:6">
      <c r="D196" s="130" t="str">
        <f>IFERROR(IF(ROUND(Validation!#REF!,0)&gt;0,ROUND(Validation!#REF!,0),""),"")</f>
        <v/>
      </c>
      <c r="E196" s="1" t="str">
        <f>IFERROR(INDEX(#REF!,MATCH('Front Sheet'!C196,#REF!,0),9),"")</f>
        <v/>
      </c>
      <c r="F196" s="1" t="str">
        <f>IFERROR(INDEX(#REF!,MATCH(C196,#REF!,0),9),"")</f>
        <v/>
      </c>
    </row>
    <row r="197" spans="4:6">
      <c r="D197" s="130" t="str">
        <f>IFERROR(IF(ROUND(Validation!#REF!,0)&gt;0,ROUND(Validation!#REF!,0),""),"")</f>
        <v/>
      </c>
      <c r="E197" s="1" t="str">
        <f>IFERROR(INDEX(#REF!,MATCH('Front Sheet'!C197,#REF!,0),9),"")</f>
        <v/>
      </c>
      <c r="F197" s="1" t="str">
        <f>IFERROR(INDEX(#REF!,MATCH(C197,#REF!,0),9),"")</f>
        <v/>
      </c>
    </row>
    <row r="198" spans="4:6">
      <c r="D198" s="130" t="str">
        <f>IFERROR(IF(ROUND(Validation!#REF!,0)&gt;0,ROUND(Validation!#REF!,0),""),"")</f>
        <v/>
      </c>
      <c r="E198" s="1" t="str">
        <f>IFERROR(INDEX(#REF!,MATCH('Front Sheet'!C198,#REF!,0),9),"")</f>
        <v/>
      </c>
      <c r="F198" s="1" t="str">
        <f>IFERROR(INDEX(#REF!,MATCH(C198,#REF!,0),9),"")</f>
        <v/>
      </c>
    </row>
    <row r="199" spans="4:6">
      <c r="D199" s="130" t="str">
        <f>IFERROR(IF(ROUND(Validation!#REF!,0)&gt;0,ROUND(Validation!#REF!,0),""),"")</f>
        <v/>
      </c>
      <c r="E199" s="1" t="str">
        <f>IFERROR(INDEX(#REF!,MATCH('Front Sheet'!C199,#REF!,0),9),"")</f>
        <v/>
      </c>
      <c r="F199" s="1" t="str">
        <f>IFERROR(INDEX(#REF!,MATCH(C199,#REF!,0),9),"")</f>
        <v/>
      </c>
    </row>
    <row r="200" spans="4:6">
      <c r="D200" s="130" t="str">
        <f>IFERROR(IF(ROUND(Validation!#REF!,0)&gt;0,ROUND(Validation!#REF!,0),""),"")</f>
        <v/>
      </c>
      <c r="E200" s="1" t="str">
        <f>IFERROR(INDEX(#REF!,MATCH('Front Sheet'!C200,#REF!,0),9),"")</f>
        <v/>
      </c>
      <c r="F200" s="1" t="str">
        <f>IFERROR(INDEX(#REF!,MATCH(C200,#REF!,0),9),"")</f>
        <v/>
      </c>
    </row>
    <row r="201" spans="4:6">
      <c r="D201" s="130" t="str">
        <f>IFERROR(IF(ROUND(Validation!#REF!,0)&gt;0,ROUND(Validation!#REF!,0),""),"")</f>
        <v/>
      </c>
      <c r="E201" s="1" t="str">
        <f>IFERROR(INDEX(#REF!,MATCH('Front Sheet'!C201,#REF!,0),9),"")</f>
        <v/>
      </c>
      <c r="F201" s="1" t="str">
        <f>IFERROR(INDEX(#REF!,MATCH(C201,#REF!,0),9),"")</f>
        <v/>
      </c>
    </row>
    <row r="202" spans="4:6">
      <c r="D202" s="130" t="str">
        <f>IFERROR(IF(ROUND(Validation!#REF!,0)&gt;0,ROUND(Validation!#REF!,0),""),"")</f>
        <v/>
      </c>
      <c r="E202" s="1" t="str">
        <f>IFERROR(INDEX(#REF!,MATCH('Front Sheet'!C202,#REF!,0),9),"")</f>
        <v/>
      </c>
      <c r="F202" s="1" t="str">
        <f>IFERROR(INDEX(#REF!,MATCH(C202,#REF!,0),9),"")</f>
        <v/>
      </c>
    </row>
    <row r="203" spans="4:6">
      <c r="D203" s="130" t="str">
        <f>IFERROR(IF(ROUND(Validation!#REF!,0)&gt;0,ROUND(Validation!#REF!,0),""),"")</f>
        <v/>
      </c>
      <c r="E203" s="1" t="str">
        <f>IFERROR(INDEX(#REF!,MATCH('Front Sheet'!C203,#REF!,0),9),"")</f>
        <v/>
      </c>
      <c r="F203" s="1" t="str">
        <f>IFERROR(INDEX(#REF!,MATCH(C203,#REF!,0),9),"")</f>
        <v/>
      </c>
    </row>
    <row r="204" spans="4:6">
      <c r="D204" s="130" t="str">
        <f>IFERROR(IF(ROUND(Validation!#REF!,0)&gt;0,ROUND(Validation!#REF!,0),""),"")</f>
        <v/>
      </c>
      <c r="E204" s="1" t="str">
        <f>IFERROR(INDEX(#REF!,MATCH('Front Sheet'!C204,#REF!,0),9),"")</f>
        <v/>
      </c>
      <c r="F204" s="1" t="str">
        <f>IFERROR(INDEX(#REF!,MATCH(C204,#REF!,0),9),"")</f>
        <v/>
      </c>
    </row>
    <row r="205" spans="4:6">
      <c r="D205" s="130" t="str">
        <f>IFERROR(IF(ROUND(Validation!#REF!,0)&gt;0,ROUND(Validation!#REF!,0),""),"")</f>
        <v/>
      </c>
      <c r="E205" s="1" t="str">
        <f>IFERROR(INDEX(#REF!,MATCH('Front Sheet'!C205,#REF!,0),9),"")</f>
        <v/>
      </c>
      <c r="F205" s="1" t="str">
        <f>IFERROR(INDEX(#REF!,MATCH(C205,#REF!,0),9),"")</f>
        <v/>
      </c>
    </row>
    <row r="206" spans="4:6">
      <c r="D206" s="130" t="str">
        <f>IFERROR(IF(ROUND(Validation!#REF!,0)&gt;0,ROUND(Validation!#REF!,0),""),"")</f>
        <v/>
      </c>
      <c r="E206" s="1" t="str">
        <f>IFERROR(INDEX(#REF!,MATCH('Front Sheet'!C206,#REF!,0),9),"")</f>
        <v/>
      </c>
      <c r="F206" s="1" t="str">
        <f>IFERROR(INDEX(#REF!,MATCH(C206,#REF!,0),9),"")</f>
        <v/>
      </c>
    </row>
  </sheetData>
  <mergeCells count="6">
    <mergeCell ref="P26:R26"/>
    <mergeCell ref="P1:W2"/>
    <mergeCell ref="P3:W3"/>
    <mergeCell ref="C2:E3"/>
    <mergeCell ref="T6:W6"/>
    <mergeCell ref="H4:H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700-000002000000}">
          <x14:formula1>
            <xm:f>'HARD DATA'!$BC$3:$BC$30</xm:f>
          </x14:formula1>
          <xm:sqref>R25</xm:sqref>
        </x14:dataValidation>
        <x14:dataValidation type="list" allowBlank="1" showInputMessage="1" showErrorMessage="1" xr:uid="{00000000-0002-0000-0700-000003000000}">
          <x14:formula1>
            <xm:f>'HARD DATA'!$Q$20:$Q$23</xm:f>
          </x14:formula1>
          <xm:sqref>R8</xm:sqref>
        </x14:dataValidation>
        <x14:dataValidation type="list" allowBlank="1" showInputMessage="1" showErrorMessage="1" xr:uid="{00000000-0002-0000-0700-000000000000}">
          <x14:formula1>
            <xm:f>'HARD DATA'!$F$2:$F$11</xm:f>
          </x14:formula1>
          <xm:sqref>D5</xm:sqref>
        </x14:dataValidation>
        <x14:dataValidation type="list" allowBlank="1" showInputMessage="1" showErrorMessage="1" xr:uid="{00000000-0002-0000-0700-000004000000}">
          <x14:formula1>
            <xm:f>'HARD DATA'!$B:$B</xm:f>
          </x14:formula1>
          <xm:sqref>R6</xm:sqref>
        </x14:dataValidation>
        <x14:dataValidation type="list" allowBlank="1" showInputMessage="1" showErrorMessage="1" xr:uid="{579DF262-9039-45B5-B2E3-59AF892F685B}">
          <x14:formula1>
            <xm:f>'HARD DATA'!$F$2:$F$7</xm:f>
          </x14:formula1>
          <xm:sqref>R9</xm:sqref>
        </x14:dataValidation>
        <x14:dataValidation type="list" showInputMessage="1" showErrorMessage="1" xr:uid="{3B681918-282A-477C-8C8E-14DEDED98291}">
          <x14:formula1>
            <xm:f>'Variable Data'!$B$5:$B$23</xm:f>
          </x14:formula1>
          <xm:sqref>B3</xm:sqref>
        </x14:dataValidation>
        <x14:dataValidation type="list" allowBlank="1" showInputMessage="1" showErrorMessage="1" xr:uid="{00000000-0002-0000-0700-000001000000}">
          <x14:formula1>
            <xm:f>'Variable Data'!$A$5:$A$107</xm:f>
          </x14:formula1>
          <xm:sqref>H3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Q1441"/>
  <sheetViews>
    <sheetView zoomScale="55" zoomScaleNormal="55" workbookViewId="0">
      <selection activeCell="H57" sqref="H57"/>
    </sheetView>
  </sheetViews>
  <sheetFormatPr defaultRowHeight="14.4"/>
  <cols>
    <col min="1" max="1" width="9.109375"/>
    <col min="2" max="2" width="0.5546875" style="6" customWidth="1"/>
    <col min="3" max="3" width="11.5546875" bestFit="1" customWidth="1"/>
    <col min="4" max="4" width="0.5546875" style="6" customWidth="1"/>
    <col min="5" max="5" width="26.44140625" bestFit="1" customWidth="1"/>
    <col min="6" max="6" width="28" bestFit="1" customWidth="1"/>
    <col min="7" max="7" width="22.44140625" bestFit="1" customWidth="1"/>
    <col min="8" max="8" width="18.88671875" customWidth="1"/>
    <col min="9" max="9" width="16.6640625" customWidth="1"/>
    <col min="10" max="10" width="23" bestFit="1" customWidth="1"/>
    <col min="11" max="11" width="19.5546875" bestFit="1" customWidth="1"/>
    <col min="12" max="12" width="32.33203125" bestFit="1" customWidth="1"/>
    <col min="13" max="13" width="20.109375" bestFit="1" customWidth="1"/>
    <col min="14" max="14" width="0.5546875" style="6" customWidth="1"/>
    <col min="15" max="117" width="9.109375"/>
  </cols>
  <sheetData>
    <row r="1" spans="1:117" ht="32.4">
      <c r="B1"/>
      <c r="C1" s="63" t="s">
        <v>62</v>
      </c>
      <c r="D1"/>
      <c r="E1" s="26"/>
      <c r="G1" s="231" t="str">
        <f>'HARD DATA'!Z1</f>
        <v>DINNER</v>
      </c>
      <c r="H1" s="231"/>
      <c r="I1" s="4"/>
      <c r="J1" s="96">
        <f>'LUNCH CASH'!J1</f>
        <v>29444</v>
      </c>
      <c r="L1" s="2"/>
      <c r="M1" s="2"/>
      <c r="N1"/>
    </row>
    <row r="2" spans="1:117" ht="3" customHeight="1">
      <c r="C2" s="5"/>
      <c r="E2" s="5"/>
      <c r="F2" s="6"/>
      <c r="G2" s="6"/>
      <c r="H2" s="6"/>
      <c r="I2" s="6"/>
      <c r="J2" s="6"/>
      <c r="K2" s="6"/>
      <c r="L2" s="5"/>
      <c r="M2" s="5"/>
    </row>
    <row r="3" spans="1:117" s="46" customFormat="1" ht="35.1" customHeight="1">
      <c r="B3" s="47"/>
      <c r="D3" s="47"/>
      <c r="E3" s="77" t="s">
        <v>14</v>
      </c>
      <c r="F3" s="77" t="s">
        <v>15</v>
      </c>
      <c r="G3" s="77" t="s">
        <v>16</v>
      </c>
      <c r="H3" s="77" t="s">
        <v>17</v>
      </c>
      <c r="I3" s="77" t="s">
        <v>18</v>
      </c>
      <c r="J3" s="77" t="s">
        <v>19</v>
      </c>
      <c r="K3" s="78" t="s">
        <v>20</v>
      </c>
      <c r="L3" s="77" t="s">
        <v>22</v>
      </c>
      <c r="M3" s="77" t="s">
        <v>23</v>
      </c>
      <c r="N3" s="47"/>
    </row>
    <row r="4" spans="1:117" ht="3" customHeight="1">
      <c r="C4" s="5"/>
      <c r="E4" s="5"/>
      <c r="F4" s="6"/>
      <c r="G4" s="6"/>
      <c r="H4" s="6"/>
      <c r="I4" s="6"/>
      <c r="J4" s="6"/>
      <c r="K4" s="6"/>
      <c r="L4" s="5"/>
      <c r="M4" s="5"/>
    </row>
    <row r="5" spans="1:117">
      <c r="C5" s="8" t="str">
        <f>'HARD DATA'!V6</f>
        <v>BAR</v>
      </c>
      <c r="E5" s="25" t="s">
        <v>67</v>
      </c>
      <c r="F5" s="24">
        <v>200</v>
      </c>
      <c r="G5" s="24">
        <v>20</v>
      </c>
      <c r="H5" s="24">
        <v>20</v>
      </c>
      <c r="I5" s="24">
        <v>20</v>
      </c>
      <c r="J5" s="24">
        <v>20</v>
      </c>
      <c r="K5" s="64">
        <v>20</v>
      </c>
      <c r="L5" s="27">
        <f t="shared" ref="L5:L44" si="0">SUM(F5:K5)</f>
        <v>300</v>
      </c>
      <c r="M5" s="27">
        <f t="shared" ref="M5:M45" si="1">L5+F5</f>
        <v>500</v>
      </c>
    </row>
    <row r="6" spans="1:117">
      <c r="C6" s="8" t="str">
        <f>'HARD DATA'!V7</f>
        <v>BAR</v>
      </c>
      <c r="E6" s="25"/>
      <c r="F6" s="24"/>
      <c r="G6" s="24"/>
      <c r="H6" s="24"/>
      <c r="I6" s="24"/>
      <c r="J6" s="24"/>
      <c r="K6" s="64"/>
      <c r="L6" s="27">
        <f t="shared" si="0"/>
        <v>0</v>
      </c>
      <c r="M6" s="27">
        <f t="shared" si="1"/>
        <v>0</v>
      </c>
    </row>
    <row r="7" spans="1:117">
      <c r="C7" s="8" t="str">
        <f>'HARD DATA'!V8</f>
        <v>BAR</v>
      </c>
      <c r="E7" s="25"/>
      <c r="F7" s="24"/>
      <c r="G7" s="24"/>
      <c r="H7" s="24"/>
      <c r="I7" s="24"/>
      <c r="J7" s="24"/>
      <c r="K7" s="64"/>
      <c r="L7" s="27">
        <f t="shared" si="0"/>
        <v>0</v>
      </c>
      <c r="M7" s="27">
        <f t="shared" si="1"/>
        <v>0</v>
      </c>
    </row>
    <row r="8" spans="1:117">
      <c r="C8" s="8" t="str">
        <f>'HARD DATA'!V9</f>
        <v>BAR</v>
      </c>
      <c r="E8" s="25"/>
      <c r="F8" s="24"/>
      <c r="G8" s="24"/>
      <c r="H8" s="24"/>
      <c r="I8" s="24"/>
      <c r="J8" s="24"/>
      <c r="K8" s="64"/>
      <c r="L8" s="27">
        <f t="shared" si="0"/>
        <v>0</v>
      </c>
      <c r="M8" s="27">
        <f t="shared" si="1"/>
        <v>0</v>
      </c>
    </row>
    <row r="9" spans="1:117">
      <c r="C9" s="8" t="str">
        <f>'HARD DATA'!V10</f>
        <v>BAR</v>
      </c>
      <c r="E9" s="25"/>
      <c r="F9" s="24"/>
      <c r="G9" s="24"/>
      <c r="H9" s="24"/>
      <c r="I9" s="24"/>
      <c r="J9" s="24"/>
      <c r="K9" s="64"/>
      <c r="L9" s="27">
        <f t="shared" si="0"/>
        <v>0</v>
      </c>
      <c r="M9" s="27">
        <f t="shared" si="1"/>
        <v>0</v>
      </c>
    </row>
    <row r="10" spans="1:117">
      <c r="C10" s="8" t="str">
        <f>'HARD DATA'!V11</f>
        <v>BAR</v>
      </c>
      <c r="E10" s="25"/>
      <c r="F10" s="24"/>
      <c r="G10" s="24"/>
      <c r="H10" s="24"/>
      <c r="I10" s="24"/>
      <c r="J10" s="24"/>
      <c r="K10" s="64"/>
      <c r="L10" s="27">
        <f t="shared" si="0"/>
        <v>0</v>
      </c>
      <c r="M10" s="27">
        <f t="shared" si="1"/>
        <v>0</v>
      </c>
    </row>
    <row r="11" spans="1:117" s="6" customFormat="1" ht="3" customHeight="1">
      <c r="A11"/>
      <c r="C11" s="5">
        <f>'HARD DATA'!V12</f>
        <v>0</v>
      </c>
      <c r="E11" s="12"/>
      <c r="F11" s="13"/>
      <c r="G11" s="13"/>
      <c r="H11" s="13"/>
      <c r="I11" s="13"/>
      <c r="J11" s="13"/>
      <c r="K11" s="13"/>
      <c r="L11" s="14">
        <f t="shared" si="0"/>
        <v>0</v>
      </c>
      <c r="M11" s="14">
        <f t="shared" si="1"/>
        <v>0</v>
      </c>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row>
    <row r="12" spans="1:117">
      <c r="C12" s="8" t="str">
        <f>'HARD DATA'!V13</f>
        <v>HOST</v>
      </c>
      <c r="E12" s="25"/>
      <c r="F12" s="24"/>
      <c r="G12" s="24"/>
      <c r="H12" s="24"/>
      <c r="I12" s="24"/>
      <c r="J12" s="24"/>
      <c r="K12" s="64"/>
      <c r="L12" s="27">
        <f t="shared" si="0"/>
        <v>0</v>
      </c>
      <c r="M12" s="27">
        <f t="shared" si="1"/>
        <v>0</v>
      </c>
    </row>
    <row r="13" spans="1:117">
      <c r="C13" s="8" t="str">
        <f>'HARD DATA'!V14</f>
        <v>HOST</v>
      </c>
      <c r="E13" s="25"/>
      <c r="F13" s="24"/>
      <c r="G13" s="24"/>
      <c r="H13" s="24"/>
      <c r="I13" s="24"/>
      <c r="J13" s="24"/>
      <c r="K13" s="64"/>
      <c r="L13" s="27">
        <f t="shared" si="0"/>
        <v>0</v>
      </c>
      <c r="M13" s="27">
        <f t="shared" si="1"/>
        <v>0</v>
      </c>
    </row>
    <row r="14" spans="1:117">
      <c r="C14" s="8" t="str">
        <f>'HARD DATA'!V15</f>
        <v>HOST</v>
      </c>
      <c r="E14" s="25"/>
      <c r="F14" s="24"/>
      <c r="G14" s="24"/>
      <c r="H14" s="24"/>
      <c r="I14" s="24"/>
      <c r="J14" s="24"/>
      <c r="K14" s="64"/>
      <c r="L14" s="27">
        <f t="shared" si="0"/>
        <v>0</v>
      </c>
      <c r="M14" s="27">
        <f t="shared" si="1"/>
        <v>0</v>
      </c>
    </row>
    <row r="15" spans="1:117">
      <c r="C15" s="8" t="str">
        <f>'HARD DATA'!V16</f>
        <v>HOST</v>
      </c>
      <c r="E15" s="25"/>
      <c r="F15" s="24"/>
      <c r="G15" s="24"/>
      <c r="H15" s="24"/>
      <c r="I15" s="24"/>
      <c r="J15" s="24"/>
      <c r="K15" s="64"/>
      <c r="L15" s="27">
        <f t="shared" si="0"/>
        <v>0</v>
      </c>
      <c r="M15" s="27">
        <f t="shared" si="1"/>
        <v>0</v>
      </c>
    </row>
    <row r="16" spans="1:117">
      <c r="C16" s="8" t="str">
        <f>'HARD DATA'!V17</f>
        <v>HOST</v>
      </c>
      <c r="E16" s="25"/>
      <c r="F16" s="24"/>
      <c r="G16" s="24"/>
      <c r="H16" s="24"/>
      <c r="I16" s="24"/>
      <c r="J16" s="24"/>
      <c r="K16" s="64"/>
      <c r="L16" s="27">
        <f t="shared" si="0"/>
        <v>0</v>
      </c>
      <c r="M16" s="27">
        <f t="shared" si="1"/>
        <v>0</v>
      </c>
    </row>
    <row r="17" spans="1:117">
      <c r="C17" s="8" t="str">
        <f>'HARD DATA'!V18</f>
        <v>HOST</v>
      </c>
      <c r="E17" s="25"/>
      <c r="F17" s="24"/>
      <c r="G17" s="24"/>
      <c r="H17" s="24"/>
      <c r="I17" s="24"/>
      <c r="J17" s="24"/>
      <c r="K17" s="64"/>
      <c r="L17" s="27">
        <f t="shared" si="0"/>
        <v>0</v>
      </c>
      <c r="M17" s="27">
        <f t="shared" si="1"/>
        <v>0</v>
      </c>
    </row>
    <row r="18" spans="1:117">
      <c r="C18" s="8" t="str">
        <f>'HARD DATA'!V19</f>
        <v>TOGO</v>
      </c>
      <c r="E18" s="25"/>
      <c r="F18" s="24"/>
      <c r="G18" s="24"/>
      <c r="H18" s="24"/>
      <c r="I18" s="24"/>
      <c r="J18" s="24"/>
      <c r="K18" s="64"/>
      <c r="L18" s="27">
        <f t="shared" si="0"/>
        <v>0</v>
      </c>
      <c r="M18" s="27">
        <f t="shared" si="1"/>
        <v>0</v>
      </c>
    </row>
    <row r="19" spans="1:117">
      <c r="C19" s="8" t="str">
        <f>'HARD DATA'!V20</f>
        <v>TOGO</v>
      </c>
      <c r="E19" s="25"/>
      <c r="F19" s="24"/>
      <c r="G19" s="24"/>
      <c r="H19" s="24"/>
      <c r="I19" s="24"/>
      <c r="J19" s="24"/>
      <c r="K19" s="64"/>
      <c r="L19" s="27">
        <f t="shared" si="0"/>
        <v>0</v>
      </c>
      <c r="M19" s="27">
        <f t="shared" si="1"/>
        <v>0</v>
      </c>
    </row>
    <row r="20" spans="1:117">
      <c r="C20" s="8" t="str">
        <f>'HARD DATA'!V21</f>
        <v>TOGO</v>
      </c>
      <c r="E20" s="25"/>
      <c r="F20" s="24"/>
      <c r="G20" s="24"/>
      <c r="H20" s="24"/>
      <c r="I20" s="24"/>
      <c r="J20" s="24"/>
      <c r="K20" s="64"/>
      <c r="L20" s="27">
        <f t="shared" si="0"/>
        <v>0</v>
      </c>
      <c r="M20" s="27">
        <f t="shared" si="1"/>
        <v>0</v>
      </c>
    </row>
    <row r="21" spans="1:117">
      <c r="C21" s="8" t="str">
        <f>'HARD DATA'!V22</f>
        <v>TOGO</v>
      </c>
      <c r="E21" s="25"/>
      <c r="F21" s="24"/>
      <c r="G21" s="24"/>
      <c r="H21" s="24"/>
      <c r="I21" s="24"/>
      <c r="J21" s="24"/>
      <c r="K21" s="64"/>
      <c r="L21" s="27">
        <f t="shared" si="0"/>
        <v>0</v>
      </c>
      <c r="M21" s="27">
        <f t="shared" si="1"/>
        <v>0</v>
      </c>
    </row>
    <row r="22" spans="1:117">
      <c r="C22" s="8" t="str">
        <f>'HARD DATA'!V23</f>
        <v>TOGO</v>
      </c>
      <c r="E22" s="25"/>
      <c r="F22" s="24"/>
      <c r="G22" s="24"/>
      <c r="H22" s="24"/>
      <c r="I22" s="24"/>
      <c r="J22" s="24"/>
      <c r="K22" s="64"/>
      <c r="L22" s="27">
        <f t="shared" si="0"/>
        <v>0</v>
      </c>
      <c r="M22" s="27">
        <f t="shared" si="1"/>
        <v>0</v>
      </c>
    </row>
    <row r="23" spans="1:117" s="6" customFormat="1" ht="3" customHeight="1">
      <c r="A23"/>
      <c r="C23" s="5">
        <f>'HARD DATA'!V24</f>
        <v>0</v>
      </c>
      <c r="E23" s="12"/>
      <c r="F23" s="13"/>
      <c r="G23" s="13"/>
      <c r="H23" s="13"/>
      <c r="I23" s="13"/>
      <c r="J23" s="13"/>
      <c r="K23" s="13"/>
      <c r="L23" s="14">
        <f t="shared" si="0"/>
        <v>0</v>
      </c>
      <c r="M23" s="14">
        <f t="shared" si="1"/>
        <v>0</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row>
    <row r="24" spans="1:117">
      <c r="C24" s="8" t="str">
        <f>'HARD DATA'!V25</f>
        <v>SERVER</v>
      </c>
      <c r="E24" s="25"/>
      <c r="F24" s="24"/>
      <c r="G24" s="24"/>
      <c r="H24" s="24"/>
      <c r="I24" s="24"/>
      <c r="J24" s="24"/>
      <c r="K24" s="64"/>
      <c r="L24" s="27">
        <f t="shared" si="0"/>
        <v>0</v>
      </c>
      <c r="M24" s="27">
        <f t="shared" si="1"/>
        <v>0</v>
      </c>
    </row>
    <row r="25" spans="1:117">
      <c r="C25" s="8" t="str">
        <f>'HARD DATA'!V26</f>
        <v>SERVER</v>
      </c>
      <c r="E25" s="25"/>
      <c r="F25" s="24"/>
      <c r="G25" s="24"/>
      <c r="H25" s="24"/>
      <c r="I25" s="24"/>
      <c r="J25" s="24"/>
      <c r="K25" s="64"/>
      <c r="L25" s="27">
        <f t="shared" si="0"/>
        <v>0</v>
      </c>
      <c r="M25" s="27">
        <f t="shared" si="1"/>
        <v>0</v>
      </c>
    </row>
    <row r="26" spans="1:117">
      <c r="C26" s="8" t="str">
        <f>'HARD DATA'!V27</f>
        <v>SERVER</v>
      </c>
      <c r="E26" s="25"/>
      <c r="F26" s="24"/>
      <c r="G26" s="24"/>
      <c r="H26" s="24"/>
      <c r="I26" s="24"/>
      <c r="J26" s="24"/>
      <c r="K26" s="64"/>
      <c r="L26" s="27">
        <f t="shared" si="0"/>
        <v>0</v>
      </c>
      <c r="M26" s="27">
        <f t="shared" si="1"/>
        <v>0</v>
      </c>
    </row>
    <row r="27" spans="1:117">
      <c r="C27" s="8" t="str">
        <f>'HARD DATA'!V28</f>
        <v>SERVER</v>
      </c>
      <c r="E27" s="25"/>
      <c r="F27" s="24"/>
      <c r="G27" s="24"/>
      <c r="H27" s="24"/>
      <c r="I27" s="24"/>
      <c r="J27" s="24"/>
      <c r="K27" s="64"/>
      <c r="L27" s="27">
        <f t="shared" si="0"/>
        <v>0</v>
      </c>
      <c r="M27" s="27">
        <f t="shared" si="1"/>
        <v>0</v>
      </c>
    </row>
    <row r="28" spans="1:117">
      <c r="C28" s="8" t="str">
        <f>'HARD DATA'!V29</f>
        <v>SERVER</v>
      </c>
      <c r="E28" s="25"/>
      <c r="F28" s="24"/>
      <c r="G28" s="24"/>
      <c r="H28" s="24"/>
      <c r="I28" s="24"/>
      <c r="J28" s="24"/>
      <c r="K28" s="64"/>
      <c r="L28" s="27">
        <f t="shared" si="0"/>
        <v>0</v>
      </c>
      <c r="M28" s="27">
        <f t="shared" si="1"/>
        <v>0</v>
      </c>
    </row>
    <row r="29" spans="1:117">
      <c r="C29" s="8" t="str">
        <f>'HARD DATA'!V30</f>
        <v>SERVER</v>
      </c>
      <c r="E29" s="25"/>
      <c r="F29" s="24"/>
      <c r="G29" s="24"/>
      <c r="H29" s="24"/>
      <c r="I29" s="24"/>
      <c r="J29" s="24"/>
      <c r="K29" s="64"/>
      <c r="L29" s="27">
        <f t="shared" si="0"/>
        <v>0</v>
      </c>
      <c r="M29" s="27">
        <f t="shared" si="1"/>
        <v>0</v>
      </c>
    </row>
    <row r="30" spans="1:117">
      <c r="C30" s="8" t="str">
        <f>'HARD DATA'!V31</f>
        <v>SERVER</v>
      </c>
      <c r="E30" s="25"/>
      <c r="F30" s="24"/>
      <c r="G30" s="24"/>
      <c r="H30" s="24"/>
      <c r="I30" s="24"/>
      <c r="J30" s="24"/>
      <c r="K30" s="64"/>
      <c r="L30" s="27">
        <f t="shared" si="0"/>
        <v>0</v>
      </c>
      <c r="M30" s="27">
        <f t="shared" si="1"/>
        <v>0</v>
      </c>
    </row>
    <row r="31" spans="1:117">
      <c r="C31" s="8" t="str">
        <f>'HARD DATA'!V32</f>
        <v>SERVER</v>
      </c>
      <c r="E31" s="25"/>
      <c r="F31" s="24"/>
      <c r="G31" s="24"/>
      <c r="H31" s="24"/>
      <c r="I31" s="24"/>
      <c r="J31" s="24"/>
      <c r="K31" s="64"/>
      <c r="L31" s="27">
        <f t="shared" si="0"/>
        <v>0</v>
      </c>
      <c r="M31" s="27">
        <f t="shared" si="1"/>
        <v>0</v>
      </c>
    </row>
    <row r="32" spans="1:117">
      <c r="C32" s="8" t="str">
        <f>'HARD DATA'!V33</f>
        <v>SERVER</v>
      </c>
      <c r="E32" s="25"/>
      <c r="F32" s="24"/>
      <c r="G32" s="24"/>
      <c r="H32" s="24"/>
      <c r="I32" s="24"/>
      <c r="J32" s="24"/>
      <c r="K32" s="64"/>
      <c r="L32" s="27">
        <f t="shared" si="0"/>
        <v>0</v>
      </c>
      <c r="M32" s="27">
        <f t="shared" si="1"/>
        <v>0</v>
      </c>
    </row>
    <row r="33" spans="1:117">
      <c r="C33" s="8" t="str">
        <f>'HARD DATA'!V34</f>
        <v>SERVER</v>
      </c>
      <c r="E33" s="25"/>
      <c r="F33" s="24"/>
      <c r="G33" s="24"/>
      <c r="H33" s="24"/>
      <c r="I33" s="24"/>
      <c r="J33" s="24"/>
      <c r="K33" s="64"/>
      <c r="L33" s="27">
        <f t="shared" si="0"/>
        <v>0</v>
      </c>
      <c r="M33" s="27">
        <f t="shared" si="1"/>
        <v>0</v>
      </c>
    </row>
    <row r="34" spans="1:117">
      <c r="C34" s="8" t="str">
        <f>'HARD DATA'!V35</f>
        <v>SERVER</v>
      </c>
      <c r="E34" s="25"/>
      <c r="F34" s="24"/>
      <c r="G34" s="24"/>
      <c r="H34" s="24"/>
      <c r="I34" s="24"/>
      <c r="J34" s="24"/>
      <c r="K34" s="64"/>
      <c r="L34" s="27">
        <f t="shared" si="0"/>
        <v>0</v>
      </c>
      <c r="M34" s="27">
        <f t="shared" si="1"/>
        <v>0</v>
      </c>
    </row>
    <row r="35" spans="1:117">
      <c r="C35" s="8" t="str">
        <f>'HARD DATA'!V36</f>
        <v>SERVER</v>
      </c>
      <c r="E35" s="25"/>
      <c r="F35" s="24"/>
      <c r="G35" s="24"/>
      <c r="H35" s="24"/>
      <c r="I35" s="24"/>
      <c r="J35" s="24"/>
      <c r="K35" s="64"/>
      <c r="L35" s="27">
        <f t="shared" si="0"/>
        <v>0</v>
      </c>
      <c r="M35" s="27">
        <f t="shared" si="1"/>
        <v>0</v>
      </c>
    </row>
    <row r="36" spans="1:117">
      <c r="C36" s="8" t="str">
        <f>'HARD DATA'!V37</f>
        <v>SERVER</v>
      </c>
      <c r="E36" s="25"/>
      <c r="F36" s="24"/>
      <c r="G36" s="24"/>
      <c r="H36" s="24"/>
      <c r="I36" s="24"/>
      <c r="J36" s="24"/>
      <c r="K36" s="64"/>
      <c r="L36" s="27">
        <f t="shared" si="0"/>
        <v>0</v>
      </c>
      <c r="M36" s="27">
        <f t="shared" si="1"/>
        <v>0</v>
      </c>
    </row>
    <row r="37" spans="1:117">
      <c r="C37" s="8" t="str">
        <f>'HARD DATA'!V38</f>
        <v>SERVER</v>
      </c>
      <c r="E37" s="25"/>
      <c r="F37" s="24"/>
      <c r="G37" s="24"/>
      <c r="H37" s="24"/>
      <c r="I37" s="24"/>
      <c r="J37" s="24"/>
      <c r="K37" s="64"/>
      <c r="L37" s="27">
        <f t="shared" si="0"/>
        <v>0</v>
      </c>
      <c r="M37" s="27">
        <f t="shared" si="1"/>
        <v>0</v>
      </c>
    </row>
    <row r="38" spans="1:117">
      <c r="C38" s="8" t="str">
        <f>'HARD DATA'!V39</f>
        <v>SERVER</v>
      </c>
      <c r="E38" s="25"/>
      <c r="F38" s="24"/>
      <c r="G38" s="24"/>
      <c r="H38" s="24"/>
      <c r="I38" s="24"/>
      <c r="J38" s="24"/>
      <c r="K38" s="64"/>
      <c r="L38" s="27">
        <f t="shared" si="0"/>
        <v>0</v>
      </c>
      <c r="M38" s="27">
        <f t="shared" si="1"/>
        <v>0</v>
      </c>
    </row>
    <row r="39" spans="1:117" s="6" customFormat="1" ht="3" customHeight="1">
      <c r="A39"/>
      <c r="C39" s="5">
        <f>'HARD DATA'!V40</f>
        <v>0</v>
      </c>
      <c r="E39" s="12"/>
      <c r="F39" s="13"/>
      <c r="G39" s="13"/>
      <c r="H39" s="13"/>
      <c r="I39" s="13"/>
      <c r="J39" s="13"/>
      <c r="K39" s="13"/>
      <c r="L39" s="14">
        <f t="shared" si="0"/>
        <v>0</v>
      </c>
      <c r="M39" s="14">
        <f t="shared" si="1"/>
        <v>0</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row>
    <row r="40" spans="1:117">
      <c r="C40" s="8" t="str">
        <f>'HARD DATA'!V41</f>
        <v>MGR</v>
      </c>
      <c r="E40" s="25"/>
      <c r="F40" s="24"/>
      <c r="G40" s="24"/>
      <c r="H40" s="24"/>
      <c r="I40" s="24"/>
      <c r="J40" s="24"/>
      <c r="K40" s="64"/>
      <c r="L40" s="27">
        <f t="shared" si="0"/>
        <v>0</v>
      </c>
      <c r="M40" s="27">
        <f t="shared" si="1"/>
        <v>0</v>
      </c>
    </row>
    <row r="41" spans="1:117">
      <c r="C41" s="8" t="str">
        <f>'HARD DATA'!V42</f>
        <v>MGR</v>
      </c>
      <c r="E41" s="25"/>
      <c r="F41" s="24"/>
      <c r="G41" s="24"/>
      <c r="H41" s="24"/>
      <c r="I41" s="24"/>
      <c r="J41" s="24"/>
      <c r="K41" s="64"/>
      <c r="L41" s="27">
        <f t="shared" si="0"/>
        <v>0</v>
      </c>
      <c r="M41" s="27">
        <f t="shared" si="1"/>
        <v>0</v>
      </c>
    </row>
    <row r="42" spans="1:117">
      <c r="C42" s="8" t="str">
        <f>'HARD DATA'!V43</f>
        <v>MGR</v>
      </c>
      <c r="E42" s="25"/>
      <c r="F42" s="24"/>
      <c r="G42" s="24"/>
      <c r="H42" s="24"/>
      <c r="I42" s="24"/>
      <c r="J42" s="24"/>
      <c r="K42" s="64"/>
      <c r="L42" s="27">
        <f t="shared" si="0"/>
        <v>0</v>
      </c>
      <c r="M42" s="27">
        <f t="shared" si="1"/>
        <v>0</v>
      </c>
    </row>
    <row r="43" spans="1:117">
      <c r="C43" s="8" t="str">
        <f>'HARD DATA'!V44</f>
        <v>MGR</v>
      </c>
      <c r="E43" s="25"/>
      <c r="F43" s="24"/>
      <c r="G43" s="24"/>
      <c r="H43" s="24"/>
      <c r="I43" s="24"/>
      <c r="J43" s="24"/>
      <c r="K43" s="64"/>
      <c r="L43" s="27">
        <f t="shared" si="0"/>
        <v>0</v>
      </c>
      <c r="M43" s="27">
        <f t="shared" si="1"/>
        <v>0</v>
      </c>
    </row>
    <row r="44" spans="1:117">
      <c r="C44" s="8" t="str">
        <f>'HARD DATA'!V45</f>
        <v>MGR</v>
      </c>
      <c r="E44" s="25"/>
      <c r="F44" s="24"/>
      <c r="G44" s="24"/>
      <c r="H44" s="24"/>
      <c r="I44" s="24"/>
      <c r="J44" s="24"/>
      <c r="K44" s="64"/>
      <c r="L44" s="27">
        <f t="shared" si="0"/>
        <v>0</v>
      </c>
      <c r="M44" s="27">
        <f t="shared" si="1"/>
        <v>0</v>
      </c>
    </row>
    <row r="45" spans="1:117" s="6" customFormat="1" ht="3" customHeight="1">
      <c r="A45"/>
      <c r="C45" s="5">
        <f>'HARD DATA'!V46</f>
        <v>0</v>
      </c>
      <c r="E45" s="12"/>
      <c r="F45" s="13"/>
      <c r="G45" s="13"/>
      <c r="H45" s="13"/>
      <c r="I45" s="13"/>
      <c r="J45" s="13"/>
      <c r="K45" s="13"/>
      <c r="L45" s="14"/>
      <c r="M45" s="14">
        <f t="shared" si="1"/>
        <v>0</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row>
    <row r="46" spans="1:117">
      <c r="C46" s="8" t="str">
        <f>'HARD DATA'!V47</f>
        <v>PAID OUT</v>
      </c>
      <c r="E46" s="25"/>
      <c r="F46" s="26"/>
      <c r="G46" s="24"/>
      <c r="H46" s="13"/>
      <c r="I46" s="13"/>
      <c r="J46" s="13"/>
      <c r="K46" s="13"/>
      <c r="L46" s="14"/>
      <c r="M46" s="27">
        <f t="shared" ref="M46:M51" si="2">G46</f>
        <v>0</v>
      </c>
    </row>
    <row r="47" spans="1:117">
      <c r="C47" s="8" t="str">
        <f>'HARD DATA'!V48</f>
        <v>PAID OUT</v>
      </c>
      <c r="E47" s="25"/>
      <c r="F47" s="26"/>
      <c r="G47" s="24"/>
      <c r="H47" s="13"/>
      <c r="I47" s="13"/>
      <c r="J47" s="13"/>
      <c r="K47" s="13"/>
      <c r="L47" s="14"/>
      <c r="M47" s="27">
        <f t="shared" si="2"/>
        <v>0</v>
      </c>
    </row>
    <row r="48" spans="1:117">
      <c r="C48" s="8" t="str">
        <f>'HARD DATA'!V49</f>
        <v>PAID OUT</v>
      </c>
      <c r="E48" s="25"/>
      <c r="F48" s="26"/>
      <c r="G48" s="24"/>
      <c r="H48" s="13"/>
      <c r="I48" s="13"/>
      <c r="J48" s="13"/>
      <c r="K48" s="13"/>
      <c r="L48" s="14"/>
      <c r="M48" s="27">
        <f t="shared" si="2"/>
        <v>0</v>
      </c>
    </row>
    <row r="49" spans="1:117">
      <c r="C49" s="8" t="str">
        <f>'HARD DATA'!V50</f>
        <v>PAID OUT</v>
      </c>
      <c r="E49" s="25"/>
      <c r="F49" s="26"/>
      <c r="G49" s="24"/>
      <c r="H49" s="13"/>
      <c r="I49" s="13"/>
      <c r="J49" s="13"/>
      <c r="K49" s="13"/>
      <c r="L49" s="14"/>
      <c r="M49" s="27">
        <f t="shared" si="2"/>
        <v>0</v>
      </c>
    </row>
    <row r="50" spans="1:117">
      <c r="C50" s="8" t="str">
        <f>'HARD DATA'!V51</f>
        <v>PAID OUT</v>
      </c>
      <c r="E50" s="25"/>
      <c r="F50" s="26"/>
      <c r="G50" s="80"/>
      <c r="H50" s="81"/>
      <c r="I50" s="81"/>
      <c r="J50" s="81"/>
      <c r="K50" s="81"/>
      <c r="L50" s="82"/>
      <c r="M50" s="83">
        <f t="shared" si="2"/>
        <v>0</v>
      </c>
    </row>
    <row r="51" spans="1:117" ht="3" customHeight="1">
      <c r="C51" s="5"/>
      <c r="E51" s="25"/>
      <c r="F51" s="26"/>
      <c r="G51" s="24"/>
      <c r="H51" s="13"/>
      <c r="I51" s="13"/>
      <c r="J51" s="13"/>
      <c r="K51" s="13"/>
      <c r="L51" s="14"/>
      <c r="M51" s="27">
        <f t="shared" si="2"/>
        <v>0</v>
      </c>
    </row>
    <row r="52" spans="1:117" ht="45" customHeight="1">
      <c r="B52"/>
      <c r="C52" s="18"/>
      <c r="D52" s="19"/>
      <c r="E52" s="20"/>
      <c r="F52" s="21" t="str">
        <f>'HARD DATA'!Y53</f>
        <v>CASH OWED</v>
      </c>
      <c r="G52" s="21" t="str">
        <f>'HARD DATA'!Z53</f>
        <v>TEPPAN</v>
      </c>
      <c r="H52" s="21" t="str">
        <f>'HARD DATA'!AA53</f>
        <v>SUSHI</v>
      </c>
      <c r="I52" s="21" t="str">
        <f>'HARD DATA'!AB53</f>
        <v>BAR</v>
      </c>
      <c r="J52" s="21" t="str">
        <f>'HARD DATA'!AC53</f>
        <v>BUSSER</v>
      </c>
      <c r="K52" s="21" t="str">
        <f>'HARD DATA'!AD53</f>
        <v>TOGO</v>
      </c>
      <c r="L52" s="21" t="str">
        <f>'HARD DATA'!AE53</f>
        <v>TIP OUT TOTAL</v>
      </c>
      <c r="M52" s="21" t="str">
        <f>'HARD DATA'!AF53</f>
        <v>TOTAL COLLECTED</v>
      </c>
    </row>
    <row r="53" spans="1:117" ht="22.8">
      <c r="B53"/>
      <c r="C53" s="2"/>
      <c r="E53" s="22" t="str">
        <f>'HARD DATA'!X54</f>
        <v>TOTALS</v>
      </c>
      <c r="F53" s="28">
        <f>SUM(F5:F45,G46:G50)</f>
        <v>200</v>
      </c>
      <c r="G53" s="28">
        <f>SUM(G5:G50)</f>
        <v>20</v>
      </c>
      <c r="H53" s="28">
        <f t="shared" ref="H53:K53" si="3">SUM(H5:H50)</f>
        <v>20</v>
      </c>
      <c r="I53" s="28">
        <f t="shared" si="3"/>
        <v>20</v>
      </c>
      <c r="J53" s="28">
        <f t="shared" si="3"/>
        <v>20</v>
      </c>
      <c r="K53" s="28">
        <f t="shared" si="3"/>
        <v>20</v>
      </c>
      <c r="L53" s="28">
        <f>SUM(G53:K53)</f>
        <v>100</v>
      </c>
      <c r="M53" s="28">
        <f>F53+L53</f>
        <v>300</v>
      </c>
    </row>
    <row r="54" spans="1:117" s="6" customFormat="1" ht="3" customHeight="1">
      <c r="A54"/>
      <c r="B54"/>
      <c r="C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row>
    <row r="55" spans="1:117" ht="24.9" customHeight="1">
      <c r="B55"/>
      <c r="H55" s="232" t="s">
        <v>496</v>
      </c>
      <c r="I55" s="232"/>
      <c r="J55" s="232"/>
    </row>
    <row r="56" spans="1:117">
      <c r="B56"/>
      <c r="H56" s="2" t="str">
        <f>'HARD DATA'!Q26</f>
        <v>O/S</v>
      </c>
      <c r="L56" s="2" t="str">
        <f>'HARD DATA'!Q26</f>
        <v>O/S</v>
      </c>
    </row>
    <row r="57" spans="1:117" ht="17.399999999999999">
      <c r="B57"/>
      <c r="F57" s="1">
        <f>'HARD DATA'!M2</f>
        <v>400</v>
      </c>
      <c r="G57" s="29" t="str">
        <f>'HARD DATA'!AJ2</f>
        <v xml:space="preserve">MGR </v>
      </c>
      <c r="H57" s="1">
        <f>G79-F57</f>
        <v>-195</v>
      </c>
      <c r="J57">
        <f>'HARD DATA'!M3</f>
        <v>300</v>
      </c>
      <c r="K57" s="29" t="str">
        <f>'HARD DATA'!L3</f>
        <v>BAR</v>
      </c>
      <c r="L57" s="1">
        <f>K79-J57</f>
        <v>89.910000000000025</v>
      </c>
    </row>
    <row r="58" spans="1:117" ht="17.399999999999999">
      <c r="B58"/>
      <c r="F58" s="6"/>
      <c r="G58" s="30"/>
      <c r="H58" s="6"/>
      <c r="J58" s="6"/>
      <c r="K58" s="30"/>
      <c r="L58" s="6"/>
    </row>
    <row r="59" spans="1:117" ht="15.6">
      <c r="B59"/>
      <c r="F59" s="31" t="str">
        <f>'HARD DATA'!AI4</f>
        <v>Rolled Coins</v>
      </c>
      <c r="G59" s="32" t="s">
        <v>34</v>
      </c>
      <c r="H59" s="33"/>
      <c r="J59" s="31" t="str">
        <f>'HARD DATA'!AI4</f>
        <v>Rolled Coins</v>
      </c>
      <c r="K59" s="32" t="s">
        <v>34</v>
      </c>
      <c r="L59" s="33"/>
    </row>
    <row r="60" spans="1:117">
      <c r="B60"/>
      <c r="F60" s="44" t="str">
        <f>'HARD DATA'!AI5</f>
        <v>RL Pennies</v>
      </c>
      <c r="G60" s="34">
        <v>1</v>
      </c>
      <c r="H60" s="35">
        <f>G60*'HARD DATA'!M8</f>
        <v>0.5</v>
      </c>
      <c r="J60" s="44" t="str">
        <f>'HARD DATA'!AI5</f>
        <v>RL Pennies</v>
      </c>
      <c r="K60" s="34">
        <v>1</v>
      </c>
      <c r="L60" s="35">
        <f>K60*'HARD DATA'!M8</f>
        <v>0.5</v>
      </c>
    </row>
    <row r="61" spans="1:117">
      <c r="B61"/>
      <c r="F61" s="44" t="str">
        <f>'HARD DATA'!AI6</f>
        <v>RL Nickels</v>
      </c>
      <c r="G61" s="34">
        <v>1</v>
      </c>
      <c r="H61" s="35">
        <f>G61*'HARD DATA'!M9</f>
        <v>2</v>
      </c>
      <c r="J61" s="44" t="str">
        <f>'HARD DATA'!AI6</f>
        <v>RL Nickels</v>
      </c>
      <c r="K61" s="34">
        <v>1</v>
      </c>
      <c r="L61" s="35">
        <f>K61*'HARD DATA'!M9</f>
        <v>2</v>
      </c>
    </row>
    <row r="62" spans="1:117">
      <c r="B62"/>
      <c r="F62" s="44" t="str">
        <f>'HARD DATA'!AI7</f>
        <v>RL Dimes</v>
      </c>
      <c r="G62" s="34">
        <v>1</v>
      </c>
      <c r="H62" s="35">
        <f>G62*'HARD DATA'!M10</f>
        <v>5</v>
      </c>
      <c r="J62" s="44" t="str">
        <f>'HARD DATA'!AI7</f>
        <v>RL Dimes</v>
      </c>
      <c r="K62" s="34">
        <v>1</v>
      </c>
      <c r="L62" s="35">
        <f>K62*'HARD DATA'!M10</f>
        <v>5</v>
      </c>
    </row>
    <row r="63" spans="1:117">
      <c r="B63"/>
      <c r="F63" s="44" t="str">
        <f>'HARD DATA'!AI8</f>
        <v>RL Quarters</v>
      </c>
      <c r="G63" s="34">
        <v>1</v>
      </c>
      <c r="H63" s="35">
        <f>G63*'HARD DATA'!M11</f>
        <v>10</v>
      </c>
      <c r="J63" s="44" t="str">
        <f>'HARD DATA'!AI8</f>
        <v>RL Quarters</v>
      </c>
      <c r="K63" s="34">
        <v>1</v>
      </c>
      <c r="L63" s="35">
        <f>K63*'HARD DATA'!M11</f>
        <v>10</v>
      </c>
    </row>
    <row r="64" spans="1:117" ht="15.6">
      <c r="B64"/>
      <c r="F64" s="31" t="str">
        <f>'HARD DATA'!AI9</f>
        <v>Loose Coins</v>
      </c>
      <c r="G64" s="36" t="s">
        <v>23</v>
      </c>
      <c r="H64" s="37">
        <f>SUM(H60:H63)</f>
        <v>17.5</v>
      </c>
      <c r="J64" s="31" t="str">
        <f>'HARD DATA'!AI9</f>
        <v>Loose Coins</v>
      </c>
      <c r="K64" s="36" t="s">
        <v>23</v>
      </c>
      <c r="L64" s="37">
        <f>SUM(L60:L63)</f>
        <v>17.5</v>
      </c>
    </row>
    <row r="65" spans="2:12">
      <c r="B65"/>
      <c r="F65" s="44" t="str">
        <f>'HARD DATA'!AI10</f>
        <v>Pennies</v>
      </c>
      <c r="G65" s="34">
        <v>1</v>
      </c>
      <c r="H65" s="38">
        <f>G65*'HARD DATA'!M13</f>
        <v>0.01</v>
      </c>
      <c r="J65" s="44" t="str">
        <f>'HARD DATA'!AI10</f>
        <v>Pennies</v>
      </c>
      <c r="K65" s="34">
        <v>1</v>
      </c>
      <c r="L65" s="38">
        <f>K65*'HARD DATA'!M13</f>
        <v>0.01</v>
      </c>
    </row>
    <row r="66" spans="2:12">
      <c r="B66"/>
      <c r="F66" s="44" t="str">
        <f>'HARD DATA'!AI11</f>
        <v>Nickels</v>
      </c>
      <c r="G66" s="34">
        <v>1</v>
      </c>
      <c r="H66" s="38">
        <f>G66*'HARD DATA'!M14</f>
        <v>0.05</v>
      </c>
      <c r="J66" s="44" t="str">
        <f>'HARD DATA'!AI11</f>
        <v>Nickels</v>
      </c>
      <c r="K66" s="34">
        <v>1</v>
      </c>
      <c r="L66" s="38">
        <f>K66*'HARD DATA'!M14</f>
        <v>0.05</v>
      </c>
    </row>
    <row r="67" spans="2:12">
      <c r="B67"/>
      <c r="F67" s="44" t="str">
        <f>'HARD DATA'!AI12</f>
        <v>Dimes</v>
      </c>
      <c r="G67" s="34">
        <v>1</v>
      </c>
      <c r="H67" s="38">
        <f>G67*'HARD DATA'!M15</f>
        <v>0.1</v>
      </c>
      <c r="J67" s="44" t="str">
        <f>'HARD DATA'!AI12</f>
        <v>Dimes</v>
      </c>
      <c r="K67" s="34">
        <v>1</v>
      </c>
      <c r="L67" s="38">
        <f>K67*'HARD DATA'!M15</f>
        <v>0.1</v>
      </c>
    </row>
    <row r="68" spans="2:12">
      <c r="B68"/>
      <c r="F68" s="44" t="str">
        <f>'HARD DATA'!AI13</f>
        <v>Quarters</v>
      </c>
      <c r="G68" s="34">
        <v>1</v>
      </c>
      <c r="H68" s="38">
        <f>G68*'HARD DATA'!M16</f>
        <v>0.25</v>
      </c>
      <c r="J68" s="44" t="str">
        <f>'HARD DATA'!AI13</f>
        <v>Quarters</v>
      </c>
      <c r="K68" s="34">
        <v>1</v>
      </c>
      <c r="L68" s="38">
        <f>K68*'HARD DATA'!M16</f>
        <v>0.25</v>
      </c>
    </row>
    <row r="69" spans="2:12" ht="15.6">
      <c r="B69"/>
      <c r="F69" s="31" t="str">
        <f>'HARD DATA'!L17</f>
        <v>Bills</v>
      </c>
      <c r="G69" s="36" t="s">
        <v>23</v>
      </c>
      <c r="H69" s="37">
        <f>SUM(H65:H68)</f>
        <v>0.41000000000000003</v>
      </c>
      <c r="J69" s="31" t="str">
        <f>'HARD DATA'!AI14</f>
        <v>Bills</v>
      </c>
      <c r="K69" s="36" t="s">
        <v>23</v>
      </c>
      <c r="L69" s="37">
        <f>SUM(L65:L68)</f>
        <v>0.41000000000000003</v>
      </c>
    </row>
    <row r="70" spans="2:12">
      <c r="B70"/>
      <c r="F70" s="44" t="str">
        <f>'HARD DATA'!L18</f>
        <v>$ 1's</v>
      </c>
      <c r="G70" s="34">
        <v>1</v>
      </c>
      <c r="H70" s="38">
        <f>G70*'HARD DATA'!M18</f>
        <v>1</v>
      </c>
      <c r="J70" s="44" t="str">
        <f>'HARD DATA'!AI15</f>
        <v>$ 1's</v>
      </c>
      <c r="K70" s="34">
        <v>1</v>
      </c>
      <c r="L70" s="38">
        <f>K70*'HARD DATA'!M18</f>
        <v>1</v>
      </c>
    </row>
    <row r="71" spans="2:12">
      <c r="B71"/>
      <c r="F71" s="44" t="str">
        <f>'HARD DATA'!L19</f>
        <v>$ 5's</v>
      </c>
      <c r="G71" s="34">
        <v>1</v>
      </c>
      <c r="H71" s="38">
        <f>G71*'HARD DATA'!M19</f>
        <v>5</v>
      </c>
      <c r="J71" s="44" t="str">
        <f>'HARD DATA'!AI16</f>
        <v>$ 5's</v>
      </c>
      <c r="K71" s="34">
        <v>1</v>
      </c>
      <c r="L71" s="38">
        <f>K71*'HARD DATA'!M19</f>
        <v>5</v>
      </c>
    </row>
    <row r="72" spans="2:12">
      <c r="B72"/>
      <c r="F72" s="44" t="str">
        <f>'HARD DATA'!L20</f>
        <v>$ 10's</v>
      </c>
      <c r="G72" s="34">
        <v>1</v>
      </c>
      <c r="H72" s="38">
        <f>G72*'HARD DATA'!M20</f>
        <v>10</v>
      </c>
      <c r="J72" s="44" t="str">
        <f>'HARD DATA'!AI17</f>
        <v>$ 10's</v>
      </c>
      <c r="K72" s="34">
        <v>1</v>
      </c>
      <c r="L72" s="38">
        <f>K72*'HARD DATA'!M20</f>
        <v>10</v>
      </c>
    </row>
    <row r="73" spans="2:12">
      <c r="B73"/>
      <c r="F73" s="44" t="str">
        <f>'HARD DATA'!L21</f>
        <v>$ 20's</v>
      </c>
      <c r="G73" s="34">
        <v>1</v>
      </c>
      <c r="H73" s="38">
        <f>G73*'HARD DATA'!M21</f>
        <v>20</v>
      </c>
      <c r="J73" s="44" t="str">
        <f>'HARD DATA'!AI18</f>
        <v>$ 20's</v>
      </c>
      <c r="K73" s="34">
        <v>1</v>
      </c>
      <c r="L73" s="38">
        <f>K73*'HARD DATA'!M21</f>
        <v>20</v>
      </c>
    </row>
    <row r="74" spans="2:12">
      <c r="B74"/>
      <c r="F74" s="44" t="str">
        <f>'HARD DATA'!L22</f>
        <v>$ 50's</v>
      </c>
      <c r="G74" s="34">
        <v>1</v>
      </c>
      <c r="H74" s="38">
        <f>G74*'HARD DATA'!M22</f>
        <v>50</v>
      </c>
      <c r="J74" s="44" t="str">
        <f>'HARD DATA'!AI19</f>
        <v>$ 50's</v>
      </c>
      <c r="K74" s="34">
        <v>1</v>
      </c>
      <c r="L74" s="38">
        <f>K74*'HARD DATA'!M22</f>
        <v>50</v>
      </c>
    </row>
    <row r="75" spans="2:12">
      <c r="B75"/>
      <c r="F75" s="44" t="str">
        <f>'HARD DATA'!L23</f>
        <v>$ 100's</v>
      </c>
      <c r="G75" s="34">
        <v>1</v>
      </c>
      <c r="H75" s="38">
        <f>G75*'HARD DATA'!M23</f>
        <v>100</v>
      </c>
      <c r="J75" s="44" t="str">
        <f>'HARD DATA'!AI20</f>
        <v>$ 100's</v>
      </c>
      <c r="K75" s="34">
        <v>1</v>
      </c>
      <c r="L75" s="38">
        <f>K75*'HARD DATA'!M23</f>
        <v>100</v>
      </c>
    </row>
    <row r="76" spans="2:12" ht="15.6">
      <c r="B76"/>
      <c r="F76" s="31" t="str">
        <f>'HARD DATA'!L24</f>
        <v>Other</v>
      </c>
      <c r="G76" s="39"/>
      <c r="H76" s="40">
        <v>1.0900000000000001</v>
      </c>
      <c r="J76" s="31" t="str">
        <f>'HARD DATA'!AI21</f>
        <v>Other</v>
      </c>
      <c r="K76" s="39"/>
      <c r="L76" s="40">
        <f>SUM(L70:L75)</f>
        <v>186</v>
      </c>
    </row>
    <row r="77" spans="2:12" ht="15.6">
      <c r="B77"/>
      <c r="F77" s="41"/>
      <c r="G77" s="42" t="s">
        <v>23</v>
      </c>
      <c r="H77" s="37">
        <f>SUM(H70:H76)</f>
        <v>187.09</v>
      </c>
      <c r="J77" s="41"/>
      <c r="K77" s="42" t="s">
        <v>23</v>
      </c>
      <c r="L77" s="37">
        <f>SUM(L70:L76)</f>
        <v>372</v>
      </c>
    </row>
    <row r="78" spans="2:12">
      <c r="B78"/>
    </row>
    <row r="79" spans="2:12" ht="15.6">
      <c r="B79"/>
      <c r="F79" s="43" t="s">
        <v>23</v>
      </c>
      <c r="G79" s="37">
        <f>SUM(H64,H69,H77)</f>
        <v>205</v>
      </c>
      <c r="J79" s="43" t="s">
        <v>23</v>
      </c>
      <c r="K79" s="37">
        <f>SUM(L64,L69,L77)</f>
        <v>389.91</v>
      </c>
    </row>
    <row r="80" spans="2:12">
      <c r="B80"/>
    </row>
    <row r="81" spans="2:12">
      <c r="B81"/>
      <c r="H81" s="2" t="str">
        <f>'HARD DATA'!Q26</f>
        <v>O/S</v>
      </c>
      <c r="L81" s="46" t="str">
        <f>'HARD DATA'!Q26</f>
        <v>O/S</v>
      </c>
    </row>
    <row r="82" spans="2:12" ht="17.399999999999999">
      <c r="B82"/>
      <c r="F82" s="1">
        <f>'HARD DATA'!M4</f>
        <v>4300</v>
      </c>
      <c r="G82" s="29" t="str">
        <f>'HARD DATA'!L4</f>
        <v>SAFE</v>
      </c>
      <c r="H82" s="185">
        <f>G104-F82</f>
        <v>0</v>
      </c>
      <c r="J82">
        <f>'HARD DATA'!M6</f>
        <v>200</v>
      </c>
      <c r="K82" s="29" t="str">
        <f>'HARD DATA'!L6</f>
        <v>TOGO</v>
      </c>
      <c r="L82" s="1">
        <f>K104-J82</f>
        <v>5</v>
      </c>
    </row>
    <row r="83" spans="2:12" ht="17.399999999999999">
      <c r="B83"/>
      <c r="F83" s="6"/>
      <c r="G83" s="30"/>
      <c r="H83" s="6"/>
      <c r="J83" s="6"/>
      <c r="K83" s="30"/>
      <c r="L83" s="6"/>
    </row>
    <row r="84" spans="2:12" ht="15.6">
      <c r="B84"/>
      <c r="F84" s="31" t="str">
        <f>'HARD DATA'!AI4</f>
        <v>Rolled Coins</v>
      </c>
      <c r="G84" s="32" t="s">
        <v>34</v>
      </c>
      <c r="H84" s="33"/>
      <c r="J84" s="31" t="str">
        <f>'HARD DATA'!AI4</f>
        <v>Rolled Coins</v>
      </c>
      <c r="K84" s="32" t="s">
        <v>34</v>
      </c>
      <c r="L84" s="33"/>
    </row>
    <row r="85" spans="2:12" ht="15.6">
      <c r="B85"/>
      <c r="F85" s="45" t="str">
        <f>'HARD DATA'!AI5</f>
        <v>RL Pennies</v>
      </c>
      <c r="G85" s="34">
        <v>4</v>
      </c>
      <c r="H85" s="35">
        <f>G85*'HARD DATA'!M8</f>
        <v>2</v>
      </c>
      <c r="J85" s="45" t="str">
        <f>'HARD DATA'!AI5</f>
        <v>RL Pennies</v>
      </c>
      <c r="K85" s="34">
        <v>1</v>
      </c>
      <c r="L85" s="35">
        <f>K85*'HARD DATA'!M8</f>
        <v>0.5</v>
      </c>
    </row>
    <row r="86" spans="2:12" ht="15.6">
      <c r="B86"/>
      <c r="F86" s="45" t="str">
        <f>'HARD DATA'!AI6</f>
        <v>RL Nickels</v>
      </c>
      <c r="G86" s="34">
        <v>6</v>
      </c>
      <c r="H86" s="35">
        <f>G86*'HARD DATA'!M9</f>
        <v>12</v>
      </c>
      <c r="J86" s="45" t="str">
        <f>'HARD DATA'!AI6</f>
        <v>RL Nickels</v>
      </c>
      <c r="K86" s="34">
        <v>1</v>
      </c>
      <c r="L86" s="35">
        <f>K86*'HARD DATA'!M9</f>
        <v>2</v>
      </c>
    </row>
    <row r="87" spans="2:12" ht="15.6">
      <c r="B87"/>
      <c r="F87" s="45" t="str">
        <f>'HARD DATA'!AI7</f>
        <v>RL Dimes</v>
      </c>
      <c r="G87" s="34">
        <v>6</v>
      </c>
      <c r="H87" s="35">
        <f>G87*'HARD DATA'!M10</f>
        <v>30</v>
      </c>
      <c r="J87" s="45" t="str">
        <f>'HARD DATA'!AI7</f>
        <v>RL Dimes</v>
      </c>
      <c r="K87" s="34">
        <v>1</v>
      </c>
      <c r="L87" s="35">
        <f>K87*'HARD DATA'!M10</f>
        <v>5</v>
      </c>
    </row>
    <row r="88" spans="2:12" ht="15.6">
      <c r="B88"/>
      <c r="F88" s="45" t="str">
        <f>'HARD DATA'!AI8</f>
        <v>RL Quarters</v>
      </c>
      <c r="G88" s="34">
        <v>1</v>
      </c>
      <c r="H88" s="35">
        <f>G88*'HARD DATA'!M11</f>
        <v>10</v>
      </c>
      <c r="J88" s="45" t="str">
        <f>'HARD DATA'!AI8</f>
        <v>RL Quarters</v>
      </c>
      <c r="K88" s="34">
        <v>1</v>
      </c>
      <c r="L88" s="35">
        <f>K88*'HARD DATA'!M11</f>
        <v>10</v>
      </c>
    </row>
    <row r="89" spans="2:12" ht="15.6">
      <c r="B89"/>
      <c r="F89" s="31" t="str">
        <f>'HARD DATA'!AI9</f>
        <v>Loose Coins</v>
      </c>
      <c r="G89" s="36" t="s">
        <v>23</v>
      </c>
      <c r="H89" s="37">
        <f>SUM(H85:H88)</f>
        <v>54</v>
      </c>
      <c r="J89" s="31" t="str">
        <f>'HARD DATA'!AI9</f>
        <v>Loose Coins</v>
      </c>
      <c r="K89" s="36" t="s">
        <v>23</v>
      </c>
      <c r="L89" s="37">
        <f>SUM(L85:L88)</f>
        <v>17.5</v>
      </c>
    </row>
    <row r="90" spans="2:12" ht="15.6">
      <c r="B90"/>
      <c r="F90" s="45" t="str">
        <f>'HARD DATA'!AI10</f>
        <v>Pennies</v>
      </c>
      <c r="G90" s="34">
        <v>0</v>
      </c>
      <c r="H90" s="38">
        <f>G90*'HARD DATA'!M13</f>
        <v>0</v>
      </c>
      <c r="J90" s="45" t="str">
        <f>'HARD DATA'!AI10</f>
        <v>Pennies</v>
      </c>
      <c r="K90" s="34">
        <v>1</v>
      </c>
      <c r="L90" s="38">
        <f>K90*'HARD DATA'!M13</f>
        <v>0.01</v>
      </c>
    </row>
    <row r="91" spans="2:12" ht="15.6">
      <c r="B91"/>
      <c r="F91" s="45" t="str">
        <f>'HARD DATA'!AI11</f>
        <v>Nickels</v>
      </c>
      <c r="G91" s="34">
        <v>0</v>
      </c>
      <c r="H91" s="38">
        <f>G91*'HARD DATA'!M14</f>
        <v>0</v>
      </c>
      <c r="J91" s="45" t="str">
        <f>'HARD DATA'!AI11</f>
        <v>Nickels</v>
      </c>
      <c r="K91" s="34">
        <v>1</v>
      </c>
      <c r="L91" s="38">
        <f>K91*'HARD DATA'!M14</f>
        <v>0.05</v>
      </c>
    </row>
    <row r="92" spans="2:12" ht="15.6">
      <c r="B92"/>
      <c r="F92" s="45" t="str">
        <f>'HARD DATA'!AI12</f>
        <v>Dimes</v>
      </c>
      <c r="G92" s="34">
        <v>0</v>
      </c>
      <c r="H92" s="38">
        <f>G92*'HARD DATA'!M15</f>
        <v>0</v>
      </c>
      <c r="J92" s="45" t="str">
        <f>'HARD DATA'!AI12</f>
        <v>Dimes</v>
      </c>
      <c r="K92" s="34">
        <v>1</v>
      </c>
      <c r="L92" s="38">
        <f>K92*'HARD DATA'!M15</f>
        <v>0.1</v>
      </c>
    </row>
    <row r="93" spans="2:12" ht="15.6">
      <c r="B93"/>
      <c r="F93" s="45" t="str">
        <f>'HARD DATA'!AI13</f>
        <v>Quarters</v>
      </c>
      <c r="G93" s="34">
        <v>0</v>
      </c>
      <c r="H93" s="38">
        <f>G93*'HARD DATA'!M16</f>
        <v>0</v>
      </c>
      <c r="J93" s="45" t="str">
        <f>'HARD DATA'!AI13</f>
        <v>Quarters</v>
      </c>
      <c r="K93" s="34">
        <v>1</v>
      </c>
      <c r="L93" s="38">
        <f>K93*'HARD DATA'!M16</f>
        <v>0.25</v>
      </c>
    </row>
    <row r="94" spans="2:12" ht="15.6">
      <c r="B94"/>
      <c r="F94" s="31" t="str">
        <f>'HARD DATA'!AI14</f>
        <v>Bills</v>
      </c>
      <c r="G94" s="36" t="s">
        <v>23</v>
      </c>
      <c r="H94" s="37">
        <f>SUM(H90:H93)</f>
        <v>0</v>
      </c>
      <c r="J94" s="31" t="str">
        <f>'HARD DATA'!AI14</f>
        <v>Bills</v>
      </c>
      <c r="K94" s="36" t="s">
        <v>23</v>
      </c>
      <c r="L94" s="37">
        <f>SUM(L90:L93)</f>
        <v>0.41000000000000003</v>
      </c>
    </row>
    <row r="95" spans="2:12" ht="15.6">
      <c r="B95"/>
      <c r="F95" s="45" t="str">
        <f>'HARD DATA'!AI15</f>
        <v>$ 1's</v>
      </c>
      <c r="G95" s="34">
        <v>401</v>
      </c>
      <c r="H95" s="38">
        <f>G95*'HARD DATA'!M18</f>
        <v>401</v>
      </c>
      <c r="J95" s="45" t="str">
        <f>'HARD DATA'!AI15</f>
        <v>$ 1's</v>
      </c>
      <c r="K95" s="34">
        <v>1</v>
      </c>
      <c r="L95" s="38">
        <f>K95*'HARD DATA'!M18</f>
        <v>1</v>
      </c>
    </row>
    <row r="96" spans="2:12" ht="15.6">
      <c r="B96"/>
      <c r="F96" s="45" t="str">
        <f>'HARD DATA'!AI16</f>
        <v>$ 5's</v>
      </c>
      <c r="G96" s="34">
        <v>29</v>
      </c>
      <c r="H96" s="38">
        <f>G96*'HARD DATA'!M19</f>
        <v>145</v>
      </c>
      <c r="J96" s="45" t="str">
        <f>'HARD DATA'!AI16</f>
        <v>$ 5's</v>
      </c>
      <c r="K96" s="34">
        <v>1</v>
      </c>
      <c r="L96" s="38">
        <f>K96*'HARD DATA'!M19</f>
        <v>5</v>
      </c>
    </row>
    <row r="97" spans="1:355" ht="15.6">
      <c r="B97"/>
      <c r="F97" s="45" t="str">
        <f>'HARD DATA'!AI17</f>
        <v>$ 10's</v>
      </c>
      <c r="G97" s="34">
        <v>90</v>
      </c>
      <c r="H97" s="38">
        <f>G97*'HARD DATA'!M20</f>
        <v>900</v>
      </c>
      <c r="J97" s="45" t="str">
        <f>'HARD DATA'!AI17</f>
        <v>$ 10's</v>
      </c>
      <c r="K97" s="34">
        <v>1</v>
      </c>
      <c r="L97" s="38">
        <f>K97*'HARD DATA'!M20</f>
        <v>10</v>
      </c>
    </row>
    <row r="98" spans="1:355" ht="15.6">
      <c r="B98"/>
      <c r="F98" s="45" t="str">
        <f>'HARD DATA'!AI18</f>
        <v>$ 20's</v>
      </c>
      <c r="G98" s="34">
        <v>50</v>
      </c>
      <c r="H98" s="38">
        <f>G98*'HARD DATA'!M21</f>
        <v>1000</v>
      </c>
      <c r="J98" s="45" t="str">
        <f>'HARD DATA'!AI18</f>
        <v>$ 20's</v>
      </c>
      <c r="K98" s="34">
        <v>1</v>
      </c>
      <c r="L98" s="38">
        <f>K98*'HARD DATA'!M21</f>
        <v>20</v>
      </c>
    </row>
    <row r="99" spans="1:355" ht="15.6">
      <c r="B99"/>
      <c r="F99" s="45" t="str">
        <f>'HARD DATA'!AI19</f>
        <v>$ 50's</v>
      </c>
      <c r="G99" s="34">
        <v>8</v>
      </c>
      <c r="H99" s="38">
        <f>G99*'HARD DATA'!M22</f>
        <v>400</v>
      </c>
      <c r="J99" s="45" t="str">
        <f>'HARD DATA'!AI19</f>
        <v>$ 50's</v>
      </c>
      <c r="K99" s="34">
        <v>1</v>
      </c>
      <c r="L99" s="38">
        <f>K99*'HARD DATA'!M22</f>
        <v>50</v>
      </c>
    </row>
    <row r="100" spans="1:355" ht="15.6">
      <c r="B100"/>
      <c r="F100" s="45" t="str">
        <f>'HARD DATA'!AI20</f>
        <v>$ 100's</v>
      </c>
      <c r="G100" s="34">
        <v>14</v>
      </c>
      <c r="H100" s="38">
        <f>G100*'HARD DATA'!M23</f>
        <v>1400</v>
      </c>
      <c r="J100" s="45" t="str">
        <f>'HARD DATA'!AI20</f>
        <v>$ 100's</v>
      </c>
      <c r="K100" s="34">
        <v>1</v>
      </c>
      <c r="L100" s="38">
        <f>K100*'HARD DATA'!M23</f>
        <v>100</v>
      </c>
    </row>
    <row r="101" spans="1:355" ht="15.6">
      <c r="B101"/>
      <c r="F101" s="31" t="str">
        <f>'HARD DATA'!AI21</f>
        <v>Other</v>
      </c>
      <c r="G101" s="39"/>
      <c r="H101" s="40">
        <v>0</v>
      </c>
      <c r="J101" s="31" t="str">
        <f>'HARD DATA'!AI21</f>
        <v>Other</v>
      </c>
      <c r="K101" s="39"/>
      <c r="L101" s="40">
        <v>1.0900000000000001</v>
      </c>
    </row>
    <row r="102" spans="1:355" ht="15.6">
      <c r="B102"/>
      <c r="F102" s="41"/>
      <c r="G102" s="42" t="s">
        <v>23</v>
      </c>
      <c r="H102" s="37">
        <f>SUM(H95:H101)</f>
        <v>4246</v>
      </c>
      <c r="J102" s="41"/>
      <c r="K102" s="42" t="s">
        <v>23</v>
      </c>
      <c r="L102" s="37">
        <f>SUM(L95:L101)</f>
        <v>187.09</v>
      </c>
    </row>
    <row r="103" spans="1:355">
      <c r="B103"/>
    </row>
    <row r="104" spans="1:355" ht="15.6">
      <c r="B104"/>
      <c r="F104" s="43" t="s">
        <v>23</v>
      </c>
      <c r="G104" s="37">
        <f>SUM(H89,H94,H102)</f>
        <v>4300</v>
      </c>
      <c r="J104" s="43" t="s">
        <v>23</v>
      </c>
      <c r="K104" s="37">
        <f>SUM(L102,L94,L89,)</f>
        <v>205</v>
      </c>
    </row>
    <row r="105" spans="1:355">
      <c r="B105"/>
    </row>
    <row r="106" spans="1:355">
      <c r="B106"/>
    </row>
    <row r="107" spans="1:355" s="6" customFormat="1" ht="3" customHeight="1">
      <c r="A107"/>
      <c r="B107"/>
      <c r="C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row>
    <row r="108" spans="1:355">
      <c r="B108"/>
      <c r="D108"/>
      <c r="N108"/>
    </row>
    <row r="109" spans="1:355">
      <c r="B109"/>
      <c r="D109"/>
      <c r="N109"/>
    </row>
    <row r="110" spans="1:355">
      <c r="B110"/>
      <c r="D110"/>
      <c r="N110"/>
    </row>
    <row r="111" spans="1:355">
      <c r="B111"/>
      <c r="D111"/>
      <c r="N111"/>
    </row>
    <row r="112" spans="1:355">
      <c r="B112"/>
      <c r="D112"/>
      <c r="N112"/>
    </row>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sheetData>
  <mergeCells count="2">
    <mergeCell ref="G1:H1"/>
    <mergeCell ref="H55:J55"/>
  </mergeCells>
  <pageMargins left="0.7" right="0.7" top="0.75" bottom="0.75" header="0.3" footer="0.3"/>
  <pageSetup orientation="portrait" horizontalDpi="300" verticalDpi="30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showInputMessage="1" showErrorMessage="1" xr:uid="{00000000-0002-0000-0500-000001000000}">
          <x14:formula1>
            <xm:f>'HARD DATA'!$I$1:$I$16</xm:f>
          </x14:formula1>
          <xm:sqref>F46:F51</xm:sqref>
        </x14:dataValidation>
        <x14:dataValidation type="list" allowBlank="1" showInputMessage="1" showErrorMessage="1" xr:uid="{00000000-0002-0000-0500-000000000000}">
          <x14:formula1>
            <xm:f>'HARD DATA'!$B$1:$B$151</xm:f>
          </x14:formula1>
          <xm:sqref>E5:E10 E46:E50 E40:E44 E24:E38 E12:E22</xm:sqref>
        </x14:dataValidation>
        <x14:dataValidation type="list" allowBlank="1" showInputMessage="1" showErrorMessage="1" xr:uid="{01458635-06D4-45D6-A9D4-DB384CD27DA8}">
          <x14:formula1>
            <xm:f>'HARD DATA'!$D$2:$D$20</xm:f>
          </x14:formula1>
          <xm:sqref>E1</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616"/>
  <sheetViews>
    <sheetView zoomScale="70" zoomScaleNormal="70" workbookViewId="0">
      <selection activeCell="M2" sqref="M2"/>
    </sheetView>
  </sheetViews>
  <sheetFormatPr defaultRowHeight="14.4"/>
  <cols>
    <col min="1" max="1" width="22.33203125" style="2" bestFit="1" customWidth="1"/>
    <col min="2" max="2" width="30.6640625" style="52" customWidth="1"/>
    <col min="3" max="3" width="26.33203125" style="51" bestFit="1" customWidth="1"/>
    <col min="4" max="4" width="17.109375" customWidth="1"/>
    <col min="5" max="5" width="18.6640625" bestFit="1" customWidth="1"/>
    <col min="6" max="6" width="19.44140625" bestFit="1" customWidth="1"/>
    <col min="7" max="7" width="16.33203125" customWidth="1"/>
    <col min="9" max="9" width="17.109375" bestFit="1" customWidth="1"/>
    <col min="12" max="12" width="19.5546875" bestFit="1" customWidth="1"/>
    <col min="13" max="13" width="20.109375" style="1" bestFit="1" customWidth="1"/>
    <col min="14" max="14" width="20.109375" style="1" customWidth="1"/>
    <col min="16" max="16" width="10.6640625" bestFit="1" customWidth="1"/>
    <col min="17" max="17" width="31.5546875" bestFit="1" customWidth="1"/>
    <col min="18" max="18" width="10.6640625" bestFit="1" customWidth="1"/>
    <col min="19" max="19" width="10.6640625" customWidth="1"/>
    <col min="24" max="24" width="14.6640625" bestFit="1" customWidth="1"/>
    <col min="25" max="25" width="15.6640625" bestFit="1" customWidth="1"/>
    <col min="26" max="26" width="21" bestFit="1" customWidth="1"/>
    <col min="29" max="29" width="11.109375" bestFit="1" customWidth="1"/>
    <col min="31" max="31" width="18.6640625" bestFit="1" customWidth="1"/>
    <col min="32" max="32" width="14.33203125" customWidth="1"/>
    <col min="35" max="35" width="12.88671875" bestFit="1" customWidth="1"/>
    <col min="36" max="36" width="16" customWidth="1"/>
    <col min="37" max="37" width="14.109375" bestFit="1" customWidth="1"/>
    <col min="39" max="39" width="13" bestFit="1" customWidth="1"/>
    <col min="40" max="40" width="15" customWidth="1"/>
    <col min="41" max="41" width="14.109375" bestFit="1" customWidth="1"/>
    <col min="43" max="43" width="19.5546875" bestFit="1" customWidth="1"/>
    <col min="44" max="44" width="14.6640625" bestFit="1" customWidth="1"/>
    <col min="45" max="45" width="14.109375" bestFit="1" customWidth="1"/>
    <col min="47" max="47" width="19.5546875" bestFit="1" customWidth="1"/>
    <col min="48" max="48" width="15.109375" customWidth="1"/>
    <col min="49" max="49" width="13.5546875" customWidth="1"/>
    <col min="51" max="51" width="9.109375" style="6"/>
    <col min="54" max="54" width="34.6640625" bestFit="1" customWidth="1"/>
    <col min="55" max="55" width="36.6640625" bestFit="1" customWidth="1"/>
  </cols>
  <sheetData>
    <row r="1" spans="1:56" ht="32.4">
      <c r="A1" s="52" t="s">
        <v>398</v>
      </c>
      <c r="B1" s="52" t="s">
        <v>46</v>
      </c>
      <c r="C1" s="52" t="s">
        <v>399</v>
      </c>
      <c r="D1" t="s">
        <v>446</v>
      </c>
      <c r="E1" t="s">
        <v>0</v>
      </c>
      <c r="F1" t="s">
        <v>384</v>
      </c>
      <c r="G1" t="s">
        <v>386</v>
      </c>
      <c r="I1" t="s">
        <v>1</v>
      </c>
      <c r="L1" t="s">
        <v>3</v>
      </c>
      <c r="M1" s="1" t="s">
        <v>2</v>
      </c>
      <c r="Q1" t="s">
        <v>58</v>
      </c>
      <c r="R1" t="s">
        <v>334</v>
      </c>
      <c r="V1" s="2"/>
      <c r="W1" s="233"/>
      <c r="X1" s="233"/>
      <c r="Y1" s="48" t="s">
        <v>50</v>
      </c>
      <c r="Z1" s="3" t="s">
        <v>12</v>
      </c>
      <c r="AA1" s="4"/>
      <c r="AB1" s="4"/>
      <c r="AE1" s="2"/>
      <c r="AF1" s="2"/>
    </row>
    <row r="2" spans="1:56" ht="32.4">
      <c r="A2" s="73">
        <v>1</v>
      </c>
      <c r="B2" s="52" t="str">
        <f>'Variable Data'!A5</f>
        <v>Wiskey Foxtrot Tango</v>
      </c>
      <c r="C2" s="73" t="s">
        <v>329</v>
      </c>
      <c r="D2" t="str">
        <f>'Variable Data'!B5</f>
        <v>Carl</v>
      </c>
      <c r="E2" t="s">
        <v>31</v>
      </c>
      <c r="F2" t="s">
        <v>16</v>
      </c>
      <c r="G2" t="s">
        <v>337</v>
      </c>
      <c r="I2" t="s">
        <v>335</v>
      </c>
      <c r="L2" t="str">
        <f>'Variable Data'!C5</f>
        <v xml:space="preserve">MGR </v>
      </c>
      <c r="M2" s="1">
        <f>'Variable Data'!D5</f>
        <v>400</v>
      </c>
      <c r="Q2" t="s">
        <v>59</v>
      </c>
      <c r="R2" t="s">
        <v>421</v>
      </c>
      <c r="V2" s="2"/>
      <c r="W2" s="233"/>
      <c r="X2" s="233"/>
      <c r="Y2" s="48" t="s">
        <v>49</v>
      </c>
      <c r="Z2" s="3" t="s">
        <v>13</v>
      </c>
      <c r="AA2" s="4"/>
      <c r="AB2" s="4"/>
      <c r="AE2" s="2"/>
      <c r="AF2" s="2"/>
      <c r="AJ2" s="29" t="str">
        <f>L2</f>
        <v xml:space="preserve">MGR </v>
      </c>
      <c r="AK2" s="1">
        <f>M2</f>
        <v>400</v>
      </c>
      <c r="AN2" s="29" t="str">
        <f>L3</f>
        <v>BAR</v>
      </c>
      <c r="AO2" s="1">
        <f>M3</f>
        <v>300</v>
      </c>
      <c r="AR2" s="29" t="str">
        <f>L4</f>
        <v>SAFE</v>
      </c>
      <c r="AS2" s="1">
        <f>M4</f>
        <v>4300</v>
      </c>
      <c r="AV2" s="29" t="str">
        <f>L6</f>
        <v>TOGO</v>
      </c>
      <c r="AW2" s="1">
        <f>M6</f>
        <v>200</v>
      </c>
      <c r="BB2" s="140" t="s">
        <v>402</v>
      </c>
    </row>
    <row r="3" spans="1:56" ht="17.399999999999999">
      <c r="A3" s="73">
        <v>2</v>
      </c>
      <c r="B3" s="52" t="e">
        <f>'Variable Data'!#REF!</f>
        <v>#REF!</v>
      </c>
      <c r="C3" s="73" t="s">
        <v>330</v>
      </c>
      <c r="D3" t="str">
        <f>'Variable Data'!B6</f>
        <v>Harumi</v>
      </c>
      <c r="E3" t="s">
        <v>32</v>
      </c>
      <c r="F3" t="s">
        <v>26</v>
      </c>
      <c r="G3" s="58" t="s">
        <v>389</v>
      </c>
      <c r="I3" t="s">
        <v>336</v>
      </c>
      <c r="L3" t="str">
        <f>'Variable Data'!C6</f>
        <v>BAR</v>
      </c>
      <c r="M3" s="1">
        <f>'Variable Data'!D6</f>
        <v>300</v>
      </c>
      <c r="Q3" t="s">
        <v>60</v>
      </c>
      <c r="R3" t="s">
        <v>422</v>
      </c>
      <c r="V3" s="5"/>
      <c r="W3" s="6"/>
      <c r="X3" s="5"/>
      <c r="Y3" s="6"/>
      <c r="Z3" s="6"/>
      <c r="AA3" s="6"/>
      <c r="AB3" s="6"/>
      <c r="AC3" s="6"/>
      <c r="AD3" s="6"/>
      <c r="AE3" s="5"/>
      <c r="AF3" s="5"/>
      <c r="AI3" s="6"/>
      <c r="AJ3" s="30"/>
      <c r="AK3" s="6"/>
      <c r="AM3" s="6"/>
      <c r="AN3" s="30"/>
      <c r="AO3" s="6"/>
      <c r="AQ3" s="6"/>
      <c r="AR3" s="30"/>
      <c r="AS3" s="6"/>
      <c r="AU3" s="6"/>
      <c r="AV3" s="30"/>
      <c r="AW3" s="6"/>
      <c r="BC3" t="s">
        <v>403</v>
      </c>
      <c r="BD3" t="s">
        <v>417</v>
      </c>
    </row>
    <row r="4" spans="1:56" ht="15.6">
      <c r="A4" s="73">
        <v>3</v>
      </c>
      <c r="B4" s="52" t="e">
        <f>'Variable Data'!#REF!</f>
        <v>#REF!</v>
      </c>
      <c r="C4" s="73" t="s">
        <v>331</v>
      </c>
      <c r="D4" t="str">
        <f>'Variable Data'!B7</f>
        <v>Ryan</v>
      </c>
      <c r="E4" t="s">
        <v>450</v>
      </c>
      <c r="F4" t="s">
        <v>17</v>
      </c>
      <c r="G4" t="s">
        <v>387</v>
      </c>
      <c r="I4" t="s">
        <v>337</v>
      </c>
      <c r="L4" t="str">
        <f>'Variable Data'!C8</f>
        <v>SAFE</v>
      </c>
      <c r="M4" s="1">
        <f>'Variable Data'!D8</f>
        <v>4300</v>
      </c>
      <c r="Q4" t="s">
        <v>16</v>
      </c>
      <c r="R4" t="s">
        <v>423</v>
      </c>
      <c r="V4" s="2"/>
      <c r="W4" s="6"/>
      <c r="X4" s="7" t="s">
        <v>14</v>
      </c>
      <c r="Y4" s="7" t="str">
        <f>Q12</f>
        <v>CASH OWED</v>
      </c>
      <c r="Z4" s="7" t="str">
        <f>Q4</f>
        <v>TEPPAN</v>
      </c>
      <c r="AA4" s="7" t="str">
        <f>Q5</f>
        <v>SUSHI</v>
      </c>
      <c r="AB4" s="7" t="str">
        <f>Q6</f>
        <v>BAR</v>
      </c>
      <c r="AC4" s="7" t="str">
        <f>Q11</f>
        <v>BUSSER</v>
      </c>
      <c r="AD4" s="7" t="s">
        <v>20</v>
      </c>
      <c r="AE4" s="7" t="s">
        <v>22</v>
      </c>
      <c r="AF4" s="7" t="s">
        <v>23</v>
      </c>
      <c r="AI4" s="31" t="str">
        <f t="shared" ref="AI4:AI21" si="0">L7</f>
        <v>Rolled Coins</v>
      </c>
      <c r="AJ4" s="32" t="s">
        <v>34</v>
      </c>
      <c r="AK4" s="33"/>
      <c r="AM4" s="31" t="str">
        <f t="shared" ref="AM4:AM21" si="1">L7</f>
        <v>Rolled Coins</v>
      </c>
      <c r="AN4" s="32" t="s">
        <v>34</v>
      </c>
      <c r="AO4" s="33"/>
      <c r="AQ4" s="31" t="str">
        <f t="shared" ref="AQ4:AQ21" si="2">L7</f>
        <v>Rolled Coins</v>
      </c>
      <c r="AR4" s="32" t="s">
        <v>34</v>
      </c>
      <c r="AS4" s="33"/>
      <c r="AU4" s="31" t="str">
        <f t="shared" ref="AU4:AU21" si="3">L7</f>
        <v>Rolled Coins</v>
      </c>
      <c r="AV4" s="32" t="s">
        <v>34</v>
      </c>
      <c r="AW4" s="33"/>
      <c r="BC4" t="s">
        <v>404</v>
      </c>
      <c r="BD4" t="s">
        <v>434</v>
      </c>
    </row>
    <row r="5" spans="1:56" ht="15.6">
      <c r="A5" s="73">
        <v>4</v>
      </c>
      <c r="B5" s="52" t="e">
        <f>'Variable Data'!#REF!</f>
        <v>#REF!</v>
      </c>
      <c r="C5" s="73" t="s">
        <v>177</v>
      </c>
      <c r="D5" t="str">
        <f>'Variable Data'!B8</f>
        <v>Anthony M.</v>
      </c>
      <c r="E5" t="s">
        <v>25</v>
      </c>
      <c r="F5" t="s">
        <v>19</v>
      </c>
      <c r="G5" t="s">
        <v>388</v>
      </c>
      <c r="I5" t="s">
        <v>338</v>
      </c>
      <c r="L5" t="str">
        <f>'Variable Data'!C9</f>
        <v>STORE</v>
      </c>
      <c r="M5" s="1">
        <f>'Variable Data'!D9</f>
        <v>5000</v>
      </c>
      <c r="Q5" t="s">
        <v>17</v>
      </c>
      <c r="R5" t="s">
        <v>424</v>
      </c>
      <c r="V5" s="5"/>
      <c r="W5" s="6"/>
      <c r="X5" s="5"/>
      <c r="Y5" s="6"/>
      <c r="Z5" s="6"/>
      <c r="AA5" s="6"/>
      <c r="AB5" s="6"/>
      <c r="AC5" s="6"/>
      <c r="AD5" s="6"/>
      <c r="AE5" s="5"/>
      <c r="AF5" s="5"/>
      <c r="AI5" s="44" t="str">
        <f t="shared" si="0"/>
        <v>RL Pennies</v>
      </c>
      <c r="AJ5" s="34">
        <v>1</v>
      </c>
      <c r="AK5" s="35">
        <f>AJ5*$M$8</f>
        <v>0.5</v>
      </c>
      <c r="AM5" s="45" t="str">
        <f t="shared" si="1"/>
        <v>RL Pennies</v>
      </c>
      <c r="AN5" s="34">
        <v>1</v>
      </c>
      <c r="AO5" s="35">
        <f>AN5*$M$8</f>
        <v>0.5</v>
      </c>
      <c r="AQ5" s="45" t="str">
        <f t="shared" si="2"/>
        <v>RL Pennies</v>
      </c>
      <c r="AR5" s="34">
        <v>1</v>
      </c>
      <c r="AS5" s="38">
        <f>AR5*$M$8</f>
        <v>0.5</v>
      </c>
      <c r="AU5" s="45" t="str">
        <f t="shared" si="3"/>
        <v>RL Pennies</v>
      </c>
      <c r="AV5" s="34">
        <v>1</v>
      </c>
      <c r="AW5" s="35">
        <f>AV5*$M$8</f>
        <v>0.5</v>
      </c>
      <c r="BC5" t="s">
        <v>435</v>
      </c>
      <c r="BD5" t="s">
        <v>436</v>
      </c>
    </row>
    <row r="6" spans="1:56" ht="15.6">
      <c r="A6" s="73">
        <v>5</v>
      </c>
      <c r="B6" s="52" t="e">
        <f>'Variable Data'!#REF!</f>
        <v>#REF!</v>
      </c>
      <c r="C6" s="73" t="s">
        <v>178</v>
      </c>
      <c r="D6" t="str">
        <f>'Variable Data'!B9</f>
        <v>Nick</v>
      </c>
      <c r="E6" t="s">
        <v>20</v>
      </c>
      <c r="F6" t="s">
        <v>20</v>
      </c>
      <c r="G6" t="s">
        <v>390</v>
      </c>
      <c r="I6" t="s">
        <v>339</v>
      </c>
      <c r="L6" t="str">
        <f>'Variable Data'!C7</f>
        <v>TOGO</v>
      </c>
      <c r="M6" s="1">
        <f>'Variable Data'!D7</f>
        <v>200</v>
      </c>
      <c r="Q6" t="s">
        <v>18</v>
      </c>
      <c r="V6" s="8" t="str">
        <f>$Q$6</f>
        <v>BAR</v>
      </c>
      <c r="W6" s="6"/>
      <c r="X6" s="9" t="s">
        <v>24</v>
      </c>
      <c r="Y6" s="10"/>
      <c r="Z6" s="10"/>
      <c r="AA6" s="10"/>
      <c r="AB6" s="10"/>
      <c r="AC6" s="10"/>
      <c r="AD6" s="10"/>
      <c r="AE6" s="11">
        <f t="shared" ref="AE6:AE11" si="4">SUM(Y6:AD6)</f>
        <v>0</v>
      </c>
      <c r="AF6" s="11">
        <f t="shared" ref="AF6:AF46" si="5">AE6+Y6</f>
        <v>0</v>
      </c>
      <c r="AI6" s="44" t="str">
        <f t="shared" si="0"/>
        <v>RL Nickels</v>
      </c>
      <c r="AJ6" s="34">
        <v>1</v>
      </c>
      <c r="AK6" s="35">
        <f>AJ6*$M$9</f>
        <v>2</v>
      </c>
      <c r="AM6" s="45" t="str">
        <f t="shared" si="1"/>
        <v>RL Nickels</v>
      </c>
      <c r="AN6" s="34">
        <v>1</v>
      </c>
      <c r="AO6" s="35">
        <f>AN6*$M$9</f>
        <v>2</v>
      </c>
      <c r="AQ6" s="45" t="str">
        <f t="shared" si="2"/>
        <v>RL Nickels</v>
      </c>
      <c r="AR6" s="34">
        <v>1</v>
      </c>
      <c r="AS6" s="38">
        <f>AR6*$M$9</f>
        <v>2</v>
      </c>
      <c r="AU6" s="45" t="str">
        <f t="shared" si="3"/>
        <v>RL Nickels</v>
      </c>
      <c r="AV6" s="34">
        <v>1</v>
      </c>
      <c r="AW6" s="35">
        <f>AV6*$M$9</f>
        <v>2</v>
      </c>
      <c r="BC6" t="s">
        <v>405</v>
      </c>
      <c r="BD6" t="s">
        <v>414</v>
      </c>
    </row>
    <row r="7" spans="1:56" ht="15.6">
      <c r="A7" s="73">
        <v>6</v>
      </c>
      <c r="B7" s="52" t="e">
        <f>'Variable Data'!#REF!</f>
        <v>#REF!</v>
      </c>
      <c r="C7" s="73" t="s">
        <v>179</v>
      </c>
      <c r="D7" t="str">
        <f>'Variable Data'!B10</f>
        <v>Cory</v>
      </c>
      <c r="E7" t="s">
        <v>18</v>
      </c>
      <c r="F7" t="s">
        <v>18</v>
      </c>
      <c r="G7" t="s">
        <v>391</v>
      </c>
      <c r="I7" t="s">
        <v>340</v>
      </c>
      <c r="L7" t="s">
        <v>33</v>
      </c>
      <c r="Q7" t="s">
        <v>25</v>
      </c>
      <c r="V7" s="8" t="str">
        <f t="shared" ref="V7:V11" si="6">$Q$6</f>
        <v>BAR</v>
      </c>
      <c r="W7" s="6"/>
      <c r="X7" s="9"/>
      <c r="Y7" s="10"/>
      <c r="Z7" s="10"/>
      <c r="AA7" s="10"/>
      <c r="AB7" s="10"/>
      <c r="AC7" s="10"/>
      <c r="AD7" s="10"/>
      <c r="AE7" s="11">
        <f t="shared" si="4"/>
        <v>0</v>
      </c>
      <c r="AF7" s="11">
        <f t="shared" si="5"/>
        <v>0</v>
      </c>
      <c r="AI7" s="44" t="str">
        <f t="shared" si="0"/>
        <v>RL Dimes</v>
      </c>
      <c r="AJ7" s="34">
        <v>1</v>
      </c>
      <c r="AK7" s="35">
        <f>AJ7*$M$10</f>
        <v>5</v>
      </c>
      <c r="AM7" s="45" t="str">
        <f t="shared" si="1"/>
        <v>RL Dimes</v>
      </c>
      <c r="AN7" s="34">
        <v>1</v>
      </c>
      <c r="AO7" s="35">
        <f>AN7*$M$10</f>
        <v>5</v>
      </c>
      <c r="AQ7" s="45" t="str">
        <f t="shared" si="2"/>
        <v>RL Dimes</v>
      </c>
      <c r="AR7" s="34">
        <v>1</v>
      </c>
      <c r="AS7" s="38">
        <f>AR7*$M$10</f>
        <v>5</v>
      </c>
      <c r="AU7" s="45" t="str">
        <f t="shared" si="3"/>
        <v>RL Dimes</v>
      </c>
      <c r="AV7" s="34">
        <v>1</v>
      </c>
      <c r="AW7" s="35">
        <f>AV7*$M$10</f>
        <v>5</v>
      </c>
      <c r="BC7" t="s">
        <v>406</v>
      </c>
      <c r="BD7" t="s">
        <v>462</v>
      </c>
    </row>
    <row r="8" spans="1:56" ht="15.6">
      <c r="A8" s="73">
        <v>7</v>
      </c>
      <c r="B8" s="52" t="e">
        <f>'Variable Data'!#REF!</f>
        <v>#REF!</v>
      </c>
      <c r="C8" s="73" t="s">
        <v>180</v>
      </c>
      <c r="D8" t="str">
        <f>'Variable Data'!B11</f>
        <v>Mario (Anthony)</v>
      </c>
      <c r="E8" t="s">
        <v>26</v>
      </c>
      <c r="F8" t="s">
        <v>440</v>
      </c>
      <c r="G8" t="s">
        <v>392</v>
      </c>
      <c r="I8" t="s">
        <v>341</v>
      </c>
      <c r="L8" t="s">
        <v>4</v>
      </c>
      <c r="M8" s="1">
        <v>0.5</v>
      </c>
      <c r="Q8" t="s">
        <v>21</v>
      </c>
      <c r="V8" s="8" t="str">
        <f t="shared" si="6"/>
        <v>BAR</v>
      </c>
      <c r="W8" s="6"/>
      <c r="X8" s="9"/>
      <c r="Y8" s="10"/>
      <c r="Z8" s="10"/>
      <c r="AA8" s="10"/>
      <c r="AB8" s="10"/>
      <c r="AC8" s="10"/>
      <c r="AD8" s="10"/>
      <c r="AE8" s="11">
        <f t="shared" si="4"/>
        <v>0</v>
      </c>
      <c r="AF8" s="11">
        <f t="shared" si="5"/>
        <v>0</v>
      </c>
      <c r="AI8" s="44" t="str">
        <f t="shared" si="0"/>
        <v>RL Quarters</v>
      </c>
      <c r="AJ8" s="34">
        <v>1</v>
      </c>
      <c r="AK8" s="35">
        <f>AJ8*$M$11</f>
        <v>10</v>
      </c>
      <c r="AM8" s="45" t="str">
        <f t="shared" si="1"/>
        <v>RL Quarters</v>
      </c>
      <c r="AN8" s="34">
        <v>1</v>
      </c>
      <c r="AO8" s="35">
        <f>AN8*$M$11</f>
        <v>10</v>
      </c>
      <c r="AQ8" s="45" t="str">
        <f t="shared" si="2"/>
        <v>RL Quarters</v>
      </c>
      <c r="AR8" s="34">
        <v>1</v>
      </c>
      <c r="AS8" s="38">
        <f>AR8*$M$11</f>
        <v>10</v>
      </c>
      <c r="AU8" s="45" t="str">
        <f t="shared" si="3"/>
        <v>RL Quarters</v>
      </c>
      <c r="AV8" s="34">
        <v>1</v>
      </c>
      <c r="AW8" s="35">
        <f>AV8*$M$11</f>
        <v>10</v>
      </c>
      <c r="BC8" t="s">
        <v>407</v>
      </c>
      <c r="BD8" t="s">
        <v>428</v>
      </c>
    </row>
    <row r="9" spans="1:56" ht="15.6">
      <c r="A9" s="73">
        <v>8</v>
      </c>
      <c r="B9" s="52" t="e">
        <f>'Variable Data'!#REF!</f>
        <v>#REF!</v>
      </c>
      <c r="C9" s="73" t="s">
        <v>181</v>
      </c>
      <c r="D9">
        <f>'Variable Data'!B12</f>
        <v>0</v>
      </c>
      <c r="E9" t="s">
        <v>19</v>
      </c>
      <c r="F9" t="s">
        <v>455</v>
      </c>
      <c r="G9" t="s">
        <v>393</v>
      </c>
      <c r="I9" t="s">
        <v>342</v>
      </c>
      <c r="L9" t="s">
        <v>5</v>
      </c>
      <c r="M9" s="1">
        <v>2</v>
      </c>
      <c r="Q9" t="s">
        <v>23</v>
      </c>
      <c r="V9" s="8" t="str">
        <f t="shared" si="6"/>
        <v>BAR</v>
      </c>
      <c r="W9" s="6"/>
      <c r="X9" s="9"/>
      <c r="Y9" s="10"/>
      <c r="Z9" s="10"/>
      <c r="AA9" s="10"/>
      <c r="AB9" s="10"/>
      <c r="AC9" s="10"/>
      <c r="AD9" s="10"/>
      <c r="AE9" s="11">
        <f t="shared" si="4"/>
        <v>0</v>
      </c>
      <c r="AF9" s="11">
        <f t="shared" si="5"/>
        <v>0</v>
      </c>
      <c r="AI9" s="31" t="str">
        <f t="shared" si="0"/>
        <v>Loose Coins</v>
      </c>
      <c r="AJ9" s="36" t="s">
        <v>23</v>
      </c>
      <c r="AK9" s="37">
        <f>SUM(AK5:AK8)</f>
        <v>17.5</v>
      </c>
      <c r="AM9" s="31" t="str">
        <f t="shared" si="1"/>
        <v>Loose Coins</v>
      </c>
      <c r="AN9" s="36" t="s">
        <v>23</v>
      </c>
      <c r="AO9" s="37">
        <f>SUM(AO5:AO8)</f>
        <v>17.5</v>
      </c>
      <c r="AQ9" s="31" t="str">
        <f t="shared" si="2"/>
        <v>Loose Coins</v>
      </c>
      <c r="AR9" s="36" t="s">
        <v>23</v>
      </c>
      <c r="AS9" s="37">
        <f>SUM(AS5:AS8)</f>
        <v>17.5</v>
      </c>
      <c r="AU9" s="31" t="str">
        <f t="shared" si="3"/>
        <v>Loose Coins</v>
      </c>
      <c r="AV9" s="36" t="s">
        <v>23</v>
      </c>
      <c r="AW9" s="37">
        <f>SUM(AW5:AW8)</f>
        <v>17.5</v>
      </c>
      <c r="BC9" t="s">
        <v>408</v>
      </c>
      <c r="BD9" t="s">
        <v>427</v>
      </c>
    </row>
    <row r="10" spans="1:56" ht="15.6">
      <c r="A10" s="73">
        <v>9</v>
      </c>
      <c r="B10" s="52" t="e">
        <f>'Variable Data'!#REF!</f>
        <v>#REF!</v>
      </c>
      <c r="C10" s="73" t="s">
        <v>182</v>
      </c>
      <c r="D10">
        <f>'Variable Data'!B13</f>
        <v>0</v>
      </c>
      <c r="E10" t="s">
        <v>16</v>
      </c>
      <c r="F10" t="s">
        <v>456</v>
      </c>
      <c r="G10" t="s">
        <v>394</v>
      </c>
      <c r="I10" t="s">
        <v>347</v>
      </c>
      <c r="L10" t="s">
        <v>6</v>
      </c>
      <c r="M10" s="1">
        <v>5</v>
      </c>
      <c r="Q10" t="s">
        <v>48</v>
      </c>
      <c r="V10" s="8" t="str">
        <f t="shared" si="6"/>
        <v>BAR</v>
      </c>
      <c r="W10" s="6"/>
      <c r="X10" s="9"/>
      <c r="Y10" s="10"/>
      <c r="Z10" s="10"/>
      <c r="AA10" s="10"/>
      <c r="AB10" s="10"/>
      <c r="AC10" s="10"/>
      <c r="AD10" s="10"/>
      <c r="AE10" s="11">
        <f t="shared" si="4"/>
        <v>0</v>
      </c>
      <c r="AF10" s="11">
        <f t="shared" si="5"/>
        <v>0</v>
      </c>
      <c r="AI10" s="44" t="str">
        <f t="shared" si="0"/>
        <v>Pennies</v>
      </c>
      <c r="AJ10" s="34">
        <v>1</v>
      </c>
      <c r="AK10" s="38">
        <f>AJ10*$M$13</f>
        <v>0.01</v>
      </c>
      <c r="AM10" s="45" t="str">
        <f t="shared" si="1"/>
        <v>Pennies</v>
      </c>
      <c r="AN10" s="34">
        <v>1</v>
      </c>
      <c r="AO10" s="38">
        <f>AN10*$M$13</f>
        <v>0.01</v>
      </c>
      <c r="AQ10" s="45" t="str">
        <f t="shared" si="2"/>
        <v>Pennies</v>
      </c>
      <c r="AR10" s="34">
        <v>1</v>
      </c>
      <c r="AS10" s="38">
        <f>AR10*$M$13</f>
        <v>0.01</v>
      </c>
      <c r="AU10" s="45" t="str">
        <f t="shared" si="3"/>
        <v>Pennies</v>
      </c>
      <c r="AV10" s="34">
        <v>1</v>
      </c>
      <c r="AW10" s="38">
        <f>AV10*$M$13</f>
        <v>0.01</v>
      </c>
      <c r="BC10" t="s">
        <v>409</v>
      </c>
      <c r="BD10" t="s">
        <v>429</v>
      </c>
    </row>
    <row r="11" spans="1:56" ht="15.6">
      <c r="A11" s="73">
        <v>10</v>
      </c>
      <c r="B11" s="52" t="e">
        <f>'Variable Data'!#REF!</f>
        <v>#REF!</v>
      </c>
      <c r="C11" s="73" t="s">
        <v>183</v>
      </c>
      <c r="D11">
        <f>'Variable Data'!B14</f>
        <v>0</v>
      </c>
      <c r="E11" t="s">
        <v>57</v>
      </c>
      <c r="F11" t="s">
        <v>457</v>
      </c>
      <c r="G11" t="s">
        <v>395</v>
      </c>
      <c r="I11" t="s">
        <v>343</v>
      </c>
      <c r="L11" t="s">
        <v>7</v>
      </c>
      <c r="M11" s="1">
        <v>10</v>
      </c>
      <c r="Q11" t="s">
        <v>19</v>
      </c>
      <c r="V11" s="8" t="str">
        <f t="shared" si="6"/>
        <v>BAR</v>
      </c>
      <c r="W11" s="6"/>
      <c r="X11" s="9"/>
      <c r="Y11" s="10"/>
      <c r="Z11" s="10"/>
      <c r="AA11" s="10"/>
      <c r="AB11" s="10"/>
      <c r="AC11" s="10"/>
      <c r="AD11" s="10"/>
      <c r="AE11" s="11">
        <f t="shared" si="4"/>
        <v>0</v>
      </c>
      <c r="AF11" s="11">
        <f t="shared" si="5"/>
        <v>0</v>
      </c>
      <c r="AI11" s="44" t="str">
        <f t="shared" si="0"/>
        <v>Nickels</v>
      </c>
      <c r="AJ11" s="34">
        <v>1</v>
      </c>
      <c r="AK11" s="38">
        <f>AJ11*$M$14</f>
        <v>0.05</v>
      </c>
      <c r="AM11" s="45" t="str">
        <f t="shared" si="1"/>
        <v>Nickels</v>
      </c>
      <c r="AN11" s="34">
        <v>1</v>
      </c>
      <c r="AO11" s="38">
        <f>AN11*$M$14</f>
        <v>0.05</v>
      </c>
      <c r="AQ11" s="45" t="str">
        <f t="shared" si="2"/>
        <v>Nickels</v>
      </c>
      <c r="AR11" s="34">
        <v>1</v>
      </c>
      <c r="AS11" s="38">
        <f>AR11*$M$14</f>
        <v>0.05</v>
      </c>
      <c r="AU11" s="45" t="str">
        <f t="shared" si="3"/>
        <v>Nickels</v>
      </c>
      <c r="AV11" s="34">
        <v>1</v>
      </c>
      <c r="AW11" s="38">
        <f>AV11*$M$14</f>
        <v>0.05</v>
      </c>
      <c r="BC11" t="s">
        <v>410</v>
      </c>
      <c r="BD11" t="s">
        <v>430</v>
      </c>
    </row>
    <row r="12" spans="1:56" ht="15.6">
      <c r="A12" s="73">
        <v>11</v>
      </c>
      <c r="B12" s="52" t="e">
        <f>'Variable Data'!#REF!</f>
        <v>#REF!</v>
      </c>
      <c r="C12" s="73" t="s">
        <v>184</v>
      </c>
      <c r="D12">
        <f>'Variable Data'!B15</f>
        <v>0</v>
      </c>
      <c r="E12" t="s">
        <v>374</v>
      </c>
      <c r="G12" t="s">
        <v>396</v>
      </c>
      <c r="I12" t="s">
        <v>344</v>
      </c>
      <c r="L12" t="s">
        <v>35</v>
      </c>
      <c r="Q12" t="s">
        <v>15</v>
      </c>
      <c r="V12" s="5"/>
      <c r="W12" s="6"/>
      <c r="X12" s="12"/>
      <c r="Y12" s="13"/>
      <c r="Z12" s="13"/>
      <c r="AA12" s="13"/>
      <c r="AB12" s="13"/>
      <c r="AC12" s="13"/>
      <c r="AD12" s="13"/>
      <c r="AE12" s="14"/>
      <c r="AF12" s="14">
        <f t="shared" si="5"/>
        <v>0</v>
      </c>
      <c r="AI12" s="44" t="str">
        <f t="shared" si="0"/>
        <v>Dimes</v>
      </c>
      <c r="AJ12" s="34">
        <v>1</v>
      </c>
      <c r="AK12" s="38">
        <f>AJ12*$M$15</f>
        <v>0.1</v>
      </c>
      <c r="AM12" s="45" t="str">
        <f t="shared" si="1"/>
        <v>Dimes</v>
      </c>
      <c r="AN12" s="34">
        <v>1</v>
      </c>
      <c r="AO12" s="38">
        <f>AN12*$M$15</f>
        <v>0.1</v>
      </c>
      <c r="AQ12" s="45" t="str">
        <f t="shared" si="2"/>
        <v>Dimes</v>
      </c>
      <c r="AR12" s="34">
        <v>1</v>
      </c>
      <c r="AS12" s="38">
        <f>AR12*$M$15</f>
        <v>0.1</v>
      </c>
      <c r="AU12" s="45" t="str">
        <f t="shared" si="3"/>
        <v>Dimes</v>
      </c>
      <c r="AV12" s="34">
        <v>1</v>
      </c>
      <c r="AW12" s="38">
        <f>AV12*$M$15</f>
        <v>0.1</v>
      </c>
      <c r="BC12" t="s">
        <v>411</v>
      </c>
      <c r="BD12" t="s">
        <v>431</v>
      </c>
    </row>
    <row r="13" spans="1:56" ht="15.6">
      <c r="A13" s="73">
        <v>12</v>
      </c>
      <c r="B13" s="52" t="e">
        <f>'Variable Data'!#REF!</f>
        <v>#REF!</v>
      </c>
      <c r="C13" s="73" t="s">
        <v>185</v>
      </c>
      <c r="D13">
        <f>'Variable Data'!B16</f>
        <v>0</v>
      </c>
      <c r="E13" t="s">
        <v>375</v>
      </c>
      <c r="I13" t="s">
        <v>345</v>
      </c>
      <c r="L13" t="s">
        <v>8</v>
      </c>
      <c r="M13" s="1">
        <v>0.01</v>
      </c>
      <c r="Q13" t="s">
        <v>20</v>
      </c>
      <c r="V13" s="8" t="str">
        <f>$Q$7</f>
        <v>HOST</v>
      </c>
      <c r="W13" s="6"/>
      <c r="X13" s="9" t="s">
        <v>24</v>
      </c>
      <c r="Y13" s="10"/>
      <c r="Z13" s="10"/>
      <c r="AA13" s="10"/>
      <c r="AB13" s="10"/>
      <c r="AC13" s="10"/>
      <c r="AD13" s="10"/>
      <c r="AE13" s="11">
        <f t="shared" ref="AE13:AE23" si="7">SUM(Y13:AD13)</f>
        <v>0</v>
      </c>
      <c r="AF13" s="11">
        <f t="shared" si="5"/>
        <v>0</v>
      </c>
      <c r="AI13" s="44" t="str">
        <f t="shared" si="0"/>
        <v>Quarters</v>
      </c>
      <c r="AJ13" s="34">
        <v>1</v>
      </c>
      <c r="AK13" s="38">
        <f>AJ13*$M$16</f>
        <v>0.25</v>
      </c>
      <c r="AM13" s="45" t="str">
        <f t="shared" si="1"/>
        <v>Quarters</v>
      </c>
      <c r="AN13" s="34">
        <v>1</v>
      </c>
      <c r="AO13" s="38">
        <f>AN13*$M$16</f>
        <v>0.25</v>
      </c>
      <c r="AQ13" s="45" t="str">
        <f t="shared" si="2"/>
        <v>Quarters</v>
      </c>
      <c r="AR13" s="34">
        <v>1</v>
      </c>
      <c r="AS13" s="38">
        <f>AR13*$M$16</f>
        <v>0.25</v>
      </c>
      <c r="AU13" s="45" t="str">
        <f t="shared" si="3"/>
        <v>Quarters</v>
      </c>
      <c r="AV13" s="34">
        <v>1</v>
      </c>
      <c r="AW13" s="38">
        <f>AV13*$M$16</f>
        <v>0.25</v>
      </c>
      <c r="BC13" t="s">
        <v>391</v>
      </c>
      <c r="BD13" t="s">
        <v>418</v>
      </c>
    </row>
    <row r="14" spans="1:56" ht="15.6">
      <c r="A14" s="73">
        <v>13</v>
      </c>
      <c r="B14" s="52" t="e">
        <f>'Variable Data'!#REF!</f>
        <v>#REF!</v>
      </c>
      <c r="C14" s="73" t="s">
        <v>186</v>
      </c>
      <c r="D14">
        <f>'Variable Data'!B17</f>
        <v>0</v>
      </c>
      <c r="E14" t="s">
        <v>376</v>
      </c>
      <c r="I14" t="s">
        <v>346</v>
      </c>
      <c r="L14" t="s">
        <v>9</v>
      </c>
      <c r="M14" s="1">
        <v>0.05</v>
      </c>
      <c r="Q14" t="s">
        <v>26</v>
      </c>
      <c r="V14" s="8" t="str">
        <f t="shared" ref="V14:V18" si="8">$Q$7</f>
        <v>HOST</v>
      </c>
      <c r="W14" s="6"/>
      <c r="X14" s="9"/>
      <c r="Y14" s="10"/>
      <c r="Z14" s="10"/>
      <c r="AA14" s="10"/>
      <c r="AB14" s="10"/>
      <c r="AC14" s="10"/>
      <c r="AD14" s="10"/>
      <c r="AE14" s="11">
        <f t="shared" si="7"/>
        <v>0</v>
      </c>
      <c r="AF14" s="11">
        <f t="shared" si="5"/>
        <v>0</v>
      </c>
      <c r="AI14" s="31" t="str">
        <f t="shared" si="0"/>
        <v>Bills</v>
      </c>
      <c r="AJ14" s="36" t="s">
        <v>23</v>
      </c>
      <c r="AK14" s="37">
        <f>SUM(AK10:AK13)</f>
        <v>0.41000000000000003</v>
      </c>
      <c r="AM14" s="31" t="str">
        <f t="shared" si="1"/>
        <v>Bills</v>
      </c>
      <c r="AN14" s="36" t="s">
        <v>23</v>
      </c>
      <c r="AO14" s="37">
        <f>SUM(AO10:AO13)</f>
        <v>0.41000000000000003</v>
      </c>
      <c r="AQ14" s="31" t="str">
        <f t="shared" si="2"/>
        <v>Bills</v>
      </c>
      <c r="AR14" s="36" t="s">
        <v>23</v>
      </c>
      <c r="AS14" s="37">
        <f>SUM(AS10:AS13)</f>
        <v>0.41000000000000003</v>
      </c>
      <c r="AU14" s="31" t="str">
        <f t="shared" si="3"/>
        <v>Bills</v>
      </c>
      <c r="AV14" s="36" t="s">
        <v>23</v>
      </c>
      <c r="AW14" s="37">
        <f>SUM(AW10:AW13)</f>
        <v>0.41000000000000003</v>
      </c>
      <c r="BC14" t="s">
        <v>392</v>
      </c>
      <c r="BD14" t="s">
        <v>419</v>
      </c>
    </row>
    <row r="15" spans="1:56" ht="15.6">
      <c r="A15" s="73">
        <v>14</v>
      </c>
      <c r="B15" s="52" t="e">
        <f>'Variable Data'!#REF!</f>
        <v>#REF!</v>
      </c>
      <c r="C15" s="73" t="s">
        <v>187</v>
      </c>
      <c r="D15">
        <f>'Variable Data'!B18</f>
        <v>0</v>
      </c>
      <c r="E15" t="s">
        <v>377</v>
      </c>
      <c r="I15" t="s">
        <v>348</v>
      </c>
      <c r="L15" t="s">
        <v>10</v>
      </c>
      <c r="M15" s="1">
        <v>0.1</v>
      </c>
      <c r="Q15" t="s">
        <v>27</v>
      </c>
      <c r="V15" s="8" t="str">
        <f t="shared" si="8"/>
        <v>HOST</v>
      </c>
      <c r="W15" s="6"/>
      <c r="X15" s="9"/>
      <c r="Y15" s="10"/>
      <c r="Z15" s="10"/>
      <c r="AA15" s="10"/>
      <c r="AB15" s="10"/>
      <c r="AC15" s="10"/>
      <c r="AD15" s="10"/>
      <c r="AE15" s="11">
        <f t="shared" si="7"/>
        <v>0</v>
      </c>
      <c r="AF15" s="11">
        <f t="shared" si="5"/>
        <v>0</v>
      </c>
      <c r="AI15" s="44" t="str">
        <f t="shared" si="0"/>
        <v>$ 1's</v>
      </c>
      <c r="AJ15" s="34">
        <v>1</v>
      </c>
      <c r="AK15" s="38">
        <f>AJ15*$M$18</f>
        <v>1</v>
      </c>
      <c r="AM15" s="45" t="str">
        <f t="shared" si="1"/>
        <v>$ 1's</v>
      </c>
      <c r="AN15" s="34">
        <v>1</v>
      </c>
      <c r="AO15" s="38">
        <f>AN15*$M$18</f>
        <v>1</v>
      </c>
      <c r="AQ15" s="45" t="str">
        <f t="shared" si="2"/>
        <v>$ 1's</v>
      </c>
      <c r="AR15" s="34">
        <v>1</v>
      </c>
      <c r="AS15" s="38">
        <f>AR15*$M$18</f>
        <v>1</v>
      </c>
      <c r="AU15" s="45" t="str">
        <f t="shared" si="3"/>
        <v>$ 1's</v>
      </c>
      <c r="AV15" s="34">
        <v>1</v>
      </c>
      <c r="AW15" s="38">
        <f>AV15*$M$18</f>
        <v>1</v>
      </c>
      <c r="BC15" t="s">
        <v>412</v>
      </c>
      <c r="BD15" t="s">
        <v>420</v>
      </c>
    </row>
    <row r="16" spans="1:56" ht="15.6">
      <c r="A16" s="73">
        <v>15</v>
      </c>
      <c r="B16" s="52" t="e">
        <f>'Variable Data'!#REF!</f>
        <v>#REF!</v>
      </c>
      <c r="C16" s="73" t="s">
        <v>188</v>
      </c>
      <c r="D16">
        <f>'Variable Data'!B19</f>
        <v>0</v>
      </c>
      <c r="E16" t="s">
        <v>383</v>
      </c>
      <c r="I16" t="s">
        <v>349</v>
      </c>
      <c r="L16" t="s">
        <v>11</v>
      </c>
      <c r="M16" s="1">
        <v>0.25</v>
      </c>
      <c r="Q16" t="s">
        <v>1</v>
      </c>
      <c r="V16" s="8" t="str">
        <f t="shared" si="8"/>
        <v>HOST</v>
      </c>
      <c r="W16" s="6"/>
      <c r="X16" s="9"/>
      <c r="Y16" s="10"/>
      <c r="Z16" s="10"/>
      <c r="AA16" s="10"/>
      <c r="AB16" s="10"/>
      <c r="AC16" s="10"/>
      <c r="AD16" s="10"/>
      <c r="AE16" s="11">
        <f t="shared" si="7"/>
        <v>0</v>
      </c>
      <c r="AF16" s="11">
        <f t="shared" si="5"/>
        <v>0</v>
      </c>
      <c r="AI16" s="44" t="str">
        <f t="shared" si="0"/>
        <v>$ 5's</v>
      </c>
      <c r="AJ16" s="34">
        <v>1</v>
      </c>
      <c r="AK16" s="38">
        <f>AJ16*$M$19</f>
        <v>5</v>
      </c>
      <c r="AM16" s="45" t="str">
        <f t="shared" si="1"/>
        <v>$ 5's</v>
      </c>
      <c r="AN16" s="34">
        <v>1</v>
      </c>
      <c r="AO16" s="38">
        <f>AN16*$M$19</f>
        <v>5</v>
      </c>
      <c r="AQ16" s="45" t="str">
        <f t="shared" si="2"/>
        <v>$ 5's</v>
      </c>
      <c r="AR16" s="34">
        <v>1</v>
      </c>
      <c r="AS16" s="38">
        <f>AR16*$M$19</f>
        <v>5</v>
      </c>
      <c r="AU16" s="45" t="str">
        <f t="shared" si="3"/>
        <v>$ 5's</v>
      </c>
      <c r="AV16" s="34">
        <v>1</v>
      </c>
      <c r="AW16" s="38">
        <f>AV16*$M$19</f>
        <v>5</v>
      </c>
      <c r="BC16" t="s">
        <v>432</v>
      </c>
      <c r="BD16" t="s">
        <v>433</v>
      </c>
    </row>
    <row r="17" spans="1:56" ht="15.6">
      <c r="A17" s="73">
        <v>16</v>
      </c>
      <c r="B17" s="52" t="e">
        <f>'Variable Data'!#REF!</f>
        <v>#REF!</v>
      </c>
      <c r="C17" s="73" t="s">
        <v>189</v>
      </c>
      <c r="D17">
        <f>'Variable Data'!B20</f>
        <v>0</v>
      </c>
      <c r="I17" t="s">
        <v>397</v>
      </c>
      <c r="L17" t="s">
        <v>36</v>
      </c>
      <c r="Q17" t="s">
        <v>22</v>
      </c>
      <c r="V17" s="8" t="str">
        <f t="shared" si="8"/>
        <v>HOST</v>
      </c>
      <c r="W17" s="6"/>
      <c r="X17" s="9"/>
      <c r="Y17" s="10"/>
      <c r="Z17" s="10"/>
      <c r="AA17" s="10"/>
      <c r="AB17" s="10"/>
      <c r="AC17" s="10"/>
      <c r="AD17" s="10"/>
      <c r="AE17" s="11">
        <f t="shared" si="7"/>
        <v>0</v>
      </c>
      <c r="AF17" s="11">
        <f t="shared" si="5"/>
        <v>0</v>
      </c>
      <c r="AI17" s="44" t="str">
        <f t="shared" si="0"/>
        <v>$ 10's</v>
      </c>
      <c r="AJ17" s="34">
        <v>1</v>
      </c>
      <c r="AK17" s="38">
        <f>AJ17*$M$20</f>
        <v>10</v>
      </c>
      <c r="AM17" s="45" t="str">
        <f t="shared" si="1"/>
        <v>$ 10's</v>
      </c>
      <c r="AN17" s="34">
        <v>1</v>
      </c>
      <c r="AO17" s="38">
        <f>AN17*$M$20</f>
        <v>10</v>
      </c>
      <c r="AQ17" s="45" t="str">
        <f t="shared" si="2"/>
        <v>$ 10's</v>
      </c>
      <c r="AR17" s="34">
        <v>1</v>
      </c>
      <c r="AS17" s="38">
        <f>AR17*$M$20</f>
        <v>10</v>
      </c>
      <c r="AU17" s="45" t="str">
        <f t="shared" si="3"/>
        <v>$ 10's</v>
      </c>
      <c r="AV17" s="34">
        <v>1</v>
      </c>
      <c r="AW17" s="38">
        <f>AV17*$M$20</f>
        <v>10</v>
      </c>
    </row>
    <row r="18" spans="1:56" ht="15.6">
      <c r="A18" s="73">
        <v>17</v>
      </c>
      <c r="B18" s="52" t="e">
        <f>'Variable Data'!#REF!</f>
        <v>#REF!</v>
      </c>
      <c r="C18" s="73" t="s">
        <v>190</v>
      </c>
      <c r="D18">
        <f>'Variable Data'!B21</f>
        <v>0</v>
      </c>
      <c r="L18" t="s">
        <v>39</v>
      </c>
      <c r="M18" s="1">
        <v>1</v>
      </c>
      <c r="Q18" t="s">
        <v>366</v>
      </c>
      <c r="V18" s="8" t="str">
        <f t="shared" si="8"/>
        <v>HOST</v>
      </c>
      <c r="W18" s="6"/>
      <c r="X18" s="9"/>
      <c r="Y18" s="10"/>
      <c r="Z18" s="10"/>
      <c r="AA18" s="10"/>
      <c r="AB18" s="10"/>
      <c r="AC18" s="10"/>
      <c r="AD18" s="10"/>
      <c r="AE18" s="11">
        <f t="shared" si="7"/>
        <v>0</v>
      </c>
      <c r="AF18" s="11">
        <f t="shared" si="5"/>
        <v>0</v>
      </c>
      <c r="AI18" s="44" t="str">
        <f t="shared" si="0"/>
        <v>$ 20's</v>
      </c>
      <c r="AJ18" s="34">
        <v>1</v>
      </c>
      <c r="AK18" s="38">
        <f>AJ18*$M$21</f>
        <v>20</v>
      </c>
      <c r="AM18" s="45" t="str">
        <f t="shared" si="1"/>
        <v>$ 20's</v>
      </c>
      <c r="AN18" s="34">
        <v>1</v>
      </c>
      <c r="AO18" s="38">
        <f>AN18*$M$21</f>
        <v>20</v>
      </c>
      <c r="AQ18" s="45" t="str">
        <f t="shared" si="2"/>
        <v>$ 20's</v>
      </c>
      <c r="AR18" s="34">
        <v>1</v>
      </c>
      <c r="AS18" s="38">
        <f>AR18*$M$21</f>
        <v>20</v>
      </c>
      <c r="AU18" s="45" t="str">
        <f t="shared" si="3"/>
        <v>$ 20's</v>
      </c>
      <c r="AV18" s="34">
        <v>1</v>
      </c>
      <c r="AW18" s="38">
        <f>AV18*$M$21</f>
        <v>20</v>
      </c>
    </row>
    <row r="19" spans="1:56" ht="15.6">
      <c r="A19" s="73">
        <v>18</v>
      </c>
      <c r="B19" s="52" t="e">
        <f>'Variable Data'!#REF!</f>
        <v>#REF!</v>
      </c>
      <c r="C19" s="73" t="s">
        <v>191</v>
      </c>
      <c r="D19">
        <f>'Variable Data'!B22</f>
        <v>0</v>
      </c>
      <c r="L19" t="s">
        <v>38</v>
      </c>
      <c r="M19" s="1">
        <v>5</v>
      </c>
      <c r="Q19" t="s">
        <v>378</v>
      </c>
      <c r="V19" s="8" t="str">
        <f t="shared" ref="V19:V23" si="9">$Q$13</f>
        <v>TOGO</v>
      </c>
      <c r="W19" s="6"/>
      <c r="X19" s="16"/>
      <c r="Y19" s="16"/>
      <c r="Z19" s="16"/>
      <c r="AA19" s="16"/>
      <c r="AB19" s="16"/>
      <c r="AC19" s="16"/>
      <c r="AD19" s="16"/>
      <c r="AE19" s="11">
        <f t="shared" si="7"/>
        <v>0</v>
      </c>
      <c r="AF19" s="11">
        <f t="shared" si="5"/>
        <v>0</v>
      </c>
      <c r="AI19" s="44" t="str">
        <f t="shared" si="0"/>
        <v>$ 50's</v>
      </c>
      <c r="AJ19" s="34">
        <v>1</v>
      </c>
      <c r="AK19" s="38">
        <f>AJ19*$M$22</f>
        <v>50</v>
      </c>
      <c r="AM19" s="45" t="str">
        <f t="shared" si="1"/>
        <v>$ 50's</v>
      </c>
      <c r="AN19" s="34">
        <v>1</v>
      </c>
      <c r="AO19" s="38">
        <f>AN19*$M$22</f>
        <v>50</v>
      </c>
      <c r="AQ19" s="45" t="str">
        <f t="shared" si="2"/>
        <v>$ 50's</v>
      </c>
      <c r="AR19" s="34">
        <v>1</v>
      </c>
      <c r="AS19" s="38">
        <f>AR19*$M$22</f>
        <v>50</v>
      </c>
      <c r="AU19" s="45" t="str">
        <f t="shared" si="3"/>
        <v>$ 50's</v>
      </c>
      <c r="AV19" s="34">
        <v>1</v>
      </c>
      <c r="AW19" s="38">
        <f>AV19*$M$22</f>
        <v>50</v>
      </c>
    </row>
    <row r="20" spans="1:56" ht="18">
      <c r="A20" s="73">
        <v>19</v>
      </c>
      <c r="B20" s="52" t="e">
        <f>'Variable Data'!#REF!</f>
        <v>#REF!</v>
      </c>
      <c r="C20" s="73" t="s">
        <v>192</v>
      </c>
      <c r="D20">
        <f>'Variable Data'!B23</f>
        <v>0</v>
      </c>
      <c r="L20" t="s">
        <v>40</v>
      </c>
      <c r="M20" s="1">
        <v>10</v>
      </c>
      <c r="Q20" s="50" t="s">
        <v>425</v>
      </c>
      <c r="R20" s="122">
        <v>1</v>
      </c>
      <c r="V20" s="8" t="str">
        <f t="shared" si="9"/>
        <v>TOGO</v>
      </c>
      <c r="W20" s="6"/>
      <c r="X20" s="16"/>
      <c r="Y20" s="16"/>
      <c r="Z20" s="16"/>
      <c r="AA20" s="16"/>
      <c r="AB20" s="16"/>
      <c r="AC20" s="16"/>
      <c r="AD20" s="16"/>
      <c r="AE20" s="11">
        <f t="shared" si="7"/>
        <v>0</v>
      </c>
      <c r="AF20" s="11">
        <f t="shared" si="5"/>
        <v>0</v>
      </c>
      <c r="AI20" s="44" t="str">
        <f t="shared" si="0"/>
        <v>$ 100's</v>
      </c>
      <c r="AJ20" s="34">
        <v>1</v>
      </c>
      <c r="AK20" s="38">
        <f>AJ20*$M$23</f>
        <v>100</v>
      </c>
      <c r="AM20" s="45" t="str">
        <f t="shared" si="1"/>
        <v>$ 100's</v>
      </c>
      <c r="AN20" s="34">
        <v>1</v>
      </c>
      <c r="AO20" s="38">
        <f>AN20*$M$23</f>
        <v>100</v>
      </c>
      <c r="AQ20" s="45" t="str">
        <f t="shared" si="2"/>
        <v>$ 100's</v>
      </c>
      <c r="AR20" s="34">
        <v>1</v>
      </c>
      <c r="AS20" s="38">
        <f>AR20*$M$23</f>
        <v>100</v>
      </c>
      <c r="AU20" s="45" t="str">
        <f t="shared" si="3"/>
        <v>$ 100's</v>
      </c>
      <c r="AV20" s="34">
        <v>1</v>
      </c>
      <c r="AW20" s="38">
        <f>AV20*$M$23</f>
        <v>100</v>
      </c>
    </row>
    <row r="21" spans="1:56" ht="18">
      <c r="A21" s="73">
        <v>20</v>
      </c>
      <c r="B21" s="52" t="e">
        <f>'Variable Data'!#REF!</f>
        <v>#REF!</v>
      </c>
      <c r="C21" s="73" t="s">
        <v>193</v>
      </c>
      <c r="L21" t="s">
        <v>41</v>
      </c>
      <c r="M21" s="1">
        <v>20</v>
      </c>
      <c r="Q21" s="50" t="s">
        <v>426</v>
      </c>
      <c r="R21" s="122">
        <v>1</v>
      </c>
      <c r="V21" s="8" t="str">
        <f t="shared" si="9"/>
        <v>TOGO</v>
      </c>
      <c r="W21" s="6"/>
      <c r="X21" s="16"/>
      <c r="Y21" s="16"/>
      <c r="Z21" s="16"/>
      <c r="AA21" s="16"/>
      <c r="AB21" s="16"/>
      <c r="AC21" s="16"/>
      <c r="AD21" s="16"/>
      <c r="AE21" s="11">
        <f t="shared" si="7"/>
        <v>0</v>
      </c>
      <c r="AF21" s="11">
        <f t="shared" si="5"/>
        <v>0</v>
      </c>
      <c r="AI21" s="31" t="str">
        <f t="shared" si="0"/>
        <v>Other</v>
      </c>
      <c r="AJ21" s="39"/>
      <c r="AK21" s="40">
        <v>1.0900000000000001</v>
      </c>
      <c r="AM21" s="31" t="str">
        <f t="shared" si="1"/>
        <v>Other</v>
      </c>
      <c r="AN21" s="39"/>
      <c r="AO21" s="40">
        <v>1.0900000000000001</v>
      </c>
      <c r="AQ21" s="31" t="str">
        <f t="shared" si="2"/>
        <v>Other</v>
      </c>
      <c r="AR21" s="39"/>
      <c r="AS21" s="40">
        <v>1.0900000000000001</v>
      </c>
      <c r="AU21" s="31" t="str">
        <f t="shared" si="3"/>
        <v>Other</v>
      </c>
      <c r="AV21" s="39"/>
      <c r="AW21" s="40">
        <v>1.0900000000000001</v>
      </c>
    </row>
    <row r="22" spans="1:56" ht="15.6">
      <c r="A22" s="73">
        <v>21</v>
      </c>
      <c r="B22" s="52" t="e">
        <f>'Variable Data'!#REF!</f>
        <v>#REF!</v>
      </c>
      <c r="C22" s="73" t="s">
        <v>194</v>
      </c>
      <c r="L22" t="s">
        <v>42</v>
      </c>
      <c r="M22" s="1">
        <v>50</v>
      </c>
      <c r="Q22" t="s">
        <v>443</v>
      </c>
      <c r="R22" s="122">
        <v>1</v>
      </c>
      <c r="V22" s="8" t="str">
        <f t="shared" si="9"/>
        <v>TOGO</v>
      </c>
      <c r="W22" s="6"/>
      <c r="X22" s="16"/>
      <c r="Y22" s="16"/>
      <c r="Z22" s="16"/>
      <c r="AA22" s="16"/>
      <c r="AB22" s="16"/>
      <c r="AC22" s="16"/>
      <c r="AD22" s="16"/>
      <c r="AE22" s="11">
        <f t="shared" si="7"/>
        <v>0</v>
      </c>
      <c r="AF22" s="11">
        <f t="shared" si="5"/>
        <v>0</v>
      </c>
      <c r="AI22" s="41"/>
      <c r="AJ22" s="42" t="s">
        <v>23</v>
      </c>
      <c r="AK22" s="37">
        <f>SUM(AK15:AK21)</f>
        <v>187.09</v>
      </c>
      <c r="AM22" s="41"/>
      <c r="AN22" s="42" t="s">
        <v>23</v>
      </c>
      <c r="AO22" s="37">
        <f>SUM(AO15:AO21)</f>
        <v>187.09</v>
      </c>
      <c r="AQ22" s="41"/>
      <c r="AR22" s="42" t="s">
        <v>23</v>
      </c>
      <c r="AS22" s="37">
        <f>SUM(AS15:AS21)</f>
        <v>187.09</v>
      </c>
      <c r="AU22" s="41"/>
      <c r="AV22" s="42" t="s">
        <v>23</v>
      </c>
      <c r="AW22" s="37">
        <f>SUM(AW15:AW21)</f>
        <v>187.09</v>
      </c>
    </row>
    <row r="23" spans="1:56" ht="18">
      <c r="A23" s="73">
        <v>22</v>
      </c>
      <c r="B23" s="52" t="e">
        <f>'Variable Data'!#REF!</f>
        <v>#REF!</v>
      </c>
      <c r="C23" s="73" t="s">
        <v>195</v>
      </c>
      <c r="L23" t="s">
        <v>43</v>
      </c>
      <c r="M23" s="1">
        <v>100</v>
      </c>
      <c r="Q23" s="50" t="s">
        <v>401</v>
      </c>
      <c r="R23" s="121">
        <v>0.5</v>
      </c>
      <c r="V23" s="8" t="str">
        <f t="shared" si="9"/>
        <v>TOGO</v>
      </c>
      <c r="W23" s="6"/>
      <c r="X23" s="16"/>
      <c r="Y23" s="16"/>
      <c r="Z23" s="16"/>
      <c r="AA23" s="16"/>
      <c r="AB23" s="16"/>
      <c r="AC23" s="16"/>
      <c r="AD23" s="16"/>
      <c r="AE23" s="11">
        <f t="shared" si="7"/>
        <v>0</v>
      </c>
      <c r="AF23" s="11">
        <f t="shared" si="5"/>
        <v>0</v>
      </c>
    </row>
    <row r="24" spans="1:56" ht="18">
      <c r="A24" s="73">
        <v>23</v>
      </c>
      <c r="B24" s="52" t="e">
        <f>'Variable Data'!#REF!</f>
        <v>#REF!</v>
      </c>
      <c r="C24" s="73" t="s">
        <v>196</v>
      </c>
      <c r="L24" t="s">
        <v>37</v>
      </c>
      <c r="Q24" s="50" t="s">
        <v>494</v>
      </c>
      <c r="R24" s="122"/>
      <c r="V24" s="5"/>
      <c r="W24" s="6"/>
      <c r="X24" s="12"/>
      <c r="Y24" s="13"/>
      <c r="Z24" s="13"/>
      <c r="AA24" s="13"/>
      <c r="AB24" s="13"/>
      <c r="AC24" s="13"/>
      <c r="AD24" s="13"/>
      <c r="AE24" s="14"/>
      <c r="AF24" s="14">
        <f t="shared" si="5"/>
        <v>0</v>
      </c>
      <c r="AI24" s="43" t="s">
        <v>23</v>
      </c>
      <c r="AJ24" s="37">
        <f>SUM(AK9,AK14,AK22)</f>
        <v>205</v>
      </c>
      <c r="AM24" s="43" t="s">
        <v>23</v>
      </c>
      <c r="AN24" s="37">
        <f>SUM(AO22,AO14,AO9)</f>
        <v>205</v>
      </c>
      <c r="AQ24" s="43" t="s">
        <v>23</v>
      </c>
      <c r="AR24" s="37">
        <f>SUM(AS9,AS14,AS22)</f>
        <v>205</v>
      </c>
      <c r="AU24" s="43" t="s">
        <v>23</v>
      </c>
      <c r="AV24" s="37">
        <f>SUM(AW22,AW14,AW9)</f>
        <v>205</v>
      </c>
      <c r="BC24" s="58" t="s">
        <v>445</v>
      </c>
      <c r="BD24" t="s">
        <v>442</v>
      </c>
    </row>
    <row r="25" spans="1:56" ht="18">
      <c r="A25" s="73">
        <v>24</v>
      </c>
      <c r="B25" s="52" t="e">
        <f>'Variable Data'!#REF!</f>
        <v>#REF!</v>
      </c>
      <c r="C25" s="73" t="s">
        <v>197</v>
      </c>
      <c r="Q25" s="50" t="s">
        <v>495</v>
      </c>
      <c r="R25" s="122"/>
      <c r="V25" s="8" t="str">
        <f>$Q$14</f>
        <v>SERVER</v>
      </c>
      <c r="W25" s="6"/>
      <c r="X25" s="9" t="s">
        <v>24</v>
      </c>
      <c r="Y25" s="10"/>
      <c r="Z25" s="10"/>
      <c r="AA25" s="10"/>
      <c r="AB25" s="10"/>
      <c r="AC25" s="10"/>
      <c r="AD25" s="10"/>
      <c r="AE25" s="11">
        <f t="shared" ref="AE25:AE39" si="10">SUM(Y25:AD25)</f>
        <v>0</v>
      </c>
      <c r="AF25" s="11">
        <f t="shared" si="5"/>
        <v>0</v>
      </c>
      <c r="AO25" s="2"/>
      <c r="BD25" t="s">
        <v>458</v>
      </c>
    </row>
    <row r="26" spans="1:56" ht="18">
      <c r="A26" s="73">
        <v>25</v>
      </c>
      <c r="B26" s="52" t="e">
        <f>'Variable Data'!#REF!</f>
        <v>#REF!</v>
      </c>
      <c r="C26" s="73" t="s">
        <v>198</v>
      </c>
      <c r="Q26" s="50" t="s">
        <v>493</v>
      </c>
      <c r="R26" s="122"/>
      <c r="V26" s="8" t="str">
        <f t="shared" ref="V26:V39" si="11">$Q$14</f>
        <v>SERVER</v>
      </c>
      <c r="W26" s="6"/>
      <c r="X26" s="9"/>
      <c r="Y26" s="10"/>
      <c r="Z26" s="10"/>
      <c r="AA26" s="10"/>
      <c r="AB26" s="10"/>
      <c r="AC26" s="10"/>
      <c r="AD26" s="10"/>
      <c r="AE26" s="11">
        <f t="shared" si="10"/>
        <v>0</v>
      </c>
      <c r="AF26" s="11">
        <f t="shared" si="5"/>
        <v>0</v>
      </c>
      <c r="AO26" s="2"/>
    </row>
    <row r="27" spans="1:56" ht="18">
      <c r="A27" s="73">
        <v>26</v>
      </c>
      <c r="B27" s="52" t="e">
        <f>'Variable Data'!#REF!</f>
        <v>#REF!</v>
      </c>
      <c r="C27" s="73" t="s">
        <v>199</v>
      </c>
      <c r="Q27" s="50" t="s">
        <v>497</v>
      </c>
      <c r="R27" s="122"/>
      <c r="V27" s="8" t="str">
        <f t="shared" si="11"/>
        <v>SERVER</v>
      </c>
      <c r="W27" s="6"/>
      <c r="X27" s="9"/>
      <c r="Y27" s="10"/>
      <c r="Z27" s="10"/>
      <c r="AA27" s="10"/>
      <c r="AB27" s="10"/>
      <c r="AC27" s="10"/>
      <c r="AD27" s="10"/>
      <c r="AE27" s="11">
        <f t="shared" si="10"/>
        <v>0</v>
      </c>
      <c r="AF27" s="11">
        <f t="shared" si="5"/>
        <v>0</v>
      </c>
    </row>
    <row r="28" spans="1:56">
      <c r="A28" s="73">
        <v>27</v>
      </c>
      <c r="B28" s="52" t="e">
        <f>'Variable Data'!#REF!</f>
        <v>#REF!</v>
      </c>
      <c r="C28" s="73" t="s">
        <v>200</v>
      </c>
      <c r="R28" s="122"/>
      <c r="V28" s="8" t="str">
        <f t="shared" si="11"/>
        <v>SERVER</v>
      </c>
      <c r="W28" s="6"/>
      <c r="X28" s="9"/>
      <c r="Y28" s="10"/>
      <c r="Z28" s="10"/>
      <c r="AA28" s="10"/>
      <c r="AB28" s="10"/>
      <c r="AC28" s="10"/>
      <c r="AD28" s="10"/>
      <c r="AE28" s="11">
        <f t="shared" si="10"/>
        <v>0</v>
      </c>
      <c r="AF28" s="11">
        <f t="shared" si="5"/>
        <v>0</v>
      </c>
    </row>
    <row r="29" spans="1:56">
      <c r="A29" s="73">
        <v>28</v>
      </c>
      <c r="B29" s="52" t="e">
        <f>'Variable Data'!#REF!</f>
        <v>#REF!</v>
      </c>
      <c r="C29" s="73" t="s">
        <v>201</v>
      </c>
      <c r="R29" s="122"/>
      <c r="V29" s="8" t="str">
        <f t="shared" si="11"/>
        <v>SERVER</v>
      </c>
      <c r="W29" s="6"/>
      <c r="X29" s="9"/>
      <c r="Y29" s="10"/>
      <c r="Z29" s="10"/>
      <c r="AA29" s="10"/>
      <c r="AB29" s="10"/>
      <c r="AC29" s="10"/>
      <c r="AD29" s="10"/>
      <c r="AE29" s="11">
        <f t="shared" si="10"/>
        <v>0</v>
      </c>
      <c r="AF29" s="11">
        <f t="shared" si="5"/>
        <v>0</v>
      </c>
    </row>
    <row r="30" spans="1:56">
      <c r="A30" s="73">
        <v>29</v>
      </c>
      <c r="B30" s="52" t="e">
        <f>'Variable Data'!#REF!</f>
        <v>#REF!</v>
      </c>
      <c r="C30" s="73" t="s">
        <v>202</v>
      </c>
      <c r="V30" s="8" t="str">
        <f t="shared" si="11"/>
        <v>SERVER</v>
      </c>
      <c r="W30" s="6"/>
      <c r="X30" s="9"/>
      <c r="Y30" s="10"/>
      <c r="Z30" s="10"/>
      <c r="AA30" s="10"/>
      <c r="AB30" s="10"/>
      <c r="AC30" s="10"/>
      <c r="AD30" s="10"/>
      <c r="AE30" s="11">
        <f t="shared" si="10"/>
        <v>0</v>
      </c>
      <c r="AF30" s="11">
        <f t="shared" si="5"/>
        <v>0</v>
      </c>
    </row>
    <row r="31" spans="1:56">
      <c r="A31" s="73">
        <v>30</v>
      </c>
      <c r="B31" s="52" t="e">
        <f>'Variable Data'!#REF!</f>
        <v>#REF!</v>
      </c>
      <c r="C31" s="73" t="s">
        <v>203</v>
      </c>
      <c r="R31" s="122"/>
      <c r="V31" s="8" t="str">
        <f t="shared" si="11"/>
        <v>SERVER</v>
      </c>
      <c r="W31" s="6"/>
      <c r="X31" s="9"/>
      <c r="Y31" s="10"/>
      <c r="Z31" s="10"/>
      <c r="AA31" s="10"/>
      <c r="AB31" s="10"/>
      <c r="AC31" s="10"/>
      <c r="AD31" s="10"/>
      <c r="AE31" s="11">
        <f t="shared" si="10"/>
        <v>0</v>
      </c>
      <c r="AF31" s="11">
        <f t="shared" si="5"/>
        <v>0</v>
      </c>
    </row>
    <row r="32" spans="1:56">
      <c r="A32" s="73">
        <v>31</v>
      </c>
      <c r="B32" s="52" t="e">
        <f>'Variable Data'!#REF!</f>
        <v>#REF!</v>
      </c>
      <c r="C32" s="73" t="s">
        <v>204</v>
      </c>
      <c r="R32" s="122"/>
      <c r="V32" s="8" t="str">
        <f t="shared" si="11"/>
        <v>SERVER</v>
      </c>
      <c r="W32" s="6"/>
      <c r="X32" s="9"/>
      <c r="Y32" s="10"/>
      <c r="Z32" s="10"/>
      <c r="AA32" s="10"/>
      <c r="AB32" s="10"/>
      <c r="AC32" s="10"/>
      <c r="AD32" s="10"/>
      <c r="AE32" s="11">
        <f t="shared" si="10"/>
        <v>0</v>
      </c>
      <c r="AF32" s="11">
        <f t="shared" si="5"/>
        <v>0</v>
      </c>
    </row>
    <row r="33" spans="1:32">
      <c r="A33" s="73">
        <v>32</v>
      </c>
      <c r="B33" s="52" t="e">
        <f>'Variable Data'!#REF!</f>
        <v>#REF!</v>
      </c>
      <c r="C33" s="73" t="s">
        <v>205</v>
      </c>
      <c r="R33" s="122"/>
      <c r="V33" s="8" t="str">
        <f t="shared" si="11"/>
        <v>SERVER</v>
      </c>
      <c r="W33" s="6"/>
      <c r="X33" s="9"/>
      <c r="Y33" s="10"/>
      <c r="Z33" s="10"/>
      <c r="AA33" s="10"/>
      <c r="AB33" s="10"/>
      <c r="AC33" s="10"/>
      <c r="AD33" s="10"/>
      <c r="AE33" s="11">
        <f t="shared" si="10"/>
        <v>0</v>
      </c>
      <c r="AF33" s="11">
        <f t="shared" si="5"/>
        <v>0</v>
      </c>
    </row>
    <row r="34" spans="1:32">
      <c r="A34" s="73">
        <v>33</v>
      </c>
      <c r="B34" s="52" t="e">
        <f>'Variable Data'!#REF!</f>
        <v>#REF!</v>
      </c>
      <c r="C34" s="73" t="s">
        <v>206</v>
      </c>
      <c r="R34" s="122"/>
      <c r="V34" s="8" t="str">
        <f t="shared" si="11"/>
        <v>SERVER</v>
      </c>
      <c r="W34" s="6"/>
      <c r="X34" s="9"/>
      <c r="Y34" s="10"/>
      <c r="Z34" s="10"/>
      <c r="AA34" s="10"/>
      <c r="AB34" s="10"/>
      <c r="AC34" s="10"/>
      <c r="AD34" s="10"/>
      <c r="AE34" s="11">
        <f t="shared" si="10"/>
        <v>0</v>
      </c>
      <c r="AF34" s="11">
        <f t="shared" si="5"/>
        <v>0</v>
      </c>
    </row>
    <row r="35" spans="1:32">
      <c r="A35" s="73">
        <v>34</v>
      </c>
      <c r="B35" s="52" t="e">
        <f>'Variable Data'!#REF!</f>
        <v>#REF!</v>
      </c>
      <c r="C35" s="73" t="s">
        <v>207</v>
      </c>
      <c r="R35" s="122"/>
      <c r="V35" s="8" t="str">
        <f t="shared" si="11"/>
        <v>SERVER</v>
      </c>
      <c r="W35" s="6"/>
      <c r="X35" s="9"/>
      <c r="Y35" s="10"/>
      <c r="Z35" s="10"/>
      <c r="AA35" s="10"/>
      <c r="AB35" s="10"/>
      <c r="AC35" s="10"/>
      <c r="AD35" s="10"/>
      <c r="AE35" s="11">
        <f t="shared" si="10"/>
        <v>0</v>
      </c>
      <c r="AF35" s="11">
        <f t="shared" si="5"/>
        <v>0</v>
      </c>
    </row>
    <row r="36" spans="1:32">
      <c r="A36" s="73">
        <v>35</v>
      </c>
      <c r="B36" s="52" t="e">
        <f>'Variable Data'!#REF!</f>
        <v>#REF!</v>
      </c>
      <c r="C36" s="73" t="s">
        <v>208</v>
      </c>
      <c r="R36" s="122"/>
      <c r="V36" s="8" t="str">
        <f t="shared" si="11"/>
        <v>SERVER</v>
      </c>
      <c r="W36" s="6"/>
      <c r="X36" s="9"/>
      <c r="Y36" s="10"/>
      <c r="Z36" s="10"/>
      <c r="AA36" s="10"/>
      <c r="AB36" s="10"/>
      <c r="AC36" s="10"/>
      <c r="AD36" s="10"/>
      <c r="AE36" s="11">
        <f t="shared" si="10"/>
        <v>0</v>
      </c>
      <c r="AF36" s="11">
        <f t="shared" si="5"/>
        <v>0</v>
      </c>
    </row>
    <row r="37" spans="1:32">
      <c r="A37" s="73">
        <v>36</v>
      </c>
      <c r="B37" s="52" t="e">
        <f>'Variable Data'!#REF!</f>
        <v>#REF!</v>
      </c>
      <c r="C37" s="73" t="s">
        <v>209</v>
      </c>
      <c r="R37" s="122"/>
      <c r="V37" s="8" t="str">
        <f t="shared" si="11"/>
        <v>SERVER</v>
      </c>
      <c r="W37" s="6"/>
      <c r="X37" s="9"/>
      <c r="Y37" s="10"/>
      <c r="Z37" s="10"/>
      <c r="AA37" s="10"/>
      <c r="AB37" s="10"/>
      <c r="AC37" s="10"/>
      <c r="AD37" s="10"/>
      <c r="AE37" s="11">
        <f t="shared" si="10"/>
        <v>0</v>
      </c>
      <c r="AF37" s="11">
        <f t="shared" si="5"/>
        <v>0</v>
      </c>
    </row>
    <row r="38" spans="1:32">
      <c r="A38" s="73">
        <v>37</v>
      </c>
      <c r="B38" s="52" t="e">
        <f>'Variable Data'!#REF!</f>
        <v>#REF!</v>
      </c>
      <c r="C38" s="73" t="s">
        <v>210</v>
      </c>
      <c r="R38" s="122"/>
      <c r="V38" s="8" t="str">
        <f t="shared" si="11"/>
        <v>SERVER</v>
      </c>
      <c r="W38" s="6"/>
      <c r="X38" s="9"/>
      <c r="Y38" s="10"/>
      <c r="Z38" s="10"/>
      <c r="AA38" s="10"/>
      <c r="AB38" s="10"/>
      <c r="AC38" s="10"/>
      <c r="AD38" s="10"/>
      <c r="AE38" s="11">
        <f t="shared" si="10"/>
        <v>0</v>
      </c>
      <c r="AF38" s="11">
        <f t="shared" si="5"/>
        <v>0</v>
      </c>
    </row>
    <row r="39" spans="1:32">
      <c r="A39" s="73">
        <v>38</v>
      </c>
      <c r="B39" s="52" t="e">
        <f>'Variable Data'!#REF!</f>
        <v>#REF!</v>
      </c>
      <c r="C39" s="73" t="s">
        <v>211</v>
      </c>
      <c r="R39" s="122"/>
      <c r="V39" s="8" t="str">
        <f t="shared" si="11"/>
        <v>SERVER</v>
      </c>
      <c r="W39" s="6"/>
      <c r="X39" s="9"/>
      <c r="Y39" s="10"/>
      <c r="Z39" s="10"/>
      <c r="AA39" s="10"/>
      <c r="AB39" s="10"/>
      <c r="AC39" s="10"/>
      <c r="AD39" s="10"/>
      <c r="AE39" s="11">
        <f t="shared" si="10"/>
        <v>0</v>
      </c>
      <c r="AF39" s="11">
        <f t="shared" si="5"/>
        <v>0</v>
      </c>
    </row>
    <row r="40" spans="1:32">
      <c r="A40" s="73">
        <v>39</v>
      </c>
      <c r="B40" s="52" t="e">
        <f>'Variable Data'!#REF!</f>
        <v>#REF!</v>
      </c>
      <c r="C40" s="73" t="s">
        <v>212</v>
      </c>
      <c r="V40" s="5"/>
      <c r="W40" s="6"/>
      <c r="X40" s="12"/>
      <c r="Y40" s="13"/>
      <c r="Z40" s="13"/>
      <c r="AA40" s="13"/>
      <c r="AB40" s="13"/>
      <c r="AC40" s="13"/>
      <c r="AD40" s="13"/>
      <c r="AE40" s="14"/>
      <c r="AF40" s="14">
        <f t="shared" si="5"/>
        <v>0</v>
      </c>
    </row>
    <row r="41" spans="1:32">
      <c r="A41" s="73">
        <v>40</v>
      </c>
      <c r="B41" s="52" t="e">
        <f>'Variable Data'!#REF!</f>
        <v>#REF!</v>
      </c>
      <c r="C41" s="73" t="s">
        <v>213</v>
      </c>
      <c r="Q41" t="s">
        <v>379</v>
      </c>
      <c r="V41" s="8" t="str">
        <f>$Q$15</f>
        <v>MGR</v>
      </c>
      <c r="W41" s="6"/>
      <c r="X41" s="9"/>
      <c r="Y41" s="10"/>
      <c r="Z41" s="10"/>
      <c r="AA41" s="10"/>
      <c r="AB41" s="10"/>
      <c r="AC41" s="10"/>
      <c r="AD41" s="10"/>
      <c r="AE41" s="11">
        <f>SUM(Y41:AD41)</f>
        <v>0</v>
      </c>
      <c r="AF41" s="11">
        <f t="shared" si="5"/>
        <v>0</v>
      </c>
    </row>
    <row r="42" spans="1:32">
      <c r="A42" s="73">
        <v>41</v>
      </c>
      <c r="B42" s="52" t="e">
        <f>'Variable Data'!#REF!</f>
        <v>#REF!</v>
      </c>
      <c r="C42" s="73" t="s">
        <v>214</v>
      </c>
      <c r="Q42" t="s">
        <v>333</v>
      </c>
      <c r="R42" s="122"/>
      <c r="V42" s="8" t="str">
        <f t="shared" ref="V42:V45" si="12">$Q$15</f>
        <v>MGR</v>
      </c>
      <c r="W42" s="6"/>
      <c r="X42" s="9"/>
      <c r="Y42" s="10"/>
      <c r="Z42" s="10"/>
      <c r="AA42" s="10"/>
      <c r="AB42" s="10"/>
      <c r="AC42" s="10"/>
      <c r="AD42" s="10"/>
      <c r="AE42" s="11">
        <f>SUM(Y42:AD42)</f>
        <v>0</v>
      </c>
      <c r="AF42" s="11">
        <f t="shared" si="5"/>
        <v>0</v>
      </c>
    </row>
    <row r="43" spans="1:32">
      <c r="A43" s="73">
        <v>42</v>
      </c>
      <c r="B43" s="52" t="e">
        <f>'Variable Data'!#REF!</f>
        <v>#REF!</v>
      </c>
      <c r="C43" s="73" t="s">
        <v>215</v>
      </c>
      <c r="Q43" t="s">
        <v>380</v>
      </c>
      <c r="R43" s="122">
        <v>0.18</v>
      </c>
      <c r="V43" s="8" t="str">
        <f t="shared" si="12"/>
        <v>MGR</v>
      </c>
      <c r="W43" s="6"/>
      <c r="X43" s="9"/>
      <c r="Y43" s="10"/>
      <c r="Z43" s="10"/>
      <c r="AA43" s="10"/>
      <c r="AB43" s="10"/>
      <c r="AC43" s="10"/>
      <c r="AD43" s="10"/>
      <c r="AE43" s="11">
        <f>SUM(Y43:AD43)</f>
        <v>0</v>
      </c>
      <c r="AF43" s="11">
        <f t="shared" si="5"/>
        <v>0</v>
      </c>
    </row>
    <row r="44" spans="1:32">
      <c r="A44" s="73">
        <v>43</v>
      </c>
      <c r="B44" s="52" t="e">
        <f>'Variable Data'!#REF!</f>
        <v>#REF!</v>
      </c>
      <c r="C44" s="73" t="s">
        <v>216</v>
      </c>
      <c r="Q44" t="s">
        <v>381</v>
      </c>
      <c r="R44" s="122">
        <v>0.18</v>
      </c>
      <c r="V44" s="8" t="str">
        <f t="shared" si="12"/>
        <v>MGR</v>
      </c>
      <c r="W44" s="6"/>
      <c r="X44" s="9"/>
      <c r="Y44" s="10"/>
      <c r="Z44" s="10"/>
      <c r="AA44" s="10"/>
      <c r="AB44" s="10"/>
      <c r="AC44" s="10"/>
      <c r="AD44" s="10"/>
      <c r="AE44" s="11">
        <f>SUM(Y44:AD44)</f>
        <v>0</v>
      </c>
      <c r="AF44" s="11">
        <f t="shared" si="5"/>
        <v>0</v>
      </c>
    </row>
    <row r="45" spans="1:32">
      <c r="A45" s="73">
        <v>44</v>
      </c>
      <c r="B45" s="52" t="e">
        <f>'Variable Data'!#REF!</f>
        <v>#REF!</v>
      </c>
      <c r="C45" s="73" t="s">
        <v>217</v>
      </c>
      <c r="Q45" t="s">
        <v>382</v>
      </c>
      <c r="R45" s="122">
        <v>0.5</v>
      </c>
      <c r="V45" s="8" t="str">
        <f t="shared" si="12"/>
        <v>MGR</v>
      </c>
      <c r="W45" s="6"/>
      <c r="X45" s="9"/>
      <c r="Y45" s="10"/>
      <c r="Z45" s="10"/>
      <c r="AA45" s="10"/>
      <c r="AB45" s="10"/>
      <c r="AC45" s="10"/>
      <c r="AD45" s="10"/>
      <c r="AE45" s="11">
        <f>SUM(Y45:AD45)</f>
        <v>0</v>
      </c>
      <c r="AF45" s="11">
        <f t="shared" si="5"/>
        <v>0</v>
      </c>
    </row>
    <row r="46" spans="1:32">
      <c r="A46" s="73">
        <v>45</v>
      </c>
      <c r="B46" s="52" t="e">
        <f>'Variable Data'!#REF!</f>
        <v>#REF!</v>
      </c>
      <c r="C46" s="73" t="s">
        <v>218</v>
      </c>
      <c r="Q46" s="74"/>
      <c r="V46" s="5"/>
      <c r="W46" s="6"/>
      <c r="X46" s="12"/>
      <c r="Y46" s="13"/>
      <c r="Z46" s="13"/>
      <c r="AA46" s="13"/>
      <c r="AB46" s="13"/>
      <c r="AC46" s="13"/>
      <c r="AD46" s="13"/>
      <c r="AE46" s="14"/>
      <c r="AF46" s="14">
        <f t="shared" si="5"/>
        <v>0</v>
      </c>
    </row>
    <row r="47" spans="1:32">
      <c r="A47" s="73">
        <v>46</v>
      </c>
      <c r="B47" s="52" t="e">
        <f>'Variable Data'!#REF!</f>
        <v>#REF!</v>
      </c>
      <c r="C47" s="73" t="s">
        <v>219</v>
      </c>
      <c r="Q47" s="74"/>
      <c r="V47" s="8" t="str">
        <f>$Q$16</f>
        <v>PAID OUT</v>
      </c>
      <c r="W47" s="6"/>
      <c r="X47" s="9"/>
      <c r="Y47" s="15" t="s">
        <v>1</v>
      </c>
      <c r="Z47" s="10"/>
      <c r="AA47" s="13"/>
      <c r="AB47" s="13"/>
      <c r="AC47" s="13"/>
      <c r="AD47" s="13"/>
      <c r="AE47" s="14"/>
      <c r="AF47" s="11">
        <f>Z47</f>
        <v>0</v>
      </c>
    </row>
    <row r="48" spans="1:32">
      <c r="A48" s="73">
        <v>47</v>
      </c>
      <c r="B48" s="52" t="e">
        <f>'Variable Data'!#REF!</f>
        <v>#REF!</v>
      </c>
      <c r="C48" s="73" t="s">
        <v>220</v>
      </c>
      <c r="Q48" t="s">
        <v>46</v>
      </c>
      <c r="V48" s="8" t="str">
        <f t="shared" ref="V48:V51" si="13">$Q$16</f>
        <v>PAID OUT</v>
      </c>
      <c r="W48" s="6"/>
      <c r="X48" s="9"/>
      <c r="Y48" s="16"/>
      <c r="Z48" s="10"/>
      <c r="AA48" s="13"/>
      <c r="AB48" s="13"/>
      <c r="AC48" s="13"/>
      <c r="AD48" s="13"/>
      <c r="AE48" s="14"/>
      <c r="AF48" s="11">
        <f>Z48</f>
        <v>0</v>
      </c>
    </row>
    <row r="49" spans="1:51">
      <c r="A49" s="73">
        <v>48</v>
      </c>
      <c r="B49" s="52" t="e">
        <f>'Variable Data'!#REF!</f>
        <v>#REF!</v>
      </c>
      <c r="C49" s="73" t="s">
        <v>221</v>
      </c>
      <c r="Q49" t="s">
        <v>332</v>
      </c>
      <c r="V49" s="8" t="str">
        <f t="shared" si="13"/>
        <v>PAID OUT</v>
      </c>
      <c r="W49" s="6"/>
      <c r="X49" s="9"/>
      <c r="Y49" s="10"/>
      <c r="Z49" s="10"/>
      <c r="AA49" s="13"/>
      <c r="AB49" s="13"/>
      <c r="AC49" s="13"/>
      <c r="AD49" s="13"/>
      <c r="AE49" s="14"/>
      <c r="AF49" s="11">
        <f>Z49</f>
        <v>0</v>
      </c>
    </row>
    <row r="50" spans="1:51">
      <c r="A50" s="73">
        <v>49</v>
      </c>
      <c r="B50" s="52" t="str">
        <f>'Variable Data'!A6</f>
        <v>SOMEONE TO PAY</v>
      </c>
      <c r="C50" s="73" t="s">
        <v>222</v>
      </c>
      <c r="Q50" t="s">
        <v>333</v>
      </c>
      <c r="V50" s="8" t="str">
        <f t="shared" si="13"/>
        <v>PAID OUT</v>
      </c>
      <c r="W50" s="6"/>
      <c r="X50" s="9"/>
      <c r="Y50" s="10"/>
      <c r="Z50" s="10"/>
      <c r="AA50" s="13"/>
      <c r="AB50" s="13"/>
      <c r="AC50" s="13"/>
      <c r="AD50" s="13"/>
      <c r="AE50" s="14"/>
      <c r="AF50" s="11">
        <f>Z50</f>
        <v>0</v>
      </c>
    </row>
    <row r="51" spans="1:51">
      <c r="A51" s="73">
        <v>50</v>
      </c>
      <c r="B51" s="52" t="str">
        <f>'Variable Data'!A7</f>
        <v>Scooter</v>
      </c>
      <c r="C51" s="73" t="s">
        <v>223</v>
      </c>
      <c r="Q51" t="s">
        <v>350</v>
      </c>
      <c r="R51">
        <v>1</v>
      </c>
      <c r="V51" s="8" t="str">
        <f t="shared" si="13"/>
        <v>PAID OUT</v>
      </c>
      <c r="W51" s="6"/>
      <c r="X51" s="9"/>
      <c r="Y51" s="10"/>
      <c r="Z51" s="10"/>
      <c r="AA51" s="13"/>
      <c r="AB51" s="13"/>
      <c r="AC51" s="13"/>
      <c r="AD51" s="13"/>
      <c r="AE51" s="14"/>
      <c r="AF51" s="11">
        <f>Z51</f>
        <v>0</v>
      </c>
    </row>
    <row r="52" spans="1:51">
      <c r="A52" s="73">
        <v>51</v>
      </c>
      <c r="B52" s="52" t="str">
        <f>'Variable Data'!A8</f>
        <v>Johnny</v>
      </c>
      <c r="C52" s="73" t="s">
        <v>224</v>
      </c>
      <c r="Q52" t="s">
        <v>351</v>
      </c>
      <c r="R52">
        <v>2</v>
      </c>
      <c r="V52" s="5"/>
      <c r="W52" s="6"/>
      <c r="X52" s="12"/>
      <c r="Y52" s="17"/>
      <c r="Z52" s="17"/>
      <c r="AA52" s="17"/>
      <c r="AB52" s="17"/>
      <c r="AC52" s="17"/>
      <c r="AD52" s="17"/>
      <c r="AE52" s="12"/>
      <c r="AF52" s="12"/>
    </row>
    <row r="53" spans="1:51" ht="34.799999999999997">
      <c r="A53" s="73">
        <v>52</v>
      </c>
      <c r="B53" s="52" t="str">
        <f>'Variable Data'!A9</f>
        <v>Big Bob</v>
      </c>
      <c r="C53" s="73" t="s">
        <v>225</v>
      </c>
      <c r="Q53" t="s">
        <v>352</v>
      </c>
      <c r="R53">
        <v>3</v>
      </c>
      <c r="V53" s="18"/>
      <c r="W53" s="19"/>
      <c r="X53" s="20"/>
      <c r="Y53" s="21" t="s">
        <v>15</v>
      </c>
      <c r="Z53" s="21" t="s">
        <v>16</v>
      </c>
      <c r="AA53" s="21" t="s">
        <v>17</v>
      </c>
      <c r="AB53" s="21" t="s">
        <v>18</v>
      </c>
      <c r="AC53" s="21" t="s">
        <v>19</v>
      </c>
      <c r="AD53" s="21" t="s">
        <v>20</v>
      </c>
      <c r="AE53" s="21" t="s">
        <v>28</v>
      </c>
      <c r="AF53" s="21" t="s">
        <v>29</v>
      </c>
    </row>
    <row r="54" spans="1:51" ht="22.8">
      <c r="A54" s="73">
        <v>53</v>
      </c>
      <c r="B54" s="52" t="str">
        <f>'Variable Data'!A10</f>
        <v>Big Tony</v>
      </c>
      <c r="C54" s="73" t="s">
        <v>226</v>
      </c>
      <c r="Q54" t="s">
        <v>353</v>
      </c>
      <c r="R54">
        <v>4</v>
      </c>
      <c r="V54" s="2"/>
      <c r="W54" s="6"/>
      <c r="X54" s="22" t="s">
        <v>30</v>
      </c>
      <c r="Y54" s="23">
        <f>SUM(Y6:Y46,Z47:Z51)</f>
        <v>0</v>
      </c>
      <c r="Z54" s="23">
        <f t="shared" ref="Z54:AD54" si="14">SUM(Z6:Z51)</f>
        <v>0</v>
      </c>
      <c r="AA54" s="23">
        <f t="shared" si="14"/>
        <v>0</v>
      </c>
      <c r="AB54" s="23">
        <f t="shared" si="14"/>
        <v>0</v>
      </c>
      <c r="AC54" s="23">
        <f t="shared" si="14"/>
        <v>0</v>
      </c>
      <c r="AD54" s="23">
        <f t="shared" si="14"/>
        <v>0</v>
      </c>
      <c r="AE54" s="23">
        <f>SUM(Z54:AD54)</f>
        <v>0</v>
      </c>
      <c r="AF54" s="23">
        <f>Y54+AE54</f>
        <v>0</v>
      </c>
    </row>
    <row r="55" spans="1:51">
      <c r="A55" s="73">
        <v>54</v>
      </c>
      <c r="B55" s="52" t="str">
        <f>'Variable Data'!A11</f>
        <v>Brandi</v>
      </c>
      <c r="C55" s="73" t="s">
        <v>227</v>
      </c>
      <c r="Q55" t="s">
        <v>354</v>
      </c>
      <c r="R55">
        <v>5</v>
      </c>
    </row>
    <row r="56" spans="1:51">
      <c r="A56" s="73">
        <v>55</v>
      </c>
      <c r="B56" s="52" t="str">
        <f>'Variable Data'!A12</f>
        <v>Brenda</v>
      </c>
      <c r="C56" s="73" t="s">
        <v>228</v>
      </c>
      <c r="Q56" t="s">
        <v>355</v>
      </c>
      <c r="R56">
        <v>6</v>
      </c>
    </row>
    <row r="57" spans="1:51" s="50" customFormat="1" ht="18">
      <c r="A57" s="73">
        <v>56</v>
      </c>
      <c r="B57" s="120" t="str">
        <f>'Variable Data'!A13</f>
        <v>Maui</v>
      </c>
      <c r="C57" s="73" t="s">
        <v>229</v>
      </c>
      <c r="M57" s="119"/>
      <c r="N57" s="119"/>
      <c r="Q57" t="s">
        <v>356</v>
      </c>
      <c r="R57">
        <v>7</v>
      </c>
      <c r="AY57" s="49"/>
    </row>
    <row r="58" spans="1:51">
      <c r="A58" s="73">
        <v>57</v>
      </c>
      <c r="B58" s="52" t="str">
        <f>'Variable Data'!A14</f>
        <v>Chalula</v>
      </c>
      <c r="C58" s="73" t="s">
        <v>230</v>
      </c>
      <c r="Q58" t="s">
        <v>357</v>
      </c>
      <c r="R58">
        <v>8</v>
      </c>
    </row>
    <row r="59" spans="1:51">
      <c r="A59" s="73">
        <v>58</v>
      </c>
      <c r="B59" s="52" t="str">
        <f>'Variable Data'!A15</f>
        <v>NoOne</v>
      </c>
      <c r="C59" s="73" t="s">
        <v>231</v>
      </c>
      <c r="Q59" t="s">
        <v>358</v>
      </c>
      <c r="R59">
        <v>9</v>
      </c>
    </row>
    <row r="60" spans="1:51">
      <c r="A60" s="73">
        <v>59</v>
      </c>
      <c r="B60" s="52" t="str">
        <f>'Variable Data'!A16</f>
        <v>Somebody</v>
      </c>
      <c r="C60" s="73" t="s">
        <v>232</v>
      </c>
      <c r="Q60" t="s">
        <v>359</v>
      </c>
      <c r="R60">
        <v>10</v>
      </c>
    </row>
    <row r="61" spans="1:51">
      <c r="A61" s="73">
        <v>60</v>
      </c>
      <c r="B61" s="52" t="str">
        <f>'Variable Data'!A17</f>
        <v>Anybody</v>
      </c>
      <c r="C61" s="73" t="s">
        <v>233</v>
      </c>
      <c r="Q61" t="s">
        <v>360</v>
      </c>
      <c r="R61">
        <v>11</v>
      </c>
    </row>
    <row r="62" spans="1:51">
      <c r="A62" s="73">
        <v>61</v>
      </c>
      <c r="B62" s="52" t="str">
        <f>'Variable Data'!A18</f>
        <v>Dorcus</v>
      </c>
      <c r="C62" s="73" t="s">
        <v>234</v>
      </c>
      <c r="Q62" t="s">
        <v>350</v>
      </c>
      <c r="R62">
        <v>101</v>
      </c>
    </row>
    <row r="63" spans="1:51">
      <c r="A63" s="73">
        <v>62</v>
      </c>
      <c r="B63" s="52" t="str">
        <f>'Variable Data'!A19</f>
        <v>Donny</v>
      </c>
      <c r="C63" s="73" t="s">
        <v>235</v>
      </c>
      <c r="Q63" t="s">
        <v>361</v>
      </c>
      <c r="R63">
        <v>102</v>
      </c>
    </row>
    <row r="64" spans="1:51">
      <c r="A64" s="73">
        <v>63</v>
      </c>
      <c r="B64" s="52" t="str">
        <f>'Variable Data'!A20</f>
        <v>David</v>
      </c>
      <c r="C64" s="73" t="s">
        <v>236</v>
      </c>
      <c r="Q64" t="s">
        <v>362</v>
      </c>
      <c r="R64">
        <v>103</v>
      </c>
    </row>
    <row r="65" spans="1:18">
      <c r="A65" s="73">
        <v>64</v>
      </c>
      <c r="B65" s="52" t="str">
        <f>'Variable Data'!A21</f>
        <v>Daniel</v>
      </c>
      <c r="C65" s="73" t="s">
        <v>237</v>
      </c>
      <c r="Q65" t="s">
        <v>363</v>
      </c>
      <c r="R65">
        <v>104</v>
      </c>
    </row>
    <row r="66" spans="1:18">
      <c r="A66" s="73">
        <v>65</v>
      </c>
      <c r="B66" s="52" t="str">
        <f>'Variable Data'!A22</f>
        <v>Danny</v>
      </c>
      <c r="C66" s="73" t="s">
        <v>238</v>
      </c>
      <c r="Q66" t="s">
        <v>364</v>
      </c>
      <c r="R66">
        <v>105</v>
      </c>
    </row>
    <row r="67" spans="1:18">
      <c r="A67" s="73">
        <v>66</v>
      </c>
      <c r="B67" s="52" t="str">
        <f>'Variable Data'!A23</f>
        <v>Dannie</v>
      </c>
      <c r="C67" s="73" t="s">
        <v>239</v>
      </c>
      <c r="Q67" t="s">
        <v>365</v>
      </c>
      <c r="R67">
        <v>106</v>
      </c>
    </row>
    <row r="68" spans="1:18">
      <c r="A68" s="73">
        <v>67</v>
      </c>
      <c r="B68" s="52" t="str">
        <f>'Variable Data'!A24</f>
        <v>Don</v>
      </c>
      <c r="C68" s="73" t="s">
        <v>240</v>
      </c>
      <c r="Q68" t="s">
        <v>371</v>
      </c>
      <c r="R68">
        <v>107</v>
      </c>
    </row>
    <row r="69" spans="1:18">
      <c r="A69" s="73">
        <v>68</v>
      </c>
      <c r="B69" s="52" t="str">
        <f>'Variable Data'!A25</f>
        <v>Nick</v>
      </c>
      <c r="C69" s="73" t="s">
        <v>241</v>
      </c>
      <c r="Q69" t="s">
        <v>372</v>
      </c>
      <c r="R69">
        <v>108</v>
      </c>
    </row>
    <row r="70" spans="1:18">
      <c r="A70" s="73">
        <v>69</v>
      </c>
      <c r="B70" s="52" t="str">
        <f>'Variable Data'!A26</f>
        <v>Nate</v>
      </c>
      <c r="C70" s="73" t="s">
        <v>242</v>
      </c>
      <c r="Q70" t="s">
        <v>373</v>
      </c>
      <c r="R70">
        <v>109</v>
      </c>
    </row>
    <row r="71" spans="1:18">
      <c r="A71" s="73">
        <v>70</v>
      </c>
      <c r="B71" s="52" t="str">
        <f>'Variable Data'!A27</f>
        <v>Mat</v>
      </c>
      <c r="C71" s="73" t="s">
        <v>243</v>
      </c>
      <c r="R71">
        <v>110</v>
      </c>
    </row>
    <row r="72" spans="1:18">
      <c r="A72" s="73">
        <v>71</v>
      </c>
      <c r="B72" s="52" t="str">
        <f>'Variable Data'!A28</f>
        <v>Martha</v>
      </c>
      <c r="C72" s="73" t="s">
        <v>244</v>
      </c>
      <c r="R72">
        <v>110</v>
      </c>
    </row>
    <row r="73" spans="1:18">
      <c r="A73" s="73">
        <v>72</v>
      </c>
      <c r="B73" s="52" t="str">
        <f>'Variable Data'!A29</f>
        <v>Tio</v>
      </c>
      <c r="C73" s="73" t="s">
        <v>245</v>
      </c>
    </row>
    <row r="74" spans="1:18">
      <c r="A74" s="73">
        <v>73</v>
      </c>
      <c r="B74" s="52" t="str">
        <f>'Variable Data'!A30</f>
        <v>Tia</v>
      </c>
      <c r="C74" s="73" t="s">
        <v>246</v>
      </c>
    </row>
    <row r="75" spans="1:18">
      <c r="A75" s="73">
        <v>74</v>
      </c>
      <c r="B75" s="52" t="str">
        <f>'Variable Data'!A31</f>
        <v>Tom</v>
      </c>
      <c r="C75" s="73" t="s">
        <v>247</v>
      </c>
    </row>
    <row r="76" spans="1:18">
      <c r="A76" s="73">
        <v>75</v>
      </c>
      <c r="B76" s="52" t="str">
        <f>'Variable Data'!A32</f>
        <v>Tony</v>
      </c>
      <c r="C76" s="73" t="s">
        <v>248</v>
      </c>
    </row>
    <row r="77" spans="1:18">
      <c r="A77" s="73">
        <v>76</v>
      </c>
      <c r="B77" s="52" t="str">
        <f>'Variable Data'!A33</f>
        <v>Tod</v>
      </c>
      <c r="C77" s="73" t="s">
        <v>249</v>
      </c>
    </row>
    <row r="78" spans="1:18">
      <c r="A78" s="73">
        <v>77</v>
      </c>
      <c r="B78" s="52" t="str">
        <f>'Variable Data'!A34</f>
        <v>TimTim</v>
      </c>
      <c r="C78" s="73" t="s">
        <v>250</v>
      </c>
    </row>
    <row r="79" spans="1:18">
      <c r="A79" s="73">
        <v>78</v>
      </c>
      <c r="B79" s="52" t="str">
        <f>'Variable Data'!A35</f>
        <v>Timmy</v>
      </c>
      <c r="C79" s="73" t="s">
        <v>251</v>
      </c>
    </row>
    <row r="80" spans="1:18">
      <c r="A80" s="73">
        <v>79</v>
      </c>
      <c r="B80" s="52" t="str">
        <f>'Variable Data'!A36</f>
        <v>Tim</v>
      </c>
      <c r="C80" s="73" t="s">
        <v>252</v>
      </c>
    </row>
    <row r="81" spans="1:3">
      <c r="A81" s="73">
        <v>80</v>
      </c>
      <c r="B81" s="52" t="str">
        <f>'Variable Data'!A37</f>
        <v>Jeff</v>
      </c>
      <c r="C81" s="73" t="s">
        <v>253</v>
      </c>
    </row>
    <row r="82" spans="1:3">
      <c r="A82" s="73">
        <v>81</v>
      </c>
      <c r="B82" s="52" t="str">
        <f>'Variable Data'!A38</f>
        <v>Johnny Test</v>
      </c>
      <c r="C82" s="73" t="s">
        <v>254</v>
      </c>
    </row>
    <row r="83" spans="1:3">
      <c r="A83" s="73">
        <v>82</v>
      </c>
      <c r="B83" s="52" t="str">
        <f>'Variable Data'!A39</f>
        <v>Michalangelo</v>
      </c>
      <c r="C83" s="73" t="s">
        <v>255</v>
      </c>
    </row>
    <row r="84" spans="1:3">
      <c r="A84" s="73">
        <v>83</v>
      </c>
      <c r="B84" s="52" t="str">
        <f>'Variable Data'!A40</f>
        <v>Leonardo</v>
      </c>
      <c r="C84" s="73" t="s">
        <v>256</v>
      </c>
    </row>
    <row r="85" spans="1:3">
      <c r="A85" s="73">
        <v>84</v>
      </c>
      <c r="B85" s="52" t="str">
        <f>'Variable Data'!A41</f>
        <v>Donatello</v>
      </c>
      <c r="C85" s="73" t="s">
        <v>257</v>
      </c>
    </row>
    <row r="86" spans="1:3">
      <c r="A86" s="73">
        <v>85</v>
      </c>
      <c r="B86" s="52" t="str">
        <f>'Variable Data'!A42</f>
        <v>Raphial</v>
      </c>
      <c r="C86" s="73" t="s">
        <v>258</v>
      </c>
    </row>
    <row r="87" spans="1:3">
      <c r="A87" s="73">
        <v>86</v>
      </c>
      <c r="B87" s="52" t="str">
        <f>'Variable Data'!A43</f>
        <v>Rod</v>
      </c>
      <c r="C87" s="73" t="s">
        <v>259</v>
      </c>
    </row>
    <row r="88" spans="1:3">
      <c r="A88" s="73">
        <v>87</v>
      </c>
      <c r="B88" s="52" t="str">
        <f>'Variable Data'!A44</f>
        <v>Splinter</v>
      </c>
      <c r="C88" s="73" t="s">
        <v>260</v>
      </c>
    </row>
    <row r="89" spans="1:3">
      <c r="A89" s="73">
        <v>88</v>
      </c>
      <c r="B89" s="52" t="str">
        <f>'Variable Data'!A45</f>
        <v>Shredder</v>
      </c>
      <c r="C89" s="73" t="s">
        <v>261</v>
      </c>
    </row>
    <row r="90" spans="1:3">
      <c r="A90" s="73">
        <v>89</v>
      </c>
      <c r="B90" s="52" t="str">
        <f>'Variable Data'!A46</f>
        <v>KC Jones</v>
      </c>
      <c r="C90" s="73" t="s">
        <v>262</v>
      </c>
    </row>
    <row r="91" spans="1:3">
      <c r="A91" s="73">
        <v>90</v>
      </c>
      <c r="B91" s="52" t="str">
        <f>'Variable Data'!A47</f>
        <v>KC</v>
      </c>
      <c r="C91" s="73" t="s">
        <v>263</v>
      </c>
    </row>
    <row r="92" spans="1:3">
      <c r="A92" s="73">
        <v>91</v>
      </c>
      <c r="B92" s="52" t="str">
        <f>'Variable Data'!A48</f>
        <v>Conrad</v>
      </c>
      <c r="C92" s="73" t="s">
        <v>264</v>
      </c>
    </row>
    <row r="93" spans="1:3">
      <c r="A93" s="73">
        <v>92</v>
      </c>
      <c r="B93" s="52" t="str">
        <f>'Variable Data'!A49</f>
        <v>George</v>
      </c>
      <c r="C93" s="73" t="s">
        <v>265</v>
      </c>
    </row>
    <row r="94" spans="1:3">
      <c r="A94" s="73">
        <v>93</v>
      </c>
      <c r="B94" s="52" t="str">
        <f>'Variable Data'!A50</f>
        <v>Phillip</v>
      </c>
      <c r="C94" s="73" t="s">
        <v>266</v>
      </c>
    </row>
    <row r="95" spans="1:3">
      <c r="A95" s="73">
        <v>94</v>
      </c>
      <c r="B95" s="52" t="str">
        <f>'Variable Data'!A51</f>
        <v xml:space="preserve">Phil </v>
      </c>
      <c r="C95" s="73" t="s">
        <v>267</v>
      </c>
    </row>
    <row r="96" spans="1:3">
      <c r="A96" s="73">
        <v>95</v>
      </c>
      <c r="B96" s="52" t="str">
        <f>'Variable Data'!A52</f>
        <v>Frank</v>
      </c>
      <c r="C96" s="73" t="s">
        <v>268</v>
      </c>
    </row>
    <row r="97" spans="1:3">
      <c r="A97" s="73">
        <v>96</v>
      </c>
      <c r="B97" s="52" t="str">
        <f>'Variable Data'!A53</f>
        <v>Wu</v>
      </c>
      <c r="C97" s="73" t="s">
        <v>269</v>
      </c>
    </row>
    <row r="98" spans="1:3">
      <c r="A98" s="73">
        <v>97</v>
      </c>
      <c r="B98" s="52" t="str">
        <f>'Variable Data'!A54</f>
        <v>Wan</v>
      </c>
      <c r="C98" s="73" t="s">
        <v>270</v>
      </c>
    </row>
    <row r="99" spans="1:3">
      <c r="A99" s="73">
        <v>98</v>
      </c>
      <c r="B99" s="52" t="str">
        <f>'Variable Data'!A55</f>
        <v>Young</v>
      </c>
      <c r="C99" s="73" t="s">
        <v>271</v>
      </c>
    </row>
    <row r="100" spans="1:3">
      <c r="A100" s="73">
        <v>99</v>
      </c>
      <c r="B100" s="52" t="str">
        <f>'Variable Data'!A56</f>
        <v>Old</v>
      </c>
      <c r="C100" s="73" t="s">
        <v>272</v>
      </c>
    </row>
    <row r="101" spans="1:3">
      <c r="A101" s="73">
        <v>100</v>
      </c>
      <c r="B101" s="52" t="str">
        <f>'Variable Data'!A57</f>
        <v>Short Round</v>
      </c>
      <c r="C101" s="73" t="s">
        <v>273</v>
      </c>
    </row>
    <row r="102" spans="1:3">
      <c r="A102" s="73">
        <v>101</v>
      </c>
      <c r="B102" s="52" t="str">
        <f>'Variable Data'!A58</f>
        <v>Indiana Jones</v>
      </c>
      <c r="C102" s="73" t="s">
        <v>274</v>
      </c>
    </row>
    <row r="103" spans="1:3">
      <c r="A103" s="73">
        <v>102</v>
      </c>
      <c r="B103" s="52" t="str">
        <f>'Variable Data'!A59</f>
        <v>Captain</v>
      </c>
      <c r="C103" s="73" t="s">
        <v>275</v>
      </c>
    </row>
    <row r="104" spans="1:3">
      <c r="A104" s="73">
        <v>103</v>
      </c>
      <c r="B104" s="52" t="str">
        <f>'Variable Data'!A60</f>
        <v>Piccard</v>
      </c>
      <c r="C104" s="73" t="s">
        <v>276</v>
      </c>
    </row>
    <row r="105" spans="1:3">
      <c r="A105" s="73">
        <v>104</v>
      </c>
      <c r="B105" s="52" t="str">
        <f>'Variable Data'!A61</f>
        <v>Seven of Nine</v>
      </c>
      <c r="C105" s="73" t="s">
        <v>277</v>
      </c>
    </row>
    <row r="106" spans="1:3">
      <c r="A106" s="73">
        <v>105</v>
      </c>
      <c r="B106" s="52" t="str">
        <f>'Variable Data'!A62</f>
        <v>Data</v>
      </c>
      <c r="C106" s="73" t="s">
        <v>278</v>
      </c>
    </row>
    <row r="107" spans="1:3">
      <c r="A107" s="73">
        <v>106</v>
      </c>
      <c r="B107" s="52" t="str">
        <f>'Variable Data'!A63</f>
        <v>Jordie</v>
      </c>
      <c r="C107" s="73" t="s">
        <v>279</v>
      </c>
    </row>
    <row r="108" spans="1:3">
      <c r="A108" s="73">
        <v>107</v>
      </c>
      <c r="B108" s="52" t="str">
        <f>'Variable Data'!A64</f>
        <v>Mulan</v>
      </c>
      <c r="C108" s="73" t="s">
        <v>280</v>
      </c>
    </row>
    <row r="109" spans="1:3">
      <c r="A109" s="73">
        <v>108</v>
      </c>
      <c r="B109" s="52" t="str">
        <f>'Variable Data'!A65</f>
        <v>Barbie</v>
      </c>
      <c r="C109" s="73" t="s">
        <v>281</v>
      </c>
    </row>
    <row r="110" spans="1:3">
      <c r="A110" s="73">
        <v>109</v>
      </c>
      <c r="B110" s="52" t="str">
        <f>'Variable Data'!A66</f>
        <v>Babe</v>
      </c>
      <c r="C110" s="73" t="s">
        <v>282</v>
      </c>
    </row>
    <row r="111" spans="1:3">
      <c r="A111" s="73">
        <v>110</v>
      </c>
      <c r="B111" s="52" t="str">
        <f>'Variable Data'!A67</f>
        <v>Babe the blue Ox</v>
      </c>
      <c r="C111" s="73" t="s">
        <v>283</v>
      </c>
    </row>
    <row r="112" spans="1:3">
      <c r="A112" s="73">
        <v>111</v>
      </c>
      <c r="B112" s="52" t="str">
        <f>'Variable Data'!A68</f>
        <v>Mary</v>
      </c>
      <c r="C112" s="73" t="s">
        <v>284</v>
      </c>
    </row>
    <row r="113" spans="1:3">
      <c r="A113" s="73">
        <v>112</v>
      </c>
      <c r="B113" s="52" t="str">
        <f>'Variable Data'!A69</f>
        <v>Jesus</v>
      </c>
      <c r="C113" s="73" t="s">
        <v>285</v>
      </c>
    </row>
    <row r="114" spans="1:3">
      <c r="A114" s="73">
        <v>113</v>
      </c>
      <c r="B114" s="52" t="str">
        <f>'Variable Data'!A70</f>
        <v>Employee 1</v>
      </c>
      <c r="C114" s="73" t="s">
        <v>286</v>
      </c>
    </row>
    <row r="115" spans="1:3">
      <c r="A115" s="73">
        <v>114</v>
      </c>
      <c r="B115" s="52" t="str">
        <f>'Variable Data'!A71</f>
        <v>Employee 2</v>
      </c>
      <c r="C115" s="73" t="s">
        <v>287</v>
      </c>
    </row>
    <row r="116" spans="1:3">
      <c r="A116" s="73">
        <v>115</v>
      </c>
      <c r="B116" s="52" t="str">
        <f>'Variable Data'!A72</f>
        <v>Employee 3</v>
      </c>
      <c r="C116" s="73" t="s">
        <v>288</v>
      </c>
    </row>
    <row r="117" spans="1:3">
      <c r="A117" s="73">
        <v>116</v>
      </c>
      <c r="B117" s="52" t="str">
        <f>'Variable Data'!A73</f>
        <v>Stand in 1</v>
      </c>
      <c r="C117" s="73" t="s">
        <v>289</v>
      </c>
    </row>
    <row r="118" spans="1:3">
      <c r="A118" s="73">
        <v>117</v>
      </c>
      <c r="B118" s="52" t="str">
        <f>'Variable Data'!A74</f>
        <v>Stand in 2</v>
      </c>
      <c r="C118" s="73" t="s">
        <v>290</v>
      </c>
    </row>
    <row r="119" spans="1:3">
      <c r="A119" s="73">
        <v>118</v>
      </c>
      <c r="B119" s="52" t="str">
        <f>'Variable Data'!A75</f>
        <v>Stand in 3</v>
      </c>
      <c r="C119" s="73" t="s">
        <v>291</v>
      </c>
    </row>
    <row r="120" spans="1:3">
      <c r="A120" s="73">
        <v>119</v>
      </c>
      <c r="B120" s="52" t="str">
        <f>'Variable Data'!A76</f>
        <v>Darth Vader</v>
      </c>
      <c r="C120" s="73" t="s">
        <v>292</v>
      </c>
    </row>
    <row r="121" spans="1:3">
      <c r="A121" s="73">
        <v>120</v>
      </c>
      <c r="B121" s="52" t="str">
        <f>'Variable Data'!A77</f>
        <v>Clone Trooper</v>
      </c>
      <c r="C121" s="73" t="s">
        <v>293</v>
      </c>
    </row>
    <row r="122" spans="1:3">
      <c r="A122" s="73">
        <v>121</v>
      </c>
      <c r="B122" s="52" t="str">
        <f>'Variable Data'!A78</f>
        <v>Qui Gon Jin</v>
      </c>
      <c r="C122" s="73" t="s">
        <v>294</v>
      </c>
    </row>
    <row r="123" spans="1:3">
      <c r="A123" s="73">
        <v>122</v>
      </c>
      <c r="B123" s="52" t="str">
        <f>'Variable Data'!A79</f>
        <v>Yoda</v>
      </c>
      <c r="C123" s="73" t="s">
        <v>295</v>
      </c>
    </row>
    <row r="124" spans="1:3">
      <c r="A124" s="73">
        <v>123</v>
      </c>
      <c r="B124" s="52" t="str">
        <f>'Variable Data'!A80</f>
        <v>Luke</v>
      </c>
      <c r="C124" s="73" t="s">
        <v>296</v>
      </c>
    </row>
    <row r="125" spans="1:3">
      <c r="A125" s="73">
        <v>124</v>
      </c>
      <c r="B125" s="52" t="str">
        <f>'Variable Data'!A81</f>
        <v>Liegha</v>
      </c>
      <c r="C125" s="73" t="s">
        <v>297</v>
      </c>
    </row>
    <row r="126" spans="1:3">
      <c r="A126" s="73">
        <v>125</v>
      </c>
      <c r="B126" s="52" t="str">
        <f>'Variable Data'!A82</f>
        <v>Han Solo</v>
      </c>
      <c r="C126" s="73" t="s">
        <v>298</v>
      </c>
    </row>
    <row r="127" spans="1:3">
      <c r="A127" s="73">
        <v>126</v>
      </c>
      <c r="B127" s="52" t="str">
        <f>'Variable Data'!A83</f>
        <v>Chewbaca</v>
      </c>
      <c r="C127" s="73" t="s">
        <v>299</v>
      </c>
    </row>
    <row r="128" spans="1:3">
      <c r="A128" s="73">
        <v>127</v>
      </c>
      <c r="B128" s="52" t="str">
        <f>'Variable Data'!A84</f>
        <v>C3PO</v>
      </c>
      <c r="C128" s="73" t="s">
        <v>300</v>
      </c>
    </row>
    <row r="129" spans="1:3">
      <c r="A129" s="73">
        <v>128</v>
      </c>
      <c r="B129" s="52" t="str">
        <f>'Variable Data'!A85</f>
        <v>R2-D2</v>
      </c>
      <c r="C129" s="73" t="s">
        <v>301</v>
      </c>
    </row>
    <row r="130" spans="1:3">
      <c r="A130" s="73">
        <v>129</v>
      </c>
      <c r="B130" s="52" t="str">
        <f>'Variable Data'!A86</f>
        <v>Mace Windu</v>
      </c>
      <c r="C130" s="73" t="s">
        <v>302</v>
      </c>
    </row>
    <row r="131" spans="1:3">
      <c r="A131" s="73">
        <v>130</v>
      </c>
      <c r="B131" s="52" t="str">
        <f>'Variable Data'!A87</f>
        <v>James Bond</v>
      </c>
      <c r="C131" s="73" t="s">
        <v>303</v>
      </c>
    </row>
    <row r="132" spans="1:3">
      <c r="A132" s="73">
        <v>131</v>
      </c>
      <c r="B132" s="52" t="str">
        <f>'Variable Data'!A88</f>
        <v>Frodo</v>
      </c>
      <c r="C132" s="73" t="s">
        <v>304</v>
      </c>
    </row>
    <row r="133" spans="1:3">
      <c r="A133" s="73">
        <v>132</v>
      </c>
      <c r="B133" s="52" t="str">
        <f>'Variable Data'!A89</f>
        <v>Gimley</v>
      </c>
      <c r="C133" s="73" t="s">
        <v>305</v>
      </c>
    </row>
    <row r="134" spans="1:3">
      <c r="A134" s="73">
        <v>133</v>
      </c>
      <c r="B134" s="52" t="str">
        <f>'Variable Data'!A90</f>
        <v>Smaug</v>
      </c>
      <c r="C134" s="73" t="s">
        <v>306</v>
      </c>
    </row>
    <row r="135" spans="1:3">
      <c r="A135" s="73">
        <v>134</v>
      </c>
      <c r="B135" s="52" t="str">
        <f>'Variable Data'!A91</f>
        <v>Ted</v>
      </c>
      <c r="C135" s="73" t="s">
        <v>307</v>
      </c>
    </row>
    <row r="136" spans="1:3">
      <c r="A136" s="73">
        <v>135</v>
      </c>
      <c r="B136" s="52" t="str">
        <f>'Variable Data'!A92</f>
        <v>Felix</v>
      </c>
      <c r="C136" s="73" t="s">
        <v>308</v>
      </c>
    </row>
    <row r="137" spans="1:3">
      <c r="A137" s="73">
        <v>136</v>
      </c>
      <c r="B137" s="52" t="str">
        <f>'Variable Data'!A93</f>
        <v>Mary Jo</v>
      </c>
      <c r="C137" s="73" t="s">
        <v>309</v>
      </c>
    </row>
    <row r="138" spans="1:3">
      <c r="A138" s="73">
        <v>137</v>
      </c>
      <c r="B138" s="52" t="str">
        <f>'Variable Data'!A94</f>
        <v>Riddick</v>
      </c>
      <c r="C138" s="73" t="s">
        <v>310</v>
      </c>
    </row>
    <row r="139" spans="1:3">
      <c r="A139" s="73">
        <v>138</v>
      </c>
      <c r="B139" s="52" t="str">
        <f>'Variable Data'!A95</f>
        <v>Luigii</v>
      </c>
      <c r="C139" s="73" t="s">
        <v>311</v>
      </c>
    </row>
    <row r="140" spans="1:3">
      <c r="A140" s="73">
        <v>139</v>
      </c>
      <c r="B140" s="52" t="str">
        <f>'Variable Data'!A96</f>
        <v>Princess</v>
      </c>
      <c r="C140" s="73" t="s">
        <v>312</v>
      </c>
    </row>
    <row r="141" spans="1:3">
      <c r="A141" s="73">
        <v>140</v>
      </c>
      <c r="B141" s="52" t="str">
        <f>'Variable Data'!A97</f>
        <v>Beast</v>
      </c>
      <c r="C141" s="73" t="s">
        <v>313</v>
      </c>
    </row>
    <row r="142" spans="1:3">
      <c r="A142" s="73">
        <v>141</v>
      </c>
      <c r="B142" s="52" t="str">
        <f>'Variable Data'!A98</f>
        <v>Beauty</v>
      </c>
      <c r="C142" s="73" t="s">
        <v>314</v>
      </c>
    </row>
    <row r="143" spans="1:3">
      <c r="A143" s="73">
        <v>142</v>
      </c>
      <c r="B143" s="52" t="str">
        <f>'Variable Data'!A99</f>
        <v>Teacup</v>
      </c>
      <c r="C143" s="73" t="s">
        <v>315</v>
      </c>
    </row>
    <row r="144" spans="1:3">
      <c r="A144" s="73">
        <v>143</v>
      </c>
      <c r="B144" s="52" t="str">
        <f>'Variable Data'!A100</f>
        <v>Arial</v>
      </c>
      <c r="C144" s="73" t="s">
        <v>316</v>
      </c>
    </row>
    <row r="145" spans="1:3">
      <c r="A145" s="73">
        <v>144</v>
      </c>
      <c r="B145" s="52" t="str">
        <f>'Variable Data'!A101</f>
        <v>Zelda</v>
      </c>
      <c r="C145" s="73" t="s">
        <v>317</v>
      </c>
    </row>
    <row r="146" spans="1:3">
      <c r="A146" s="73">
        <v>145</v>
      </c>
      <c r="B146" s="52" t="str">
        <f>'Variable Data'!A102</f>
        <v>Link</v>
      </c>
      <c r="C146" s="73" t="s">
        <v>318</v>
      </c>
    </row>
    <row r="147" spans="1:3">
      <c r="A147" s="73">
        <v>146</v>
      </c>
      <c r="B147" s="52" t="str">
        <f>'Variable Data'!A103</f>
        <v>Gorgon</v>
      </c>
      <c r="C147" s="73" t="s">
        <v>319</v>
      </c>
    </row>
    <row r="148" spans="1:3">
      <c r="A148" s="73">
        <v>147</v>
      </c>
      <c r="B148" s="52" t="str">
        <f>'Variable Data'!A104</f>
        <v>Mork</v>
      </c>
      <c r="C148" s="73" t="s">
        <v>320</v>
      </c>
    </row>
    <row r="149" spans="1:3">
      <c r="A149" s="73">
        <v>148</v>
      </c>
      <c r="B149" s="52" t="str">
        <f>'Variable Data'!A105</f>
        <v>Mindy</v>
      </c>
      <c r="C149" s="73" t="s">
        <v>321</v>
      </c>
    </row>
    <row r="150" spans="1:3">
      <c r="A150" s="73">
        <v>149</v>
      </c>
      <c r="B150" s="52" t="str">
        <f>'Variable Data'!A106</f>
        <v>Bullwinkle</v>
      </c>
      <c r="C150" s="73" t="s">
        <v>322</v>
      </c>
    </row>
    <row r="151" spans="1:3">
      <c r="A151" s="73">
        <v>150</v>
      </c>
      <c r="B151" s="52" t="str">
        <f>'Variable Data'!A107</f>
        <v>Rocky</v>
      </c>
      <c r="C151" s="73" t="s">
        <v>323</v>
      </c>
    </row>
    <row r="616" spans="1:1">
      <c r="A616" s="2" t="s">
        <v>328</v>
      </c>
    </row>
  </sheetData>
  <mergeCells count="1">
    <mergeCell ref="W1:X2"/>
  </mergeCells>
  <phoneticPr fontId="19" type="noConversion"/>
  <dataValidations disablePrompts="1" count="2">
    <dataValidation type="list" showInputMessage="1" showErrorMessage="1" sqref="Y47:Y51" xr:uid="{00000000-0002-0000-0900-000000000000}">
      <formula1>$U$1:$U$100</formula1>
    </dataValidation>
    <dataValidation type="list" allowBlank="1" showInputMessage="1" showErrorMessage="1" sqref="X25:X39 X47:X51 X13:X18 X41:X45 X6:X11" xr:uid="{00000000-0002-0000-0900-000001000000}">
      <formula1>$B$3:$B$100</formula1>
    </dataValidation>
  </dataValidations>
  <pageMargins left="0.7" right="0.7" top="0.75" bottom="0.75" header="0.3" footer="0.3"/>
  <pageSetup orientation="portrait" r:id="rId1"/>
  <ignoredErrors>
    <ignoredError sqref="AK9 AK14 AO9 AO14 AS9 AS14 AW9 AW14" formula="1"/>
  </ignoredErrors>
  <legacyDrawing r:id="rId2"/>
  <tableParts count="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4:D154"/>
  <sheetViews>
    <sheetView tabSelected="1" workbookViewId="0">
      <selection activeCell="B14" sqref="B14"/>
    </sheetView>
  </sheetViews>
  <sheetFormatPr defaultRowHeight="14.4"/>
  <cols>
    <col min="1" max="1" width="20.33203125" bestFit="1" customWidth="1"/>
    <col min="2" max="2" width="20.33203125" customWidth="1"/>
  </cols>
  <sheetData>
    <row r="4" spans="1:4">
      <c r="A4" t="s">
        <v>64</v>
      </c>
      <c r="B4" t="s">
        <v>454</v>
      </c>
      <c r="C4" t="s">
        <v>415</v>
      </c>
    </row>
    <row r="5" spans="1:4">
      <c r="A5" s="52" t="s">
        <v>441</v>
      </c>
      <c r="B5" t="s">
        <v>447</v>
      </c>
      <c r="C5" t="s">
        <v>65</v>
      </c>
      <c r="D5">
        <v>400</v>
      </c>
    </row>
    <row r="6" spans="1:4">
      <c r="A6" s="73" t="s">
        <v>75</v>
      </c>
      <c r="B6" t="s">
        <v>448</v>
      </c>
      <c r="C6" t="s">
        <v>18</v>
      </c>
      <c r="D6">
        <v>300</v>
      </c>
    </row>
    <row r="7" spans="1:4">
      <c r="A7" s="73" t="s">
        <v>76</v>
      </c>
      <c r="B7" t="s">
        <v>449</v>
      </c>
      <c r="C7" t="s">
        <v>20</v>
      </c>
      <c r="D7">
        <v>200</v>
      </c>
    </row>
    <row r="8" spans="1:4">
      <c r="A8" s="73" t="s">
        <v>77</v>
      </c>
      <c r="B8" t="s">
        <v>452</v>
      </c>
      <c r="C8" t="s">
        <v>44</v>
      </c>
      <c r="D8">
        <v>4300</v>
      </c>
    </row>
    <row r="9" spans="1:4">
      <c r="A9" s="73" t="s">
        <v>78</v>
      </c>
      <c r="B9" t="s">
        <v>94</v>
      </c>
      <c r="C9" t="s">
        <v>45</v>
      </c>
      <c r="D9">
        <v>5000</v>
      </c>
    </row>
    <row r="10" spans="1:4">
      <c r="A10" s="73" t="s">
        <v>79</v>
      </c>
      <c r="B10" t="s">
        <v>451</v>
      </c>
    </row>
    <row r="11" spans="1:4">
      <c r="A11" s="73" t="s">
        <v>80</v>
      </c>
      <c r="B11" t="s">
        <v>453</v>
      </c>
    </row>
    <row r="12" spans="1:4">
      <c r="A12" s="73" t="s">
        <v>81</v>
      </c>
      <c r="B12" s="73"/>
    </row>
    <row r="13" spans="1:4">
      <c r="A13" s="73" t="s">
        <v>82</v>
      </c>
      <c r="B13" s="73"/>
    </row>
    <row r="14" spans="1:4">
      <c r="A14" s="73" t="s">
        <v>83</v>
      </c>
      <c r="B14" s="73"/>
    </row>
    <row r="15" spans="1:4">
      <c r="A15" s="73" t="s">
        <v>84</v>
      </c>
      <c r="B15" s="73"/>
    </row>
    <row r="16" spans="1:4">
      <c r="A16" s="73" t="s">
        <v>85</v>
      </c>
      <c r="B16" s="73"/>
    </row>
    <row r="17" spans="1:2">
      <c r="A17" s="73" t="s">
        <v>86</v>
      </c>
      <c r="B17" s="73"/>
    </row>
    <row r="18" spans="1:2">
      <c r="A18" s="73" t="s">
        <v>87</v>
      </c>
      <c r="B18" s="73"/>
    </row>
    <row r="19" spans="1:2">
      <c r="A19" s="73" t="s">
        <v>88</v>
      </c>
      <c r="B19" s="73"/>
    </row>
    <row r="20" spans="1:2">
      <c r="A20" s="73" t="s">
        <v>89</v>
      </c>
      <c r="B20" s="73"/>
    </row>
    <row r="21" spans="1:2">
      <c r="A21" s="73" t="s">
        <v>90</v>
      </c>
      <c r="B21" s="73"/>
    </row>
    <row r="22" spans="1:2">
      <c r="A22" s="73" t="s">
        <v>91</v>
      </c>
      <c r="B22" s="73"/>
    </row>
    <row r="23" spans="1:2">
      <c r="A23" s="73" t="s">
        <v>92</v>
      </c>
      <c r="B23" s="73"/>
    </row>
    <row r="24" spans="1:2">
      <c r="A24" s="73" t="s">
        <v>93</v>
      </c>
      <c r="B24" s="73"/>
    </row>
    <row r="25" spans="1:2">
      <c r="A25" s="73" t="s">
        <v>94</v>
      </c>
      <c r="B25" s="73"/>
    </row>
    <row r="26" spans="1:2">
      <c r="A26" s="73" t="s">
        <v>95</v>
      </c>
      <c r="B26" s="73"/>
    </row>
    <row r="27" spans="1:2">
      <c r="A27" s="73" t="s">
        <v>96</v>
      </c>
      <c r="B27" s="73"/>
    </row>
    <row r="28" spans="1:2">
      <c r="A28" s="73" t="s">
        <v>97</v>
      </c>
      <c r="B28" s="73"/>
    </row>
    <row r="29" spans="1:2">
      <c r="A29" s="73" t="s">
        <v>98</v>
      </c>
      <c r="B29" s="73"/>
    </row>
    <row r="30" spans="1:2">
      <c r="A30" s="73" t="s">
        <v>99</v>
      </c>
      <c r="B30" s="73"/>
    </row>
    <row r="31" spans="1:2">
      <c r="A31" s="73" t="s">
        <v>100</v>
      </c>
      <c r="B31" s="73"/>
    </row>
    <row r="32" spans="1:2">
      <c r="A32" s="73" t="s">
        <v>101</v>
      </c>
      <c r="B32" s="73"/>
    </row>
    <row r="33" spans="1:2">
      <c r="A33" s="73" t="s">
        <v>102</v>
      </c>
      <c r="B33" s="73"/>
    </row>
    <row r="34" spans="1:2">
      <c r="A34" s="73" t="s">
        <v>103</v>
      </c>
      <c r="B34" s="73"/>
    </row>
    <row r="35" spans="1:2">
      <c r="A35" s="73" t="s">
        <v>104</v>
      </c>
      <c r="B35" s="73"/>
    </row>
    <row r="36" spans="1:2">
      <c r="A36" s="73" t="s">
        <v>105</v>
      </c>
      <c r="B36" s="73"/>
    </row>
    <row r="37" spans="1:2">
      <c r="A37" s="73" t="s">
        <v>106</v>
      </c>
      <c r="B37" s="73"/>
    </row>
    <row r="38" spans="1:2">
      <c r="A38" s="73" t="s">
        <v>107</v>
      </c>
      <c r="B38" s="73"/>
    </row>
    <row r="39" spans="1:2">
      <c r="A39" s="73" t="s">
        <v>108</v>
      </c>
      <c r="B39" s="73"/>
    </row>
    <row r="40" spans="1:2">
      <c r="A40" s="73" t="s">
        <v>109</v>
      </c>
      <c r="B40" s="73"/>
    </row>
    <row r="41" spans="1:2">
      <c r="A41" s="73" t="s">
        <v>110</v>
      </c>
      <c r="B41" s="73"/>
    </row>
    <row r="42" spans="1:2">
      <c r="A42" s="73" t="s">
        <v>111</v>
      </c>
      <c r="B42" s="73"/>
    </row>
    <row r="43" spans="1:2">
      <c r="A43" s="73" t="s">
        <v>112</v>
      </c>
      <c r="B43" s="73"/>
    </row>
    <row r="44" spans="1:2">
      <c r="A44" s="73" t="s">
        <v>113</v>
      </c>
      <c r="B44" s="73"/>
    </row>
    <row r="45" spans="1:2">
      <c r="A45" s="73" t="s">
        <v>114</v>
      </c>
      <c r="B45" s="73"/>
    </row>
    <row r="46" spans="1:2">
      <c r="A46" s="73" t="s">
        <v>115</v>
      </c>
      <c r="B46" s="73"/>
    </row>
    <row r="47" spans="1:2">
      <c r="A47" s="73" t="s">
        <v>116</v>
      </c>
      <c r="B47" s="73"/>
    </row>
    <row r="48" spans="1:2">
      <c r="A48" s="73" t="s">
        <v>117</v>
      </c>
      <c r="B48" s="73"/>
    </row>
    <row r="49" spans="1:2">
      <c r="A49" s="73" t="s">
        <v>118</v>
      </c>
      <c r="B49" s="73"/>
    </row>
    <row r="50" spans="1:2">
      <c r="A50" s="73" t="s">
        <v>119</v>
      </c>
      <c r="B50" s="73"/>
    </row>
    <row r="51" spans="1:2">
      <c r="A51" s="73" t="s">
        <v>120</v>
      </c>
      <c r="B51" s="73"/>
    </row>
    <row r="52" spans="1:2">
      <c r="A52" s="73" t="s">
        <v>121</v>
      </c>
      <c r="B52" s="73"/>
    </row>
    <row r="53" spans="1:2">
      <c r="A53" s="73" t="s">
        <v>122</v>
      </c>
      <c r="B53" s="73"/>
    </row>
    <row r="54" spans="1:2">
      <c r="A54" s="73" t="s">
        <v>123</v>
      </c>
      <c r="B54" s="73"/>
    </row>
    <row r="55" spans="1:2">
      <c r="A55" s="73" t="s">
        <v>124</v>
      </c>
      <c r="B55" s="73"/>
    </row>
    <row r="56" spans="1:2">
      <c r="A56" s="73" t="s">
        <v>125</v>
      </c>
      <c r="B56" s="73"/>
    </row>
    <row r="57" spans="1:2">
      <c r="A57" s="73" t="s">
        <v>126</v>
      </c>
      <c r="B57" s="73"/>
    </row>
    <row r="58" spans="1:2">
      <c r="A58" s="73" t="s">
        <v>127</v>
      </c>
      <c r="B58" s="73"/>
    </row>
    <row r="59" spans="1:2">
      <c r="A59" s="73" t="s">
        <v>128</v>
      </c>
      <c r="B59" s="73"/>
    </row>
    <row r="60" spans="1:2">
      <c r="A60" s="73" t="s">
        <v>129</v>
      </c>
      <c r="B60" s="73"/>
    </row>
    <row r="61" spans="1:2">
      <c r="A61" s="73" t="s">
        <v>130</v>
      </c>
      <c r="B61" s="73"/>
    </row>
    <row r="62" spans="1:2">
      <c r="A62" s="73" t="s">
        <v>131</v>
      </c>
      <c r="B62" s="73"/>
    </row>
    <row r="63" spans="1:2">
      <c r="A63" s="73" t="s">
        <v>132</v>
      </c>
      <c r="B63" s="73"/>
    </row>
    <row r="64" spans="1:2">
      <c r="A64" s="73" t="s">
        <v>133</v>
      </c>
      <c r="B64" s="73"/>
    </row>
    <row r="65" spans="1:2">
      <c r="A65" s="73" t="s">
        <v>134</v>
      </c>
      <c r="B65" s="73"/>
    </row>
    <row r="66" spans="1:2">
      <c r="A66" s="73" t="s">
        <v>135</v>
      </c>
      <c r="B66" s="73"/>
    </row>
    <row r="67" spans="1:2">
      <c r="A67" s="73" t="s">
        <v>136</v>
      </c>
      <c r="B67" s="73"/>
    </row>
    <row r="68" spans="1:2">
      <c r="A68" s="73" t="s">
        <v>137</v>
      </c>
      <c r="B68" s="73"/>
    </row>
    <row r="69" spans="1:2">
      <c r="A69" s="73" t="s">
        <v>138</v>
      </c>
      <c r="B69" s="73"/>
    </row>
    <row r="70" spans="1:2">
      <c r="A70" s="73" t="s">
        <v>139</v>
      </c>
      <c r="B70" s="73"/>
    </row>
    <row r="71" spans="1:2">
      <c r="A71" s="73" t="s">
        <v>140</v>
      </c>
      <c r="B71" s="73"/>
    </row>
    <row r="72" spans="1:2">
      <c r="A72" s="73" t="s">
        <v>141</v>
      </c>
      <c r="B72" s="73"/>
    </row>
    <row r="73" spans="1:2">
      <c r="A73" s="73" t="s">
        <v>142</v>
      </c>
      <c r="B73" s="73"/>
    </row>
    <row r="74" spans="1:2">
      <c r="A74" s="73" t="s">
        <v>143</v>
      </c>
      <c r="B74" s="73"/>
    </row>
    <row r="75" spans="1:2">
      <c r="A75" s="73" t="s">
        <v>144</v>
      </c>
      <c r="B75" s="73"/>
    </row>
    <row r="76" spans="1:2">
      <c r="A76" s="73" t="s">
        <v>145</v>
      </c>
      <c r="B76" s="73"/>
    </row>
    <row r="77" spans="1:2">
      <c r="A77" s="73" t="s">
        <v>146</v>
      </c>
      <c r="B77" s="73"/>
    </row>
    <row r="78" spans="1:2">
      <c r="A78" s="73" t="s">
        <v>147</v>
      </c>
      <c r="B78" s="73"/>
    </row>
    <row r="79" spans="1:2">
      <c r="A79" s="73" t="s">
        <v>148</v>
      </c>
      <c r="B79" s="73"/>
    </row>
    <row r="80" spans="1:2">
      <c r="A80" s="73" t="s">
        <v>149</v>
      </c>
      <c r="B80" s="73"/>
    </row>
    <row r="81" spans="1:2">
      <c r="A81" s="73" t="s">
        <v>150</v>
      </c>
      <c r="B81" s="73"/>
    </row>
    <row r="82" spans="1:2">
      <c r="A82" s="73" t="s">
        <v>151</v>
      </c>
      <c r="B82" s="73"/>
    </row>
    <row r="83" spans="1:2">
      <c r="A83" s="73" t="s">
        <v>152</v>
      </c>
      <c r="B83" s="73"/>
    </row>
    <row r="84" spans="1:2">
      <c r="A84" s="73" t="s">
        <v>153</v>
      </c>
      <c r="B84" s="73"/>
    </row>
    <row r="85" spans="1:2">
      <c r="A85" s="73" t="s">
        <v>154</v>
      </c>
      <c r="B85" s="73"/>
    </row>
    <row r="86" spans="1:2">
      <c r="A86" s="73" t="s">
        <v>155</v>
      </c>
      <c r="B86" s="73"/>
    </row>
    <row r="87" spans="1:2">
      <c r="A87" s="73" t="s">
        <v>156</v>
      </c>
      <c r="B87" s="73"/>
    </row>
    <row r="88" spans="1:2">
      <c r="A88" s="73" t="s">
        <v>157</v>
      </c>
      <c r="B88" s="73"/>
    </row>
    <row r="89" spans="1:2">
      <c r="A89" s="73" t="s">
        <v>158</v>
      </c>
      <c r="B89" s="73"/>
    </row>
    <row r="90" spans="1:2">
      <c r="A90" s="73" t="s">
        <v>159</v>
      </c>
      <c r="B90" s="73"/>
    </row>
    <row r="91" spans="1:2">
      <c r="A91" s="73" t="s">
        <v>160</v>
      </c>
      <c r="B91" s="73"/>
    </row>
    <row r="92" spans="1:2">
      <c r="A92" s="73" t="s">
        <v>161</v>
      </c>
      <c r="B92" s="73"/>
    </row>
    <row r="93" spans="1:2">
      <c r="A93" s="73" t="s">
        <v>162</v>
      </c>
      <c r="B93" s="73"/>
    </row>
    <row r="94" spans="1:2">
      <c r="A94" s="73" t="s">
        <v>163</v>
      </c>
      <c r="B94" s="73"/>
    </row>
    <row r="95" spans="1:2">
      <c r="A95" s="73" t="s">
        <v>164</v>
      </c>
      <c r="B95" s="73"/>
    </row>
    <row r="96" spans="1:2">
      <c r="A96" s="73" t="s">
        <v>165</v>
      </c>
      <c r="B96" s="73"/>
    </row>
    <row r="97" spans="1:2">
      <c r="A97" s="73" t="s">
        <v>166</v>
      </c>
      <c r="B97" s="73"/>
    </row>
    <row r="98" spans="1:2">
      <c r="A98" s="73" t="s">
        <v>167</v>
      </c>
      <c r="B98" s="73"/>
    </row>
    <row r="99" spans="1:2">
      <c r="A99" s="73" t="s">
        <v>168</v>
      </c>
      <c r="B99" s="73"/>
    </row>
    <row r="100" spans="1:2">
      <c r="A100" s="73" t="s">
        <v>169</v>
      </c>
      <c r="B100" s="73"/>
    </row>
    <row r="101" spans="1:2">
      <c r="A101" s="73" t="s">
        <v>170</v>
      </c>
      <c r="B101" s="73"/>
    </row>
    <row r="102" spans="1:2">
      <c r="A102" s="73" t="s">
        <v>171</v>
      </c>
      <c r="B102" s="73"/>
    </row>
    <row r="103" spans="1:2">
      <c r="A103" s="73" t="s">
        <v>172</v>
      </c>
      <c r="B103" s="73"/>
    </row>
    <row r="104" spans="1:2">
      <c r="A104" s="73" t="s">
        <v>173</v>
      </c>
      <c r="B104" s="73"/>
    </row>
    <row r="105" spans="1:2">
      <c r="A105" s="73" t="s">
        <v>174</v>
      </c>
      <c r="B105" s="73"/>
    </row>
    <row r="106" spans="1:2">
      <c r="A106" s="73" t="s">
        <v>175</v>
      </c>
      <c r="B106" s="73"/>
    </row>
    <row r="107" spans="1:2">
      <c r="A107" s="73" t="s">
        <v>176</v>
      </c>
      <c r="B107" s="73"/>
    </row>
    <row r="108" spans="1:2">
      <c r="B108" s="73"/>
    </row>
    <row r="109" spans="1:2">
      <c r="B109" s="73"/>
    </row>
    <row r="110" spans="1:2">
      <c r="B110" s="73"/>
    </row>
    <row r="111" spans="1:2">
      <c r="B111" s="73"/>
    </row>
    <row r="112" spans="1:2">
      <c r="B112" s="73"/>
    </row>
    <row r="113" spans="2:2">
      <c r="B113" s="73"/>
    </row>
    <row r="114" spans="2:2">
      <c r="B114" s="73"/>
    </row>
    <row r="115" spans="2:2">
      <c r="B115" s="73"/>
    </row>
    <row r="116" spans="2:2">
      <c r="B116" s="73"/>
    </row>
    <row r="117" spans="2:2">
      <c r="B117" s="73"/>
    </row>
    <row r="118" spans="2:2">
      <c r="B118" s="73"/>
    </row>
    <row r="119" spans="2:2">
      <c r="B119" s="73"/>
    </row>
    <row r="120" spans="2:2">
      <c r="B120" s="73"/>
    </row>
    <row r="121" spans="2:2">
      <c r="B121" s="73"/>
    </row>
    <row r="122" spans="2:2">
      <c r="B122" s="73"/>
    </row>
    <row r="123" spans="2:2">
      <c r="B123" s="73"/>
    </row>
    <row r="124" spans="2:2">
      <c r="B124" s="73"/>
    </row>
    <row r="125" spans="2:2">
      <c r="B125" s="73"/>
    </row>
    <row r="126" spans="2:2">
      <c r="B126" s="73"/>
    </row>
    <row r="127" spans="2:2">
      <c r="B127" s="73"/>
    </row>
    <row r="128" spans="2:2">
      <c r="B128" s="73"/>
    </row>
    <row r="129" spans="2:2">
      <c r="B129" s="73"/>
    </row>
    <row r="130" spans="2:2">
      <c r="B130" s="73"/>
    </row>
    <row r="131" spans="2:2">
      <c r="B131" s="73"/>
    </row>
    <row r="132" spans="2:2">
      <c r="B132" s="73"/>
    </row>
    <row r="133" spans="2:2">
      <c r="B133" s="73"/>
    </row>
    <row r="134" spans="2:2">
      <c r="B134" s="73"/>
    </row>
    <row r="135" spans="2:2">
      <c r="B135" s="73"/>
    </row>
    <row r="136" spans="2:2">
      <c r="B136" s="73"/>
    </row>
    <row r="137" spans="2:2">
      <c r="B137" s="73"/>
    </row>
    <row r="138" spans="2:2">
      <c r="B138" s="73"/>
    </row>
    <row r="139" spans="2:2">
      <c r="B139" s="73"/>
    </row>
    <row r="140" spans="2:2">
      <c r="B140" s="73"/>
    </row>
    <row r="141" spans="2:2">
      <c r="B141" s="73"/>
    </row>
    <row r="142" spans="2:2">
      <c r="B142" s="73"/>
    </row>
    <row r="143" spans="2:2">
      <c r="B143" s="73"/>
    </row>
    <row r="144" spans="2:2">
      <c r="B144" s="73"/>
    </row>
    <row r="145" spans="2:2">
      <c r="B145" s="73"/>
    </row>
    <row r="146" spans="2:2">
      <c r="B146" s="73"/>
    </row>
    <row r="147" spans="2:2">
      <c r="B147" s="73"/>
    </row>
    <row r="148" spans="2:2">
      <c r="B148" s="73"/>
    </row>
    <row r="149" spans="2:2">
      <c r="B149" s="73"/>
    </row>
    <row r="150" spans="2:2">
      <c r="B150" s="73"/>
    </row>
    <row r="151" spans="2:2">
      <c r="B151" s="73"/>
    </row>
    <row r="152" spans="2:2">
      <c r="B152" s="73"/>
    </row>
    <row r="153" spans="2:2">
      <c r="B153" s="73"/>
    </row>
    <row r="154" spans="2:2">
      <c r="B154" s="7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4CC0F-2EE2-4B3C-879B-2425BB601EE3}">
  <dimension ref="B5:C28"/>
  <sheetViews>
    <sheetView zoomScale="85" zoomScaleNormal="85" workbookViewId="0">
      <selection activeCell="C29" sqref="C29"/>
    </sheetView>
  </sheetViews>
  <sheetFormatPr defaultRowHeight="14.4"/>
  <cols>
    <col min="2" max="2" width="16" customWidth="1"/>
    <col min="3" max="3" width="70" bestFit="1" customWidth="1"/>
  </cols>
  <sheetData>
    <row r="5" spans="2:3">
      <c r="B5" t="s">
        <v>463</v>
      </c>
      <c r="C5" s="58" t="s">
        <v>465</v>
      </c>
    </row>
    <row r="6" spans="2:3">
      <c r="C6" s="58" t="s">
        <v>464</v>
      </c>
    </row>
    <row r="7" spans="2:3">
      <c r="C7" s="58" t="s">
        <v>478</v>
      </c>
    </row>
    <row r="8" spans="2:3">
      <c r="C8" s="58" t="s">
        <v>479</v>
      </c>
    </row>
    <row r="9" spans="2:3">
      <c r="C9" s="58" t="s">
        <v>481</v>
      </c>
    </row>
    <row r="10" spans="2:3">
      <c r="C10" s="58" t="s">
        <v>480</v>
      </c>
    </row>
    <row r="11" spans="2:3">
      <c r="C11" s="58" t="s">
        <v>466</v>
      </c>
    </row>
    <row r="12" spans="2:3">
      <c r="C12" s="58" t="s">
        <v>467</v>
      </c>
    </row>
    <row r="13" spans="2:3">
      <c r="C13" t="s">
        <v>468</v>
      </c>
    </row>
    <row r="14" spans="2:3">
      <c r="C14" s="58" t="s">
        <v>469</v>
      </c>
    </row>
    <row r="15" spans="2:3">
      <c r="C15" s="58" t="s">
        <v>470</v>
      </c>
    </row>
    <row r="16" spans="2:3">
      <c r="C16" s="58" t="s">
        <v>471</v>
      </c>
    </row>
    <row r="17" spans="3:3">
      <c r="C17" s="58" t="s">
        <v>472</v>
      </c>
    </row>
    <row r="18" spans="3:3">
      <c r="C18" s="58" t="s">
        <v>473</v>
      </c>
    </row>
    <row r="19" spans="3:3">
      <c r="C19" s="58" t="s">
        <v>474</v>
      </c>
    </row>
    <row r="20" spans="3:3">
      <c r="C20" s="58" t="s">
        <v>475</v>
      </c>
    </row>
    <row r="21" spans="3:3">
      <c r="C21" s="58" t="s">
        <v>476</v>
      </c>
    </row>
    <row r="22" spans="3:3">
      <c r="C22" s="58" t="s">
        <v>477</v>
      </c>
    </row>
    <row r="23" spans="3:3">
      <c r="C23" s="58" t="s">
        <v>482</v>
      </c>
    </row>
    <row r="24" spans="3:3">
      <c r="C24" s="58" t="s">
        <v>490</v>
      </c>
    </row>
    <row r="25" spans="3:3">
      <c r="C25" t="s">
        <v>491</v>
      </c>
    </row>
    <row r="26" spans="3:3">
      <c r="C26" t="s">
        <v>492</v>
      </c>
    </row>
    <row r="27" spans="3:3">
      <c r="C27" t="s">
        <v>498</v>
      </c>
    </row>
    <row r="28" spans="3:3">
      <c r="C28" t="s">
        <v>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Z161"/>
  <sheetViews>
    <sheetView topLeftCell="L11" zoomScale="69" zoomScaleNormal="69" workbookViewId="0">
      <selection activeCell="U16" sqref="U16"/>
    </sheetView>
  </sheetViews>
  <sheetFormatPr defaultColWidth="9.109375" defaultRowHeight="18.600000000000001"/>
  <cols>
    <col min="1" max="1" width="22.6640625" customWidth="1"/>
    <col min="2" max="2" width="26.33203125" style="124" bestFit="1" customWidth="1"/>
    <col min="3" max="3" width="29.5546875" style="124" bestFit="1" customWidth="1"/>
    <col min="4" max="4" width="26.109375" style="125" bestFit="1" customWidth="1"/>
    <col min="5" max="5" width="27.109375" style="126" bestFit="1" customWidth="1"/>
    <col min="6" max="6" width="24.6640625" style="127" bestFit="1" customWidth="1"/>
    <col min="7" max="7" width="25.33203125" style="128" bestFit="1" customWidth="1"/>
    <col min="8" max="8" width="0.5546875" customWidth="1"/>
    <col min="9" max="9" width="19.88671875" bestFit="1" customWidth="1"/>
    <col min="10" max="10" width="8.33203125" bestFit="1" customWidth="1"/>
    <col min="11" max="11" width="16" bestFit="1" customWidth="1"/>
    <col min="12" max="12" width="19.44140625" bestFit="1" customWidth="1"/>
    <col min="13" max="13" width="18" bestFit="1" customWidth="1"/>
    <col min="14" max="14" width="18.33203125" bestFit="1" customWidth="1"/>
    <col min="15" max="15" width="18.33203125" customWidth="1"/>
    <col min="16" max="16" width="16.5546875" bestFit="1" customWidth="1"/>
    <col min="17" max="17" width="3.6640625" style="6" customWidth="1"/>
    <col min="18" max="18" width="23.33203125" bestFit="1" customWidth="1"/>
    <col min="19" max="19" width="23.33203125" customWidth="1"/>
    <col min="20" max="20" width="16.5546875" bestFit="1" customWidth="1"/>
    <col min="21" max="21" width="16.5546875" customWidth="1"/>
    <col min="22" max="22" width="3.6640625" style="6" customWidth="1"/>
    <col min="23" max="23" width="23.33203125" bestFit="1" customWidth="1"/>
    <col min="24" max="24" width="16" bestFit="1" customWidth="1"/>
    <col min="25" max="25" width="19.88671875" bestFit="1" customWidth="1"/>
    <col min="26" max="26" width="21.44140625" bestFit="1" customWidth="1"/>
    <col min="27" max="27" width="10.88671875" customWidth="1"/>
    <col min="28" max="28" width="3.6640625" style="6" customWidth="1"/>
    <col min="29" max="29" width="24.88671875" bestFit="1" customWidth="1"/>
    <col min="30" max="30" width="10.88671875" bestFit="1" customWidth="1"/>
    <col min="34" max="34" width="3.6640625" style="6" customWidth="1"/>
    <col min="35" max="35" width="24.88671875" bestFit="1" customWidth="1"/>
    <col min="36" max="36" width="12.33203125" bestFit="1" customWidth="1"/>
    <col min="37" max="37" width="10.88671875" bestFit="1" customWidth="1"/>
    <col min="40" max="40" width="3.6640625" style="6" customWidth="1"/>
    <col min="41" max="41" width="24.88671875" bestFit="1" customWidth="1"/>
    <col min="42" max="42" width="13.5546875" bestFit="1" customWidth="1"/>
    <col min="46" max="46" width="3.6640625" style="6" customWidth="1"/>
    <col min="47" max="47" width="24.88671875" bestFit="1" customWidth="1"/>
    <col min="48" max="48" width="10.33203125" bestFit="1" customWidth="1"/>
    <col min="52" max="52" width="3.6640625" style="6" customWidth="1"/>
  </cols>
  <sheetData>
    <row r="1" spans="1:52" ht="19.2" thickBot="1">
      <c r="A1" s="181"/>
      <c r="B1" s="155"/>
      <c r="C1" s="166" t="s">
        <v>14</v>
      </c>
      <c r="D1" s="167" t="s">
        <v>437</v>
      </c>
      <c r="E1" s="168" t="s">
        <v>438</v>
      </c>
      <c r="F1" s="169" t="s">
        <v>439</v>
      </c>
      <c r="G1" s="170" t="s">
        <v>440</v>
      </c>
      <c r="H1" s="6"/>
    </row>
    <row r="2" spans="1:52" ht="19.2" thickBot="1">
      <c r="A2" s="181"/>
      <c r="B2" s="155"/>
      <c r="C2" s="164" t="s">
        <v>441</v>
      </c>
      <c r="D2" s="172" t="str">
        <f>'HARD DATA'!$Q$4</f>
        <v>TEPPAN</v>
      </c>
      <c r="E2" s="158">
        <f>_xlfn.IFNA(INDEX(L_TIP_TEPPAN[],MATCH($C$2,L_TIP_TEPPAN[EMPLOYEE NAME],0),3),0)</f>
        <v>68.571428571428569</v>
      </c>
      <c r="F2" s="158">
        <f>_xlfn.IFNA(INDEX(D_TIP_TEPPAN[],MATCH($C$2,D_TIP_TEPPAN[EMPLOYEE NAME],0),3),0)</f>
        <v>0</v>
      </c>
      <c r="G2" s="159">
        <f>SUM(E2:F2)</f>
        <v>68.571428571428569</v>
      </c>
      <c r="H2" s="6"/>
    </row>
    <row r="3" spans="1:52" ht="19.5" customHeight="1" thickBot="1">
      <c r="A3" s="220" t="str">
        <f>'HARD DATA'!BD24</f>
        <v>You can use this to look up employees for the day and see how much they were tipped out, for AM/PM shift and it breaks it down into different tipped positions. Select the name in the Red box and choose employee and their tips will show to the right</v>
      </c>
      <c r="B3" s="220"/>
      <c r="C3" s="220"/>
      <c r="D3" s="171" t="str">
        <f>'HARD DATA'!$Q$5</f>
        <v>SUSHI</v>
      </c>
      <c r="E3" s="157">
        <f>_xlfn.IFNA(INDEX(L_TIP_SUSHI[],MATCH($C$2,L_TIP_SUSHI[EMPLOYEE NAME],0),3),0)</f>
        <v>62</v>
      </c>
      <c r="F3" s="157">
        <f>_xlfn.IFNA(INDEX(D_TIP_SUSHI[],MATCH($C$2,D_TIP_SUSHI[EMPLOYEE NAME],0),3),0)</f>
        <v>7</v>
      </c>
      <c r="G3" s="165">
        <f t="shared" ref="G3:G6" si="0">SUM(E3:F3)</f>
        <v>69</v>
      </c>
      <c r="H3" s="6"/>
      <c r="W3" s="58"/>
    </row>
    <row r="4" spans="1:52" ht="19.2" thickBot="1">
      <c r="A4" s="220"/>
      <c r="B4" s="220"/>
      <c r="C4" s="220"/>
      <c r="D4" s="160" t="str">
        <f>'HARD DATA'!$L$3</f>
        <v>BAR</v>
      </c>
      <c r="E4" s="158">
        <f>_xlfn.IFNA(INDEX(L_TIP_BAR[],MATCH($C$2,L_TIP_BAR[EMPLOYEE NAME],0),3),0)</f>
        <v>63</v>
      </c>
      <c r="F4" s="158">
        <f>_xlfn.IFNA(INDEX(D_TIP_BAR[],MATCH($C$2,D_TIP_BAR[EMPLOYEE NAME],0),3),0)</f>
        <v>10</v>
      </c>
      <c r="G4" s="162">
        <f t="shared" si="0"/>
        <v>73</v>
      </c>
      <c r="H4" s="6"/>
      <c r="R4" s="189">
        <f>150-COUNTBLANK(R11:R160)</f>
        <v>53</v>
      </c>
      <c r="W4" s="189">
        <f>150-COUNTBLANK(W11:W160)</f>
        <v>51</v>
      </c>
      <c r="AC4" s="189">
        <f>150-COUNTBLANK(AC11:AC160)</f>
        <v>49</v>
      </c>
      <c r="AI4" s="189">
        <f>150-COUNTBLANK(AI11:AI160)</f>
        <v>49</v>
      </c>
      <c r="AO4" s="189">
        <f>150-COUNTBLANK(AO11:AO160)</f>
        <v>48</v>
      </c>
      <c r="AU4" s="189">
        <f>150-COUNTBLANK(AU11:AU160)</f>
        <v>48</v>
      </c>
    </row>
    <row r="5" spans="1:52" ht="19.2" thickBot="1">
      <c r="A5" s="220"/>
      <c r="B5" s="220"/>
      <c r="C5" s="220"/>
      <c r="D5" s="171" t="str">
        <f>'HARD DATA'!$Q$11</f>
        <v>BUSSER</v>
      </c>
      <c r="E5" s="157">
        <f>_xlfn.IFNA(INDEX(L_TIP_BUSSER[],MATCH($C$2,L_TIP_BUSSER[EMPLOYEE NAME],0),3),0)</f>
        <v>56</v>
      </c>
      <c r="F5" s="157">
        <f>_xlfn.IFNA(INDEX(D_TIP_BUSSER[],MATCH($C$2,D_TIP_BUSSER[EMPLOYEE NAME],0),3),0)</f>
        <v>13</v>
      </c>
      <c r="G5" s="165">
        <f t="shared" si="0"/>
        <v>69</v>
      </c>
      <c r="H5" s="6"/>
    </row>
    <row r="6" spans="1:52" ht="19.2" thickBot="1">
      <c r="A6" s="220"/>
      <c r="B6" s="220"/>
      <c r="C6" s="220"/>
      <c r="D6" s="161" t="str">
        <f>'HARD DATA'!$Q$13</f>
        <v>TOGO</v>
      </c>
      <c r="E6" s="158">
        <f>_xlfn.IFNA(INDEX(L_TIP_TOGO[],MATCH($C$2,L_TIP_TOGO[EMPLOYEE NAME],0),3),0)</f>
        <v>120</v>
      </c>
      <c r="F6" s="158">
        <f>_xlfn.IFNA(INDEX(D_TIP_TOGO[],MATCH($C$2,D_TIP_TOGO[EMPLOYEE NAME],0),3),0)</f>
        <v>12</v>
      </c>
      <c r="G6" s="163">
        <f t="shared" si="0"/>
        <v>132</v>
      </c>
      <c r="H6" s="6"/>
    </row>
    <row r="7" spans="1:52" ht="25.8">
      <c r="A7" s="220"/>
      <c r="B7" s="220"/>
      <c r="C7" s="220"/>
      <c r="D7" s="156"/>
      <c r="E7" s="214">
        <f>SUM(E2:E6)</f>
        <v>369.57142857142856</v>
      </c>
      <c r="F7" s="216">
        <f>SUM(F2:F6)</f>
        <v>42</v>
      </c>
      <c r="G7" s="218">
        <f>SUM(G2:G6)</f>
        <v>411.57142857142856</v>
      </c>
      <c r="H7" s="6"/>
      <c r="S7" s="221" t="str">
        <f>'HARD DATA'!F11</f>
        <v>ALL DAY TIPPED</v>
      </c>
      <c r="T7" s="221"/>
      <c r="U7" s="205"/>
      <c r="X7" s="221" t="str">
        <f>'HARD DATA'!F2</f>
        <v>TEPPAN</v>
      </c>
      <c r="Y7" s="221"/>
      <c r="Z7" s="221"/>
      <c r="AD7" s="221" t="str">
        <f>'HARD DATA'!F4</f>
        <v>SUSHI</v>
      </c>
      <c r="AE7" s="221"/>
      <c r="AF7" s="221"/>
      <c r="AJ7" s="221" t="str">
        <f>'HARD DATA'!F7</f>
        <v>BAR</v>
      </c>
      <c r="AK7" s="221"/>
      <c r="AL7" s="221"/>
      <c r="AP7" s="221" t="str">
        <f>'HARD DATA'!F5</f>
        <v>BUSSER</v>
      </c>
      <c r="AQ7" s="221"/>
      <c r="AR7" s="221"/>
      <c r="AV7" s="221" t="str">
        <f>'HARD DATA'!F6</f>
        <v>TOGO</v>
      </c>
      <c r="AW7" s="221"/>
      <c r="AX7" s="221"/>
    </row>
    <row r="8" spans="1:52" ht="25.8">
      <c r="A8" s="220"/>
      <c r="B8" s="220"/>
      <c r="C8" s="220"/>
      <c r="D8" s="123"/>
      <c r="E8" s="215"/>
      <c r="F8" s="217"/>
      <c r="G8" s="219"/>
      <c r="H8" s="6"/>
      <c r="S8" s="221"/>
      <c r="T8" s="221"/>
      <c r="U8" s="205"/>
      <c r="X8" s="221"/>
      <c r="Y8" s="221"/>
      <c r="Z8" s="221"/>
      <c r="AD8" s="221"/>
      <c r="AE8" s="221"/>
      <c r="AF8" s="221"/>
      <c r="AJ8" s="221"/>
      <c r="AK8" s="221"/>
      <c r="AL8" s="221"/>
      <c r="AP8" s="221"/>
      <c r="AQ8" s="221"/>
      <c r="AR8" s="221"/>
      <c r="AV8" s="221"/>
      <c r="AW8" s="221"/>
      <c r="AX8" s="221"/>
    </row>
    <row r="9" spans="1:52" ht="3" customHeight="1">
      <c r="A9" s="6"/>
      <c r="B9" s="97"/>
      <c r="C9" s="97"/>
      <c r="D9" s="98"/>
      <c r="E9" s="176"/>
      <c r="F9" s="177"/>
      <c r="G9" s="178"/>
      <c r="H9" s="6"/>
    </row>
    <row r="10" spans="1:52">
      <c r="A10" t="s">
        <v>459</v>
      </c>
      <c r="B10" s="124" t="str">
        <f>'HARD DATA'!F2</f>
        <v>TEPPAN</v>
      </c>
      <c r="C10" s="124" t="str">
        <f>'HARD DATA'!F4</f>
        <v>SUSHI</v>
      </c>
      <c r="D10" s="125" t="str">
        <f>'HARD DATA'!F7</f>
        <v>BAR</v>
      </c>
      <c r="E10" s="126" t="str">
        <f>'HARD DATA'!F5</f>
        <v>BUSSER</v>
      </c>
      <c r="F10" s="127" t="str">
        <f>'HARD DATA'!F6</f>
        <v>TOGO</v>
      </c>
      <c r="I10" s="124" t="str">
        <f>'HARD DATA'!F2</f>
        <v>TEPPAN</v>
      </c>
      <c r="J10" s="124" t="str">
        <f>'HARD DATA'!F4</f>
        <v>SUSHI</v>
      </c>
      <c r="K10" s="125" t="str">
        <f>'HARD DATA'!F7</f>
        <v>BAR</v>
      </c>
      <c r="L10" s="126" t="str">
        <f>'HARD DATA'!F5</f>
        <v>BUSSER</v>
      </c>
      <c r="M10" s="127" t="str">
        <f>'HARD DATA'!F6</f>
        <v>TOGO</v>
      </c>
      <c r="N10" s="128" t="str">
        <f>'HARD DATA'!F10</f>
        <v>PM TIPPED</v>
      </c>
      <c r="O10" s="128" t="str">
        <f>'HARD DATA'!F9</f>
        <v xml:space="preserve">AM TIPPED </v>
      </c>
      <c r="P10" t="str">
        <f>'HARD DATA'!F8</f>
        <v>TOTAL TIPOUT</v>
      </c>
      <c r="R10" t="s">
        <v>460</v>
      </c>
      <c r="S10" t="str">
        <f>'HARD DATA'!F8</f>
        <v>TOTAL TIPOUT</v>
      </c>
      <c r="W10" t="s">
        <v>460</v>
      </c>
      <c r="X10" s="124" t="str">
        <f>'HARD DATA'!F2</f>
        <v>TEPPAN</v>
      </c>
      <c r="Y10" t="s">
        <v>49</v>
      </c>
      <c r="Z10" t="s">
        <v>50</v>
      </c>
      <c r="AC10" t="s">
        <v>460</v>
      </c>
      <c r="AD10" s="124" t="str">
        <f>'HARD DATA'!F4</f>
        <v>SUSHI</v>
      </c>
      <c r="AE10" t="s">
        <v>49</v>
      </c>
      <c r="AF10" t="s">
        <v>50</v>
      </c>
      <c r="AI10" t="s">
        <v>460</v>
      </c>
      <c r="AJ10" s="125" t="str">
        <f>'HARD DATA'!F7</f>
        <v>BAR</v>
      </c>
      <c r="AK10" t="s">
        <v>49</v>
      </c>
      <c r="AL10" t="s">
        <v>50</v>
      </c>
      <c r="AO10" t="s">
        <v>460</v>
      </c>
      <c r="AP10" s="126" t="str">
        <f>'HARD DATA'!F5</f>
        <v>BUSSER</v>
      </c>
      <c r="AQ10" t="s">
        <v>49</v>
      </c>
      <c r="AR10" t="s">
        <v>50</v>
      </c>
      <c r="AU10" t="s">
        <v>460</v>
      </c>
      <c r="AV10" s="127" t="str">
        <f>'HARD DATA'!F6</f>
        <v>TOGO</v>
      </c>
      <c r="AW10" t="s">
        <v>49</v>
      </c>
      <c r="AX10" t="s">
        <v>50</v>
      </c>
    </row>
    <row r="11" spans="1:52" s="189" customFormat="1">
      <c r="A11" s="189" t="str">
        <f>'HARD DATA'!B2</f>
        <v>Wiskey Foxtrot Tango</v>
      </c>
      <c r="B11" s="190">
        <f>_xlfn.IFNA(INDEX(L_TIP_TEPPAN[],MATCH($A11,L_TIP_TEPPAN[EMPLOYEE NAME],0),3),0)</f>
        <v>68.571428571428569</v>
      </c>
      <c r="C11" s="190">
        <f>_xlfn.IFNA(INDEX(L_TIP_SUSHI[],MATCH($A11,L_TIP_SUSHI[EMPLOYEE NAME],0),3),0)</f>
        <v>62</v>
      </c>
      <c r="D11" s="191">
        <f>_xlfn.IFNA(INDEX(L_TIP_BAR[],MATCH($A11,L_TIP_BAR[EMPLOYEE NAME],0),3),0)</f>
        <v>63</v>
      </c>
      <c r="E11" s="192">
        <f>_xlfn.IFNA(INDEX(L_TIP_BUSSER[],MATCH($A11,L_TIP_BUSSER[EMPLOYEE NAME],0),3),0)</f>
        <v>56</v>
      </c>
      <c r="F11" s="190">
        <f>_xlfn.IFNA(INDEX(L_TIP_TOGO[],MATCH(A11,L_TIP_TOGO[EMPLOYEE NAME],0),3),0)</f>
        <v>120</v>
      </c>
      <c r="G11" s="193"/>
      <c r="I11" s="189">
        <f>_xlfn.IFNA(INDEX(D_TIP_TEPPAN[],MATCH($A11,D_TIP_TEPPAN[EMPLOYEE NAME],0),3),0)</f>
        <v>0</v>
      </c>
      <c r="J11" s="189">
        <f>_xlfn.IFNA(INDEX(D_TIP_SUSHI[],MATCH($A11,D_TIP_SUSHI[EMPLOYEE NAME],0),3),0)</f>
        <v>7</v>
      </c>
      <c r="K11" s="189">
        <f>_xlfn.IFNA(INDEX(D_TIP_BAR[],MATCH($A11,D_TIP_BAR[EMPLOYEE NAME],0),3),0)</f>
        <v>10</v>
      </c>
      <c r="L11" s="189">
        <f>_xlfn.IFNA(INDEX(D_TIP_BUSSER[],MATCH($A11,D_TIP_BUSSER[EMPLOYEE NAME],0),3),0)</f>
        <v>13</v>
      </c>
      <c r="M11" s="189">
        <f>_xlfn.IFNA(INDEX(D_TIP_TOGO[],MATCH($A11,D_TIP_TOGO[EMPLOYEE NAME],0),3),0)</f>
        <v>12</v>
      </c>
      <c r="N11" s="189">
        <f>SUM(H11:M11)</f>
        <v>42</v>
      </c>
      <c r="O11" s="193">
        <f>SUM(B11:F11)</f>
        <v>369.57142857142856</v>
      </c>
      <c r="P11" s="189">
        <f>SUM(N11:O11)</f>
        <v>411.57142857142856</v>
      </c>
      <c r="Q11" s="194"/>
      <c r="R11" s="189" t="str">
        <f t="shared" ref="R11:R42" si="1">IF(P11&gt;0,A11,"")</f>
        <v>Wiskey Foxtrot Tango</v>
      </c>
      <c r="S11" s="189">
        <f>IFERROR(INDEX($A$11:$P$160,MATCH(R11,$A$11:$A$160,0),16),"")</f>
        <v>411.57142857142856</v>
      </c>
      <c r="V11" s="194"/>
      <c r="W11" s="189" t="str">
        <f t="shared" ref="W11:W42" si="2">IF(AND(R11&lt;&gt;"",B11+I11&gt;0),A11,"")</f>
        <v>Wiskey Foxtrot Tango</v>
      </c>
      <c r="X11" s="189">
        <f>SUM(Y11:Z11)</f>
        <v>68.571428571428569</v>
      </c>
      <c r="Y11" s="189">
        <f>_xlfn.IFNA(INDEX($A$11:$F$160,MATCH(W11,$A$11:$A$160,0),2),0)</f>
        <v>68.571428571428569</v>
      </c>
      <c r="Z11" s="189">
        <f>_xlfn.IFNA(INDEX($I$11:$M$160,MATCH(W11,$A$11:$A$160,0),1),0)</f>
        <v>0</v>
      </c>
      <c r="AB11" s="194"/>
      <c r="AC11" s="189" t="str">
        <f t="shared" ref="AC11:AC42" si="3">IF(AND(R11&lt;&gt;"",J11+C11&gt;0),A11,"")</f>
        <v>Wiskey Foxtrot Tango</v>
      </c>
      <c r="AD11" s="189">
        <f>SUM(AE11:AF11)</f>
        <v>69</v>
      </c>
      <c r="AE11" s="189">
        <f>_xlfn.IFNA(INDEX($A$11:$F$160,MATCH(R11,$A$11:$A$160,0),3),0)</f>
        <v>62</v>
      </c>
      <c r="AF11" s="189">
        <f>_xlfn.IFNA(INDEX($I$11:$M$160,MATCH(R11,$A$11:$A$160,0),2),0)</f>
        <v>7</v>
      </c>
      <c r="AH11" s="194"/>
      <c r="AI11" s="189" t="str">
        <f t="shared" ref="AI11:AI42" si="4">IF(AND($R11&lt;&gt;"",D11+K11&gt;0),$A11,"")</f>
        <v>Wiskey Foxtrot Tango</v>
      </c>
      <c r="AJ11" s="189">
        <f>SUM(AK11:AL11)</f>
        <v>73</v>
      </c>
      <c r="AK11" s="189">
        <f t="shared" ref="AK11:AK42" si="5">_xlfn.IFNA(INDEX($A$11:$F$160,MATCH($R11,$A$11:$A$160,0),4),0)</f>
        <v>63</v>
      </c>
      <c r="AL11" s="189">
        <f t="shared" ref="AL11:AL42" si="6">_xlfn.IFNA(INDEX($I$11:$M$160,MATCH($R11,$A$11:$A$160,0),3),0)</f>
        <v>10</v>
      </c>
      <c r="AN11" s="194"/>
      <c r="AO11" s="189" t="str">
        <f t="shared" ref="AO11:AO42" si="7">IF(AND($R11&lt;&gt;"",E11+L11&gt;0),$A11,"")</f>
        <v>Wiskey Foxtrot Tango</v>
      </c>
      <c r="AP11" s="189">
        <f>SUM(AQ11:AR11)</f>
        <v>69</v>
      </c>
      <c r="AQ11" s="189">
        <f t="shared" ref="AQ11:AQ42" si="8">_xlfn.IFNA(INDEX($A$11:$F$160,MATCH($R11,$A$11:$A$160,0),5),0)</f>
        <v>56</v>
      </c>
      <c r="AR11" s="189">
        <f t="shared" ref="AR11:AR42" si="9">_xlfn.IFNA(INDEX($I$11:$M$160,MATCH($R11,$A$11:$A$160,0),4),0)</f>
        <v>13</v>
      </c>
      <c r="AT11" s="194"/>
      <c r="AU11" s="189" t="str">
        <f t="shared" ref="AU11:AU42" si="10">IF(AND($R11&lt;&gt;"",M11+F11&gt;0),$A11,"")</f>
        <v>Wiskey Foxtrot Tango</v>
      </c>
      <c r="AV11" s="189">
        <f>SUM(AW11:AX11)</f>
        <v>132</v>
      </c>
      <c r="AW11" s="189">
        <f t="shared" ref="AW11:AW42" si="11">_xlfn.IFNA(INDEX($A$11:$F$160,MATCH($R11,$A$11:$A$160,0),6),0)</f>
        <v>120</v>
      </c>
      <c r="AX11" s="189">
        <f t="shared" ref="AX11:AX42" si="12">_xlfn.IFNA(INDEX($I$11:$M$160,MATCH($R11,$A$11:$A$160,0),5),0)</f>
        <v>12</v>
      </c>
      <c r="AZ11" s="194"/>
    </row>
    <row r="12" spans="1:52" s="189" customFormat="1">
      <c r="A12" s="189" t="e">
        <f>'HARD DATA'!B3</f>
        <v>#REF!</v>
      </c>
      <c r="B12" s="190" t="e">
        <f>_xlfn.IFNA(INDEX(L_TIP_TEPPAN[],MATCH($A12,L_TIP_TEPPAN[EMPLOYEE NAME],0),3),0)</f>
        <v>#REF!</v>
      </c>
      <c r="C12" s="190" t="e">
        <f>_xlfn.IFNA(INDEX(L_TIP_SUSHI[],MATCH($A12,L_TIP_SUSHI[EMPLOYEE NAME],0),3),0)</f>
        <v>#REF!</v>
      </c>
      <c r="D12" s="191" t="e">
        <f>_xlfn.IFNA(INDEX(L_TIP_BAR[],MATCH($A12,L_TIP_BAR[EMPLOYEE NAME],0),3),0)</f>
        <v>#REF!</v>
      </c>
      <c r="E12" s="192" t="e">
        <f>_xlfn.IFNA(INDEX(L_TIP_BUSSER[],MATCH($A12,L_TIP_BUSSER[EMPLOYEE NAME],0),3),0)</f>
        <v>#REF!</v>
      </c>
      <c r="F12" s="190" t="e">
        <f>_xlfn.IFNA(INDEX(L_TIP_TOGO[],MATCH(A12,L_TIP_TOGO[EMPLOYEE NAME],0),3),0)</f>
        <v>#REF!</v>
      </c>
      <c r="G12" s="193"/>
      <c r="I12" s="189" t="e">
        <f>_xlfn.IFNA(INDEX(D_TIP_TEPPAN[],MATCH($A12,D_TIP_TEPPAN[EMPLOYEE NAME],0),3),0)</f>
        <v>#REF!</v>
      </c>
      <c r="J12" s="189" t="e">
        <f>_xlfn.IFNA(INDEX(D_TIP_SUSHI[],MATCH($A12,D_TIP_SUSHI[EMPLOYEE NAME],0),3),0)</f>
        <v>#REF!</v>
      </c>
      <c r="K12" s="189" t="e">
        <f>_xlfn.IFNA(INDEX(D_TIP_BAR[],MATCH($A12,D_TIP_BAR[EMPLOYEE NAME],0),3),0)</f>
        <v>#REF!</v>
      </c>
      <c r="L12" s="189" t="e">
        <f>_xlfn.IFNA(INDEX(D_TIP_BUSSER[],MATCH($A12,D_TIP_BUSSER[EMPLOYEE NAME],0),3),0)</f>
        <v>#REF!</v>
      </c>
      <c r="M12" s="189" t="e">
        <f>_xlfn.IFNA(INDEX(D_TIP_TOGO[],MATCH($A12,D_TIP_TOGO[EMPLOYEE NAME],0),3),0)</f>
        <v>#REF!</v>
      </c>
      <c r="N12" s="189" t="e">
        <f>SUM(H12:M12)</f>
        <v>#REF!</v>
      </c>
      <c r="O12" s="193" t="e">
        <f>SUM(B12:F12)</f>
        <v>#REF!</v>
      </c>
      <c r="P12" s="189" t="e">
        <f>SUM(N12:O12)</f>
        <v>#REF!</v>
      </c>
      <c r="Q12" s="194"/>
      <c r="R12" s="189" t="e">
        <f t="shared" si="1"/>
        <v>#REF!</v>
      </c>
      <c r="S12" s="189" t="str">
        <f t="shared" ref="S12:S75" si="13">IFERROR(INDEX($A$11:$P$160,MATCH(R12,$A$11:$A$160,0),16),"")</f>
        <v/>
      </c>
      <c r="V12" s="194"/>
      <c r="W12" s="189" t="e">
        <f t="shared" si="2"/>
        <v>#REF!</v>
      </c>
      <c r="X12" s="189" t="e">
        <f t="shared" ref="X12:X75" si="14">SUM(Y12:Z12)</f>
        <v>#REF!</v>
      </c>
      <c r="Y12" s="189" t="e">
        <f t="shared" ref="Y12:Y75" si="15">_xlfn.IFNA(INDEX($A$11:$F$160,MATCH(W12,$A$11:$A$160,0),2),0)</f>
        <v>#REF!</v>
      </c>
      <c r="Z12" s="189" t="e">
        <f t="shared" ref="Z12:Z75" si="16">_xlfn.IFNA(INDEX($I$11:$M$160,MATCH(W12,$A$11:$A$160,0),1),0)</f>
        <v>#REF!</v>
      </c>
      <c r="AB12" s="194"/>
      <c r="AC12" s="189" t="e">
        <f t="shared" si="3"/>
        <v>#REF!</v>
      </c>
      <c r="AD12" s="189" t="e">
        <f t="shared" ref="AD12:AD75" si="17">SUM(AE12:AF12)</f>
        <v>#REF!</v>
      </c>
      <c r="AE12" s="189" t="e">
        <f t="shared" ref="AE12:AE75" si="18">_xlfn.IFNA(INDEX(A12:F161,MATCH(AC12,A12:A161,0),3),0)</f>
        <v>#REF!</v>
      </c>
      <c r="AF12" s="189" t="e">
        <f t="shared" ref="AF12:AF75" si="19">_xlfn.IFNA(INDEX(I12:M161,MATCH(AC12,A12:A161,0),2),0)</f>
        <v>#REF!</v>
      </c>
      <c r="AH12" s="194"/>
      <c r="AI12" s="189" t="e">
        <f t="shared" si="4"/>
        <v>#REF!</v>
      </c>
      <c r="AJ12" s="189" t="e">
        <f t="shared" ref="AJ12:AJ75" si="20">SUM(AK12:AL12)</f>
        <v>#REF!</v>
      </c>
      <c r="AK12" s="189" t="e">
        <f t="shared" si="5"/>
        <v>#REF!</v>
      </c>
      <c r="AL12" s="189" t="e">
        <f t="shared" si="6"/>
        <v>#REF!</v>
      </c>
      <c r="AN12" s="194"/>
      <c r="AO12" s="189" t="e">
        <f t="shared" si="7"/>
        <v>#REF!</v>
      </c>
      <c r="AP12" s="189" t="e">
        <f t="shared" ref="AP12:AP75" si="21">SUM(AQ12:AR12)</f>
        <v>#REF!</v>
      </c>
      <c r="AQ12" s="189" t="e">
        <f t="shared" si="8"/>
        <v>#REF!</v>
      </c>
      <c r="AR12" s="189" t="e">
        <f t="shared" si="9"/>
        <v>#REF!</v>
      </c>
      <c r="AT12" s="194"/>
      <c r="AU12" s="189" t="e">
        <f t="shared" si="10"/>
        <v>#REF!</v>
      </c>
      <c r="AV12" s="189" t="e">
        <f t="shared" ref="AV12:AV75" si="22">SUM(AW12:AX12)</f>
        <v>#REF!</v>
      </c>
      <c r="AW12" s="189" t="e">
        <f t="shared" si="11"/>
        <v>#REF!</v>
      </c>
      <c r="AX12" s="189" t="e">
        <f t="shared" si="12"/>
        <v>#REF!</v>
      </c>
      <c r="AZ12" s="194"/>
    </row>
    <row r="13" spans="1:52" s="189" customFormat="1">
      <c r="A13" s="189" t="e">
        <f>'HARD DATA'!B4</f>
        <v>#REF!</v>
      </c>
      <c r="B13" s="190" t="e">
        <f>_xlfn.IFNA(INDEX(L_TIP_TEPPAN[],MATCH($A13,L_TIP_TEPPAN[EMPLOYEE NAME],0),3),0)</f>
        <v>#REF!</v>
      </c>
      <c r="C13" s="190" t="e">
        <f>_xlfn.IFNA(INDEX(L_TIP_SUSHI[],MATCH($A13,L_TIP_SUSHI[EMPLOYEE NAME],0),3),0)</f>
        <v>#REF!</v>
      </c>
      <c r="D13" s="191" t="e">
        <f>_xlfn.IFNA(INDEX(L_TIP_BAR[],MATCH($A13,L_TIP_BAR[EMPLOYEE NAME],0),3),0)</f>
        <v>#REF!</v>
      </c>
      <c r="E13" s="192" t="e">
        <f>_xlfn.IFNA(INDEX(L_TIP_BUSSER[],MATCH($A13,L_TIP_BUSSER[EMPLOYEE NAME],0),3),0)</f>
        <v>#REF!</v>
      </c>
      <c r="F13" s="190" t="e">
        <f>_xlfn.IFNA(INDEX(L_TIP_TOGO[],MATCH(A13,L_TIP_TOGO[EMPLOYEE NAME],0),3),0)</f>
        <v>#REF!</v>
      </c>
      <c r="G13" s="193"/>
      <c r="I13" s="189" t="e">
        <f>_xlfn.IFNA(INDEX(D_TIP_TEPPAN[],MATCH($A13,D_TIP_TEPPAN[EMPLOYEE NAME],0),3),0)</f>
        <v>#REF!</v>
      </c>
      <c r="J13" s="189" t="e">
        <f>_xlfn.IFNA(INDEX(D_TIP_SUSHI[],MATCH($A13,D_TIP_SUSHI[EMPLOYEE NAME],0),3),0)</f>
        <v>#REF!</v>
      </c>
      <c r="K13" s="189" t="e">
        <f>_xlfn.IFNA(INDEX(D_TIP_BAR[],MATCH($A13,D_TIP_BAR[EMPLOYEE NAME],0),3),0)</f>
        <v>#REF!</v>
      </c>
      <c r="L13" s="189" t="e">
        <f>_xlfn.IFNA(INDEX(D_TIP_BUSSER[],MATCH($A13,D_TIP_BUSSER[EMPLOYEE NAME],0),3),0)</f>
        <v>#REF!</v>
      </c>
      <c r="M13" s="189" t="e">
        <f>_xlfn.IFNA(INDEX(D_TIP_TOGO[],MATCH($A13,D_TIP_TOGO[EMPLOYEE NAME],0),3),0)</f>
        <v>#REF!</v>
      </c>
      <c r="N13" s="189" t="e">
        <f t="shared" ref="N13:N76" si="23">SUM(H13:M13)</f>
        <v>#REF!</v>
      </c>
      <c r="O13" s="193" t="e">
        <f t="shared" ref="O13:O76" si="24">SUM(B13:F13)</f>
        <v>#REF!</v>
      </c>
      <c r="P13" s="189" t="e">
        <f t="shared" ref="P13:P76" si="25">SUM(N13:O13)</f>
        <v>#REF!</v>
      </c>
      <c r="Q13" s="194"/>
      <c r="R13" s="189" t="e">
        <f t="shared" si="1"/>
        <v>#REF!</v>
      </c>
      <c r="S13" s="189" t="str">
        <f t="shared" si="13"/>
        <v/>
      </c>
      <c r="V13" s="194"/>
      <c r="W13" s="189" t="e">
        <f t="shared" si="2"/>
        <v>#REF!</v>
      </c>
      <c r="X13" s="189" t="e">
        <f t="shared" si="14"/>
        <v>#REF!</v>
      </c>
      <c r="Y13" s="189" t="e">
        <f t="shared" si="15"/>
        <v>#REF!</v>
      </c>
      <c r="Z13" s="189" t="e">
        <f t="shared" si="16"/>
        <v>#REF!</v>
      </c>
      <c r="AB13" s="194"/>
      <c r="AC13" s="189" t="e">
        <f t="shared" si="3"/>
        <v>#REF!</v>
      </c>
      <c r="AD13" s="189" t="e">
        <f t="shared" si="17"/>
        <v>#REF!</v>
      </c>
      <c r="AE13" s="189" t="e">
        <f t="shared" si="18"/>
        <v>#REF!</v>
      </c>
      <c r="AF13" s="189" t="e">
        <f t="shared" si="19"/>
        <v>#REF!</v>
      </c>
      <c r="AH13" s="194"/>
      <c r="AI13" s="189" t="e">
        <f t="shared" si="4"/>
        <v>#REF!</v>
      </c>
      <c r="AJ13" s="189" t="e">
        <f t="shared" si="20"/>
        <v>#REF!</v>
      </c>
      <c r="AK13" s="189" t="e">
        <f t="shared" si="5"/>
        <v>#REF!</v>
      </c>
      <c r="AL13" s="189" t="e">
        <f t="shared" si="6"/>
        <v>#REF!</v>
      </c>
      <c r="AN13" s="194"/>
      <c r="AO13" s="189" t="e">
        <f t="shared" si="7"/>
        <v>#REF!</v>
      </c>
      <c r="AP13" s="189" t="e">
        <f t="shared" si="21"/>
        <v>#REF!</v>
      </c>
      <c r="AQ13" s="189" t="e">
        <f t="shared" si="8"/>
        <v>#REF!</v>
      </c>
      <c r="AR13" s="189" t="e">
        <f t="shared" si="9"/>
        <v>#REF!</v>
      </c>
      <c r="AT13" s="194"/>
      <c r="AU13" s="189" t="e">
        <f t="shared" si="10"/>
        <v>#REF!</v>
      </c>
      <c r="AV13" s="189" t="e">
        <f t="shared" si="22"/>
        <v>#REF!</v>
      </c>
      <c r="AW13" s="189" t="e">
        <f t="shared" si="11"/>
        <v>#REF!</v>
      </c>
      <c r="AX13" s="189" t="e">
        <f t="shared" si="12"/>
        <v>#REF!</v>
      </c>
      <c r="AZ13" s="194"/>
    </row>
    <row r="14" spans="1:52" s="189" customFormat="1">
      <c r="A14" s="189" t="e">
        <f>'HARD DATA'!B5</f>
        <v>#REF!</v>
      </c>
      <c r="B14" s="190" t="e">
        <f>_xlfn.IFNA(INDEX(L_TIP_TEPPAN[],MATCH($A14,L_TIP_TEPPAN[EMPLOYEE NAME],0),3),0)</f>
        <v>#REF!</v>
      </c>
      <c r="C14" s="190" t="e">
        <f>_xlfn.IFNA(INDEX(L_TIP_SUSHI[],MATCH($A14,L_TIP_SUSHI[EMPLOYEE NAME],0),3),0)</f>
        <v>#REF!</v>
      </c>
      <c r="D14" s="191" t="e">
        <f>_xlfn.IFNA(INDEX(L_TIP_BAR[],MATCH($A14,L_TIP_BAR[EMPLOYEE NAME],0),3),0)</f>
        <v>#REF!</v>
      </c>
      <c r="E14" s="192" t="e">
        <f>_xlfn.IFNA(INDEX(L_TIP_BUSSER[],MATCH($A14,L_TIP_BUSSER[EMPLOYEE NAME],0),3),0)</f>
        <v>#REF!</v>
      </c>
      <c r="F14" s="190" t="e">
        <f>_xlfn.IFNA(INDEX(L_TIP_TOGO[],MATCH(A14,L_TIP_TOGO[EMPLOYEE NAME],0),3),0)</f>
        <v>#REF!</v>
      </c>
      <c r="G14" s="193"/>
      <c r="I14" s="189" t="e">
        <f>_xlfn.IFNA(INDEX(D_TIP_TEPPAN[],MATCH($A14,D_TIP_TEPPAN[EMPLOYEE NAME],0),3),0)</f>
        <v>#REF!</v>
      </c>
      <c r="J14" s="189" t="e">
        <f>_xlfn.IFNA(INDEX(D_TIP_SUSHI[],MATCH($A14,D_TIP_SUSHI[EMPLOYEE NAME],0),3),0)</f>
        <v>#REF!</v>
      </c>
      <c r="K14" s="189" t="e">
        <f>_xlfn.IFNA(INDEX(D_TIP_BAR[],MATCH($A14,D_TIP_BAR[EMPLOYEE NAME],0),3),0)</f>
        <v>#REF!</v>
      </c>
      <c r="L14" s="189" t="e">
        <f>_xlfn.IFNA(INDEX(D_TIP_BUSSER[],MATCH($A14,D_TIP_BUSSER[EMPLOYEE NAME],0),3),0)</f>
        <v>#REF!</v>
      </c>
      <c r="M14" s="189" t="e">
        <f>_xlfn.IFNA(INDEX(D_TIP_TOGO[],MATCH($A14,D_TIP_TOGO[EMPLOYEE NAME],0),3),0)</f>
        <v>#REF!</v>
      </c>
      <c r="N14" s="189" t="e">
        <f t="shared" si="23"/>
        <v>#REF!</v>
      </c>
      <c r="O14" s="193" t="e">
        <f t="shared" si="24"/>
        <v>#REF!</v>
      </c>
      <c r="P14" s="189" t="e">
        <f t="shared" si="25"/>
        <v>#REF!</v>
      </c>
      <c r="Q14" s="194"/>
      <c r="R14" s="189" t="e">
        <f t="shared" si="1"/>
        <v>#REF!</v>
      </c>
      <c r="S14" s="189" t="str">
        <f t="shared" si="13"/>
        <v/>
      </c>
      <c r="V14" s="194"/>
      <c r="W14" s="189" t="e">
        <f t="shared" si="2"/>
        <v>#REF!</v>
      </c>
      <c r="X14" s="189" t="e">
        <f t="shared" si="14"/>
        <v>#REF!</v>
      </c>
      <c r="Y14" s="189" t="e">
        <f t="shared" si="15"/>
        <v>#REF!</v>
      </c>
      <c r="Z14" s="189" t="e">
        <f t="shared" si="16"/>
        <v>#REF!</v>
      </c>
      <c r="AB14" s="194"/>
      <c r="AC14" s="189" t="e">
        <f t="shared" si="3"/>
        <v>#REF!</v>
      </c>
      <c r="AD14" s="189" t="e">
        <f t="shared" si="17"/>
        <v>#REF!</v>
      </c>
      <c r="AE14" s="189" t="e">
        <f t="shared" si="18"/>
        <v>#REF!</v>
      </c>
      <c r="AF14" s="189" t="e">
        <f t="shared" si="19"/>
        <v>#REF!</v>
      </c>
      <c r="AH14" s="194"/>
      <c r="AI14" s="189" t="e">
        <f t="shared" si="4"/>
        <v>#REF!</v>
      </c>
      <c r="AJ14" s="189" t="e">
        <f t="shared" si="20"/>
        <v>#REF!</v>
      </c>
      <c r="AK14" s="189" t="e">
        <f t="shared" si="5"/>
        <v>#REF!</v>
      </c>
      <c r="AL14" s="189" t="e">
        <f t="shared" si="6"/>
        <v>#REF!</v>
      </c>
      <c r="AN14" s="194"/>
      <c r="AO14" s="189" t="e">
        <f t="shared" si="7"/>
        <v>#REF!</v>
      </c>
      <c r="AP14" s="189" t="e">
        <f t="shared" si="21"/>
        <v>#REF!</v>
      </c>
      <c r="AQ14" s="189" t="e">
        <f t="shared" si="8"/>
        <v>#REF!</v>
      </c>
      <c r="AR14" s="189" t="e">
        <f t="shared" si="9"/>
        <v>#REF!</v>
      </c>
      <c r="AT14" s="194"/>
      <c r="AU14" s="189" t="e">
        <f t="shared" si="10"/>
        <v>#REF!</v>
      </c>
      <c r="AV14" s="189" t="e">
        <f t="shared" si="22"/>
        <v>#REF!</v>
      </c>
      <c r="AW14" s="189" t="e">
        <f t="shared" si="11"/>
        <v>#REF!</v>
      </c>
      <c r="AX14" s="189" t="e">
        <f t="shared" si="12"/>
        <v>#REF!</v>
      </c>
      <c r="AZ14" s="194"/>
    </row>
    <row r="15" spans="1:52" s="189" customFormat="1">
      <c r="A15" s="189" t="e">
        <f>'HARD DATA'!B6</f>
        <v>#REF!</v>
      </c>
      <c r="B15" s="190" t="e">
        <f>_xlfn.IFNA(INDEX(L_TIP_TEPPAN[],MATCH($A15,L_TIP_TEPPAN[EMPLOYEE NAME],0),3),0)</f>
        <v>#REF!</v>
      </c>
      <c r="C15" s="190" t="e">
        <f>_xlfn.IFNA(INDEX(L_TIP_SUSHI[],MATCH($A15,L_TIP_SUSHI[EMPLOYEE NAME],0),3),0)</f>
        <v>#REF!</v>
      </c>
      <c r="D15" s="191" t="e">
        <f>_xlfn.IFNA(INDEX(L_TIP_BAR[],MATCH($A15,L_TIP_BAR[EMPLOYEE NAME],0),3),0)</f>
        <v>#REF!</v>
      </c>
      <c r="E15" s="192" t="e">
        <f>_xlfn.IFNA(INDEX(L_TIP_BUSSER[],MATCH($A15,L_TIP_BUSSER[EMPLOYEE NAME],0),3),0)</f>
        <v>#REF!</v>
      </c>
      <c r="F15" s="190" t="e">
        <f>_xlfn.IFNA(INDEX(L_TIP_TOGO[],MATCH(A15,L_TIP_TOGO[EMPLOYEE NAME],0),3),0)</f>
        <v>#REF!</v>
      </c>
      <c r="G15" s="193"/>
      <c r="I15" s="189" t="e">
        <f>_xlfn.IFNA(INDEX(D_TIP_TEPPAN[],MATCH($A15,D_TIP_TEPPAN[EMPLOYEE NAME],0),3),0)</f>
        <v>#REF!</v>
      </c>
      <c r="J15" s="189" t="e">
        <f>_xlfn.IFNA(INDEX(D_TIP_SUSHI[],MATCH($A15,D_TIP_SUSHI[EMPLOYEE NAME],0),3),0)</f>
        <v>#REF!</v>
      </c>
      <c r="K15" s="189" t="e">
        <f>_xlfn.IFNA(INDEX(D_TIP_BAR[],MATCH($A15,D_TIP_BAR[EMPLOYEE NAME],0),3),0)</f>
        <v>#REF!</v>
      </c>
      <c r="L15" s="189" t="e">
        <f>_xlfn.IFNA(INDEX(D_TIP_BUSSER[],MATCH($A15,D_TIP_BUSSER[EMPLOYEE NAME],0),3),0)</f>
        <v>#REF!</v>
      </c>
      <c r="M15" s="189" t="e">
        <f>_xlfn.IFNA(INDEX(D_TIP_TOGO[],MATCH($A15,D_TIP_TOGO[EMPLOYEE NAME],0),3),0)</f>
        <v>#REF!</v>
      </c>
      <c r="N15" s="189" t="e">
        <f t="shared" si="23"/>
        <v>#REF!</v>
      </c>
      <c r="O15" s="193" t="e">
        <f t="shared" si="24"/>
        <v>#REF!</v>
      </c>
      <c r="P15" s="189" t="e">
        <f t="shared" si="25"/>
        <v>#REF!</v>
      </c>
      <c r="Q15" s="194"/>
      <c r="R15" s="189" t="e">
        <f t="shared" si="1"/>
        <v>#REF!</v>
      </c>
      <c r="S15" s="189" t="str">
        <f t="shared" si="13"/>
        <v/>
      </c>
      <c r="V15" s="194"/>
      <c r="W15" s="189" t="e">
        <f t="shared" si="2"/>
        <v>#REF!</v>
      </c>
      <c r="X15" s="189" t="e">
        <f t="shared" si="14"/>
        <v>#REF!</v>
      </c>
      <c r="Y15" s="189" t="e">
        <f t="shared" si="15"/>
        <v>#REF!</v>
      </c>
      <c r="Z15" s="189" t="e">
        <f t="shared" si="16"/>
        <v>#REF!</v>
      </c>
      <c r="AB15" s="194"/>
      <c r="AC15" s="189" t="e">
        <f t="shared" si="3"/>
        <v>#REF!</v>
      </c>
      <c r="AD15" s="189" t="e">
        <f t="shared" si="17"/>
        <v>#REF!</v>
      </c>
      <c r="AE15" s="189" t="e">
        <f t="shared" si="18"/>
        <v>#REF!</v>
      </c>
      <c r="AF15" s="189" t="e">
        <f t="shared" si="19"/>
        <v>#REF!</v>
      </c>
      <c r="AH15" s="194"/>
      <c r="AI15" s="189" t="e">
        <f t="shared" si="4"/>
        <v>#REF!</v>
      </c>
      <c r="AJ15" s="189" t="e">
        <f t="shared" si="20"/>
        <v>#REF!</v>
      </c>
      <c r="AK15" s="189" t="e">
        <f t="shared" si="5"/>
        <v>#REF!</v>
      </c>
      <c r="AL15" s="189" t="e">
        <f t="shared" si="6"/>
        <v>#REF!</v>
      </c>
      <c r="AN15" s="194"/>
      <c r="AO15" s="189" t="e">
        <f t="shared" si="7"/>
        <v>#REF!</v>
      </c>
      <c r="AP15" s="189" t="e">
        <f t="shared" si="21"/>
        <v>#REF!</v>
      </c>
      <c r="AQ15" s="189" t="e">
        <f t="shared" si="8"/>
        <v>#REF!</v>
      </c>
      <c r="AR15" s="189" t="e">
        <f t="shared" si="9"/>
        <v>#REF!</v>
      </c>
      <c r="AT15" s="194"/>
      <c r="AU15" s="189" t="e">
        <f t="shared" si="10"/>
        <v>#REF!</v>
      </c>
      <c r="AV15" s="189" t="e">
        <f t="shared" si="22"/>
        <v>#REF!</v>
      </c>
      <c r="AW15" s="189" t="e">
        <f t="shared" si="11"/>
        <v>#REF!</v>
      </c>
      <c r="AX15" s="189" t="e">
        <f t="shared" si="12"/>
        <v>#REF!</v>
      </c>
      <c r="AZ15" s="194"/>
    </row>
    <row r="16" spans="1:52" s="189" customFormat="1">
      <c r="A16" s="189" t="e">
        <f>'HARD DATA'!B7</f>
        <v>#REF!</v>
      </c>
      <c r="B16" s="190" t="e">
        <f>_xlfn.IFNA(INDEX(L_TIP_TEPPAN[],MATCH($A16,L_TIP_TEPPAN[EMPLOYEE NAME],0),3),0)</f>
        <v>#REF!</v>
      </c>
      <c r="C16" s="190" t="e">
        <f>_xlfn.IFNA(INDEX(L_TIP_SUSHI[],MATCH($A16,L_TIP_SUSHI[EMPLOYEE NAME],0),3),0)</f>
        <v>#REF!</v>
      </c>
      <c r="D16" s="191" t="e">
        <f>_xlfn.IFNA(INDEX(L_TIP_BAR[],MATCH($A16,L_TIP_BAR[EMPLOYEE NAME],0),3),0)</f>
        <v>#REF!</v>
      </c>
      <c r="E16" s="192" t="e">
        <f>_xlfn.IFNA(INDEX(L_TIP_BUSSER[],MATCH($A16,L_TIP_BUSSER[EMPLOYEE NAME],0),3),0)</f>
        <v>#REF!</v>
      </c>
      <c r="F16" s="190" t="e">
        <f>_xlfn.IFNA(INDEX(L_TIP_TOGO[],MATCH(A16,L_TIP_TOGO[EMPLOYEE NAME],0),3),0)</f>
        <v>#REF!</v>
      </c>
      <c r="G16" s="193"/>
      <c r="I16" s="189" t="e">
        <f>_xlfn.IFNA(INDEX(D_TIP_TEPPAN[],MATCH($A16,D_TIP_TEPPAN[EMPLOYEE NAME],0),3),0)</f>
        <v>#REF!</v>
      </c>
      <c r="J16" s="189" t="e">
        <f>_xlfn.IFNA(INDEX(D_TIP_SUSHI[],MATCH($A16,D_TIP_SUSHI[EMPLOYEE NAME],0),3),0)</f>
        <v>#REF!</v>
      </c>
      <c r="K16" s="189" t="e">
        <f>_xlfn.IFNA(INDEX(D_TIP_BAR[],MATCH($A16,D_TIP_BAR[EMPLOYEE NAME],0),3),0)</f>
        <v>#REF!</v>
      </c>
      <c r="L16" s="189" t="e">
        <f>_xlfn.IFNA(INDEX(D_TIP_BUSSER[],MATCH($A16,D_TIP_BUSSER[EMPLOYEE NAME],0),3),0)</f>
        <v>#REF!</v>
      </c>
      <c r="M16" s="189" t="e">
        <f>_xlfn.IFNA(INDEX(D_TIP_TOGO[],MATCH($A16,D_TIP_TOGO[EMPLOYEE NAME],0),3),0)</f>
        <v>#REF!</v>
      </c>
      <c r="N16" s="189" t="e">
        <f t="shared" si="23"/>
        <v>#REF!</v>
      </c>
      <c r="O16" s="193" t="e">
        <f t="shared" si="24"/>
        <v>#REF!</v>
      </c>
      <c r="P16" s="189" t="e">
        <f t="shared" si="25"/>
        <v>#REF!</v>
      </c>
      <c r="Q16" s="194"/>
      <c r="R16" s="189" t="e">
        <f t="shared" si="1"/>
        <v>#REF!</v>
      </c>
      <c r="S16" s="189" t="str">
        <f t="shared" si="13"/>
        <v/>
      </c>
      <c r="V16" s="194"/>
      <c r="W16" s="189" t="e">
        <f t="shared" si="2"/>
        <v>#REF!</v>
      </c>
      <c r="X16" s="189" t="e">
        <f t="shared" si="14"/>
        <v>#REF!</v>
      </c>
      <c r="Y16" s="189" t="e">
        <f t="shared" si="15"/>
        <v>#REF!</v>
      </c>
      <c r="Z16" s="189" t="e">
        <f t="shared" si="16"/>
        <v>#REF!</v>
      </c>
      <c r="AB16" s="194"/>
      <c r="AC16" s="189" t="e">
        <f t="shared" si="3"/>
        <v>#REF!</v>
      </c>
      <c r="AD16" s="189" t="e">
        <f t="shared" si="17"/>
        <v>#REF!</v>
      </c>
      <c r="AE16" s="189" t="e">
        <f t="shared" si="18"/>
        <v>#REF!</v>
      </c>
      <c r="AF16" s="189" t="e">
        <f t="shared" si="19"/>
        <v>#REF!</v>
      </c>
      <c r="AH16" s="194"/>
      <c r="AI16" s="189" t="e">
        <f t="shared" si="4"/>
        <v>#REF!</v>
      </c>
      <c r="AJ16" s="189" t="e">
        <f t="shared" si="20"/>
        <v>#REF!</v>
      </c>
      <c r="AK16" s="189" t="e">
        <f t="shared" si="5"/>
        <v>#REF!</v>
      </c>
      <c r="AL16" s="189" t="e">
        <f t="shared" si="6"/>
        <v>#REF!</v>
      </c>
      <c r="AN16" s="194"/>
      <c r="AO16" s="189" t="e">
        <f t="shared" si="7"/>
        <v>#REF!</v>
      </c>
      <c r="AP16" s="189" t="e">
        <f t="shared" si="21"/>
        <v>#REF!</v>
      </c>
      <c r="AQ16" s="189" t="e">
        <f t="shared" si="8"/>
        <v>#REF!</v>
      </c>
      <c r="AR16" s="189" t="e">
        <f t="shared" si="9"/>
        <v>#REF!</v>
      </c>
      <c r="AT16" s="194"/>
      <c r="AU16" s="189" t="e">
        <f t="shared" si="10"/>
        <v>#REF!</v>
      </c>
      <c r="AV16" s="189" t="e">
        <f t="shared" si="22"/>
        <v>#REF!</v>
      </c>
      <c r="AW16" s="189" t="e">
        <f t="shared" si="11"/>
        <v>#REF!</v>
      </c>
      <c r="AX16" s="189" t="e">
        <f t="shared" si="12"/>
        <v>#REF!</v>
      </c>
      <c r="AZ16" s="194"/>
    </row>
    <row r="17" spans="1:52" s="189" customFormat="1">
      <c r="A17" s="189" t="e">
        <f>'HARD DATA'!B8</f>
        <v>#REF!</v>
      </c>
      <c r="B17" s="190" t="e">
        <f>_xlfn.IFNA(INDEX(L_TIP_TEPPAN[],MATCH($A17,L_TIP_TEPPAN[EMPLOYEE NAME],0),3),0)</f>
        <v>#REF!</v>
      </c>
      <c r="C17" s="190" t="e">
        <f>_xlfn.IFNA(INDEX(L_TIP_SUSHI[],MATCH($A17,L_TIP_SUSHI[EMPLOYEE NAME],0),3),0)</f>
        <v>#REF!</v>
      </c>
      <c r="D17" s="191" t="e">
        <f>_xlfn.IFNA(INDEX(L_TIP_BAR[],MATCH($A17,L_TIP_BAR[EMPLOYEE NAME],0),3),0)</f>
        <v>#REF!</v>
      </c>
      <c r="E17" s="192" t="e">
        <f>_xlfn.IFNA(INDEX(L_TIP_BUSSER[],MATCH($A17,L_TIP_BUSSER[EMPLOYEE NAME],0),3),0)</f>
        <v>#REF!</v>
      </c>
      <c r="F17" s="190" t="e">
        <f>_xlfn.IFNA(INDEX(L_TIP_TOGO[],MATCH(A17,L_TIP_TOGO[EMPLOYEE NAME],0),3),0)</f>
        <v>#REF!</v>
      </c>
      <c r="G17" s="193"/>
      <c r="I17" s="189" t="e">
        <f>_xlfn.IFNA(INDEX(D_TIP_TEPPAN[],MATCH($A17,D_TIP_TEPPAN[EMPLOYEE NAME],0),3),0)</f>
        <v>#REF!</v>
      </c>
      <c r="J17" s="189" t="e">
        <f>_xlfn.IFNA(INDEX(D_TIP_SUSHI[],MATCH($A17,D_TIP_SUSHI[EMPLOYEE NAME],0),3),0)</f>
        <v>#REF!</v>
      </c>
      <c r="K17" s="189" t="e">
        <f>_xlfn.IFNA(INDEX(D_TIP_BAR[],MATCH($A17,D_TIP_BAR[EMPLOYEE NAME],0),3),0)</f>
        <v>#REF!</v>
      </c>
      <c r="L17" s="189" t="e">
        <f>_xlfn.IFNA(INDEX(D_TIP_BUSSER[],MATCH($A17,D_TIP_BUSSER[EMPLOYEE NAME],0),3),0)</f>
        <v>#REF!</v>
      </c>
      <c r="M17" s="189" t="e">
        <f>_xlfn.IFNA(INDEX(D_TIP_TOGO[],MATCH($A17,D_TIP_TOGO[EMPLOYEE NAME],0),3),0)</f>
        <v>#REF!</v>
      </c>
      <c r="N17" s="189" t="e">
        <f t="shared" si="23"/>
        <v>#REF!</v>
      </c>
      <c r="O17" s="193" t="e">
        <f t="shared" si="24"/>
        <v>#REF!</v>
      </c>
      <c r="P17" s="189" t="e">
        <f t="shared" si="25"/>
        <v>#REF!</v>
      </c>
      <c r="Q17" s="194"/>
      <c r="R17" s="189" t="e">
        <f t="shared" si="1"/>
        <v>#REF!</v>
      </c>
      <c r="S17" s="189" t="str">
        <f t="shared" si="13"/>
        <v/>
      </c>
      <c r="V17" s="194"/>
      <c r="W17" s="189" t="e">
        <f t="shared" si="2"/>
        <v>#REF!</v>
      </c>
      <c r="X17" s="189" t="e">
        <f t="shared" si="14"/>
        <v>#REF!</v>
      </c>
      <c r="Y17" s="189" t="e">
        <f t="shared" si="15"/>
        <v>#REF!</v>
      </c>
      <c r="Z17" s="189" t="e">
        <f t="shared" si="16"/>
        <v>#REF!</v>
      </c>
      <c r="AB17" s="194"/>
      <c r="AC17" s="189" t="e">
        <f t="shared" si="3"/>
        <v>#REF!</v>
      </c>
      <c r="AD17" s="189" t="e">
        <f t="shared" si="17"/>
        <v>#REF!</v>
      </c>
      <c r="AE17" s="189" t="e">
        <f t="shared" si="18"/>
        <v>#REF!</v>
      </c>
      <c r="AF17" s="189" t="e">
        <f t="shared" si="19"/>
        <v>#REF!</v>
      </c>
      <c r="AH17" s="194"/>
      <c r="AI17" s="189" t="e">
        <f t="shared" si="4"/>
        <v>#REF!</v>
      </c>
      <c r="AJ17" s="189" t="e">
        <f t="shared" si="20"/>
        <v>#REF!</v>
      </c>
      <c r="AK17" s="189" t="e">
        <f t="shared" si="5"/>
        <v>#REF!</v>
      </c>
      <c r="AL17" s="189" t="e">
        <f t="shared" si="6"/>
        <v>#REF!</v>
      </c>
      <c r="AN17" s="194"/>
      <c r="AO17" s="189" t="e">
        <f t="shared" si="7"/>
        <v>#REF!</v>
      </c>
      <c r="AP17" s="189" t="e">
        <f t="shared" si="21"/>
        <v>#REF!</v>
      </c>
      <c r="AQ17" s="189" t="e">
        <f t="shared" si="8"/>
        <v>#REF!</v>
      </c>
      <c r="AR17" s="189" t="e">
        <f t="shared" si="9"/>
        <v>#REF!</v>
      </c>
      <c r="AT17" s="194"/>
      <c r="AU17" s="189" t="e">
        <f t="shared" si="10"/>
        <v>#REF!</v>
      </c>
      <c r="AV17" s="189" t="e">
        <f t="shared" si="22"/>
        <v>#REF!</v>
      </c>
      <c r="AW17" s="189" t="e">
        <f t="shared" si="11"/>
        <v>#REF!</v>
      </c>
      <c r="AX17" s="189" t="e">
        <f t="shared" si="12"/>
        <v>#REF!</v>
      </c>
      <c r="AZ17" s="194"/>
    </row>
    <row r="18" spans="1:52" s="189" customFormat="1">
      <c r="A18" s="189" t="e">
        <f>'HARD DATA'!B9</f>
        <v>#REF!</v>
      </c>
      <c r="B18" s="190" t="e">
        <f>_xlfn.IFNA(INDEX(L_TIP_TEPPAN[],MATCH($A18,L_TIP_TEPPAN[EMPLOYEE NAME],0),3),0)</f>
        <v>#REF!</v>
      </c>
      <c r="C18" s="190" t="e">
        <f>_xlfn.IFNA(INDEX(L_TIP_SUSHI[],MATCH($A18,L_TIP_SUSHI[EMPLOYEE NAME],0),3),0)</f>
        <v>#REF!</v>
      </c>
      <c r="D18" s="191" t="e">
        <f>_xlfn.IFNA(INDEX(L_TIP_BAR[],MATCH($A18,L_TIP_BAR[EMPLOYEE NAME],0),3),0)</f>
        <v>#REF!</v>
      </c>
      <c r="E18" s="192" t="e">
        <f>_xlfn.IFNA(INDEX(L_TIP_BUSSER[],MATCH($A18,L_TIP_BUSSER[EMPLOYEE NAME],0),3),0)</f>
        <v>#REF!</v>
      </c>
      <c r="F18" s="190" t="e">
        <f>_xlfn.IFNA(INDEX(L_TIP_TOGO[],MATCH(A18,L_TIP_TOGO[EMPLOYEE NAME],0),3),0)</f>
        <v>#REF!</v>
      </c>
      <c r="G18" s="193"/>
      <c r="I18" s="189" t="e">
        <f>_xlfn.IFNA(INDEX(D_TIP_TEPPAN[],MATCH($A18,D_TIP_TEPPAN[EMPLOYEE NAME],0),3),0)</f>
        <v>#REF!</v>
      </c>
      <c r="J18" s="189" t="e">
        <f>_xlfn.IFNA(INDEX(D_TIP_SUSHI[],MATCH($A18,D_TIP_SUSHI[EMPLOYEE NAME],0),3),0)</f>
        <v>#REF!</v>
      </c>
      <c r="K18" s="189" t="e">
        <f>_xlfn.IFNA(INDEX(D_TIP_BAR[],MATCH($A18,D_TIP_BAR[EMPLOYEE NAME],0),3),0)</f>
        <v>#REF!</v>
      </c>
      <c r="L18" s="189" t="e">
        <f>_xlfn.IFNA(INDEX(D_TIP_BUSSER[],MATCH($A18,D_TIP_BUSSER[EMPLOYEE NAME],0),3),0)</f>
        <v>#REF!</v>
      </c>
      <c r="M18" s="189" t="e">
        <f>_xlfn.IFNA(INDEX(D_TIP_TOGO[],MATCH($A18,D_TIP_TOGO[EMPLOYEE NAME],0),3),0)</f>
        <v>#REF!</v>
      </c>
      <c r="N18" s="189" t="e">
        <f t="shared" si="23"/>
        <v>#REF!</v>
      </c>
      <c r="O18" s="193" t="e">
        <f t="shared" si="24"/>
        <v>#REF!</v>
      </c>
      <c r="P18" s="189" t="e">
        <f t="shared" si="25"/>
        <v>#REF!</v>
      </c>
      <c r="Q18" s="194"/>
      <c r="R18" s="189" t="e">
        <f t="shared" si="1"/>
        <v>#REF!</v>
      </c>
      <c r="S18" s="189" t="str">
        <f t="shared" si="13"/>
        <v/>
      </c>
      <c r="V18" s="194"/>
      <c r="W18" s="189" t="e">
        <f t="shared" si="2"/>
        <v>#REF!</v>
      </c>
      <c r="X18" s="189" t="e">
        <f t="shared" si="14"/>
        <v>#REF!</v>
      </c>
      <c r="Y18" s="189" t="e">
        <f t="shared" si="15"/>
        <v>#REF!</v>
      </c>
      <c r="Z18" s="189" t="e">
        <f t="shared" si="16"/>
        <v>#REF!</v>
      </c>
      <c r="AB18" s="194"/>
      <c r="AC18" s="189" t="e">
        <f t="shared" si="3"/>
        <v>#REF!</v>
      </c>
      <c r="AD18" s="189" t="e">
        <f t="shared" si="17"/>
        <v>#REF!</v>
      </c>
      <c r="AE18" s="189" t="e">
        <f t="shared" si="18"/>
        <v>#REF!</v>
      </c>
      <c r="AF18" s="189" t="e">
        <f t="shared" si="19"/>
        <v>#REF!</v>
      </c>
      <c r="AH18" s="194"/>
      <c r="AI18" s="189" t="e">
        <f t="shared" si="4"/>
        <v>#REF!</v>
      </c>
      <c r="AJ18" s="189" t="e">
        <f t="shared" si="20"/>
        <v>#REF!</v>
      </c>
      <c r="AK18" s="189" t="e">
        <f t="shared" si="5"/>
        <v>#REF!</v>
      </c>
      <c r="AL18" s="189" t="e">
        <f t="shared" si="6"/>
        <v>#REF!</v>
      </c>
      <c r="AN18" s="194"/>
      <c r="AO18" s="189" t="e">
        <f t="shared" si="7"/>
        <v>#REF!</v>
      </c>
      <c r="AP18" s="189" t="e">
        <f t="shared" si="21"/>
        <v>#REF!</v>
      </c>
      <c r="AQ18" s="189" t="e">
        <f t="shared" si="8"/>
        <v>#REF!</v>
      </c>
      <c r="AR18" s="189" t="e">
        <f t="shared" si="9"/>
        <v>#REF!</v>
      </c>
      <c r="AT18" s="194"/>
      <c r="AU18" s="189" t="e">
        <f t="shared" si="10"/>
        <v>#REF!</v>
      </c>
      <c r="AV18" s="189" t="e">
        <f t="shared" si="22"/>
        <v>#REF!</v>
      </c>
      <c r="AW18" s="189" t="e">
        <f t="shared" si="11"/>
        <v>#REF!</v>
      </c>
      <c r="AX18" s="189" t="e">
        <f t="shared" si="12"/>
        <v>#REF!</v>
      </c>
      <c r="AZ18" s="194"/>
    </row>
    <row r="19" spans="1:52" s="189" customFormat="1">
      <c r="A19" s="189" t="e">
        <f>'HARD DATA'!B10</f>
        <v>#REF!</v>
      </c>
      <c r="B19" s="190" t="e">
        <f>_xlfn.IFNA(INDEX(L_TIP_TEPPAN[],MATCH($A19,L_TIP_TEPPAN[EMPLOYEE NAME],0),3),0)</f>
        <v>#REF!</v>
      </c>
      <c r="C19" s="190" t="e">
        <f>_xlfn.IFNA(INDEX(L_TIP_SUSHI[],MATCH($A19,L_TIP_SUSHI[EMPLOYEE NAME],0),3),0)</f>
        <v>#REF!</v>
      </c>
      <c r="D19" s="191" t="e">
        <f>_xlfn.IFNA(INDEX(L_TIP_BAR[],MATCH($A19,L_TIP_BAR[EMPLOYEE NAME],0),3),0)</f>
        <v>#REF!</v>
      </c>
      <c r="E19" s="192" t="e">
        <f>_xlfn.IFNA(INDEX(L_TIP_BUSSER[],MATCH($A19,L_TIP_BUSSER[EMPLOYEE NAME],0),3),0)</f>
        <v>#REF!</v>
      </c>
      <c r="F19" s="190" t="e">
        <f>_xlfn.IFNA(INDEX(L_TIP_TOGO[],MATCH(A19,L_TIP_TOGO[EMPLOYEE NAME],0),3),0)</f>
        <v>#REF!</v>
      </c>
      <c r="G19" s="193"/>
      <c r="I19" s="189" t="e">
        <f>_xlfn.IFNA(INDEX(D_TIP_TEPPAN[],MATCH($A19,D_TIP_TEPPAN[EMPLOYEE NAME],0),3),0)</f>
        <v>#REF!</v>
      </c>
      <c r="J19" s="189" t="e">
        <f>_xlfn.IFNA(INDEX(D_TIP_SUSHI[],MATCH($A19,D_TIP_SUSHI[EMPLOYEE NAME],0),3),0)</f>
        <v>#REF!</v>
      </c>
      <c r="K19" s="189" t="e">
        <f>_xlfn.IFNA(INDEX(D_TIP_BAR[],MATCH($A19,D_TIP_BAR[EMPLOYEE NAME],0),3),0)</f>
        <v>#REF!</v>
      </c>
      <c r="L19" s="189" t="e">
        <f>_xlfn.IFNA(INDEX(D_TIP_BUSSER[],MATCH($A19,D_TIP_BUSSER[EMPLOYEE NAME],0),3),0)</f>
        <v>#REF!</v>
      </c>
      <c r="M19" s="189" t="e">
        <f>_xlfn.IFNA(INDEX(D_TIP_TOGO[],MATCH($A19,D_TIP_TOGO[EMPLOYEE NAME],0),3),0)</f>
        <v>#REF!</v>
      </c>
      <c r="N19" s="189" t="e">
        <f t="shared" si="23"/>
        <v>#REF!</v>
      </c>
      <c r="O19" s="193" t="e">
        <f t="shared" si="24"/>
        <v>#REF!</v>
      </c>
      <c r="P19" s="189" t="e">
        <f t="shared" si="25"/>
        <v>#REF!</v>
      </c>
      <c r="Q19" s="194"/>
      <c r="R19" s="189" t="e">
        <f t="shared" si="1"/>
        <v>#REF!</v>
      </c>
      <c r="S19" s="189" t="str">
        <f t="shared" si="13"/>
        <v/>
      </c>
      <c r="V19" s="194"/>
      <c r="W19" s="189" t="e">
        <f t="shared" si="2"/>
        <v>#REF!</v>
      </c>
      <c r="X19" s="189" t="e">
        <f t="shared" si="14"/>
        <v>#REF!</v>
      </c>
      <c r="Y19" s="189" t="e">
        <f t="shared" si="15"/>
        <v>#REF!</v>
      </c>
      <c r="Z19" s="189" t="e">
        <f t="shared" si="16"/>
        <v>#REF!</v>
      </c>
      <c r="AB19" s="194"/>
      <c r="AC19" s="189" t="e">
        <f t="shared" si="3"/>
        <v>#REF!</v>
      </c>
      <c r="AD19" s="189" t="e">
        <f t="shared" si="17"/>
        <v>#REF!</v>
      </c>
      <c r="AE19" s="189" t="e">
        <f t="shared" si="18"/>
        <v>#REF!</v>
      </c>
      <c r="AF19" s="189" t="e">
        <f t="shared" si="19"/>
        <v>#REF!</v>
      </c>
      <c r="AH19" s="194"/>
      <c r="AI19" s="189" t="e">
        <f t="shared" si="4"/>
        <v>#REF!</v>
      </c>
      <c r="AJ19" s="189" t="e">
        <f t="shared" si="20"/>
        <v>#REF!</v>
      </c>
      <c r="AK19" s="189" t="e">
        <f t="shared" si="5"/>
        <v>#REF!</v>
      </c>
      <c r="AL19" s="189" t="e">
        <f t="shared" si="6"/>
        <v>#REF!</v>
      </c>
      <c r="AN19" s="194"/>
      <c r="AO19" s="189" t="e">
        <f t="shared" si="7"/>
        <v>#REF!</v>
      </c>
      <c r="AP19" s="189" t="e">
        <f t="shared" si="21"/>
        <v>#REF!</v>
      </c>
      <c r="AQ19" s="189" t="e">
        <f t="shared" si="8"/>
        <v>#REF!</v>
      </c>
      <c r="AR19" s="189" t="e">
        <f t="shared" si="9"/>
        <v>#REF!</v>
      </c>
      <c r="AT19" s="194"/>
      <c r="AU19" s="189" t="e">
        <f t="shared" si="10"/>
        <v>#REF!</v>
      </c>
      <c r="AV19" s="189" t="e">
        <f t="shared" si="22"/>
        <v>#REF!</v>
      </c>
      <c r="AW19" s="189" t="e">
        <f t="shared" si="11"/>
        <v>#REF!</v>
      </c>
      <c r="AX19" s="189" t="e">
        <f t="shared" si="12"/>
        <v>#REF!</v>
      </c>
      <c r="AZ19" s="194"/>
    </row>
    <row r="20" spans="1:52" s="189" customFormat="1">
      <c r="A20" s="189" t="e">
        <f>'HARD DATA'!B11</f>
        <v>#REF!</v>
      </c>
      <c r="B20" s="190" t="e">
        <f>_xlfn.IFNA(INDEX(L_TIP_TEPPAN[],MATCH($A20,L_TIP_TEPPAN[EMPLOYEE NAME],0),3),0)</f>
        <v>#REF!</v>
      </c>
      <c r="C20" s="190" t="e">
        <f>_xlfn.IFNA(INDEX(L_TIP_SUSHI[],MATCH($A20,L_TIP_SUSHI[EMPLOYEE NAME],0),3),0)</f>
        <v>#REF!</v>
      </c>
      <c r="D20" s="191" t="e">
        <f>_xlfn.IFNA(INDEX(L_TIP_BAR[],MATCH($A20,L_TIP_BAR[EMPLOYEE NAME],0),3),0)</f>
        <v>#REF!</v>
      </c>
      <c r="E20" s="192" t="e">
        <f>_xlfn.IFNA(INDEX(L_TIP_BUSSER[],MATCH($A20,L_TIP_BUSSER[EMPLOYEE NAME],0),3),0)</f>
        <v>#REF!</v>
      </c>
      <c r="F20" s="190" t="e">
        <f>_xlfn.IFNA(INDEX(L_TIP_TOGO[],MATCH(A20,L_TIP_TOGO[EMPLOYEE NAME],0),3),0)</f>
        <v>#REF!</v>
      </c>
      <c r="G20" s="193"/>
      <c r="I20" s="189" t="e">
        <f>_xlfn.IFNA(INDEX(D_TIP_TEPPAN[],MATCH($A20,D_TIP_TEPPAN[EMPLOYEE NAME],0),3),0)</f>
        <v>#REF!</v>
      </c>
      <c r="J20" s="189" t="e">
        <f>_xlfn.IFNA(INDEX(D_TIP_SUSHI[],MATCH($A20,D_TIP_SUSHI[EMPLOYEE NAME],0),3),0)</f>
        <v>#REF!</v>
      </c>
      <c r="K20" s="189" t="e">
        <f>_xlfn.IFNA(INDEX(D_TIP_BAR[],MATCH($A20,D_TIP_BAR[EMPLOYEE NAME],0),3),0)</f>
        <v>#REF!</v>
      </c>
      <c r="L20" s="189" t="e">
        <f>_xlfn.IFNA(INDEX(D_TIP_BUSSER[],MATCH($A20,D_TIP_BUSSER[EMPLOYEE NAME],0),3),0)</f>
        <v>#REF!</v>
      </c>
      <c r="M20" s="189" t="e">
        <f>_xlfn.IFNA(INDEX(D_TIP_TOGO[],MATCH($A20,D_TIP_TOGO[EMPLOYEE NAME],0),3),0)</f>
        <v>#REF!</v>
      </c>
      <c r="N20" s="189" t="e">
        <f t="shared" si="23"/>
        <v>#REF!</v>
      </c>
      <c r="O20" s="193" t="e">
        <f t="shared" si="24"/>
        <v>#REF!</v>
      </c>
      <c r="P20" s="189" t="e">
        <f t="shared" si="25"/>
        <v>#REF!</v>
      </c>
      <c r="Q20" s="194"/>
      <c r="R20" s="189" t="e">
        <f t="shared" si="1"/>
        <v>#REF!</v>
      </c>
      <c r="S20" s="189" t="str">
        <f t="shared" si="13"/>
        <v/>
      </c>
      <c r="V20" s="194"/>
      <c r="W20" s="189" t="e">
        <f t="shared" si="2"/>
        <v>#REF!</v>
      </c>
      <c r="X20" s="189" t="e">
        <f t="shared" si="14"/>
        <v>#REF!</v>
      </c>
      <c r="Y20" s="189" t="e">
        <f t="shared" si="15"/>
        <v>#REF!</v>
      </c>
      <c r="Z20" s="189" t="e">
        <f t="shared" si="16"/>
        <v>#REF!</v>
      </c>
      <c r="AB20" s="194"/>
      <c r="AC20" s="189" t="e">
        <f t="shared" si="3"/>
        <v>#REF!</v>
      </c>
      <c r="AD20" s="189" t="e">
        <f t="shared" si="17"/>
        <v>#REF!</v>
      </c>
      <c r="AE20" s="189" t="e">
        <f t="shared" si="18"/>
        <v>#REF!</v>
      </c>
      <c r="AF20" s="189" t="e">
        <f t="shared" si="19"/>
        <v>#REF!</v>
      </c>
      <c r="AH20" s="194"/>
      <c r="AI20" s="189" t="e">
        <f t="shared" si="4"/>
        <v>#REF!</v>
      </c>
      <c r="AJ20" s="189" t="e">
        <f t="shared" si="20"/>
        <v>#REF!</v>
      </c>
      <c r="AK20" s="189" t="e">
        <f t="shared" si="5"/>
        <v>#REF!</v>
      </c>
      <c r="AL20" s="189" t="e">
        <f t="shared" si="6"/>
        <v>#REF!</v>
      </c>
      <c r="AN20" s="194"/>
      <c r="AO20" s="189" t="e">
        <f t="shared" si="7"/>
        <v>#REF!</v>
      </c>
      <c r="AP20" s="189" t="e">
        <f t="shared" si="21"/>
        <v>#REF!</v>
      </c>
      <c r="AQ20" s="189" t="e">
        <f t="shared" si="8"/>
        <v>#REF!</v>
      </c>
      <c r="AR20" s="189" t="e">
        <f t="shared" si="9"/>
        <v>#REF!</v>
      </c>
      <c r="AT20" s="194"/>
      <c r="AU20" s="189" t="e">
        <f t="shared" si="10"/>
        <v>#REF!</v>
      </c>
      <c r="AV20" s="189" t="e">
        <f t="shared" si="22"/>
        <v>#REF!</v>
      </c>
      <c r="AW20" s="189" t="e">
        <f t="shared" si="11"/>
        <v>#REF!</v>
      </c>
      <c r="AX20" s="189" t="e">
        <f t="shared" si="12"/>
        <v>#REF!</v>
      </c>
      <c r="AZ20" s="194"/>
    </row>
    <row r="21" spans="1:52" s="189" customFormat="1">
      <c r="A21" s="189" t="e">
        <f>'HARD DATA'!B12</f>
        <v>#REF!</v>
      </c>
      <c r="B21" s="190" t="e">
        <f>_xlfn.IFNA(INDEX(L_TIP_TEPPAN[],MATCH($A21,L_TIP_TEPPAN[EMPLOYEE NAME],0),3),0)</f>
        <v>#REF!</v>
      </c>
      <c r="C21" s="190" t="e">
        <f>_xlfn.IFNA(INDEX(L_TIP_SUSHI[],MATCH($A21,L_TIP_SUSHI[EMPLOYEE NAME],0),3),0)</f>
        <v>#REF!</v>
      </c>
      <c r="D21" s="191" t="e">
        <f>_xlfn.IFNA(INDEX(L_TIP_BAR[],MATCH($A21,L_TIP_BAR[EMPLOYEE NAME],0),3),0)</f>
        <v>#REF!</v>
      </c>
      <c r="E21" s="192" t="e">
        <f>_xlfn.IFNA(INDEX(L_TIP_BUSSER[],MATCH($A21,L_TIP_BUSSER[EMPLOYEE NAME],0),3),0)</f>
        <v>#REF!</v>
      </c>
      <c r="F21" s="190" t="e">
        <f>_xlfn.IFNA(INDEX(L_TIP_TOGO[],MATCH(A21,L_TIP_TOGO[EMPLOYEE NAME],0),3),0)</f>
        <v>#REF!</v>
      </c>
      <c r="G21" s="193"/>
      <c r="I21" s="189" t="e">
        <f>_xlfn.IFNA(INDEX(D_TIP_TEPPAN[],MATCH($A21,D_TIP_TEPPAN[EMPLOYEE NAME],0),3),0)</f>
        <v>#REF!</v>
      </c>
      <c r="J21" s="189" t="e">
        <f>_xlfn.IFNA(INDEX(D_TIP_SUSHI[],MATCH($A21,D_TIP_SUSHI[EMPLOYEE NAME],0),3),0)</f>
        <v>#REF!</v>
      </c>
      <c r="K21" s="189" t="e">
        <f>_xlfn.IFNA(INDEX(D_TIP_BAR[],MATCH($A21,D_TIP_BAR[EMPLOYEE NAME],0),3),0)</f>
        <v>#REF!</v>
      </c>
      <c r="L21" s="189" t="e">
        <f>_xlfn.IFNA(INDEX(D_TIP_BUSSER[],MATCH($A21,D_TIP_BUSSER[EMPLOYEE NAME],0),3),0)</f>
        <v>#REF!</v>
      </c>
      <c r="M21" s="189" t="e">
        <f>_xlfn.IFNA(INDEX(D_TIP_TOGO[],MATCH($A21,D_TIP_TOGO[EMPLOYEE NAME],0),3),0)</f>
        <v>#REF!</v>
      </c>
      <c r="N21" s="189" t="e">
        <f t="shared" si="23"/>
        <v>#REF!</v>
      </c>
      <c r="O21" s="193" t="e">
        <f t="shared" si="24"/>
        <v>#REF!</v>
      </c>
      <c r="P21" s="189" t="e">
        <f t="shared" si="25"/>
        <v>#REF!</v>
      </c>
      <c r="Q21" s="194"/>
      <c r="R21" s="189" t="e">
        <f t="shared" si="1"/>
        <v>#REF!</v>
      </c>
      <c r="S21" s="189" t="str">
        <f t="shared" si="13"/>
        <v/>
      </c>
      <c r="V21" s="194"/>
      <c r="W21" s="189" t="e">
        <f t="shared" si="2"/>
        <v>#REF!</v>
      </c>
      <c r="X21" s="189" t="e">
        <f t="shared" si="14"/>
        <v>#REF!</v>
      </c>
      <c r="Y21" s="189" t="e">
        <f t="shared" si="15"/>
        <v>#REF!</v>
      </c>
      <c r="Z21" s="189" t="e">
        <f t="shared" si="16"/>
        <v>#REF!</v>
      </c>
      <c r="AB21" s="194"/>
      <c r="AC21" s="189" t="e">
        <f t="shared" si="3"/>
        <v>#REF!</v>
      </c>
      <c r="AD21" s="189" t="e">
        <f t="shared" si="17"/>
        <v>#REF!</v>
      </c>
      <c r="AE21" s="189" t="e">
        <f t="shared" si="18"/>
        <v>#REF!</v>
      </c>
      <c r="AF21" s="189" t="e">
        <f t="shared" si="19"/>
        <v>#REF!</v>
      </c>
      <c r="AH21" s="194"/>
      <c r="AI21" s="189" t="e">
        <f t="shared" si="4"/>
        <v>#REF!</v>
      </c>
      <c r="AJ21" s="189" t="e">
        <f t="shared" si="20"/>
        <v>#REF!</v>
      </c>
      <c r="AK21" s="189" t="e">
        <f t="shared" si="5"/>
        <v>#REF!</v>
      </c>
      <c r="AL21" s="189" t="e">
        <f t="shared" si="6"/>
        <v>#REF!</v>
      </c>
      <c r="AN21" s="194"/>
      <c r="AO21" s="189" t="e">
        <f t="shared" si="7"/>
        <v>#REF!</v>
      </c>
      <c r="AP21" s="189" t="e">
        <f t="shared" si="21"/>
        <v>#REF!</v>
      </c>
      <c r="AQ21" s="189" t="e">
        <f t="shared" si="8"/>
        <v>#REF!</v>
      </c>
      <c r="AR21" s="189" t="e">
        <f t="shared" si="9"/>
        <v>#REF!</v>
      </c>
      <c r="AT21" s="194"/>
      <c r="AU21" s="189" t="e">
        <f t="shared" si="10"/>
        <v>#REF!</v>
      </c>
      <c r="AV21" s="189" t="e">
        <f t="shared" si="22"/>
        <v>#REF!</v>
      </c>
      <c r="AW21" s="189" t="e">
        <f t="shared" si="11"/>
        <v>#REF!</v>
      </c>
      <c r="AX21" s="189" t="e">
        <f t="shared" si="12"/>
        <v>#REF!</v>
      </c>
      <c r="AZ21" s="194"/>
    </row>
    <row r="22" spans="1:52" s="189" customFormat="1">
      <c r="A22" s="189" t="e">
        <f>'HARD DATA'!B13</f>
        <v>#REF!</v>
      </c>
      <c r="B22" s="190" t="e">
        <f>_xlfn.IFNA(INDEX(L_TIP_TEPPAN[],MATCH($A22,L_TIP_TEPPAN[EMPLOYEE NAME],0),3),0)</f>
        <v>#REF!</v>
      </c>
      <c r="C22" s="190" t="e">
        <f>_xlfn.IFNA(INDEX(L_TIP_SUSHI[],MATCH($A22,L_TIP_SUSHI[EMPLOYEE NAME],0),3),0)</f>
        <v>#REF!</v>
      </c>
      <c r="D22" s="191" t="e">
        <f>_xlfn.IFNA(INDEX(L_TIP_BAR[],MATCH($A22,L_TIP_BAR[EMPLOYEE NAME],0),3),0)</f>
        <v>#REF!</v>
      </c>
      <c r="E22" s="192" t="e">
        <f>_xlfn.IFNA(INDEX(L_TIP_BUSSER[],MATCH($A22,L_TIP_BUSSER[EMPLOYEE NAME],0),3),0)</f>
        <v>#REF!</v>
      </c>
      <c r="F22" s="190" t="e">
        <f>_xlfn.IFNA(INDEX(L_TIP_TOGO[],MATCH(A22,L_TIP_TOGO[EMPLOYEE NAME],0),3),0)</f>
        <v>#REF!</v>
      </c>
      <c r="G22" s="193"/>
      <c r="I22" s="189" t="e">
        <f>_xlfn.IFNA(INDEX(D_TIP_TEPPAN[],MATCH($A22,D_TIP_TEPPAN[EMPLOYEE NAME],0),3),0)</f>
        <v>#REF!</v>
      </c>
      <c r="J22" s="189" t="e">
        <f>_xlfn.IFNA(INDEX(D_TIP_SUSHI[],MATCH($A22,D_TIP_SUSHI[EMPLOYEE NAME],0),3),0)</f>
        <v>#REF!</v>
      </c>
      <c r="K22" s="189" t="e">
        <f>_xlfn.IFNA(INDEX(D_TIP_BAR[],MATCH($A22,D_TIP_BAR[EMPLOYEE NAME],0),3),0)</f>
        <v>#REF!</v>
      </c>
      <c r="L22" s="189" t="e">
        <f>_xlfn.IFNA(INDEX(D_TIP_BUSSER[],MATCH($A22,D_TIP_BUSSER[EMPLOYEE NAME],0),3),0)</f>
        <v>#REF!</v>
      </c>
      <c r="M22" s="189" t="e">
        <f>_xlfn.IFNA(INDEX(D_TIP_TOGO[],MATCH($A22,D_TIP_TOGO[EMPLOYEE NAME],0),3),0)</f>
        <v>#REF!</v>
      </c>
      <c r="N22" s="189" t="e">
        <f t="shared" si="23"/>
        <v>#REF!</v>
      </c>
      <c r="O22" s="193" t="e">
        <f t="shared" si="24"/>
        <v>#REF!</v>
      </c>
      <c r="P22" s="189" t="e">
        <f t="shared" si="25"/>
        <v>#REF!</v>
      </c>
      <c r="Q22" s="194"/>
      <c r="R22" s="189" t="e">
        <f t="shared" si="1"/>
        <v>#REF!</v>
      </c>
      <c r="S22" s="189" t="str">
        <f t="shared" si="13"/>
        <v/>
      </c>
      <c r="V22" s="194"/>
      <c r="W22" s="189" t="e">
        <f t="shared" si="2"/>
        <v>#REF!</v>
      </c>
      <c r="X22" s="189" t="e">
        <f t="shared" si="14"/>
        <v>#REF!</v>
      </c>
      <c r="Y22" s="189" t="e">
        <f t="shared" si="15"/>
        <v>#REF!</v>
      </c>
      <c r="Z22" s="189" t="e">
        <f t="shared" si="16"/>
        <v>#REF!</v>
      </c>
      <c r="AB22" s="194"/>
      <c r="AC22" s="189" t="e">
        <f t="shared" si="3"/>
        <v>#REF!</v>
      </c>
      <c r="AD22" s="189" t="e">
        <f t="shared" si="17"/>
        <v>#REF!</v>
      </c>
      <c r="AE22" s="189" t="e">
        <f t="shared" si="18"/>
        <v>#REF!</v>
      </c>
      <c r="AF22" s="189" t="e">
        <f t="shared" si="19"/>
        <v>#REF!</v>
      </c>
      <c r="AH22" s="194"/>
      <c r="AI22" s="189" t="e">
        <f t="shared" si="4"/>
        <v>#REF!</v>
      </c>
      <c r="AJ22" s="189" t="e">
        <f t="shared" si="20"/>
        <v>#REF!</v>
      </c>
      <c r="AK22" s="189" t="e">
        <f t="shared" si="5"/>
        <v>#REF!</v>
      </c>
      <c r="AL22" s="189" t="e">
        <f t="shared" si="6"/>
        <v>#REF!</v>
      </c>
      <c r="AN22" s="194"/>
      <c r="AO22" s="189" t="e">
        <f t="shared" si="7"/>
        <v>#REF!</v>
      </c>
      <c r="AP22" s="189" t="e">
        <f t="shared" si="21"/>
        <v>#REF!</v>
      </c>
      <c r="AQ22" s="189" t="e">
        <f t="shared" si="8"/>
        <v>#REF!</v>
      </c>
      <c r="AR22" s="189" t="e">
        <f t="shared" si="9"/>
        <v>#REF!</v>
      </c>
      <c r="AT22" s="194"/>
      <c r="AU22" s="189" t="e">
        <f t="shared" si="10"/>
        <v>#REF!</v>
      </c>
      <c r="AV22" s="189" t="e">
        <f t="shared" si="22"/>
        <v>#REF!</v>
      </c>
      <c r="AW22" s="189" t="e">
        <f t="shared" si="11"/>
        <v>#REF!</v>
      </c>
      <c r="AX22" s="189" t="e">
        <f t="shared" si="12"/>
        <v>#REF!</v>
      </c>
      <c r="AZ22" s="194"/>
    </row>
    <row r="23" spans="1:52" s="189" customFormat="1">
      <c r="A23" s="189" t="e">
        <f>'HARD DATA'!B14</f>
        <v>#REF!</v>
      </c>
      <c r="B23" s="190" t="e">
        <f>_xlfn.IFNA(INDEX(L_TIP_TEPPAN[],MATCH($A23,L_TIP_TEPPAN[EMPLOYEE NAME],0),3),0)</f>
        <v>#REF!</v>
      </c>
      <c r="C23" s="190" t="e">
        <f>_xlfn.IFNA(INDEX(L_TIP_SUSHI[],MATCH($A23,L_TIP_SUSHI[EMPLOYEE NAME],0),3),0)</f>
        <v>#REF!</v>
      </c>
      <c r="D23" s="191" t="e">
        <f>_xlfn.IFNA(INDEX(L_TIP_BAR[],MATCH($A23,L_TIP_BAR[EMPLOYEE NAME],0),3),0)</f>
        <v>#REF!</v>
      </c>
      <c r="E23" s="192" t="e">
        <f>_xlfn.IFNA(INDEX(L_TIP_BUSSER[],MATCH($A23,L_TIP_BUSSER[EMPLOYEE NAME],0),3),0)</f>
        <v>#REF!</v>
      </c>
      <c r="F23" s="190" t="e">
        <f>_xlfn.IFNA(INDEX(L_TIP_TOGO[],MATCH(A23,L_TIP_TOGO[EMPLOYEE NAME],0),3),0)</f>
        <v>#REF!</v>
      </c>
      <c r="G23" s="193"/>
      <c r="I23" s="189" t="e">
        <f>_xlfn.IFNA(INDEX(D_TIP_TEPPAN[],MATCH($A23,D_TIP_TEPPAN[EMPLOYEE NAME],0),3),0)</f>
        <v>#REF!</v>
      </c>
      <c r="J23" s="189" t="e">
        <f>_xlfn.IFNA(INDEX(D_TIP_SUSHI[],MATCH($A23,D_TIP_SUSHI[EMPLOYEE NAME],0),3),0)</f>
        <v>#REF!</v>
      </c>
      <c r="K23" s="189" t="e">
        <f>_xlfn.IFNA(INDEX(D_TIP_BAR[],MATCH($A23,D_TIP_BAR[EMPLOYEE NAME],0),3),0)</f>
        <v>#REF!</v>
      </c>
      <c r="L23" s="189" t="e">
        <f>_xlfn.IFNA(INDEX(D_TIP_BUSSER[],MATCH($A23,D_TIP_BUSSER[EMPLOYEE NAME],0),3),0)</f>
        <v>#REF!</v>
      </c>
      <c r="M23" s="189" t="e">
        <f>_xlfn.IFNA(INDEX(D_TIP_TOGO[],MATCH($A23,D_TIP_TOGO[EMPLOYEE NAME],0),3),0)</f>
        <v>#REF!</v>
      </c>
      <c r="N23" s="189" t="e">
        <f t="shared" si="23"/>
        <v>#REF!</v>
      </c>
      <c r="O23" s="193" t="e">
        <f t="shared" si="24"/>
        <v>#REF!</v>
      </c>
      <c r="P23" s="189" t="e">
        <f t="shared" si="25"/>
        <v>#REF!</v>
      </c>
      <c r="Q23" s="194"/>
      <c r="R23" s="189" t="e">
        <f t="shared" si="1"/>
        <v>#REF!</v>
      </c>
      <c r="S23" s="189" t="str">
        <f t="shared" si="13"/>
        <v/>
      </c>
      <c r="V23" s="194"/>
      <c r="W23" s="189" t="e">
        <f t="shared" si="2"/>
        <v>#REF!</v>
      </c>
      <c r="X23" s="189" t="e">
        <f t="shared" si="14"/>
        <v>#REF!</v>
      </c>
      <c r="Y23" s="189" t="e">
        <f t="shared" si="15"/>
        <v>#REF!</v>
      </c>
      <c r="Z23" s="189" t="e">
        <f t="shared" si="16"/>
        <v>#REF!</v>
      </c>
      <c r="AB23" s="194"/>
      <c r="AC23" s="189" t="e">
        <f t="shared" si="3"/>
        <v>#REF!</v>
      </c>
      <c r="AD23" s="189" t="e">
        <f t="shared" si="17"/>
        <v>#REF!</v>
      </c>
      <c r="AE23" s="189" t="e">
        <f t="shared" si="18"/>
        <v>#REF!</v>
      </c>
      <c r="AF23" s="189" t="e">
        <f t="shared" si="19"/>
        <v>#REF!</v>
      </c>
      <c r="AH23" s="194"/>
      <c r="AI23" s="189" t="e">
        <f t="shared" si="4"/>
        <v>#REF!</v>
      </c>
      <c r="AJ23" s="189" t="e">
        <f t="shared" si="20"/>
        <v>#REF!</v>
      </c>
      <c r="AK23" s="189" t="e">
        <f t="shared" si="5"/>
        <v>#REF!</v>
      </c>
      <c r="AL23" s="189" t="e">
        <f t="shared" si="6"/>
        <v>#REF!</v>
      </c>
      <c r="AN23" s="194"/>
      <c r="AO23" s="189" t="e">
        <f t="shared" si="7"/>
        <v>#REF!</v>
      </c>
      <c r="AP23" s="189" t="e">
        <f t="shared" si="21"/>
        <v>#REF!</v>
      </c>
      <c r="AQ23" s="189" t="e">
        <f t="shared" si="8"/>
        <v>#REF!</v>
      </c>
      <c r="AR23" s="189" t="e">
        <f t="shared" si="9"/>
        <v>#REF!</v>
      </c>
      <c r="AT23" s="194"/>
      <c r="AU23" s="189" t="e">
        <f t="shared" si="10"/>
        <v>#REF!</v>
      </c>
      <c r="AV23" s="189" t="e">
        <f t="shared" si="22"/>
        <v>#REF!</v>
      </c>
      <c r="AW23" s="189" t="e">
        <f t="shared" si="11"/>
        <v>#REF!</v>
      </c>
      <c r="AX23" s="189" t="e">
        <f t="shared" si="12"/>
        <v>#REF!</v>
      </c>
      <c r="AZ23" s="194"/>
    </row>
    <row r="24" spans="1:52" s="189" customFormat="1">
      <c r="A24" s="189" t="e">
        <f>'HARD DATA'!B15</f>
        <v>#REF!</v>
      </c>
      <c r="B24" s="190" t="e">
        <f>_xlfn.IFNA(INDEX(L_TIP_TEPPAN[],MATCH($A24,L_TIP_TEPPAN[EMPLOYEE NAME],0),3),0)</f>
        <v>#REF!</v>
      </c>
      <c r="C24" s="190" t="e">
        <f>_xlfn.IFNA(INDEX(L_TIP_SUSHI[],MATCH($A24,L_TIP_SUSHI[EMPLOYEE NAME],0),3),0)</f>
        <v>#REF!</v>
      </c>
      <c r="D24" s="191" t="e">
        <f>_xlfn.IFNA(INDEX(L_TIP_BAR[],MATCH($A24,L_TIP_BAR[EMPLOYEE NAME],0),3),0)</f>
        <v>#REF!</v>
      </c>
      <c r="E24" s="192" t="e">
        <f>_xlfn.IFNA(INDEX(L_TIP_BUSSER[],MATCH($A24,L_TIP_BUSSER[EMPLOYEE NAME],0),3),0)</f>
        <v>#REF!</v>
      </c>
      <c r="F24" s="190" t="e">
        <f>_xlfn.IFNA(INDEX(L_TIP_TOGO[],MATCH(A24,L_TIP_TOGO[EMPLOYEE NAME],0),3),0)</f>
        <v>#REF!</v>
      </c>
      <c r="G24" s="193"/>
      <c r="I24" s="189" t="e">
        <f>_xlfn.IFNA(INDEX(D_TIP_TEPPAN[],MATCH($A24,D_TIP_TEPPAN[EMPLOYEE NAME],0),3),0)</f>
        <v>#REF!</v>
      </c>
      <c r="J24" s="189" t="e">
        <f>_xlfn.IFNA(INDEX(D_TIP_SUSHI[],MATCH($A24,D_TIP_SUSHI[EMPLOYEE NAME],0),3),0)</f>
        <v>#REF!</v>
      </c>
      <c r="K24" s="189" t="e">
        <f>_xlfn.IFNA(INDEX(D_TIP_BAR[],MATCH($A24,D_TIP_BAR[EMPLOYEE NAME],0),3),0)</f>
        <v>#REF!</v>
      </c>
      <c r="L24" s="189" t="e">
        <f>_xlfn.IFNA(INDEX(D_TIP_BUSSER[],MATCH($A24,D_TIP_BUSSER[EMPLOYEE NAME],0),3),0)</f>
        <v>#REF!</v>
      </c>
      <c r="M24" s="189" t="e">
        <f>_xlfn.IFNA(INDEX(D_TIP_TOGO[],MATCH($A24,D_TIP_TOGO[EMPLOYEE NAME],0),3),0)</f>
        <v>#REF!</v>
      </c>
      <c r="N24" s="189" t="e">
        <f t="shared" si="23"/>
        <v>#REF!</v>
      </c>
      <c r="O24" s="193" t="e">
        <f t="shared" si="24"/>
        <v>#REF!</v>
      </c>
      <c r="P24" s="189" t="e">
        <f t="shared" si="25"/>
        <v>#REF!</v>
      </c>
      <c r="Q24" s="194"/>
      <c r="R24" s="189" t="e">
        <f t="shared" si="1"/>
        <v>#REF!</v>
      </c>
      <c r="S24" s="189" t="str">
        <f t="shared" si="13"/>
        <v/>
      </c>
      <c r="V24" s="194"/>
      <c r="W24" s="189" t="e">
        <f t="shared" si="2"/>
        <v>#REF!</v>
      </c>
      <c r="X24" s="189" t="e">
        <f t="shared" si="14"/>
        <v>#REF!</v>
      </c>
      <c r="Y24" s="189" t="e">
        <f t="shared" si="15"/>
        <v>#REF!</v>
      </c>
      <c r="Z24" s="189" t="e">
        <f t="shared" si="16"/>
        <v>#REF!</v>
      </c>
      <c r="AB24" s="194"/>
      <c r="AC24" s="189" t="e">
        <f t="shared" si="3"/>
        <v>#REF!</v>
      </c>
      <c r="AD24" s="189" t="e">
        <f t="shared" si="17"/>
        <v>#REF!</v>
      </c>
      <c r="AE24" s="189" t="e">
        <f t="shared" si="18"/>
        <v>#REF!</v>
      </c>
      <c r="AF24" s="189" t="e">
        <f t="shared" si="19"/>
        <v>#REF!</v>
      </c>
      <c r="AH24" s="194"/>
      <c r="AI24" s="189" t="e">
        <f t="shared" si="4"/>
        <v>#REF!</v>
      </c>
      <c r="AJ24" s="189" t="e">
        <f t="shared" si="20"/>
        <v>#REF!</v>
      </c>
      <c r="AK24" s="189" t="e">
        <f t="shared" si="5"/>
        <v>#REF!</v>
      </c>
      <c r="AL24" s="189" t="e">
        <f t="shared" si="6"/>
        <v>#REF!</v>
      </c>
      <c r="AN24" s="194"/>
      <c r="AO24" s="189" t="e">
        <f t="shared" si="7"/>
        <v>#REF!</v>
      </c>
      <c r="AP24" s="189" t="e">
        <f t="shared" si="21"/>
        <v>#REF!</v>
      </c>
      <c r="AQ24" s="189" t="e">
        <f t="shared" si="8"/>
        <v>#REF!</v>
      </c>
      <c r="AR24" s="189" t="e">
        <f t="shared" si="9"/>
        <v>#REF!</v>
      </c>
      <c r="AT24" s="194"/>
      <c r="AU24" s="189" t="e">
        <f t="shared" si="10"/>
        <v>#REF!</v>
      </c>
      <c r="AV24" s="189" t="e">
        <f t="shared" si="22"/>
        <v>#REF!</v>
      </c>
      <c r="AW24" s="189" t="e">
        <f t="shared" si="11"/>
        <v>#REF!</v>
      </c>
      <c r="AX24" s="189" t="e">
        <f t="shared" si="12"/>
        <v>#REF!</v>
      </c>
      <c r="AZ24" s="194"/>
    </row>
    <row r="25" spans="1:52" s="189" customFormat="1">
      <c r="A25" s="189" t="e">
        <f>'HARD DATA'!B16</f>
        <v>#REF!</v>
      </c>
      <c r="B25" s="190" t="e">
        <f>_xlfn.IFNA(INDEX(L_TIP_TEPPAN[],MATCH($A25,L_TIP_TEPPAN[EMPLOYEE NAME],0),3),0)</f>
        <v>#REF!</v>
      </c>
      <c r="C25" s="190" t="e">
        <f>_xlfn.IFNA(INDEX(L_TIP_SUSHI[],MATCH($A25,L_TIP_SUSHI[EMPLOYEE NAME],0),3),0)</f>
        <v>#REF!</v>
      </c>
      <c r="D25" s="191" t="e">
        <f>_xlfn.IFNA(INDEX(L_TIP_BAR[],MATCH($A25,L_TIP_BAR[EMPLOYEE NAME],0),3),0)</f>
        <v>#REF!</v>
      </c>
      <c r="E25" s="192" t="e">
        <f>_xlfn.IFNA(INDEX(L_TIP_BUSSER[],MATCH($A25,L_TIP_BUSSER[EMPLOYEE NAME],0),3),0)</f>
        <v>#REF!</v>
      </c>
      <c r="F25" s="190" t="e">
        <f>_xlfn.IFNA(INDEX(L_TIP_TOGO[],MATCH(A25,L_TIP_TOGO[EMPLOYEE NAME],0),3),0)</f>
        <v>#REF!</v>
      </c>
      <c r="G25" s="193"/>
      <c r="I25" s="189" t="e">
        <f>_xlfn.IFNA(INDEX(D_TIP_TEPPAN[],MATCH($A25,D_TIP_TEPPAN[EMPLOYEE NAME],0),3),0)</f>
        <v>#REF!</v>
      </c>
      <c r="J25" s="189" t="e">
        <f>_xlfn.IFNA(INDEX(D_TIP_SUSHI[],MATCH($A25,D_TIP_SUSHI[EMPLOYEE NAME],0),3),0)</f>
        <v>#REF!</v>
      </c>
      <c r="K25" s="189" t="e">
        <f>_xlfn.IFNA(INDEX(D_TIP_BAR[],MATCH($A25,D_TIP_BAR[EMPLOYEE NAME],0),3),0)</f>
        <v>#REF!</v>
      </c>
      <c r="L25" s="189" t="e">
        <f>_xlfn.IFNA(INDEX(D_TIP_BUSSER[],MATCH($A25,D_TIP_BUSSER[EMPLOYEE NAME],0),3),0)</f>
        <v>#REF!</v>
      </c>
      <c r="M25" s="189" t="e">
        <f>_xlfn.IFNA(INDEX(D_TIP_TOGO[],MATCH($A25,D_TIP_TOGO[EMPLOYEE NAME],0),3),0)</f>
        <v>#REF!</v>
      </c>
      <c r="N25" s="189" t="e">
        <f t="shared" si="23"/>
        <v>#REF!</v>
      </c>
      <c r="O25" s="193" t="e">
        <f t="shared" si="24"/>
        <v>#REF!</v>
      </c>
      <c r="P25" s="189" t="e">
        <f t="shared" si="25"/>
        <v>#REF!</v>
      </c>
      <c r="Q25" s="194"/>
      <c r="R25" s="189" t="e">
        <f t="shared" si="1"/>
        <v>#REF!</v>
      </c>
      <c r="S25" s="189" t="str">
        <f t="shared" si="13"/>
        <v/>
      </c>
      <c r="V25" s="194"/>
      <c r="W25" s="189" t="e">
        <f t="shared" si="2"/>
        <v>#REF!</v>
      </c>
      <c r="X25" s="189" t="e">
        <f t="shared" si="14"/>
        <v>#REF!</v>
      </c>
      <c r="Y25" s="189" t="e">
        <f t="shared" si="15"/>
        <v>#REF!</v>
      </c>
      <c r="Z25" s="189" t="e">
        <f t="shared" si="16"/>
        <v>#REF!</v>
      </c>
      <c r="AB25" s="194"/>
      <c r="AC25" s="189" t="e">
        <f t="shared" si="3"/>
        <v>#REF!</v>
      </c>
      <c r="AD25" s="189" t="e">
        <f t="shared" si="17"/>
        <v>#REF!</v>
      </c>
      <c r="AE25" s="189" t="e">
        <f t="shared" si="18"/>
        <v>#REF!</v>
      </c>
      <c r="AF25" s="189" t="e">
        <f t="shared" si="19"/>
        <v>#REF!</v>
      </c>
      <c r="AH25" s="194"/>
      <c r="AI25" s="189" t="e">
        <f t="shared" si="4"/>
        <v>#REF!</v>
      </c>
      <c r="AJ25" s="189" t="e">
        <f t="shared" si="20"/>
        <v>#REF!</v>
      </c>
      <c r="AK25" s="189" t="e">
        <f t="shared" si="5"/>
        <v>#REF!</v>
      </c>
      <c r="AL25" s="189" t="e">
        <f t="shared" si="6"/>
        <v>#REF!</v>
      </c>
      <c r="AN25" s="194"/>
      <c r="AO25" s="189" t="e">
        <f t="shared" si="7"/>
        <v>#REF!</v>
      </c>
      <c r="AP25" s="189" t="e">
        <f t="shared" si="21"/>
        <v>#REF!</v>
      </c>
      <c r="AQ25" s="189" t="e">
        <f t="shared" si="8"/>
        <v>#REF!</v>
      </c>
      <c r="AR25" s="189" t="e">
        <f t="shared" si="9"/>
        <v>#REF!</v>
      </c>
      <c r="AT25" s="194"/>
      <c r="AU25" s="189" t="e">
        <f t="shared" si="10"/>
        <v>#REF!</v>
      </c>
      <c r="AV25" s="189" t="e">
        <f t="shared" si="22"/>
        <v>#REF!</v>
      </c>
      <c r="AW25" s="189" t="e">
        <f t="shared" si="11"/>
        <v>#REF!</v>
      </c>
      <c r="AX25" s="189" t="e">
        <f t="shared" si="12"/>
        <v>#REF!</v>
      </c>
      <c r="AZ25" s="194"/>
    </row>
    <row r="26" spans="1:52" s="189" customFormat="1">
      <c r="A26" s="189" t="e">
        <f>'HARD DATA'!B17</f>
        <v>#REF!</v>
      </c>
      <c r="B26" s="190" t="e">
        <f>_xlfn.IFNA(INDEX(L_TIP_TEPPAN[],MATCH($A26,L_TIP_TEPPAN[EMPLOYEE NAME],0),3),0)</f>
        <v>#REF!</v>
      </c>
      <c r="C26" s="190" t="e">
        <f>_xlfn.IFNA(INDEX(L_TIP_SUSHI[],MATCH($A26,L_TIP_SUSHI[EMPLOYEE NAME],0),3),0)</f>
        <v>#REF!</v>
      </c>
      <c r="D26" s="191" t="e">
        <f>_xlfn.IFNA(INDEX(L_TIP_BAR[],MATCH($A26,L_TIP_BAR[EMPLOYEE NAME],0),3),0)</f>
        <v>#REF!</v>
      </c>
      <c r="E26" s="192" t="e">
        <f>_xlfn.IFNA(INDEX(L_TIP_BUSSER[],MATCH($A26,L_TIP_BUSSER[EMPLOYEE NAME],0),3),0)</f>
        <v>#REF!</v>
      </c>
      <c r="F26" s="190" t="e">
        <f>_xlfn.IFNA(INDEX(L_TIP_TOGO[],MATCH(A26,L_TIP_TOGO[EMPLOYEE NAME],0),3),0)</f>
        <v>#REF!</v>
      </c>
      <c r="G26" s="193"/>
      <c r="I26" s="189" t="e">
        <f>_xlfn.IFNA(INDEX(D_TIP_TEPPAN[],MATCH($A26,D_TIP_TEPPAN[EMPLOYEE NAME],0),3),0)</f>
        <v>#REF!</v>
      </c>
      <c r="J26" s="189" t="e">
        <f>_xlfn.IFNA(INDEX(D_TIP_SUSHI[],MATCH($A26,D_TIP_SUSHI[EMPLOYEE NAME],0),3),0)</f>
        <v>#REF!</v>
      </c>
      <c r="K26" s="189" t="e">
        <f>_xlfn.IFNA(INDEX(D_TIP_BAR[],MATCH($A26,D_TIP_BAR[EMPLOYEE NAME],0),3),0)</f>
        <v>#REF!</v>
      </c>
      <c r="L26" s="189" t="e">
        <f>_xlfn.IFNA(INDEX(D_TIP_BUSSER[],MATCH($A26,D_TIP_BUSSER[EMPLOYEE NAME],0),3),0)</f>
        <v>#REF!</v>
      </c>
      <c r="M26" s="189" t="e">
        <f>_xlfn.IFNA(INDEX(D_TIP_TOGO[],MATCH($A26,D_TIP_TOGO[EMPLOYEE NAME],0),3),0)</f>
        <v>#REF!</v>
      </c>
      <c r="N26" s="189" t="e">
        <f t="shared" si="23"/>
        <v>#REF!</v>
      </c>
      <c r="O26" s="193" t="e">
        <f t="shared" si="24"/>
        <v>#REF!</v>
      </c>
      <c r="P26" s="189" t="e">
        <f t="shared" si="25"/>
        <v>#REF!</v>
      </c>
      <c r="Q26" s="194"/>
      <c r="R26" s="189" t="e">
        <f t="shared" si="1"/>
        <v>#REF!</v>
      </c>
      <c r="S26" s="189" t="str">
        <f t="shared" si="13"/>
        <v/>
      </c>
      <c r="V26" s="194"/>
      <c r="W26" s="189" t="e">
        <f t="shared" si="2"/>
        <v>#REF!</v>
      </c>
      <c r="X26" s="189" t="e">
        <f t="shared" si="14"/>
        <v>#REF!</v>
      </c>
      <c r="Y26" s="189" t="e">
        <f t="shared" si="15"/>
        <v>#REF!</v>
      </c>
      <c r="Z26" s="189" t="e">
        <f t="shared" si="16"/>
        <v>#REF!</v>
      </c>
      <c r="AB26" s="194"/>
      <c r="AC26" s="189" t="e">
        <f t="shared" si="3"/>
        <v>#REF!</v>
      </c>
      <c r="AD26" s="189" t="e">
        <f t="shared" si="17"/>
        <v>#REF!</v>
      </c>
      <c r="AE26" s="189" t="e">
        <f t="shared" si="18"/>
        <v>#REF!</v>
      </c>
      <c r="AF26" s="189" t="e">
        <f t="shared" si="19"/>
        <v>#REF!</v>
      </c>
      <c r="AH26" s="194"/>
      <c r="AI26" s="189" t="e">
        <f t="shared" si="4"/>
        <v>#REF!</v>
      </c>
      <c r="AJ26" s="189" t="e">
        <f t="shared" si="20"/>
        <v>#REF!</v>
      </c>
      <c r="AK26" s="189" t="e">
        <f t="shared" si="5"/>
        <v>#REF!</v>
      </c>
      <c r="AL26" s="189" t="e">
        <f t="shared" si="6"/>
        <v>#REF!</v>
      </c>
      <c r="AN26" s="194"/>
      <c r="AO26" s="189" t="e">
        <f t="shared" si="7"/>
        <v>#REF!</v>
      </c>
      <c r="AP26" s="189" t="e">
        <f t="shared" si="21"/>
        <v>#REF!</v>
      </c>
      <c r="AQ26" s="189" t="e">
        <f t="shared" si="8"/>
        <v>#REF!</v>
      </c>
      <c r="AR26" s="189" t="e">
        <f t="shared" si="9"/>
        <v>#REF!</v>
      </c>
      <c r="AT26" s="194"/>
      <c r="AU26" s="189" t="e">
        <f t="shared" si="10"/>
        <v>#REF!</v>
      </c>
      <c r="AV26" s="189" t="e">
        <f t="shared" si="22"/>
        <v>#REF!</v>
      </c>
      <c r="AW26" s="189" t="e">
        <f t="shared" si="11"/>
        <v>#REF!</v>
      </c>
      <c r="AX26" s="189" t="e">
        <f t="shared" si="12"/>
        <v>#REF!</v>
      </c>
      <c r="AZ26" s="194"/>
    </row>
    <row r="27" spans="1:52" s="189" customFormat="1">
      <c r="A27" s="189" t="e">
        <f>'HARD DATA'!B18</f>
        <v>#REF!</v>
      </c>
      <c r="B27" s="190" t="e">
        <f>_xlfn.IFNA(INDEX(L_TIP_TEPPAN[],MATCH($A27,L_TIP_TEPPAN[EMPLOYEE NAME],0),3),0)</f>
        <v>#REF!</v>
      </c>
      <c r="C27" s="190" t="e">
        <f>_xlfn.IFNA(INDEX(L_TIP_SUSHI[],MATCH($A27,L_TIP_SUSHI[EMPLOYEE NAME],0),3),0)</f>
        <v>#REF!</v>
      </c>
      <c r="D27" s="191" t="e">
        <f>_xlfn.IFNA(INDEX(L_TIP_BAR[],MATCH($A27,L_TIP_BAR[EMPLOYEE NAME],0),3),0)</f>
        <v>#REF!</v>
      </c>
      <c r="E27" s="192" t="e">
        <f>_xlfn.IFNA(INDEX(L_TIP_BUSSER[],MATCH($A27,L_TIP_BUSSER[EMPLOYEE NAME],0),3),0)</f>
        <v>#REF!</v>
      </c>
      <c r="F27" s="190" t="e">
        <f>_xlfn.IFNA(INDEX(L_TIP_TOGO[],MATCH(A27,L_TIP_TOGO[EMPLOYEE NAME],0),3),0)</f>
        <v>#REF!</v>
      </c>
      <c r="G27" s="193"/>
      <c r="I27" s="189" t="e">
        <f>_xlfn.IFNA(INDEX(D_TIP_TEPPAN[],MATCH($A27,D_TIP_TEPPAN[EMPLOYEE NAME],0),3),0)</f>
        <v>#REF!</v>
      </c>
      <c r="J27" s="189" t="e">
        <f>_xlfn.IFNA(INDEX(D_TIP_SUSHI[],MATCH($A27,D_TIP_SUSHI[EMPLOYEE NAME],0),3),0)</f>
        <v>#REF!</v>
      </c>
      <c r="K27" s="189" t="e">
        <f>_xlfn.IFNA(INDEX(D_TIP_BAR[],MATCH($A27,D_TIP_BAR[EMPLOYEE NAME],0),3),0)</f>
        <v>#REF!</v>
      </c>
      <c r="L27" s="189" t="e">
        <f>_xlfn.IFNA(INDEX(D_TIP_BUSSER[],MATCH($A27,D_TIP_BUSSER[EMPLOYEE NAME],0),3),0)</f>
        <v>#REF!</v>
      </c>
      <c r="M27" s="189" t="e">
        <f>_xlfn.IFNA(INDEX(D_TIP_TOGO[],MATCH($A27,D_TIP_TOGO[EMPLOYEE NAME],0),3),0)</f>
        <v>#REF!</v>
      </c>
      <c r="N27" s="189" t="e">
        <f t="shared" si="23"/>
        <v>#REF!</v>
      </c>
      <c r="O27" s="193" t="e">
        <f t="shared" si="24"/>
        <v>#REF!</v>
      </c>
      <c r="P27" s="189" t="e">
        <f t="shared" si="25"/>
        <v>#REF!</v>
      </c>
      <c r="Q27" s="194"/>
      <c r="R27" s="189" t="e">
        <f t="shared" si="1"/>
        <v>#REF!</v>
      </c>
      <c r="S27" s="189" t="str">
        <f t="shared" si="13"/>
        <v/>
      </c>
      <c r="V27" s="194"/>
      <c r="W27" s="189" t="e">
        <f t="shared" si="2"/>
        <v>#REF!</v>
      </c>
      <c r="X27" s="189" t="e">
        <f t="shared" si="14"/>
        <v>#REF!</v>
      </c>
      <c r="Y27" s="189" t="e">
        <f t="shared" si="15"/>
        <v>#REF!</v>
      </c>
      <c r="Z27" s="189" t="e">
        <f t="shared" si="16"/>
        <v>#REF!</v>
      </c>
      <c r="AB27" s="194"/>
      <c r="AC27" s="189" t="e">
        <f t="shared" si="3"/>
        <v>#REF!</v>
      </c>
      <c r="AD27" s="189" t="e">
        <f t="shared" si="17"/>
        <v>#REF!</v>
      </c>
      <c r="AE27" s="189" t="e">
        <f t="shared" si="18"/>
        <v>#REF!</v>
      </c>
      <c r="AF27" s="189" t="e">
        <f t="shared" si="19"/>
        <v>#REF!</v>
      </c>
      <c r="AH27" s="194"/>
      <c r="AI27" s="189" t="e">
        <f t="shared" si="4"/>
        <v>#REF!</v>
      </c>
      <c r="AJ27" s="189" t="e">
        <f t="shared" si="20"/>
        <v>#REF!</v>
      </c>
      <c r="AK27" s="189" t="e">
        <f t="shared" si="5"/>
        <v>#REF!</v>
      </c>
      <c r="AL27" s="189" t="e">
        <f t="shared" si="6"/>
        <v>#REF!</v>
      </c>
      <c r="AN27" s="194"/>
      <c r="AO27" s="189" t="e">
        <f t="shared" si="7"/>
        <v>#REF!</v>
      </c>
      <c r="AP27" s="189" t="e">
        <f t="shared" si="21"/>
        <v>#REF!</v>
      </c>
      <c r="AQ27" s="189" t="e">
        <f t="shared" si="8"/>
        <v>#REF!</v>
      </c>
      <c r="AR27" s="189" t="e">
        <f t="shared" si="9"/>
        <v>#REF!</v>
      </c>
      <c r="AT27" s="194"/>
      <c r="AU27" s="189" t="e">
        <f t="shared" si="10"/>
        <v>#REF!</v>
      </c>
      <c r="AV27" s="189" t="e">
        <f t="shared" si="22"/>
        <v>#REF!</v>
      </c>
      <c r="AW27" s="189" t="e">
        <f t="shared" si="11"/>
        <v>#REF!</v>
      </c>
      <c r="AX27" s="189" t="e">
        <f t="shared" si="12"/>
        <v>#REF!</v>
      </c>
      <c r="AZ27" s="194"/>
    </row>
    <row r="28" spans="1:52" s="189" customFormat="1">
      <c r="A28" s="189" t="e">
        <f>'HARD DATA'!B19</f>
        <v>#REF!</v>
      </c>
      <c r="B28" s="190" t="e">
        <f>_xlfn.IFNA(INDEX(L_TIP_TEPPAN[],MATCH($A28,L_TIP_TEPPAN[EMPLOYEE NAME],0),3),0)</f>
        <v>#REF!</v>
      </c>
      <c r="C28" s="190" t="e">
        <f>_xlfn.IFNA(INDEX(L_TIP_SUSHI[],MATCH($A28,L_TIP_SUSHI[EMPLOYEE NAME],0),3),0)</f>
        <v>#REF!</v>
      </c>
      <c r="D28" s="191" t="e">
        <f>_xlfn.IFNA(INDEX(L_TIP_BAR[],MATCH($A28,L_TIP_BAR[EMPLOYEE NAME],0),3),0)</f>
        <v>#REF!</v>
      </c>
      <c r="E28" s="192" t="e">
        <f>_xlfn.IFNA(INDEX(L_TIP_BUSSER[],MATCH($A28,L_TIP_BUSSER[EMPLOYEE NAME],0),3),0)</f>
        <v>#REF!</v>
      </c>
      <c r="F28" s="190" t="e">
        <f>_xlfn.IFNA(INDEX(L_TIP_TOGO[],MATCH(A28,L_TIP_TOGO[EMPLOYEE NAME],0),3),0)</f>
        <v>#REF!</v>
      </c>
      <c r="G28" s="193"/>
      <c r="I28" s="189" t="e">
        <f>_xlfn.IFNA(INDEX(D_TIP_TEPPAN[],MATCH($A28,D_TIP_TEPPAN[EMPLOYEE NAME],0),3),0)</f>
        <v>#REF!</v>
      </c>
      <c r="J28" s="189" t="e">
        <f>_xlfn.IFNA(INDEX(D_TIP_SUSHI[],MATCH($A28,D_TIP_SUSHI[EMPLOYEE NAME],0),3),0)</f>
        <v>#REF!</v>
      </c>
      <c r="K28" s="189" t="e">
        <f>_xlfn.IFNA(INDEX(D_TIP_BAR[],MATCH($A28,D_TIP_BAR[EMPLOYEE NAME],0),3),0)</f>
        <v>#REF!</v>
      </c>
      <c r="L28" s="189" t="e">
        <f>_xlfn.IFNA(INDEX(D_TIP_BUSSER[],MATCH($A28,D_TIP_BUSSER[EMPLOYEE NAME],0),3),0)</f>
        <v>#REF!</v>
      </c>
      <c r="M28" s="189" t="e">
        <f>_xlfn.IFNA(INDEX(D_TIP_TOGO[],MATCH($A28,D_TIP_TOGO[EMPLOYEE NAME],0),3),0)</f>
        <v>#REF!</v>
      </c>
      <c r="N28" s="189" t="e">
        <f t="shared" si="23"/>
        <v>#REF!</v>
      </c>
      <c r="O28" s="193" t="e">
        <f t="shared" si="24"/>
        <v>#REF!</v>
      </c>
      <c r="P28" s="189" t="e">
        <f t="shared" si="25"/>
        <v>#REF!</v>
      </c>
      <c r="Q28" s="194"/>
      <c r="R28" s="189" t="e">
        <f t="shared" si="1"/>
        <v>#REF!</v>
      </c>
      <c r="S28" s="189" t="str">
        <f t="shared" si="13"/>
        <v/>
      </c>
      <c r="V28" s="194"/>
      <c r="W28" s="189" t="e">
        <f t="shared" si="2"/>
        <v>#REF!</v>
      </c>
      <c r="X28" s="189" t="e">
        <f t="shared" si="14"/>
        <v>#REF!</v>
      </c>
      <c r="Y28" s="189" t="e">
        <f t="shared" si="15"/>
        <v>#REF!</v>
      </c>
      <c r="Z28" s="189" t="e">
        <f t="shared" si="16"/>
        <v>#REF!</v>
      </c>
      <c r="AB28" s="194"/>
      <c r="AC28" s="189" t="e">
        <f t="shared" si="3"/>
        <v>#REF!</v>
      </c>
      <c r="AD28" s="189" t="e">
        <f t="shared" si="17"/>
        <v>#REF!</v>
      </c>
      <c r="AE28" s="189" t="e">
        <f t="shared" si="18"/>
        <v>#REF!</v>
      </c>
      <c r="AF28" s="189" t="e">
        <f t="shared" si="19"/>
        <v>#REF!</v>
      </c>
      <c r="AH28" s="194"/>
      <c r="AI28" s="189" t="e">
        <f t="shared" si="4"/>
        <v>#REF!</v>
      </c>
      <c r="AJ28" s="189" t="e">
        <f t="shared" si="20"/>
        <v>#REF!</v>
      </c>
      <c r="AK28" s="189" t="e">
        <f t="shared" si="5"/>
        <v>#REF!</v>
      </c>
      <c r="AL28" s="189" t="e">
        <f t="shared" si="6"/>
        <v>#REF!</v>
      </c>
      <c r="AN28" s="194"/>
      <c r="AO28" s="189" t="e">
        <f t="shared" si="7"/>
        <v>#REF!</v>
      </c>
      <c r="AP28" s="189" t="e">
        <f t="shared" si="21"/>
        <v>#REF!</v>
      </c>
      <c r="AQ28" s="189" t="e">
        <f t="shared" si="8"/>
        <v>#REF!</v>
      </c>
      <c r="AR28" s="189" t="e">
        <f t="shared" si="9"/>
        <v>#REF!</v>
      </c>
      <c r="AT28" s="194"/>
      <c r="AU28" s="189" t="e">
        <f t="shared" si="10"/>
        <v>#REF!</v>
      </c>
      <c r="AV28" s="189" t="e">
        <f t="shared" si="22"/>
        <v>#REF!</v>
      </c>
      <c r="AW28" s="189" t="e">
        <f t="shared" si="11"/>
        <v>#REF!</v>
      </c>
      <c r="AX28" s="189" t="e">
        <f t="shared" si="12"/>
        <v>#REF!</v>
      </c>
      <c r="AZ28" s="194"/>
    </row>
    <row r="29" spans="1:52" s="189" customFormat="1">
      <c r="A29" s="189" t="e">
        <f>'HARD DATA'!B20</f>
        <v>#REF!</v>
      </c>
      <c r="B29" s="190" t="e">
        <f>_xlfn.IFNA(INDEX(L_TIP_TEPPAN[],MATCH($A29,L_TIP_TEPPAN[EMPLOYEE NAME],0),3),0)</f>
        <v>#REF!</v>
      </c>
      <c r="C29" s="190" t="e">
        <f>_xlfn.IFNA(INDEX(L_TIP_SUSHI[],MATCH($A29,L_TIP_SUSHI[EMPLOYEE NAME],0),3),0)</f>
        <v>#REF!</v>
      </c>
      <c r="D29" s="191" t="e">
        <f>_xlfn.IFNA(INDEX(L_TIP_BAR[],MATCH($A29,L_TIP_BAR[EMPLOYEE NAME],0),3),0)</f>
        <v>#REF!</v>
      </c>
      <c r="E29" s="192" t="e">
        <f>_xlfn.IFNA(INDEX(L_TIP_BUSSER[],MATCH($A29,L_TIP_BUSSER[EMPLOYEE NAME],0),3),0)</f>
        <v>#REF!</v>
      </c>
      <c r="F29" s="190" t="e">
        <f>_xlfn.IFNA(INDEX(L_TIP_TOGO[],MATCH(A29,L_TIP_TOGO[EMPLOYEE NAME],0),3),0)</f>
        <v>#REF!</v>
      </c>
      <c r="G29" s="193"/>
      <c r="I29" s="189" t="e">
        <f>_xlfn.IFNA(INDEX(D_TIP_TEPPAN[],MATCH($A29,D_TIP_TEPPAN[EMPLOYEE NAME],0),3),0)</f>
        <v>#REF!</v>
      </c>
      <c r="J29" s="189" t="e">
        <f>_xlfn.IFNA(INDEX(D_TIP_SUSHI[],MATCH($A29,D_TIP_SUSHI[EMPLOYEE NAME],0),3),0)</f>
        <v>#REF!</v>
      </c>
      <c r="K29" s="189" t="e">
        <f>_xlfn.IFNA(INDEX(D_TIP_BAR[],MATCH($A29,D_TIP_BAR[EMPLOYEE NAME],0),3),0)</f>
        <v>#REF!</v>
      </c>
      <c r="L29" s="189" t="e">
        <f>_xlfn.IFNA(INDEX(D_TIP_BUSSER[],MATCH($A29,D_TIP_BUSSER[EMPLOYEE NAME],0),3),0)</f>
        <v>#REF!</v>
      </c>
      <c r="M29" s="189" t="e">
        <f>_xlfn.IFNA(INDEX(D_TIP_TOGO[],MATCH($A29,D_TIP_TOGO[EMPLOYEE NAME],0),3),0)</f>
        <v>#REF!</v>
      </c>
      <c r="N29" s="189" t="e">
        <f t="shared" si="23"/>
        <v>#REF!</v>
      </c>
      <c r="O29" s="193" t="e">
        <f t="shared" si="24"/>
        <v>#REF!</v>
      </c>
      <c r="P29" s="189" t="e">
        <f t="shared" si="25"/>
        <v>#REF!</v>
      </c>
      <c r="Q29" s="194"/>
      <c r="R29" s="189" t="e">
        <f t="shared" si="1"/>
        <v>#REF!</v>
      </c>
      <c r="S29" s="189" t="str">
        <f t="shared" si="13"/>
        <v/>
      </c>
      <c r="V29" s="194"/>
      <c r="W29" s="189" t="e">
        <f t="shared" si="2"/>
        <v>#REF!</v>
      </c>
      <c r="X29" s="189" t="e">
        <f t="shared" si="14"/>
        <v>#REF!</v>
      </c>
      <c r="Y29" s="189" t="e">
        <f t="shared" si="15"/>
        <v>#REF!</v>
      </c>
      <c r="Z29" s="189" t="e">
        <f t="shared" si="16"/>
        <v>#REF!</v>
      </c>
      <c r="AB29" s="194"/>
      <c r="AC29" s="189" t="e">
        <f t="shared" si="3"/>
        <v>#REF!</v>
      </c>
      <c r="AD29" s="189" t="e">
        <f t="shared" si="17"/>
        <v>#REF!</v>
      </c>
      <c r="AE29" s="189" t="e">
        <f t="shared" si="18"/>
        <v>#REF!</v>
      </c>
      <c r="AF29" s="189" t="e">
        <f t="shared" si="19"/>
        <v>#REF!</v>
      </c>
      <c r="AH29" s="194"/>
      <c r="AI29" s="189" t="e">
        <f t="shared" si="4"/>
        <v>#REF!</v>
      </c>
      <c r="AJ29" s="189" t="e">
        <f t="shared" si="20"/>
        <v>#REF!</v>
      </c>
      <c r="AK29" s="189" t="e">
        <f t="shared" si="5"/>
        <v>#REF!</v>
      </c>
      <c r="AL29" s="189" t="e">
        <f t="shared" si="6"/>
        <v>#REF!</v>
      </c>
      <c r="AN29" s="194"/>
      <c r="AO29" s="189" t="e">
        <f t="shared" si="7"/>
        <v>#REF!</v>
      </c>
      <c r="AP29" s="189" t="e">
        <f t="shared" si="21"/>
        <v>#REF!</v>
      </c>
      <c r="AQ29" s="189" t="e">
        <f t="shared" si="8"/>
        <v>#REF!</v>
      </c>
      <c r="AR29" s="189" t="e">
        <f t="shared" si="9"/>
        <v>#REF!</v>
      </c>
      <c r="AT29" s="194"/>
      <c r="AU29" s="189" t="e">
        <f t="shared" si="10"/>
        <v>#REF!</v>
      </c>
      <c r="AV29" s="189" t="e">
        <f t="shared" si="22"/>
        <v>#REF!</v>
      </c>
      <c r="AW29" s="189" t="e">
        <f t="shared" si="11"/>
        <v>#REF!</v>
      </c>
      <c r="AX29" s="189" t="e">
        <f t="shared" si="12"/>
        <v>#REF!</v>
      </c>
      <c r="AZ29" s="194"/>
    </row>
    <row r="30" spans="1:52" s="189" customFormat="1">
      <c r="A30" s="189" t="e">
        <f>'HARD DATA'!B21</f>
        <v>#REF!</v>
      </c>
      <c r="B30" s="190" t="e">
        <f>_xlfn.IFNA(INDEX(L_TIP_TEPPAN[],MATCH($A30,L_TIP_TEPPAN[EMPLOYEE NAME],0),3),0)</f>
        <v>#REF!</v>
      </c>
      <c r="C30" s="190" t="e">
        <f>_xlfn.IFNA(INDEX(L_TIP_SUSHI[],MATCH($A30,L_TIP_SUSHI[EMPLOYEE NAME],0),3),0)</f>
        <v>#REF!</v>
      </c>
      <c r="D30" s="191" t="e">
        <f>_xlfn.IFNA(INDEX(L_TIP_BAR[],MATCH($A30,L_TIP_BAR[EMPLOYEE NAME],0),3),0)</f>
        <v>#REF!</v>
      </c>
      <c r="E30" s="192" t="e">
        <f>_xlfn.IFNA(INDEX(L_TIP_BUSSER[],MATCH($A30,L_TIP_BUSSER[EMPLOYEE NAME],0),3),0)</f>
        <v>#REF!</v>
      </c>
      <c r="F30" s="190" t="e">
        <f>_xlfn.IFNA(INDEX(L_TIP_TOGO[],MATCH(A30,L_TIP_TOGO[EMPLOYEE NAME],0),3),0)</f>
        <v>#REF!</v>
      </c>
      <c r="G30" s="193"/>
      <c r="I30" s="189" t="e">
        <f>_xlfn.IFNA(INDEX(D_TIP_TEPPAN[],MATCH($A30,D_TIP_TEPPAN[EMPLOYEE NAME],0),3),0)</f>
        <v>#REF!</v>
      </c>
      <c r="J30" s="189" t="e">
        <f>_xlfn.IFNA(INDEX(D_TIP_SUSHI[],MATCH($A30,D_TIP_SUSHI[EMPLOYEE NAME],0),3),0)</f>
        <v>#REF!</v>
      </c>
      <c r="K30" s="189" t="e">
        <f>_xlfn.IFNA(INDEX(D_TIP_BAR[],MATCH($A30,D_TIP_BAR[EMPLOYEE NAME],0),3),0)</f>
        <v>#REF!</v>
      </c>
      <c r="L30" s="189" t="e">
        <f>_xlfn.IFNA(INDEX(D_TIP_BUSSER[],MATCH($A30,D_TIP_BUSSER[EMPLOYEE NAME],0),3),0)</f>
        <v>#REF!</v>
      </c>
      <c r="M30" s="189" t="e">
        <f>_xlfn.IFNA(INDEX(D_TIP_TOGO[],MATCH($A30,D_TIP_TOGO[EMPLOYEE NAME],0),3),0)</f>
        <v>#REF!</v>
      </c>
      <c r="N30" s="189" t="e">
        <f t="shared" si="23"/>
        <v>#REF!</v>
      </c>
      <c r="O30" s="193" t="e">
        <f t="shared" si="24"/>
        <v>#REF!</v>
      </c>
      <c r="P30" s="189" t="e">
        <f t="shared" si="25"/>
        <v>#REF!</v>
      </c>
      <c r="Q30" s="194"/>
      <c r="R30" s="189" t="e">
        <f t="shared" si="1"/>
        <v>#REF!</v>
      </c>
      <c r="S30" s="189" t="str">
        <f t="shared" si="13"/>
        <v/>
      </c>
      <c r="V30" s="194"/>
      <c r="W30" s="189" t="e">
        <f t="shared" si="2"/>
        <v>#REF!</v>
      </c>
      <c r="X30" s="189" t="e">
        <f t="shared" si="14"/>
        <v>#REF!</v>
      </c>
      <c r="Y30" s="189" t="e">
        <f t="shared" si="15"/>
        <v>#REF!</v>
      </c>
      <c r="Z30" s="189" t="e">
        <f t="shared" si="16"/>
        <v>#REF!</v>
      </c>
      <c r="AB30" s="194"/>
      <c r="AC30" s="189" t="e">
        <f t="shared" si="3"/>
        <v>#REF!</v>
      </c>
      <c r="AD30" s="189" t="e">
        <f t="shared" si="17"/>
        <v>#REF!</v>
      </c>
      <c r="AE30" s="189" t="e">
        <f t="shared" si="18"/>
        <v>#REF!</v>
      </c>
      <c r="AF30" s="189" t="e">
        <f t="shared" si="19"/>
        <v>#REF!</v>
      </c>
      <c r="AH30" s="194"/>
      <c r="AI30" s="189" t="e">
        <f t="shared" si="4"/>
        <v>#REF!</v>
      </c>
      <c r="AJ30" s="189" t="e">
        <f t="shared" si="20"/>
        <v>#REF!</v>
      </c>
      <c r="AK30" s="189" t="e">
        <f t="shared" si="5"/>
        <v>#REF!</v>
      </c>
      <c r="AL30" s="189" t="e">
        <f t="shared" si="6"/>
        <v>#REF!</v>
      </c>
      <c r="AN30" s="194"/>
      <c r="AO30" s="189" t="e">
        <f t="shared" si="7"/>
        <v>#REF!</v>
      </c>
      <c r="AP30" s="189" t="e">
        <f t="shared" si="21"/>
        <v>#REF!</v>
      </c>
      <c r="AQ30" s="189" t="e">
        <f t="shared" si="8"/>
        <v>#REF!</v>
      </c>
      <c r="AR30" s="189" t="e">
        <f t="shared" si="9"/>
        <v>#REF!</v>
      </c>
      <c r="AT30" s="194"/>
      <c r="AU30" s="189" t="e">
        <f t="shared" si="10"/>
        <v>#REF!</v>
      </c>
      <c r="AV30" s="189" t="e">
        <f t="shared" si="22"/>
        <v>#REF!</v>
      </c>
      <c r="AW30" s="189" t="e">
        <f t="shared" si="11"/>
        <v>#REF!</v>
      </c>
      <c r="AX30" s="189" t="e">
        <f t="shared" si="12"/>
        <v>#REF!</v>
      </c>
      <c r="AZ30" s="194"/>
    </row>
    <row r="31" spans="1:52" s="189" customFormat="1">
      <c r="A31" s="189" t="e">
        <f>'HARD DATA'!B22</f>
        <v>#REF!</v>
      </c>
      <c r="B31" s="190" t="e">
        <f>_xlfn.IFNA(INDEX(L_TIP_TEPPAN[],MATCH($A31,L_TIP_TEPPAN[EMPLOYEE NAME],0),3),0)</f>
        <v>#REF!</v>
      </c>
      <c r="C31" s="190" t="e">
        <f>_xlfn.IFNA(INDEX(L_TIP_SUSHI[],MATCH($A31,L_TIP_SUSHI[EMPLOYEE NAME],0),3),0)</f>
        <v>#REF!</v>
      </c>
      <c r="D31" s="191" t="e">
        <f>_xlfn.IFNA(INDEX(L_TIP_BAR[],MATCH($A31,L_TIP_BAR[EMPLOYEE NAME],0),3),0)</f>
        <v>#REF!</v>
      </c>
      <c r="E31" s="192" t="e">
        <f>_xlfn.IFNA(INDEX(L_TIP_BUSSER[],MATCH($A31,L_TIP_BUSSER[EMPLOYEE NAME],0),3),0)</f>
        <v>#REF!</v>
      </c>
      <c r="F31" s="190" t="e">
        <f>_xlfn.IFNA(INDEX(L_TIP_TOGO[],MATCH(A31,L_TIP_TOGO[EMPLOYEE NAME],0),3),0)</f>
        <v>#REF!</v>
      </c>
      <c r="G31" s="193"/>
      <c r="I31" s="189" t="e">
        <f>_xlfn.IFNA(INDEX(D_TIP_TEPPAN[],MATCH($A31,D_TIP_TEPPAN[EMPLOYEE NAME],0),3),0)</f>
        <v>#REF!</v>
      </c>
      <c r="J31" s="189" t="e">
        <f>_xlfn.IFNA(INDEX(D_TIP_SUSHI[],MATCH($A31,D_TIP_SUSHI[EMPLOYEE NAME],0),3),0)</f>
        <v>#REF!</v>
      </c>
      <c r="K31" s="189" t="e">
        <f>_xlfn.IFNA(INDEX(D_TIP_BAR[],MATCH($A31,D_TIP_BAR[EMPLOYEE NAME],0),3),0)</f>
        <v>#REF!</v>
      </c>
      <c r="L31" s="189" t="e">
        <f>_xlfn.IFNA(INDEX(D_TIP_BUSSER[],MATCH($A31,D_TIP_BUSSER[EMPLOYEE NAME],0),3),0)</f>
        <v>#REF!</v>
      </c>
      <c r="M31" s="189" t="e">
        <f>_xlfn.IFNA(INDEX(D_TIP_TOGO[],MATCH($A31,D_TIP_TOGO[EMPLOYEE NAME],0),3),0)</f>
        <v>#REF!</v>
      </c>
      <c r="N31" s="189" t="e">
        <f t="shared" si="23"/>
        <v>#REF!</v>
      </c>
      <c r="O31" s="193" t="e">
        <f t="shared" si="24"/>
        <v>#REF!</v>
      </c>
      <c r="P31" s="189" t="e">
        <f t="shared" si="25"/>
        <v>#REF!</v>
      </c>
      <c r="Q31" s="194"/>
      <c r="R31" s="189" t="e">
        <f t="shared" si="1"/>
        <v>#REF!</v>
      </c>
      <c r="S31" s="189" t="str">
        <f t="shared" si="13"/>
        <v/>
      </c>
      <c r="V31" s="194"/>
      <c r="W31" s="189" t="e">
        <f t="shared" si="2"/>
        <v>#REF!</v>
      </c>
      <c r="X31" s="189" t="e">
        <f t="shared" si="14"/>
        <v>#REF!</v>
      </c>
      <c r="Y31" s="189" t="e">
        <f t="shared" si="15"/>
        <v>#REF!</v>
      </c>
      <c r="Z31" s="189" t="e">
        <f t="shared" si="16"/>
        <v>#REF!</v>
      </c>
      <c r="AB31" s="194"/>
      <c r="AC31" s="189" t="e">
        <f t="shared" si="3"/>
        <v>#REF!</v>
      </c>
      <c r="AD31" s="189" t="e">
        <f t="shared" si="17"/>
        <v>#REF!</v>
      </c>
      <c r="AE31" s="189" t="e">
        <f t="shared" si="18"/>
        <v>#REF!</v>
      </c>
      <c r="AF31" s="189" t="e">
        <f t="shared" si="19"/>
        <v>#REF!</v>
      </c>
      <c r="AH31" s="194"/>
      <c r="AI31" s="189" t="e">
        <f t="shared" si="4"/>
        <v>#REF!</v>
      </c>
      <c r="AJ31" s="189" t="e">
        <f t="shared" si="20"/>
        <v>#REF!</v>
      </c>
      <c r="AK31" s="189" t="e">
        <f t="shared" si="5"/>
        <v>#REF!</v>
      </c>
      <c r="AL31" s="189" t="e">
        <f t="shared" si="6"/>
        <v>#REF!</v>
      </c>
      <c r="AN31" s="194"/>
      <c r="AO31" s="189" t="e">
        <f t="shared" si="7"/>
        <v>#REF!</v>
      </c>
      <c r="AP31" s="189" t="e">
        <f t="shared" si="21"/>
        <v>#REF!</v>
      </c>
      <c r="AQ31" s="189" t="e">
        <f t="shared" si="8"/>
        <v>#REF!</v>
      </c>
      <c r="AR31" s="189" t="e">
        <f t="shared" si="9"/>
        <v>#REF!</v>
      </c>
      <c r="AT31" s="194"/>
      <c r="AU31" s="189" t="e">
        <f t="shared" si="10"/>
        <v>#REF!</v>
      </c>
      <c r="AV31" s="189" t="e">
        <f t="shared" si="22"/>
        <v>#REF!</v>
      </c>
      <c r="AW31" s="189" t="e">
        <f t="shared" si="11"/>
        <v>#REF!</v>
      </c>
      <c r="AX31" s="189" t="e">
        <f t="shared" si="12"/>
        <v>#REF!</v>
      </c>
      <c r="AZ31" s="194"/>
    </row>
    <row r="32" spans="1:52" s="189" customFormat="1">
      <c r="A32" s="189" t="e">
        <f>'HARD DATA'!B23</f>
        <v>#REF!</v>
      </c>
      <c r="B32" s="190" t="e">
        <f>_xlfn.IFNA(INDEX(L_TIP_TEPPAN[],MATCH($A32,L_TIP_TEPPAN[EMPLOYEE NAME],0),3),0)</f>
        <v>#REF!</v>
      </c>
      <c r="C32" s="190" t="e">
        <f>_xlfn.IFNA(INDEX(L_TIP_SUSHI[],MATCH($A32,L_TIP_SUSHI[EMPLOYEE NAME],0),3),0)</f>
        <v>#REF!</v>
      </c>
      <c r="D32" s="191" t="e">
        <f>_xlfn.IFNA(INDEX(L_TIP_BAR[],MATCH($A32,L_TIP_BAR[EMPLOYEE NAME],0),3),0)</f>
        <v>#REF!</v>
      </c>
      <c r="E32" s="192" t="e">
        <f>_xlfn.IFNA(INDEX(L_TIP_BUSSER[],MATCH($A32,L_TIP_BUSSER[EMPLOYEE NAME],0),3),0)</f>
        <v>#REF!</v>
      </c>
      <c r="F32" s="190" t="e">
        <f>_xlfn.IFNA(INDEX(L_TIP_TOGO[],MATCH(A32,L_TIP_TOGO[EMPLOYEE NAME],0),3),0)</f>
        <v>#REF!</v>
      </c>
      <c r="G32" s="193"/>
      <c r="I32" s="189" t="e">
        <f>_xlfn.IFNA(INDEX(D_TIP_TEPPAN[],MATCH($A32,D_TIP_TEPPAN[EMPLOYEE NAME],0),3),0)</f>
        <v>#REF!</v>
      </c>
      <c r="J32" s="189" t="e">
        <f>_xlfn.IFNA(INDEX(D_TIP_SUSHI[],MATCH($A32,D_TIP_SUSHI[EMPLOYEE NAME],0),3),0)</f>
        <v>#REF!</v>
      </c>
      <c r="K32" s="189" t="e">
        <f>_xlfn.IFNA(INDEX(D_TIP_BAR[],MATCH($A32,D_TIP_BAR[EMPLOYEE NAME],0),3),0)</f>
        <v>#REF!</v>
      </c>
      <c r="L32" s="189" t="e">
        <f>_xlfn.IFNA(INDEX(D_TIP_BUSSER[],MATCH($A32,D_TIP_BUSSER[EMPLOYEE NAME],0),3),0)</f>
        <v>#REF!</v>
      </c>
      <c r="M32" s="189" t="e">
        <f>_xlfn.IFNA(INDEX(D_TIP_TOGO[],MATCH($A32,D_TIP_TOGO[EMPLOYEE NAME],0),3),0)</f>
        <v>#REF!</v>
      </c>
      <c r="N32" s="189" t="e">
        <f t="shared" si="23"/>
        <v>#REF!</v>
      </c>
      <c r="O32" s="193" t="e">
        <f t="shared" si="24"/>
        <v>#REF!</v>
      </c>
      <c r="P32" s="189" t="e">
        <f t="shared" si="25"/>
        <v>#REF!</v>
      </c>
      <c r="Q32" s="194"/>
      <c r="R32" s="189" t="e">
        <f t="shared" si="1"/>
        <v>#REF!</v>
      </c>
      <c r="S32" s="189" t="str">
        <f t="shared" si="13"/>
        <v/>
      </c>
      <c r="V32" s="194"/>
      <c r="W32" s="189" t="e">
        <f t="shared" si="2"/>
        <v>#REF!</v>
      </c>
      <c r="X32" s="189" t="e">
        <f t="shared" si="14"/>
        <v>#REF!</v>
      </c>
      <c r="Y32" s="189" t="e">
        <f t="shared" si="15"/>
        <v>#REF!</v>
      </c>
      <c r="Z32" s="189" t="e">
        <f t="shared" si="16"/>
        <v>#REF!</v>
      </c>
      <c r="AB32" s="194"/>
      <c r="AC32" s="189" t="e">
        <f t="shared" si="3"/>
        <v>#REF!</v>
      </c>
      <c r="AD32" s="189" t="e">
        <f t="shared" si="17"/>
        <v>#REF!</v>
      </c>
      <c r="AE32" s="189" t="e">
        <f t="shared" si="18"/>
        <v>#REF!</v>
      </c>
      <c r="AF32" s="189" t="e">
        <f t="shared" si="19"/>
        <v>#REF!</v>
      </c>
      <c r="AH32" s="194"/>
      <c r="AI32" s="189" t="e">
        <f t="shared" si="4"/>
        <v>#REF!</v>
      </c>
      <c r="AJ32" s="189" t="e">
        <f t="shared" si="20"/>
        <v>#REF!</v>
      </c>
      <c r="AK32" s="189" t="e">
        <f t="shared" si="5"/>
        <v>#REF!</v>
      </c>
      <c r="AL32" s="189" t="e">
        <f t="shared" si="6"/>
        <v>#REF!</v>
      </c>
      <c r="AN32" s="194"/>
      <c r="AO32" s="189" t="e">
        <f t="shared" si="7"/>
        <v>#REF!</v>
      </c>
      <c r="AP32" s="189" t="e">
        <f t="shared" si="21"/>
        <v>#REF!</v>
      </c>
      <c r="AQ32" s="189" t="e">
        <f t="shared" si="8"/>
        <v>#REF!</v>
      </c>
      <c r="AR32" s="189" t="e">
        <f t="shared" si="9"/>
        <v>#REF!</v>
      </c>
      <c r="AT32" s="194"/>
      <c r="AU32" s="189" t="e">
        <f t="shared" si="10"/>
        <v>#REF!</v>
      </c>
      <c r="AV32" s="189" t="e">
        <f t="shared" si="22"/>
        <v>#REF!</v>
      </c>
      <c r="AW32" s="189" t="e">
        <f t="shared" si="11"/>
        <v>#REF!</v>
      </c>
      <c r="AX32" s="189" t="e">
        <f t="shared" si="12"/>
        <v>#REF!</v>
      </c>
      <c r="AZ32" s="194"/>
    </row>
    <row r="33" spans="1:52" s="189" customFormat="1">
      <c r="A33" s="189" t="e">
        <f>'HARD DATA'!B24</f>
        <v>#REF!</v>
      </c>
      <c r="B33" s="190" t="e">
        <f>_xlfn.IFNA(INDEX(L_TIP_TEPPAN[],MATCH($A33,L_TIP_TEPPAN[EMPLOYEE NAME],0),3),0)</f>
        <v>#REF!</v>
      </c>
      <c r="C33" s="190" t="e">
        <f>_xlfn.IFNA(INDEX(L_TIP_SUSHI[],MATCH($A33,L_TIP_SUSHI[EMPLOYEE NAME],0),3),0)</f>
        <v>#REF!</v>
      </c>
      <c r="D33" s="191" t="e">
        <f>_xlfn.IFNA(INDEX(L_TIP_BAR[],MATCH($A33,L_TIP_BAR[EMPLOYEE NAME],0),3),0)</f>
        <v>#REF!</v>
      </c>
      <c r="E33" s="192" t="e">
        <f>_xlfn.IFNA(INDEX(L_TIP_BUSSER[],MATCH($A33,L_TIP_BUSSER[EMPLOYEE NAME],0),3),0)</f>
        <v>#REF!</v>
      </c>
      <c r="F33" s="190" t="e">
        <f>_xlfn.IFNA(INDEX(L_TIP_TOGO[],MATCH(A33,L_TIP_TOGO[EMPLOYEE NAME],0),3),0)</f>
        <v>#REF!</v>
      </c>
      <c r="G33" s="193"/>
      <c r="I33" s="189" t="e">
        <f>_xlfn.IFNA(INDEX(D_TIP_TEPPAN[],MATCH($A33,D_TIP_TEPPAN[EMPLOYEE NAME],0),3),0)</f>
        <v>#REF!</v>
      </c>
      <c r="J33" s="189" t="e">
        <f>_xlfn.IFNA(INDEX(D_TIP_SUSHI[],MATCH($A33,D_TIP_SUSHI[EMPLOYEE NAME],0),3),0)</f>
        <v>#REF!</v>
      </c>
      <c r="K33" s="189" t="e">
        <f>_xlfn.IFNA(INDEX(D_TIP_BAR[],MATCH($A33,D_TIP_BAR[EMPLOYEE NAME],0),3),0)</f>
        <v>#REF!</v>
      </c>
      <c r="L33" s="189" t="e">
        <f>_xlfn.IFNA(INDEX(D_TIP_BUSSER[],MATCH($A33,D_TIP_BUSSER[EMPLOYEE NAME],0),3),0)</f>
        <v>#REF!</v>
      </c>
      <c r="M33" s="189" t="e">
        <f>_xlfn.IFNA(INDEX(D_TIP_TOGO[],MATCH($A33,D_TIP_TOGO[EMPLOYEE NAME],0),3),0)</f>
        <v>#REF!</v>
      </c>
      <c r="N33" s="189" t="e">
        <f t="shared" si="23"/>
        <v>#REF!</v>
      </c>
      <c r="O33" s="193" t="e">
        <f t="shared" si="24"/>
        <v>#REF!</v>
      </c>
      <c r="P33" s="189" t="e">
        <f t="shared" si="25"/>
        <v>#REF!</v>
      </c>
      <c r="Q33" s="194"/>
      <c r="R33" s="189" t="e">
        <f t="shared" si="1"/>
        <v>#REF!</v>
      </c>
      <c r="S33" s="189" t="str">
        <f t="shared" si="13"/>
        <v/>
      </c>
      <c r="V33" s="194"/>
      <c r="W33" s="189" t="e">
        <f t="shared" si="2"/>
        <v>#REF!</v>
      </c>
      <c r="X33" s="189" t="e">
        <f t="shared" si="14"/>
        <v>#REF!</v>
      </c>
      <c r="Y33" s="189" t="e">
        <f t="shared" si="15"/>
        <v>#REF!</v>
      </c>
      <c r="Z33" s="189" t="e">
        <f t="shared" si="16"/>
        <v>#REF!</v>
      </c>
      <c r="AB33" s="194"/>
      <c r="AC33" s="189" t="e">
        <f t="shared" si="3"/>
        <v>#REF!</v>
      </c>
      <c r="AD33" s="189" t="e">
        <f t="shared" si="17"/>
        <v>#REF!</v>
      </c>
      <c r="AE33" s="189" t="e">
        <f t="shared" si="18"/>
        <v>#REF!</v>
      </c>
      <c r="AF33" s="189" t="e">
        <f t="shared" si="19"/>
        <v>#REF!</v>
      </c>
      <c r="AH33" s="194"/>
      <c r="AI33" s="189" t="e">
        <f t="shared" si="4"/>
        <v>#REF!</v>
      </c>
      <c r="AJ33" s="189" t="e">
        <f t="shared" si="20"/>
        <v>#REF!</v>
      </c>
      <c r="AK33" s="189" t="e">
        <f t="shared" si="5"/>
        <v>#REF!</v>
      </c>
      <c r="AL33" s="189" t="e">
        <f t="shared" si="6"/>
        <v>#REF!</v>
      </c>
      <c r="AN33" s="194"/>
      <c r="AO33" s="189" t="e">
        <f t="shared" si="7"/>
        <v>#REF!</v>
      </c>
      <c r="AP33" s="189" t="e">
        <f t="shared" si="21"/>
        <v>#REF!</v>
      </c>
      <c r="AQ33" s="189" t="e">
        <f t="shared" si="8"/>
        <v>#REF!</v>
      </c>
      <c r="AR33" s="189" t="e">
        <f t="shared" si="9"/>
        <v>#REF!</v>
      </c>
      <c r="AT33" s="194"/>
      <c r="AU33" s="189" t="e">
        <f t="shared" si="10"/>
        <v>#REF!</v>
      </c>
      <c r="AV33" s="189" t="e">
        <f t="shared" si="22"/>
        <v>#REF!</v>
      </c>
      <c r="AW33" s="189" t="e">
        <f t="shared" si="11"/>
        <v>#REF!</v>
      </c>
      <c r="AX33" s="189" t="e">
        <f t="shared" si="12"/>
        <v>#REF!</v>
      </c>
      <c r="AZ33" s="194"/>
    </row>
    <row r="34" spans="1:52" s="189" customFormat="1">
      <c r="A34" s="189" t="e">
        <f>'HARD DATA'!B25</f>
        <v>#REF!</v>
      </c>
      <c r="B34" s="190" t="e">
        <f>_xlfn.IFNA(INDEX(L_TIP_TEPPAN[],MATCH($A34,L_TIP_TEPPAN[EMPLOYEE NAME],0),3),0)</f>
        <v>#REF!</v>
      </c>
      <c r="C34" s="190" t="e">
        <f>_xlfn.IFNA(INDEX(L_TIP_SUSHI[],MATCH($A34,L_TIP_SUSHI[EMPLOYEE NAME],0),3),0)</f>
        <v>#REF!</v>
      </c>
      <c r="D34" s="191" t="e">
        <f>_xlfn.IFNA(INDEX(L_TIP_BAR[],MATCH($A34,L_TIP_BAR[EMPLOYEE NAME],0),3),0)</f>
        <v>#REF!</v>
      </c>
      <c r="E34" s="192" t="e">
        <f>_xlfn.IFNA(INDEX(L_TIP_BUSSER[],MATCH($A34,L_TIP_BUSSER[EMPLOYEE NAME],0),3),0)</f>
        <v>#REF!</v>
      </c>
      <c r="F34" s="190" t="e">
        <f>_xlfn.IFNA(INDEX(L_TIP_TOGO[],MATCH(A34,L_TIP_TOGO[EMPLOYEE NAME],0),3),0)</f>
        <v>#REF!</v>
      </c>
      <c r="G34" s="193"/>
      <c r="I34" s="189" t="e">
        <f>_xlfn.IFNA(INDEX(D_TIP_TEPPAN[],MATCH($A34,D_TIP_TEPPAN[EMPLOYEE NAME],0),3),0)</f>
        <v>#REF!</v>
      </c>
      <c r="J34" s="189" t="e">
        <f>_xlfn.IFNA(INDEX(D_TIP_SUSHI[],MATCH($A34,D_TIP_SUSHI[EMPLOYEE NAME],0),3),0)</f>
        <v>#REF!</v>
      </c>
      <c r="K34" s="189" t="e">
        <f>_xlfn.IFNA(INDEX(D_TIP_BAR[],MATCH($A34,D_TIP_BAR[EMPLOYEE NAME],0),3),0)</f>
        <v>#REF!</v>
      </c>
      <c r="L34" s="189" t="e">
        <f>_xlfn.IFNA(INDEX(D_TIP_BUSSER[],MATCH($A34,D_TIP_BUSSER[EMPLOYEE NAME],0),3),0)</f>
        <v>#REF!</v>
      </c>
      <c r="M34" s="189" t="e">
        <f>_xlfn.IFNA(INDEX(D_TIP_TOGO[],MATCH($A34,D_TIP_TOGO[EMPLOYEE NAME],0),3),0)</f>
        <v>#REF!</v>
      </c>
      <c r="N34" s="189" t="e">
        <f t="shared" si="23"/>
        <v>#REF!</v>
      </c>
      <c r="O34" s="193" t="e">
        <f t="shared" si="24"/>
        <v>#REF!</v>
      </c>
      <c r="P34" s="189" t="e">
        <f t="shared" si="25"/>
        <v>#REF!</v>
      </c>
      <c r="Q34" s="194"/>
      <c r="R34" s="189" t="e">
        <f t="shared" si="1"/>
        <v>#REF!</v>
      </c>
      <c r="S34" s="189" t="str">
        <f t="shared" si="13"/>
        <v/>
      </c>
      <c r="V34" s="194"/>
      <c r="W34" s="189" t="e">
        <f t="shared" si="2"/>
        <v>#REF!</v>
      </c>
      <c r="X34" s="189" t="e">
        <f t="shared" si="14"/>
        <v>#REF!</v>
      </c>
      <c r="Y34" s="189" t="e">
        <f t="shared" si="15"/>
        <v>#REF!</v>
      </c>
      <c r="Z34" s="189" t="e">
        <f t="shared" si="16"/>
        <v>#REF!</v>
      </c>
      <c r="AB34" s="194"/>
      <c r="AC34" s="189" t="e">
        <f t="shared" si="3"/>
        <v>#REF!</v>
      </c>
      <c r="AD34" s="189" t="e">
        <f t="shared" si="17"/>
        <v>#REF!</v>
      </c>
      <c r="AE34" s="189" t="e">
        <f t="shared" si="18"/>
        <v>#REF!</v>
      </c>
      <c r="AF34" s="189" t="e">
        <f t="shared" si="19"/>
        <v>#REF!</v>
      </c>
      <c r="AH34" s="194"/>
      <c r="AI34" s="189" t="e">
        <f t="shared" si="4"/>
        <v>#REF!</v>
      </c>
      <c r="AJ34" s="189" t="e">
        <f t="shared" si="20"/>
        <v>#REF!</v>
      </c>
      <c r="AK34" s="189" t="e">
        <f t="shared" si="5"/>
        <v>#REF!</v>
      </c>
      <c r="AL34" s="189" t="e">
        <f t="shared" si="6"/>
        <v>#REF!</v>
      </c>
      <c r="AN34" s="194"/>
      <c r="AO34" s="189" t="e">
        <f t="shared" si="7"/>
        <v>#REF!</v>
      </c>
      <c r="AP34" s="189" t="e">
        <f t="shared" si="21"/>
        <v>#REF!</v>
      </c>
      <c r="AQ34" s="189" t="e">
        <f t="shared" si="8"/>
        <v>#REF!</v>
      </c>
      <c r="AR34" s="189" t="e">
        <f t="shared" si="9"/>
        <v>#REF!</v>
      </c>
      <c r="AT34" s="194"/>
      <c r="AU34" s="189" t="e">
        <f t="shared" si="10"/>
        <v>#REF!</v>
      </c>
      <c r="AV34" s="189" t="e">
        <f t="shared" si="22"/>
        <v>#REF!</v>
      </c>
      <c r="AW34" s="189" t="e">
        <f t="shared" si="11"/>
        <v>#REF!</v>
      </c>
      <c r="AX34" s="189" t="e">
        <f t="shared" si="12"/>
        <v>#REF!</v>
      </c>
      <c r="AZ34" s="194"/>
    </row>
    <row r="35" spans="1:52" s="189" customFormat="1">
      <c r="A35" s="189" t="e">
        <f>'HARD DATA'!B26</f>
        <v>#REF!</v>
      </c>
      <c r="B35" s="190" t="e">
        <f>_xlfn.IFNA(INDEX(L_TIP_TEPPAN[],MATCH($A35,L_TIP_TEPPAN[EMPLOYEE NAME],0),3),0)</f>
        <v>#REF!</v>
      </c>
      <c r="C35" s="190" t="e">
        <f>_xlfn.IFNA(INDEX(L_TIP_SUSHI[],MATCH($A35,L_TIP_SUSHI[EMPLOYEE NAME],0),3),0)</f>
        <v>#REF!</v>
      </c>
      <c r="D35" s="191" t="e">
        <f>_xlfn.IFNA(INDEX(L_TIP_BAR[],MATCH($A35,L_TIP_BAR[EMPLOYEE NAME],0),3),0)</f>
        <v>#REF!</v>
      </c>
      <c r="E35" s="192" t="e">
        <f>_xlfn.IFNA(INDEX(L_TIP_BUSSER[],MATCH($A35,L_TIP_BUSSER[EMPLOYEE NAME],0),3),0)</f>
        <v>#REF!</v>
      </c>
      <c r="F35" s="190" t="e">
        <f>_xlfn.IFNA(INDEX(L_TIP_TOGO[],MATCH(A35,L_TIP_TOGO[EMPLOYEE NAME],0),3),0)</f>
        <v>#REF!</v>
      </c>
      <c r="G35" s="193"/>
      <c r="I35" s="189" t="e">
        <f>_xlfn.IFNA(INDEX(D_TIP_TEPPAN[],MATCH($A35,D_TIP_TEPPAN[EMPLOYEE NAME],0),3),0)</f>
        <v>#REF!</v>
      </c>
      <c r="J35" s="189" t="e">
        <f>_xlfn.IFNA(INDEX(D_TIP_SUSHI[],MATCH($A35,D_TIP_SUSHI[EMPLOYEE NAME],0),3),0)</f>
        <v>#REF!</v>
      </c>
      <c r="K35" s="189" t="e">
        <f>_xlfn.IFNA(INDEX(D_TIP_BAR[],MATCH($A35,D_TIP_BAR[EMPLOYEE NAME],0),3),0)</f>
        <v>#REF!</v>
      </c>
      <c r="L35" s="189" t="e">
        <f>_xlfn.IFNA(INDEX(D_TIP_BUSSER[],MATCH($A35,D_TIP_BUSSER[EMPLOYEE NAME],0),3),0)</f>
        <v>#REF!</v>
      </c>
      <c r="M35" s="189" t="e">
        <f>_xlfn.IFNA(INDEX(D_TIP_TOGO[],MATCH($A35,D_TIP_TOGO[EMPLOYEE NAME],0),3),0)</f>
        <v>#REF!</v>
      </c>
      <c r="N35" s="189" t="e">
        <f t="shared" si="23"/>
        <v>#REF!</v>
      </c>
      <c r="O35" s="193" t="e">
        <f t="shared" si="24"/>
        <v>#REF!</v>
      </c>
      <c r="P35" s="189" t="e">
        <f t="shared" si="25"/>
        <v>#REF!</v>
      </c>
      <c r="Q35" s="194"/>
      <c r="R35" s="189" t="e">
        <f t="shared" si="1"/>
        <v>#REF!</v>
      </c>
      <c r="S35" s="189" t="str">
        <f t="shared" si="13"/>
        <v/>
      </c>
      <c r="V35" s="194"/>
      <c r="W35" s="189" t="e">
        <f t="shared" si="2"/>
        <v>#REF!</v>
      </c>
      <c r="X35" s="189" t="e">
        <f t="shared" si="14"/>
        <v>#REF!</v>
      </c>
      <c r="Y35" s="189" t="e">
        <f t="shared" si="15"/>
        <v>#REF!</v>
      </c>
      <c r="Z35" s="189" t="e">
        <f t="shared" si="16"/>
        <v>#REF!</v>
      </c>
      <c r="AB35" s="194"/>
      <c r="AC35" s="189" t="e">
        <f t="shared" si="3"/>
        <v>#REF!</v>
      </c>
      <c r="AD35" s="189" t="e">
        <f t="shared" si="17"/>
        <v>#REF!</v>
      </c>
      <c r="AE35" s="189" t="e">
        <f t="shared" si="18"/>
        <v>#REF!</v>
      </c>
      <c r="AF35" s="189" t="e">
        <f t="shared" si="19"/>
        <v>#REF!</v>
      </c>
      <c r="AH35" s="194"/>
      <c r="AI35" s="189" t="e">
        <f t="shared" si="4"/>
        <v>#REF!</v>
      </c>
      <c r="AJ35" s="189" t="e">
        <f t="shared" si="20"/>
        <v>#REF!</v>
      </c>
      <c r="AK35" s="189" t="e">
        <f t="shared" si="5"/>
        <v>#REF!</v>
      </c>
      <c r="AL35" s="189" t="e">
        <f t="shared" si="6"/>
        <v>#REF!</v>
      </c>
      <c r="AN35" s="194"/>
      <c r="AO35" s="189" t="e">
        <f t="shared" si="7"/>
        <v>#REF!</v>
      </c>
      <c r="AP35" s="189" t="e">
        <f t="shared" si="21"/>
        <v>#REF!</v>
      </c>
      <c r="AQ35" s="189" t="e">
        <f t="shared" si="8"/>
        <v>#REF!</v>
      </c>
      <c r="AR35" s="189" t="e">
        <f t="shared" si="9"/>
        <v>#REF!</v>
      </c>
      <c r="AT35" s="194"/>
      <c r="AU35" s="189" t="e">
        <f t="shared" si="10"/>
        <v>#REF!</v>
      </c>
      <c r="AV35" s="189" t="e">
        <f t="shared" si="22"/>
        <v>#REF!</v>
      </c>
      <c r="AW35" s="189" t="e">
        <f t="shared" si="11"/>
        <v>#REF!</v>
      </c>
      <c r="AX35" s="189" t="e">
        <f t="shared" si="12"/>
        <v>#REF!</v>
      </c>
      <c r="AZ35" s="194"/>
    </row>
    <row r="36" spans="1:52" s="189" customFormat="1">
      <c r="A36" s="189" t="e">
        <f>'HARD DATA'!B27</f>
        <v>#REF!</v>
      </c>
      <c r="B36" s="190" t="e">
        <f>_xlfn.IFNA(INDEX(L_TIP_TEPPAN[],MATCH($A36,L_TIP_TEPPAN[EMPLOYEE NAME],0),3),0)</f>
        <v>#REF!</v>
      </c>
      <c r="C36" s="190" t="e">
        <f>_xlfn.IFNA(INDEX(L_TIP_SUSHI[],MATCH($A36,L_TIP_SUSHI[EMPLOYEE NAME],0),3),0)</f>
        <v>#REF!</v>
      </c>
      <c r="D36" s="191" t="e">
        <f>_xlfn.IFNA(INDEX(L_TIP_BAR[],MATCH($A36,L_TIP_BAR[EMPLOYEE NAME],0),3),0)</f>
        <v>#REF!</v>
      </c>
      <c r="E36" s="192" t="e">
        <f>_xlfn.IFNA(INDEX(L_TIP_BUSSER[],MATCH($A36,L_TIP_BUSSER[EMPLOYEE NAME],0),3),0)</f>
        <v>#REF!</v>
      </c>
      <c r="F36" s="190" t="e">
        <f>_xlfn.IFNA(INDEX(L_TIP_TOGO[],MATCH(A36,L_TIP_TOGO[EMPLOYEE NAME],0),3),0)</f>
        <v>#REF!</v>
      </c>
      <c r="G36" s="193"/>
      <c r="I36" s="189" t="e">
        <f>_xlfn.IFNA(INDEX(D_TIP_TEPPAN[],MATCH($A36,D_TIP_TEPPAN[EMPLOYEE NAME],0),3),0)</f>
        <v>#REF!</v>
      </c>
      <c r="J36" s="189" t="e">
        <f>_xlfn.IFNA(INDEX(D_TIP_SUSHI[],MATCH($A36,D_TIP_SUSHI[EMPLOYEE NAME],0),3),0)</f>
        <v>#REF!</v>
      </c>
      <c r="K36" s="189" t="e">
        <f>_xlfn.IFNA(INDEX(D_TIP_BAR[],MATCH($A36,D_TIP_BAR[EMPLOYEE NAME],0),3),0)</f>
        <v>#REF!</v>
      </c>
      <c r="L36" s="189" t="e">
        <f>_xlfn.IFNA(INDEX(D_TIP_BUSSER[],MATCH($A36,D_TIP_BUSSER[EMPLOYEE NAME],0),3),0)</f>
        <v>#REF!</v>
      </c>
      <c r="M36" s="189" t="e">
        <f>_xlfn.IFNA(INDEX(D_TIP_TOGO[],MATCH($A36,D_TIP_TOGO[EMPLOYEE NAME],0),3),0)</f>
        <v>#REF!</v>
      </c>
      <c r="N36" s="189" t="e">
        <f t="shared" si="23"/>
        <v>#REF!</v>
      </c>
      <c r="O36" s="193" t="e">
        <f t="shared" si="24"/>
        <v>#REF!</v>
      </c>
      <c r="P36" s="189" t="e">
        <f t="shared" si="25"/>
        <v>#REF!</v>
      </c>
      <c r="Q36" s="194"/>
      <c r="R36" s="189" t="e">
        <f t="shared" si="1"/>
        <v>#REF!</v>
      </c>
      <c r="S36" s="189" t="str">
        <f t="shared" si="13"/>
        <v/>
      </c>
      <c r="V36" s="194"/>
      <c r="W36" s="189" t="e">
        <f t="shared" si="2"/>
        <v>#REF!</v>
      </c>
      <c r="X36" s="189" t="e">
        <f t="shared" si="14"/>
        <v>#REF!</v>
      </c>
      <c r="Y36" s="189" t="e">
        <f t="shared" si="15"/>
        <v>#REF!</v>
      </c>
      <c r="Z36" s="189" t="e">
        <f t="shared" si="16"/>
        <v>#REF!</v>
      </c>
      <c r="AB36" s="194"/>
      <c r="AC36" s="189" t="e">
        <f t="shared" si="3"/>
        <v>#REF!</v>
      </c>
      <c r="AD36" s="189" t="e">
        <f t="shared" si="17"/>
        <v>#REF!</v>
      </c>
      <c r="AE36" s="189" t="e">
        <f t="shared" si="18"/>
        <v>#REF!</v>
      </c>
      <c r="AF36" s="189" t="e">
        <f t="shared" si="19"/>
        <v>#REF!</v>
      </c>
      <c r="AH36" s="194"/>
      <c r="AI36" s="189" t="e">
        <f t="shared" si="4"/>
        <v>#REF!</v>
      </c>
      <c r="AJ36" s="189" t="e">
        <f t="shared" si="20"/>
        <v>#REF!</v>
      </c>
      <c r="AK36" s="189" t="e">
        <f t="shared" si="5"/>
        <v>#REF!</v>
      </c>
      <c r="AL36" s="189" t="e">
        <f t="shared" si="6"/>
        <v>#REF!</v>
      </c>
      <c r="AN36" s="194"/>
      <c r="AO36" s="189" t="e">
        <f t="shared" si="7"/>
        <v>#REF!</v>
      </c>
      <c r="AP36" s="189" t="e">
        <f t="shared" si="21"/>
        <v>#REF!</v>
      </c>
      <c r="AQ36" s="189" t="e">
        <f t="shared" si="8"/>
        <v>#REF!</v>
      </c>
      <c r="AR36" s="189" t="e">
        <f t="shared" si="9"/>
        <v>#REF!</v>
      </c>
      <c r="AT36" s="194"/>
      <c r="AU36" s="189" t="e">
        <f t="shared" si="10"/>
        <v>#REF!</v>
      </c>
      <c r="AV36" s="189" t="e">
        <f t="shared" si="22"/>
        <v>#REF!</v>
      </c>
      <c r="AW36" s="189" t="e">
        <f t="shared" si="11"/>
        <v>#REF!</v>
      </c>
      <c r="AX36" s="189" t="e">
        <f t="shared" si="12"/>
        <v>#REF!</v>
      </c>
      <c r="AZ36" s="194"/>
    </row>
    <row r="37" spans="1:52" s="189" customFormat="1">
      <c r="A37" s="189" t="e">
        <f>'HARD DATA'!B28</f>
        <v>#REF!</v>
      </c>
      <c r="B37" s="190" t="e">
        <f>_xlfn.IFNA(INDEX(L_TIP_TEPPAN[],MATCH($A37,L_TIP_TEPPAN[EMPLOYEE NAME],0),3),0)</f>
        <v>#REF!</v>
      </c>
      <c r="C37" s="190" t="e">
        <f>_xlfn.IFNA(INDEX(L_TIP_SUSHI[],MATCH($A37,L_TIP_SUSHI[EMPLOYEE NAME],0),3),0)</f>
        <v>#REF!</v>
      </c>
      <c r="D37" s="191" t="e">
        <f>_xlfn.IFNA(INDEX(L_TIP_BAR[],MATCH($A37,L_TIP_BAR[EMPLOYEE NAME],0),3),0)</f>
        <v>#REF!</v>
      </c>
      <c r="E37" s="192" t="e">
        <f>_xlfn.IFNA(INDEX(L_TIP_BUSSER[],MATCH($A37,L_TIP_BUSSER[EMPLOYEE NAME],0),3),0)</f>
        <v>#REF!</v>
      </c>
      <c r="F37" s="190" t="e">
        <f>_xlfn.IFNA(INDEX(L_TIP_TOGO[],MATCH(A37,L_TIP_TOGO[EMPLOYEE NAME],0),3),0)</f>
        <v>#REF!</v>
      </c>
      <c r="G37" s="193"/>
      <c r="I37" s="189" t="e">
        <f>_xlfn.IFNA(INDEX(D_TIP_TEPPAN[],MATCH($A37,D_TIP_TEPPAN[EMPLOYEE NAME],0),3),0)</f>
        <v>#REF!</v>
      </c>
      <c r="J37" s="189" t="e">
        <f>_xlfn.IFNA(INDEX(D_TIP_SUSHI[],MATCH($A37,D_TIP_SUSHI[EMPLOYEE NAME],0),3),0)</f>
        <v>#REF!</v>
      </c>
      <c r="K37" s="189" t="e">
        <f>_xlfn.IFNA(INDEX(D_TIP_BAR[],MATCH($A37,D_TIP_BAR[EMPLOYEE NAME],0),3),0)</f>
        <v>#REF!</v>
      </c>
      <c r="L37" s="189" t="e">
        <f>_xlfn.IFNA(INDEX(D_TIP_BUSSER[],MATCH($A37,D_TIP_BUSSER[EMPLOYEE NAME],0),3),0)</f>
        <v>#REF!</v>
      </c>
      <c r="M37" s="189" t="e">
        <f>_xlfn.IFNA(INDEX(D_TIP_TOGO[],MATCH($A37,D_TIP_TOGO[EMPLOYEE NAME],0),3),0)</f>
        <v>#REF!</v>
      </c>
      <c r="N37" s="189" t="e">
        <f t="shared" si="23"/>
        <v>#REF!</v>
      </c>
      <c r="O37" s="193" t="e">
        <f t="shared" si="24"/>
        <v>#REF!</v>
      </c>
      <c r="P37" s="189" t="e">
        <f t="shared" si="25"/>
        <v>#REF!</v>
      </c>
      <c r="Q37" s="194"/>
      <c r="R37" s="189" t="e">
        <f t="shared" si="1"/>
        <v>#REF!</v>
      </c>
      <c r="S37" s="189" t="str">
        <f t="shared" si="13"/>
        <v/>
      </c>
      <c r="V37" s="194"/>
      <c r="W37" s="189" t="e">
        <f t="shared" si="2"/>
        <v>#REF!</v>
      </c>
      <c r="X37" s="189" t="e">
        <f t="shared" si="14"/>
        <v>#REF!</v>
      </c>
      <c r="Y37" s="189" t="e">
        <f t="shared" si="15"/>
        <v>#REF!</v>
      </c>
      <c r="Z37" s="189" t="e">
        <f t="shared" si="16"/>
        <v>#REF!</v>
      </c>
      <c r="AB37" s="194"/>
      <c r="AC37" s="189" t="e">
        <f t="shared" si="3"/>
        <v>#REF!</v>
      </c>
      <c r="AD37" s="189" t="e">
        <f t="shared" si="17"/>
        <v>#REF!</v>
      </c>
      <c r="AE37" s="189" t="e">
        <f t="shared" si="18"/>
        <v>#REF!</v>
      </c>
      <c r="AF37" s="189" t="e">
        <f t="shared" si="19"/>
        <v>#REF!</v>
      </c>
      <c r="AH37" s="194"/>
      <c r="AI37" s="189" t="e">
        <f t="shared" si="4"/>
        <v>#REF!</v>
      </c>
      <c r="AJ37" s="189" t="e">
        <f t="shared" si="20"/>
        <v>#REF!</v>
      </c>
      <c r="AK37" s="189" t="e">
        <f t="shared" si="5"/>
        <v>#REF!</v>
      </c>
      <c r="AL37" s="189" t="e">
        <f t="shared" si="6"/>
        <v>#REF!</v>
      </c>
      <c r="AN37" s="194"/>
      <c r="AO37" s="189" t="e">
        <f t="shared" si="7"/>
        <v>#REF!</v>
      </c>
      <c r="AP37" s="189" t="e">
        <f t="shared" si="21"/>
        <v>#REF!</v>
      </c>
      <c r="AQ37" s="189" t="e">
        <f t="shared" si="8"/>
        <v>#REF!</v>
      </c>
      <c r="AR37" s="189" t="e">
        <f t="shared" si="9"/>
        <v>#REF!</v>
      </c>
      <c r="AT37" s="194"/>
      <c r="AU37" s="189" t="e">
        <f t="shared" si="10"/>
        <v>#REF!</v>
      </c>
      <c r="AV37" s="189" t="e">
        <f t="shared" si="22"/>
        <v>#REF!</v>
      </c>
      <c r="AW37" s="189" t="e">
        <f t="shared" si="11"/>
        <v>#REF!</v>
      </c>
      <c r="AX37" s="189" t="e">
        <f t="shared" si="12"/>
        <v>#REF!</v>
      </c>
      <c r="AZ37" s="194"/>
    </row>
    <row r="38" spans="1:52" s="189" customFormat="1">
      <c r="A38" s="189" t="e">
        <f>'HARD DATA'!B29</f>
        <v>#REF!</v>
      </c>
      <c r="B38" s="190" t="e">
        <f>_xlfn.IFNA(INDEX(L_TIP_TEPPAN[],MATCH($A38,L_TIP_TEPPAN[EMPLOYEE NAME],0),3),0)</f>
        <v>#REF!</v>
      </c>
      <c r="C38" s="190" t="e">
        <f>_xlfn.IFNA(INDEX(L_TIP_SUSHI[],MATCH($A38,L_TIP_SUSHI[EMPLOYEE NAME],0),3),0)</f>
        <v>#REF!</v>
      </c>
      <c r="D38" s="191" t="e">
        <f>_xlfn.IFNA(INDEX(L_TIP_BAR[],MATCH($A38,L_TIP_BAR[EMPLOYEE NAME],0),3),0)</f>
        <v>#REF!</v>
      </c>
      <c r="E38" s="192" t="e">
        <f>_xlfn.IFNA(INDEX(L_TIP_BUSSER[],MATCH($A38,L_TIP_BUSSER[EMPLOYEE NAME],0),3),0)</f>
        <v>#REF!</v>
      </c>
      <c r="F38" s="190" t="e">
        <f>_xlfn.IFNA(INDEX(L_TIP_TOGO[],MATCH(A38,L_TIP_TOGO[EMPLOYEE NAME],0),3),0)</f>
        <v>#REF!</v>
      </c>
      <c r="G38" s="193"/>
      <c r="I38" s="189" t="e">
        <f>_xlfn.IFNA(INDEX(D_TIP_TEPPAN[],MATCH($A38,D_TIP_TEPPAN[EMPLOYEE NAME],0),3),0)</f>
        <v>#REF!</v>
      </c>
      <c r="J38" s="189" t="e">
        <f>_xlfn.IFNA(INDEX(D_TIP_SUSHI[],MATCH($A38,D_TIP_SUSHI[EMPLOYEE NAME],0),3),0)</f>
        <v>#REF!</v>
      </c>
      <c r="K38" s="189" t="e">
        <f>_xlfn.IFNA(INDEX(D_TIP_BAR[],MATCH($A38,D_TIP_BAR[EMPLOYEE NAME],0),3),0)</f>
        <v>#REF!</v>
      </c>
      <c r="L38" s="189" t="e">
        <f>_xlfn.IFNA(INDEX(D_TIP_BUSSER[],MATCH($A38,D_TIP_BUSSER[EMPLOYEE NAME],0),3),0)</f>
        <v>#REF!</v>
      </c>
      <c r="M38" s="189" t="e">
        <f>_xlfn.IFNA(INDEX(D_TIP_TOGO[],MATCH($A38,D_TIP_TOGO[EMPLOYEE NAME],0),3),0)</f>
        <v>#REF!</v>
      </c>
      <c r="N38" s="189" t="e">
        <f t="shared" si="23"/>
        <v>#REF!</v>
      </c>
      <c r="O38" s="193" t="e">
        <f t="shared" si="24"/>
        <v>#REF!</v>
      </c>
      <c r="P38" s="189" t="e">
        <f t="shared" si="25"/>
        <v>#REF!</v>
      </c>
      <c r="Q38" s="194"/>
      <c r="R38" s="189" t="e">
        <f t="shared" si="1"/>
        <v>#REF!</v>
      </c>
      <c r="S38" s="189" t="str">
        <f t="shared" si="13"/>
        <v/>
      </c>
      <c r="V38" s="194"/>
      <c r="W38" s="189" t="e">
        <f t="shared" si="2"/>
        <v>#REF!</v>
      </c>
      <c r="X38" s="189" t="e">
        <f t="shared" si="14"/>
        <v>#REF!</v>
      </c>
      <c r="Y38" s="189" t="e">
        <f t="shared" si="15"/>
        <v>#REF!</v>
      </c>
      <c r="Z38" s="189" t="e">
        <f t="shared" si="16"/>
        <v>#REF!</v>
      </c>
      <c r="AB38" s="194"/>
      <c r="AC38" s="189" t="e">
        <f t="shared" si="3"/>
        <v>#REF!</v>
      </c>
      <c r="AD38" s="189" t="e">
        <f t="shared" si="17"/>
        <v>#REF!</v>
      </c>
      <c r="AE38" s="189" t="e">
        <f t="shared" si="18"/>
        <v>#REF!</v>
      </c>
      <c r="AF38" s="189" t="e">
        <f t="shared" si="19"/>
        <v>#REF!</v>
      </c>
      <c r="AH38" s="194"/>
      <c r="AI38" s="189" t="e">
        <f t="shared" si="4"/>
        <v>#REF!</v>
      </c>
      <c r="AJ38" s="189" t="e">
        <f t="shared" si="20"/>
        <v>#REF!</v>
      </c>
      <c r="AK38" s="189" t="e">
        <f t="shared" si="5"/>
        <v>#REF!</v>
      </c>
      <c r="AL38" s="189" t="e">
        <f t="shared" si="6"/>
        <v>#REF!</v>
      </c>
      <c r="AN38" s="194"/>
      <c r="AO38" s="189" t="e">
        <f t="shared" si="7"/>
        <v>#REF!</v>
      </c>
      <c r="AP38" s="189" t="e">
        <f t="shared" si="21"/>
        <v>#REF!</v>
      </c>
      <c r="AQ38" s="189" t="e">
        <f t="shared" si="8"/>
        <v>#REF!</v>
      </c>
      <c r="AR38" s="189" t="e">
        <f t="shared" si="9"/>
        <v>#REF!</v>
      </c>
      <c r="AT38" s="194"/>
      <c r="AU38" s="189" t="e">
        <f t="shared" si="10"/>
        <v>#REF!</v>
      </c>
      <c r="AV38" s="189" t="e">
        <f t="shared" si="22"/>
        <v>#REF!</v>
      </c>
      <c r="AW38" s="189" t="e">
        <f t="shared" si="11"/>
        <v>#REF!</v>
      </c>
      <c r="AX38" s="189" t="e">
        <f t="shared" si="12"/>
        <v>#REF!</v>
      </c>
      <c r="AZ38" s="194"/>
    </row>
    <row r="39" spans="1:52" s="189" customFormat="1">
      <c r="A39" s="189" t="e">
        <f>'HARD DATA'!B30</f>
        <v>#REF!</v>
      </c>
      <c r="B39" s="190" t="e">
        <f>_xlfn.IFNA(INDEX(L_TIP_TEPPAN[],MATCH($A39,L_TIP_TEPPAN[EMPLOYEE NAME],0),3),0)</f>
        <v>#REF!</v>
      </c>
      <c r="C39" s="190" t="e">
        <f>_xlfn.IFNA(INDEX(L_TIP_SUSHI[],MATCH($A39,L_TIP_SUSHI[EMPLOYEE NAME],0),3),0)</f>
        <v>#REF!</v>
      </c>
      <c r="D39" s="191" t="e">
        <f>_xlfn.IFNA(INDEX(L_TIP_BAR[],MATCH($A39,L_TIP_BAR[EMPLOYEE NAME],0),3),0)</f>
        <v>#REF!</v>
      </c>
      <c r="E39" s="192" t="e">
        <f>_xlfn.IFNA(INDEX(L_TIP_BUSSER[],MATCH($A39,L_TIP_BUSSER[EMPLOYEE NAME],0),3),0)</f>
        <v>#REF!</v>
      </c>
      <c r="F39" s="190" t="e">
        <f>_xlfn.IFNA(INDEX(L_TIP_TOGO[],MATCH(A39,L_TIP_TOGO[EMPLOYEE NAME],0),3),0)</f>
        <v>#REF!</v>
      </c>
      <c r="G39" s="193"/>
      <c r="I39" s="189" t="e">
        <f>_xlfn.IFNA(INDEX(D_TIP_TEPPAN[],MATCH($A39,D_TIP_TEPPAN[EMPLOYEE NAME],0),3),0)</f>
        <v>#REF!</v>
      </c>
      <c r="J39" s="189" t="e">
        <f>_xlfn.IFNA(INDEX(D_TIP_SUSHI[],MATCH($A39,D_TIP_SUSHI[EMPLOYEE NAME],0),3),0)</f>
        <v>#REF!</v>
      </c>
      <c r="K39" s="189" t="e">
        <f>_xlfn.IFNA(INDEX(D_TIP_BAR[],MATCH($A39,D_TIP_BAR[EMPLOYEE NAME],0),3),0)</f>
        <v>#REF!</v>
      </c>
      <c r="L39" s="189" t="e">
        <f>_xlfn.IFNA(INDEX(D_TIP_BUSSER[],MATCH($A39,D_TIP_BUSSER[EMPLOYEE NAME],0),3),0)</f>
        <v>#REF!</v>
      </c>
      <c r="M39" s="189" t="e">
        <f>_xlfn.IFNA(INDEX(D_TIP_TOGO[],MATCH($A39,D_TIP_TOGO[EMPLOYEE NAME],0),3),0)</f>
        <v>#REF!</v>
      </c>
      <c r="N39" s="189" t="e">
        <f t="shared" si="23"/>
        <v>#REF!</v>
      </c>
      <c r="O39" s="193" t="e">
        <f t="shared" si="24"/>
        <v>#REF!</v>
      </c>
      <c r="P39" s="189" t="e">
        <f t="shared" si="25"/>
        <v>#REF!</v>
      </c>
      <c r="Q39" s="194"/>
      <c r="R39" s="189" t="e">
        <f t="shared" si="1"/>
        <v>#REF!</v>
      </c>
      <c r="S39" s="189" t="str">
        <f t="shared" si="13"/>
        <v/>
      </c>
      <c r="V39" s="194"/>
      <c r="W39" s="189" t="e">
        <f t="shared" si="2"/>
        <v>#REF!</v>
      </c>
      <c r="X39" s="189" t="e">
        <f t="shared" si="14"/>
        <v>#REF!</v>
      </c>
      <c r="Y39" s="189" t="e">
        <f t="shared" si="15"/>
        <v>#REF!</v>
      </c>
      <c r="Z39" s="189" t="e">
        <f t="shared" si="16"/>
        <v>#REF!</v>
      </c>
      <c r="AB39" s="194"/>
      <c r="AC39" s="189" t="e">
        <f t="shared" si="3"/>
        <v>#REF!</v>
      </c>
      <c r="AD39" s="189" t="e">
        <f t="shared" si="17"/>
        <v>#REF!</v>
      </c>
      <c r="AE39" s="189" t="e">
        <f t="shared" si="18"/>
        <v>#REF!</v>
      </c>
      <c r="AF39" s="189" t="e">
        <f t="shared" si="19"/>
        <v>#REF!</v>
      </c>
      <c r="AH39" s="194"/>
      <c r="AI39" s="189" t="e">
        <f t="shared" si="4"/>
        <v>#REF!</v>
      </c>
      <c r="AJ39" s="189" t="e">
        <f t="shared" si="20"/>
        <v>#REF!</v>
      </c>
      <c r="AK39" s="189" t="e">
        <f t="shared" si="5"/>
        <v>#REF!</v>
      </c>
      <c r="AL39" s="189" t="e">
        <f t="shared" si="6"/>
        <v>#REF!</v>
      </c>
      <c r="AN39" s="194"/>
      <c r="AO39" s="189" t="e">
        <f t="shared" si="7"/>
        <v>#REF!</v>
      </c>
      <c r="AP39" s="189" t="e">
        <f t="shared" si="21"/>
        <v>#REF!</v>
      </c>
      <c r="AQ39" s="189" t="e">
        <f t="shared" si="8"/>
        <v>#REF!</v>
      </c>
      <c r="AR39" s="189" t="e">
        <f t="shared" si="9"/>
        <v>#REF!</v>
      </c>
      <c r="AT39" s="194"/>
      <c r="AU39" s="189" t="e">
        <f t="shared" si="10"/>
        <v>#REF!</v>
      </c>
      <c r="AV39" s="189" t="e">
        <f t="shared" si="22"/>
        <v>#REF!</v>
      </c>
      <c r="AW39" s="189" t="e">
        <f t="shared" si="11"/>
        <v>#REF!</v>
      </c>
      <c r="AX39" s="189" t="e">
        <f t="shared" si="12"/>
        <v>#REF!</v>
      </c>
      <c r="AZ39" s="194"/>
    </row>
    <row r="40" spans="1:52" s="189" customFormat="1">
      <c r="A40" s="189" t="e">
        <f>'HARD DATA'!B31</f>
        <v>#REF!</v>
      </c>
      <c r="B40" s="190" t="e">
        <f>_xlfn.IFNA(INDEX(L_TIP_TEPPAN[],MATCH($A40,L_TIP_TEPPAN[EMPLOYEE NAME],0),3),0)</f>
        <v>#REF!</v>
      </c>
      <c r="C40" s="190" t="e">
        <f>_xlfn.IFNA(INDEX(L_TIP_SUSHI[],MATCH($A40,L_TIP_SUSHI[EMPLOYEE NAME],0),3),0)</f>
        <v>#REF!</v>
      </c>
      <c r="D40" s="191" t="e">
        <f>_xlfn.IFNA(INDEX(L_TIP_BAR[],MATCH($A40,L_TIP_BAR[EMPLOYEE NAME],0),3),0)</f>
        <v>#REF!</v>
      </c>
      <c r="E40" s="192" t="e">
        <f>_xlfn.IFNA(INDEX(L_TIP_BUSSER[],MATCH($A40,L_TIP_BUSSER[EMPLOYEE NAME],0),3),0)</f>
        <v>#REF!</v>
      </c>
      <c r="F40" s="190" t="e">
        <f>_xlfn.IFNA(INDEX(L_TIP_TOGO[],MATCH(A40,L_TIP_TOGO[EMPLOYEE NAME],0),3),0)</f>
        <v>#REF!</v>
      </c>
      <c r="G40" s="193"/>
      <c r="I40" s="189" t="e">
        <f>_xlfn.IFNA(INDEX(D_TIP_TEPPAN[],MATCH($A40,D_TIP_TEPPAN[EMPLOYEE NAME],0),3),0)</f>
        <v>#REF!</v>
      </c>
      <c r="J40" s="189" t="e">
        <f>_xlfn.IFNA(INDEX(D_TIP_SUSHI[],MATCH($A40,D_TIP_SUSHI[EMPLOYEE NAME],0),3),0)</f>
        <v>#REF!</v>
      </c>
      <c r="K40" s="189" t="e">
        <f>_xlfn.IFNA(INDEX(D_TIP_BAR[],MATCH($A40,D_TIP_BAR[EMPLOYEE NAME],0),3),0)</f>
        <v>#REF!</v>
      </c>
      <c r="L40" s="189" t="e">
        <f>_xlfn.IFNA(INDEX(D_TIP_BUSSER[],MATCH($A40,D_TIP_BUSSER[EMPLOYEE NAME],0),3),0)</f>
        <v>#REF!</v>
      </c>
      <c r="M40" s="189" t="e">
        <f>_xlfn.IFNA(INDEX(D_TIP_TOGO[],MATCH($A40,D_TIP_TOGO[EMPLOYEE NAME],0),3),0)</f>
        <v>#REF!</v>
      </c>
      <c r="N40" s="189" t="e">
        <f t="shared" si="23"/>
        <v>#REF!</v>
      </c>
      <c r="O40" s="193" t="e">
        <f t="shared" si="24"/>
        <v>#REF!</v>
      </c>
      <c r="P40" s="189" t="e">
        <f t="shared" si="25"/>
        <v>#REF!</v>
      </c>
      <c r="Q40" s="194"/>
      <c r="R40" s="189" t="e">
        <f t="shared" si="1"/>
        <v>#REF!</v>
      </c>
      <c r="S40" s="189" t="str">
        <f t="shared" si="13"/>
        <v/>
      </c>
      <c r="V40" s="194"/>
      <c r="W40" s="189" t="e">
        <f t="shared" si="2"/>
        <v>#REF!</v>
      </c>
      <c r="X40" s="189" t="e">
        <f t="shared" si="14"/>
        <v>#REF!</v>
      </c>
      <c r="Y40" s="189" t="e">
        <f t="shared" si="15"/>
        <v>#REF!</v>
      </c>
      <c r="Z40" s="189" t="e">
        <f t="shared" si="16"/>
        <v>#REF!</v>
      </c>
      <c r="AB40" s="194"/>
      <c r="AC40" s="189" t="e">
        <f t="shared" si="3"/>
        <v>#REF!</v>
      </c>
      <c r="AD40" s="189" t="e">
        <f t="shared" si="17"/>
        <v>#REF!</v>
      </c>
      <c r="AE40" s="189" t="e">
        <f t="shared" si="18"/>
        <v>#REF!</v>
      </c>
      <c r="AF40" s="189" t="e">
        <f t="shared" si="19"/>
        <v>#REF!</v>
      </c>
      <c r="AH40" s="194"/>
      <c r="AI40" s="189" t="e">
        <f t="shared" si="4"/>
        <v>#REF!</v>
      </c>
      <c r="AJ40" s="189" t="e">
        <f t="shared" si="20"/>
        <v>#REF!</v>
      </c>
      <c r="AK40" s="189" t="e">
        <f t="shared" si="5"/>
        <v>#REF!</v>
      </c>
      <c r="AL40" s="189" t="e">
        <f t="shared" si="6"/>
        <v>#REF!</v>
      </c>
      <c r="AN40" s="194"/>
      <c r="AO40" s="189" t="e">
        <f t="shared" si="7"/>
        <v>#REF!</v>
      </c>
      <c r="AP40" s="189" t="e">
        <f t="shared" si="21"/>
        <v>#REF!</v>
      </c>
      <c r="AQ40" s="189" t="e">
        <f t="shared" si="8"/>
        <v>#REF!</v>
      </c>
      <c r="AR40" s="189" t="e">
        <f t="shared" si="9"/>
        <v>#REF!</v>
      </c>
      <c r="AT40" s="194"/>
      <c r="AU40" s="189" t="e">
        <f t="shared" si="10"/>
        <v>#REF!</v>
      </c>
      <c r="AV40" s="189" t="e">
        <f t="shared" si="22"/>
        <v>#REF!</v>
      </c>
      <c r="AW40" s="189" t="e">
        <f t="shared" si="11"/>
        <v>#REF!</v>
      </c>
      <c r="AX40" s="189" t="e">
        <f t="shared" si="12"/>
        <v>#REF!</v>
      </c>
      <c r="AZ40" s="194"/>
    </row>
    <row r="41" spans="1:52" s="189" customFormat="1">
      <c r="A41" s="189" t="e">
        <f>'HARD DATA'!B32</f>
        <v>#REF!</v>
      </c>
      <c r="B41" s="190" t="e">
        <f>_xlfn.IFNA(INDEX(L_TIP_TEPPAN[],MATCH($A41,L_TIP_TEPPAN[EMPLOYEE NAME],0),3),0)</f>
        <v>#REF!</v>
      </c>
      <c r="C41" s="190" t="e">
        <f>_xlfn.IFNA(INDEX(L_TIP_SUSHI[],MATCH($A41,L_TIP_SUSHI[EMPLOYEE NAME],0),3),0)</f>
        <v>#REF!</v>
      </c>
      <c r="D41" s="191" t="e">
        <f>_xlfn.IFNA(INDEX(L_TIP_BAR[],MATCH($A41,L_TIP_BAR[EMPLOYEE NAME],0),3),0)</f>
        <v>#REF!</v>
      </c>
      <c r="E41" s="192" t="e">
        <f>_xlfn.IFNA(INDEX(L_TIP_BUSSER[],MATCH($A41,L_TIP_BUSSER[EMPLOYEE NAME],0),3),0)</f>
        <v>#REF!</v>
      </c>
      <c r="F41" s="190" t="e">
        <f>_xlfn.IFNA(INDEX(L_TIP_TOGO[],MATCH(A41,L_TIP_TOGO[EMPLOYEE NAME],0),3),0)</f>
        <v>#REF!</v>
      </c>
      <c r="G41" s="193"/>
      <c r="I41" s="189" t="e">
        <f>_xlfn.IFNA(INDEX(D_TIP_TEPPAN[],MATCH($A41,D_TIP_TEPPAN[EMPLOYEE NAME],0),3),0)</f>
        <v>#REF!</v>
      </c>
      <c r="J41" s="189" t="e">
        <f>_xlfn.IFNA(INDEX(D_TIP_SUSHI[],MATCH($A41,D_TIP_SUSHI[EMPLOYEE NAME],0),3),0)</f>
        <v>#REF!</v>
      </c>
      <c r="K41" s="189" t="e">
        <f>_xlfn.IFNA(INDEX(D_TIP_BAR[],MATCH($A41,D_TIP_BAR[EMPLOYEE NAME],0),3),0)</f>
        <v>#REF!</v>
      </c>
      <c r="L41" s="189" t="e">
        <f>_xlfn.IFNA(INDEX(D_TIP_BUSSER[],MATCH($A41,D_TIP_BUSSER[EMPLOYEE NAME],0),3),0)</f>
        <v>#REF!</v>
      </c>
      <c r="M41" s="189" t="e">
        <f>_xlfn.IFNA(INDEX(D_TIP_TOGO[],MATCH($A41,D_TIP_TOGO[EMPLOYEE NAME],0),3),0)</f>
        <v>#REF!</v>
      </c>
      <c r="N41" s="189" t="e">
        <f t="shared" si="23"/>
        <v>#REF!</v>
      </c>
      <c r="O41" s="193" t="e">
        <f t="shared" si="24"/>
        <v>#REF!</v>
      </c>
      <c r="P41" s="189" t="e">
        <f t="shared" si="25"/>
        <v>#REF!</v>
      </c>
      <c r="Q41" s="194"/>
      <c r="R41" s="189" t="e">
        <f t="shared" si="1"/>
        <v>#REF!</v>
      </c>
      <c r="S41" s="189" t="str">
        <f t="shared" si="13"/>
        <v/>
      </c>
      <c r="V41" s="194"/>
      <c r="W41" s="189" t="e">
        <f t="shared" si="2"/>
        <v>#REF!</v>
      </c>
      <c r="X41" s="189" t="e">
        <f t="shared" si="14"/>
        <v>#REF!</v>
      </c>
      <c r="Y41" s="189" t="e">
        <f t="shared" si="15"/>
        <v>#REF!</v>
      </c>
      <c r="Z41" s="189" t="e">
        <f t="shared" si="16"/>
        <v>#REF!</v>
      </c>
      <c r="AB41" s="194"/>
      <c r="AC41" s="189" t="e">
        <f t="shared" si="3"/>
        <v>#REF!</v>
      </c>
      <c r="AD41" s="189" t="e">
        <f t="shared" si="17"/>
        <v>#REF!</v>
      </c>
      <c r="AE41" s="189" t="e">
        <f t="shared" si="18"/>
        <v>#REF!</v>
      </c>
      <c r="AF41" s="189" t="e">
        <f t="shared" si="19"/>
        <v>#REF!</v>
      </c>
      <c r="AH41" s="194"/>
      <c r="AI41" s="189" t="e">
        <f t="shared" si="4"/>
        <v>#REF!</v>
      </c>
      <c r="AJ41" s="189" t="e">
        <f t="shared" si="20"/>
        <v>#REF!</v>
      </c>
      <c r="AK41" s="189" t="e">
        <f t="shared" si="5"/>
        <v>#REF!</v>
      </c>
      <c r="AL41" s="189" t="e">
        <f t="shared" si="6"/>
        <v>#REF!</v>
      </c>
      <c r="AN41" s="194"/>
      <c r="AO41" s="189" t="e">
        <f t="shared" si="7"/>
        <v>#REF!</v>
      </c>
      <c r="AP41" s="189" t="e">
        <f t="shared" si="21"/>
        <v>#REF!</v>
      </c>
      <c r="AQ41" s="189" t="e">
        <f t="shared" si="8"/>
        <v>#REF!</v>
      </c>
      <c r="AR41" s="189" t="e">
        <f t="shared" si="9"/>
        <v>#REF!</v>
      </c>
      <c r="AT41" s="194"/>
      <c r="AU41" s="189" t="e">
        <f t="shared" si="10"/>
        <v>#REF!</v>
      </c>
      <c r="AV41" s="189" t="e">
        <f t="shared" si="22"/>
        <v>#REF!</v>
      </c>
      <c r="AW41" s="189" t="e">
        <f t="shared" si="11"/>
        <v>#REF!</v>
      </c>
      <c r="AX41" s="189" t="e">
        <f t="shared" si="12"/>
        <v>#REF!</v>
      </c>
      <c r="AZ41" s="194"/>
    </row>
    <row r="42" spans="1:52" s="189" customFormat="1">
      <c r="A42" s="189" t="e">
        <f>'HARD DATA'!B33</f>
        <v>#REF!</v>
      </c>
      <c r="B42" s="190" t="e">
        <f>_xlfn.IFNA(INDEX(L_TIP_TEPPAN[],MATCH($A42,L_TIP_TEPPAN[EMPLOYEE NAME],0),3),0)</f>
        <v>#REF!</v>
      </c>
      <c r="C42" s="190" t="e">
        <f>_xlfn.IFNA(INDEX(L_TIP_SUSHI[],MATCH($A42,L_TIP_SUSHI[EMPLOYEE NAME],0),3),0)</f>
        <v>#REF!</v>
      </c>
      <c r="D42" s="191" t="e">
        <f>_xlfn.IFNA(INDEX(L_TIP_BAR[],MATCH($A42,L_TIP_BAR[EMPLOYEE NAME],0),3),0)</f>
        <v>#REF!</v>
      </c>
      <c r="E42" s="192" t="e">
        <f>_xlfn.IFNA(INDEX(L_TIP_BUSSER[],MATCH($A42,L_TIP_BUSSER[EMPLOYEE NAME],0),3),0)</f>
        <v>#REF!</v>
      </c>
      <c r="F42" s="190" t="e">
        <f>_xlfn.IFNA(INDEX(L_TIP_TOGO[],MATCH(A42,L_TIP_TOGO[EMPLOYEE NAME],0),3),0)</f>
        <v>#REF!</v>
      </c>
      <c r="G42" s="193"/>
      <c r="I42" s="189" t="e">
        <f>_xlfn.IFNA(INDEX(D_TIP_TEPPAN[],MATCH($A42,D_TIP_TEPPAN[EMPLOYEE NAME],0),3),0)</f>
        <v>#REF!</v>
      </c>
      <c r="J42" s="189" t="e">
        <f>_xlfn.IFNA(INDEX(D_TIP_SUSHI[],MATCH($A42,D_TIP_SUSHI[EMPLOYEE NAME],0),3),0)</f>
        <v>#REF!</v>
      </c>
      <c r="K42" s="189" t="e">
        <f>_xlfn.IFNA(INDEX(D_TIP_BAR[],MATCH($A42,D_TIP_BAR[EMPLOYEE NAME],0),3),0)</f>
        <v>#REF!</v>
      </c>
      <c r="L42" s="189" t="e">
        <f>_xlfn.IFNA(INDEX(D_TIP_BUSSER[],MATCH($A42,D_TIP_BUSSER[EMPLOYEE NAME],0),3),0)</f>
        <v>#REF!</v>
      </c>
      <c r="M42" s="189" t="e">
        <f>_xlfn.IFNA(INDEX(D_TIP_TOGO[],MATCH($A42,D_TIP_TOGO[EMPLOYEE NAME],0),3),0)</f>
        <v>#REF!</v>
      </c>
      <c r="N42" s="189" t="e">
        <f t="shared" si="23"/>
        <v>#REF!</v>
      </c>
      <c r="O42" s="193" t="e">
        <f t="shared" si="24"/>
        <v>#REF!</v>
      </c>
      <c r="P42" s="189" t="e">
        <f t="shared" si="25"/>
        <v>#REF!</v>
      </c>
      <c r="Q42" s="194"/>
      <c r="R42" s="189" t="e">
        <f t="shared" si="1"/>
        <v>#REF!</v>
      </c>
      <c r="S42" s="189" t="str">
        <f t="shared" si="13"/>
        <v/>
      </c>
      <c r="V42" s="194"/>
      <c r="W42" s="189" t="e">
        <f t="shared" si="2"/>
        <v>#REF!</v>
      </c>
      <c r="X42" s="189" t="e">
        <f t="shared" si="14"/>
        <v>#REF!</v>
      </c>
      <c r="Y42" s="189" t="e">
        <f t="shared" si="15"/>
        <v>#REF!</v>
      </c>
      <c r="Z42" s="189" t="e">
        <f t="shared" si="16"/>
        <v>#REF!</v>
      </c>
      <c r="AB42" s="194"/>
      <c r="AC42" s="189" t="e">
        <f t="shared" si="3"/>
        <v>#REF!</v>
      </c>
      <c r="AD42" s="189" t="e">
        <f t="shared" si="17"/>
        <v>#REF!</v>
      </c>
      <c r="AE42" s="189" t="e">
        <f t="shared" si="18"/>
        <v>#REF!</v>
      </c>
      <c r="AF42" s="189" t="e">
        <f t="shared" si="19"/>
        <v>#REF!</v>
      </c>
      <c r="AH42" s="194"/>
      <c r="AI42" s="189" t="e">
        <f t="shared" si="4"/>
        <v>#REF!</v>
      </c>
      <c r="AJ42" s="189" t="e">
        <f t="shared" si="20"/>
        <v>#REF!</v>
      </c>
      <c r="AK42" s="189" t="e">
        <f t="shared" si="5"/>
        <v>#REF!</v>
      </c>
      <c r="AL42" s="189" t="e">
        <f t="shared" si="6"/>
        <v>#REF!</v>
      </c>
      <c r="AN42" s="194"/>
      <c r="AO42" s="189" t="e">
        <f t="shared" si="7"/>
        <v>#REF!</v>
      </c>
      <c r="AP42" s="189" t="e">
        <f t="shared" si="21"/>
        <v>#REF!</v>
      </c>
      <c r="AQ42" s="189" t="e">
        <f t="shared" si="8"/>
        <v>#REF!</v>
      </c>
      <c r="AR42" s="189" t="e">
        <f t="shared" si="9"/>
        <v>#REF!</v>
      </c>
      <c r="AT42" s="194"/>
      <c r="AU42" s="189" t="e">
        <f t="shared" si="10"/>
        <v>#REF!</v>
      </c>
      <c r="AV42" s="189" t="e">
        <f t="shared" si="22"/>
        <v>#REF!</v>
      </c>
      <c r="AW42" s="189" t="e">
        <f t="shared" si="11"/>
        <v>#REF!</v>
      </c>
      <c r="AX42" s="189" t="e">
        <f t="shared" si="12"/>
        <v>#REF!</v>
      </c>
      <c r="AZ42" s="194"/>
    </row>
    <row r="43" spans="1:52" s="189" customFormat="1">
      <c r="A43" s="189" t="e">
        <f>'HARD DATA'!B34</f>
        <v>#REF!</v>
      </c>
      <c r="B43" s="190" t="e">
        <f>_xlfn.IFNA(INDEX(L_TIP_TEPPAN[],MATCH($A43,L_TIP_TEPPAN[EMPLOYEE NAME],0),3),0)</f>
        <v>#REF!</v>
      </c>
      <c r="C43" s="190" t="e">
        <f>_xlfn.IFNA(INDEX(L_TIP_SUSHI[],MATCH($A43,L_TIP_SUSHI[EMPLOYEE NAME],0),3),0)</f>
        <v>#REF!</v>
      </c>
      <c r="D43" s="191" t="e">
        <f>_xlfn.IFNA(INDEX(L_TIP_BAR[],MATCH($A43,L_TIP_BAR[EMPLOYEE NAME],0),3),0)</f>
        <v>#REF!</v>
      </c>
      <c r="E43" s="192" t="e">
        <f>_xlfn.IFNA(INDEX(L_TIP_BUSSER[],MATCH($A43,L_TIP_BUSSER[EMPLOYEE NAME],0),3),0)</f>
        <v>#REF!</v>
      </c>
      <c r="F43" s="190" t="e">
        <f>_xlfn.IFNA(INDEX(L_TIP_TOGO[],MATCH(A43,L_TIP_TOGO[EMPLOYEE NAME],0),3),0)</f>
        <v>#REF!</v>
      </c>
      <c r="G43" s="193"/>
      <c r="I43" s="189" t="e">
        <f>_xlfn.IFNA(INDEX(D_TIP_TEPPAN[],MATCH($A43,D_TIP_TEPPAN[EMPLOYEE NAME],0),3),0)</f>
        <v>#REF!</v>
      </c>
      <c r="J43" s="189" t="e">
        <f>_xlfn.IFNA(INDEX(D_TIP_SUSHI[],MATCH($A43,D_TIP_SUSHI[EMPLOYEE NAME],0),3),0)</f>
        <v>#REF!</v>
      </c>
      <c r="K43" s="189" t="e">
        <f>_xlfn.IFNA(INDEX(D_TIP_BAR[],MATCH($A43,D_TIP_BAR[EMPLOYEE NAME],0),3),0)</f>
        <v>#REF!</v>
      </c>
      <c r="L43" s="189" t="e">
        <f>_xlfn.IFNA(INDEX(D_TIP_BUSSER[],MATCH($A43,D_TIP_BUSSER[EMPLOYEE NAME],0),3),0)</f>
        <v>#REF!</v>
      </c>
      <c r="M43" s="189" t="e">
        <f>_xlfn.IFNA(INDEX(D_TIP_TOGO[],MATCH($A43,D_TIP_TOGO[EMPLOYEE NAME],0),3),0)</f>
        <v>#REF!</v>
      </c>
      <c r="N43" s="189" t="e">
        <f t="shared" si="23"/>
        <v>#REF!</v>
      </c>
      <c r="O43" s="193" t="e">
        <f t="shared" si="24"/>
        <v>#REF!</v>
      </c>
      <c r="P43" s="189" t="e">
        <f t="shared" si="25"/>
        <v>#REF!</v>
      </c>
      <c r="Q43" s="194"/>
      <c r="R43" s="189" t="e">
        <f t="shared" ref="R43:R74" si="26">IF(P43&gt;0,A43,"")</f>
        <v>#REF!</v>
      </c>
      <c r="S43" s="189" t="str">
        <f t="shared" si="13"/>
        <v/>
      </c>
      <c r="V43" s="194"/>
      <c r="W43" s="189" t="e">
        <f t="shared" ref="W43:W74" si="27">IF(AND(R43&lt;&gt;"",B43+I43&gt;0),A43,"")</f>
        <v>#REF!</v>
      </c>
      <c r="X43" s="189" t="e">
        <f t="shared" si="14"/>
        <v>#REF!</v>
      </c>
      <c r="Y43" s="189" t="e">
        <f t="shared" si="15"/>
        <v>#REF!</v>
      </c>
      <c r="Z43" s="189" t="e">
        <f t="shared" si="16"/>
        <v>#REF!</v>
      </c>
      <c r="AB43" s="194"/>
      <c r="AC43" s="189" t="e">
        <f t="shared" ref="AC43:AC74" si="28">IF(AND(R43&lt;&gt;"",J43+C43&gt;0),A43,"")</f>
        <v>#REF!</v>
      </c>
      <c r="AD43" s="189" t="e">
        <f t="shared" si="17"/>
        <v>#REF!</v>
      </c>
      <c r="AE43" s="189" t="e">
        <f t="shared" si="18"/>
        <v>#REF!</v>
      </c>
      <c r="AF43" s="189" t="e">
        <f t="shared" si="19"/>
        <v>#REF!</v>
      </c>
      <c r="AH43" s="194"/>
      <c r="AI43" s="189" t="e">
        <f t="shared" ref="AI43:AI74" si="29">IF(AND($R43&lt;&gt;"",D43+K43&gt;0),$A43,"")</f>
        <v>#REF!</v>
      </c>
      <c r="AJ43" s="189" t="e">
        <f t="shared" si="20"/>
        <v>#REF!</v>
      </c>
      <c r="AK43" s="189" t="e">
        <f t="shared" ref="AK43:AK74" si="30">_xlfn.IFNA(INDEX($A$11:$F$160,MATCH($R43,$A$11:$A$160,0),4),0)</f>
        <v>#REF!</v>
      </c>
      <c r="AL43" s="189" t="e">
        <f t="shared" ref="AL43:AL74" si="31">_xlfn.IFNA(INDEX($I$11:$M$160,MATCH($R43,$A$11:$A$160,0),3),0)</f>
        <v>#REF!</v>
      </c>
      <c r="AN43" s="194"/>
      <c r="AO43" s="189" t="e">
        <f t="shared" ref="AO43:AO74" si="32">IF(AND($R43&lt;&gt;"",E43+L43&gt;0),$A43,"")</f>
        <v>#REF!</v>
      </c>
      <c r="AP43" s="189" t="e">
        <f t="shared" si="21"/>
        <v>#REF!</v>
      </c>
      <c r="AQ43" s="189" t="e">
        <f t="shared" ref="AQ43:AQ74" si="33">_xlfn.IFNA(INDEX($A$11:$F$160,MATCH($R43,$A$11:$A$160,0),5),0)</f>
        <v>#REF!</v>
      </c>
      <c r="AR43" s="189" t="e">
        <f t="shared" ref="AR43:AR74" si="34">_xlfn.IFNA(INDEX($I$11:$M$160,MATCH($R43,$A$11:$A$160,0),4),0)</f>
        <v>#REF!</v>
      </c>
      <c r="AT43" s="194"/>
      <c r="AU43" s="189" t="e">
        <f t="shared" ref="AU43:AU74" si="35">IF(AND($R43&lt;&gt;"",M43+F43&gt;0),$A43,"")</f>
        <v>#REF!</v>
      </c>
      <c r="AV43" s="189" t="e">
        <f t="shared" si="22"/>
        <v>#REF!</v>
      </c>
      <c r="AW43" s="189" t="e">
        <f t="shared" ref="AW43:AW74" si="36">_xlfn.IFNA(INDEX($A$11:$F$160,MATCH($R43,$A$11:$A$160,0),6),0)</f>
        <v>#REF!</v>
      </c>
      <c r="AX43" s="189" t="e">
        <f t="shared" ref="AX43:AX74" si="37">_xlfn.IFNA(INDEX($I$11:$M$160,MATCH($R43,$A$11:$A$160,0),5),0)</f>
        <v>#REF!</v>
      </c>
      <c r="AZ43" s="194"/>
    </row>
    <row r="44" spans="1:52" s="189" customFormat="1">
      <c r="A44" s="189" t="e">
        <f>'HARD DATA'!B35</f>
        <v>#REF!</v>
      </c>
      <c r="B44" s="190" t="e">
        <f>_xlfn.IFNA(INDEX(L_TIP_TEPPAN[],MATCH($A44,L_TIP_TEPPAN[EMPLOYEE NAME],0),3),0)</f>
        <v>#REF!</v>
      </c>
      <c r="C44" s="190" t="e">
        <f>_xlfn.IFNA(INDEX(L_TIP_SUSHI[],MATCH($A44,L_TIP_SUSHI[EMPLOYEE NAME],0),3),0)</f>
        <v>#REF!</v>
      </c>
      <c r="D44" s="191" t="e">
        <f>_xlfn.IFNA(INDEX(L_TIP_BAR[],MATCH($A44,L_TIP_BAR[EMPLOYEE NAME],0),3),0)</f>
        <v>#REF!</v>
      </c>
      <c r="E44" s="192" t="e">
        <f>_xlfn.IFNA(INDEX(L_TIP_BUSSER[],MATCH($A44,L_TIP_BUSSER[EMPLOYEE NAME],0),3),0)</f>
        <v>#REF!</v>
      </c>
      <c r="F44" s="190" t="e">
        <f>_xlfn.IFNA(INDEX(L_TIP_TOGO[],MATCH(A44,L_TIP_TOGO[EMPLOYEE NAME],0),3),0)</f>
        <v>#REF!</v>
      </c>
      <c r="G44" s="193"/>
      <c r="I44" s="189" t="e">
        <f>_xlfn.IFNA(INDEX(D_TIP_TEPPAN[],MATCH($A44,D_TIP_TEPPAN[EMPLOYEE NAME],0),3),0)</f>
        <v>#REF!</v>
      </c>
      <c r="J44" s="189" t="e">
        <f>_xlfn.IFNA(INDEX(D_TIP_SUSHI[],MATCH($A44,D_TIP_SUSHI[EMPLOYEE NAME],0),3),0)</f>
        <v>#REF!</v>
      </c>
      <c r="K44" s="189" t="e">
        <f>_xlfn.IFNA(INDEX(D_TIP_BAR[],MATCH($A44,D_TIP_BAR[EMPLOYEE NAME],0),3),0)</f>
        <v>#REF!</v>
      </c>
      <c r="L44" s="189" t="e">
        <f>_xlfn.IFNA(INDEX(D_TIP_BUSSER[],MATCH($A44,D_TIP_BUSSER[EMPLOYEE NAME],0),3),0)</f>
        <v>#REF!</v>
      </c>
      <c r="M44" s="189" t="e">
        <f>_xlfn.IFNA(INDEX(D_TIP_TOGO[],MATCH($A44,D_TIP_TOGO[EMPLOYEE NAME],0),3),0)</f>
        <v>#REF!</v>
      </c>
      <c r="N44" s="189" t="e">
        <f t="shared" si="23"/>
        <v>#REF!</v>
      </c>
      <c r="O44" s="193" t="e">
        <f t="shared" si="24"/>
        <v>#REF!</v>
      </c>
      <c r="P44" s="189" t="e">
        <f t="shared" si="25"/>
        <v>#REF!</v>
      </c>
      <c r="Q44" s="194"/>
      <c r="R44" s="189" t="e">
        <f t="shared" si="26"/>
        <v>#REF!</v>
      </c>
      <c r="S44" s="189" t="str">
        <f t="shared" si="13"/>
        <v/>
      </c>
      <c r="V44" s="194"/>
      <c r="W44" s="189" t="e">
        <f t="shared" si="27"/>
        <v>#REF!</v>
      </c>
      <c r="X44" s="189" t="e">
        <f t="shared" si="14"/>
        <v>#REF!</v>
      </c>
      <c r="Y44" s="189" t="e">
        <f t="shared" si="15"/>
        <v>#REF!</v>
      </c>
      <c r="Z44" s="189" t="e">
        <f t="shared" si="16"/>
        <v>#REF!</v>
      </c>
      <c r="AB44" s="194"/>
      <c r="AC44" s="189" t="e">
        <f t="shared" si="28"/>
        <v>#REF!</v>
      </c>
      <c r="AD44" s="189" t="e">
        <f t="shared" si="17"/>
        <v>#REF!</v>
      </c>
      <c r="AE44" s="189" t="e">
        <f t="shared" si="18"/>
        <v>#REF!</v>
      </c>
      <c r="AF44" s="189" t="e">
        <f t="shared" si="19"/>
        <v>#REF!</v>
      </c>
      <c r="AH44" s="194"/>
      <c r="AI44" s="189" t="e">
        <f t="shared" si="29"/>
        <v>#REF!</v>
      </c>
      <c r="AJ44" s="189" t="e">
        <f t="shared" si="20"/>
        <v>#REF!</v>
      </c>
      <c r="AK44" s="189" t="e">
        <f t="shared" si="30"/>
        <v>#REF!</v>
      </c>
      <c r="AL44" s="189" t="e">
        <f t="shared" si="31"/>
        <v>#REF!</v>
      </c>
      <c r="AN44" s="194"/>
      <c r="AO44" s="189" t="e">
        <f t="shared" si="32"/>
        <v>#REF!</v>
      </c>
      <c r="AP44" s="189" t="e">
        <f t="shared" si="21"/>
        <v>#REF!</v>
      </c>
      <c r="AQ44" s="189" t="e">
        <f t="shared" si="33"/>
        <v>#REF!</v>
      </c>
      <c r="AR44" s="189" t="e">
        <f t="shared" si="34"/>
        <v>#REF!</v>
      </c>
      <c r="AT44" s="194"/>
      <c r="AU44" s="189" t="e">
        <f t="shared" si="35"/>
        <v>#REF!</v>
      </c>
      <c r="AV44" s="189" t="e">
        <f t="shared" si="22"/>
        <v>#REF!</v>
      </c>
      <c r="AW44" s="189" t="e">
        <f t="shared" si="36"/>
        <v>#REF!</v>
      </c>
      <c r="AX44" s="189" t="e">
        <f t="shared" si="37"/>
        <v>#REF!</v>
      </c>
      <c r="AZ44" s="194"/>
    </row>
    <row r="45" spans="1:52" s="189" customFormat="1">
      <c r="A45" s="189" t="e">
        <f>'HARD DATA'!B36</f>
        <v>#REF!</v>
      </c>
      <c r="B45" s="190" t="e">
        <f>_xlfn.IFNA(INDEX(L_TIP_TEPPAN[],MATCH($A45,L_TIP_TEPPAN[EMPLOYEE NAME],0),3),0)</f>
        <v>#REF!</v>
      </c>
      <c r="C45" s="190" t="e">
        <f>_xlfn.IFNA(INDEX(L_TIP_SUSHI[],MATCH($A45,L_TIP_SUSHI[EMPLOYEE NAME],0),3),0)</f>
        <v>#REF!</v>
      </c>
      <c r="D45" s="191" t="e">
        <f>_xlfn.IFNA(INDEX(L_TIP_BAR[],MATCH($A45,L_TIP_BAR[EMPLOYEE NAME],0),3),0)</f>
        <v>#REF!</v>
      </c>
      <c r="E45" s="192" t="e">
        <f>_xlfn.IFNA(INDEX(L_TIP_BUSSER[],MATCH($A45,L_TIP_BUSSER[EMPLOYEE NAME],0),3),0)</f>
        <v>#REF!</v>
      </c>
      <c r="F45" s="190" t="e">
        <f>_xlfn.IFNA(INDEX(L_TIP_TOGO[],MATCH(A45,L_TIP_TOGO[EMPLOYEE NAME],0),3),0)</f>
        <v>#REF!</v>
      </c>
      <c r="G45" s="193"/>
      <c r="I45" s="189" t="e">
        <f>_xlfn.IFNA(INDEX(D_TIP_TEPPAN[],MATCH($A45,D_TIP_TEPPAN[EMPLOYEE NAME],0),3),0)</f>
        <v>#REF!</v>
      </c>
      <c r="J45" s="189" t="e">
        <f>_xlfn.IFNA(INDEX(D_TIP_SUSHI[],MATCH($A45,D_TIP_SUSHI[EMPLOYEE NAME],0),3),0)</f>
        <v>#REF!</v>
      </c>
      <c r="K45" s="189" t="e">
        <f>_xlfn.IFNA(INDEX(D_TIP_BAR[],MATCH($A45,D_TIP_BAR[EMPLOYEE NAME],0),3),0)</f>
        <v>#REF!</v>
      </c>
      <c r="L45" s="189" t="e">
        <f>_xlfn.IFNA(INDEX(D_TIP_BUSSER[],MATCH($A45,D_TIP_BUSSER[EMPLOYEE NAME],0),3),0)</f>
        <v>#REF!</v>
      </c>
      <c r="M45" s="189" t="e">
        <f>_xlfn.IFNA(INDEX(D_TIP_TOGO[],MATCH($A45,D_TIP_TOGO[EMPLOYEE NAME],0),3),0)</f>
        <v>#REF!</v>
      </c>
      <c r="N45" s="189" t="e">
        <f t="shared" si="23"/>
        <v>#REF!</v>
      </c>
      <c r="O45" s="193" t="e">
        <f t="shared" si="24"/>
        <v>#REF!</v>
      </c>
      <c r="P45" s="189" t="e">
        <f t="shared" si="25"/>
        <v>#REF!</v>
      </c>
      <c r="Q45" s="194"/>
      <c r="R45" s="189" t="e">
        <f t="shared" si="26"/>
        <v>#REF!</v>
      </c>
      <c r="S45" s="189" t="str">
        <f t="shared" si="13"/>
        <v/>
      </c>
      <c r="V45" s="194"/>
      <c r="W45" s="189" t="e">
        <f t="shared" si="27"/>
        <v>#REF!</v>
      </c>
      <c r="X45" s="189" t="e">
        <f t="shared" si="14"/>
        <v>#REF!</v>
      </c>
      <c r="Y45" s="189" t="e">
        <f t="shared" si="15"/>
        <v>#REF!</v>
      </c>
      <c r="Z45" s="189" t="e">
        <f t="shared" si="16"/>
        <v>#REF!</v>
      </c>
      <c r="AB45" s="194"/>
      <c r="AC45" s="189" t="e">
        <f t="shared" si="28"/>
        <v>#REF!</v>
      </c>
      <c r="AD45" s="189" t="e">
        <f t="shared" si="17"/>
        <v>#REF!</v>
      </c>
      <c r="AE45" s="189" t="e">
        <f t="shared" si="18"/>
        <v>#REF!</v>
      </c>
      <c r="AF45" s="189" t="e">
        <f t="shared" si="19"/>
        <v>#REF!</v>
      </c>
      <c r="AH45" s="194"/>
      <c r="AI45" s="189" t="e">
        <f t="shared" si="29"/>
        <v>#REF!</v>
      </c>
      <c r="AJ45" s="189" t="e">
        <f t="shared" si="20"/>
        <v>#REF!</v>
      </c>
      <c r="AK45" s="189" t="e">
        <f t="shared" si="30"/>
        <v>#REF!</v>
      </c>
      <c r="AL45" s="189" t="e">
        <f t="shared" si="31"/>
        <v>#REF!</v>
      </c>
      <c r="AN45" s="194"/>
      <c r="AO45" s="189" t="e">
        <f t="shared" si="32"/>
        <v>#REF!</v>
      </c>
      <c r="AP45" s="189" t="e">
        <f t="shared" si="21"/>
        <v>#REF!</v>
      </c>
      <c r="AQ45" s="189" t="e">
        <f t="shared" si="33"/>
        <v>#REF!</v>
      </c>
      <c r="AR45" s="189" t="e">
        <f t="shared" si="34"/>
        <v>#REF!</v>
      </c>
      <c r="AT45" s="194"/>
      <c r="AU45" s="189" t="e">
        <f t="shared" si="35"/>
        <v>#REF!</v>
      </c>
      <c r="AV45" s="189" t="e">
        <f t="shared" si="22"/>
        <v>#REF!</v>
      </c>
      <c r="AW45" s="189" t="e">
        <f t="shared" si="36"/>
        <v>#REF!</v>
      </c>
      <c r="AX45" s="189" t="e">
        <f t="shared" si="37"/>
        <v>#REF!</v>
      </c>
      <c r="AZ45" s="194"/>
    </row>
    <row r="46" spans="1:52" s="189" customFormat="1">
      <c r="A46" s="189" t="e">
        <f>'HARD DATA'!B37</f>
        <v>#REF!</v>
      </c>
      <c r="B46" s="190" t="e">
        <f>_xlfn.IFNA(INDEX(L_TIP_TEPPAN[],MATCH($A46,L_TIP_TEPPAN[EMPLOYEE NAME],0),3),0)</f>
        <v>#REF!</v>
      </c>
      <c r="C46" s="190" t="e">
        <f>_xlfn.IFNA(INDEX(L_TIP_SUSHI[],MATCH($A46,L_TIP_SUSHI[EMPLOYEE NAME],0),3),0)</f>
        <v>#REF!</v>
      </c>
      <c r="D46" s="191" t="e">
        <f>_xlfn.IFNA(INDEX(L_TIP_BAR[],MATCH($A46,L_TIP_BAR[EMPLOYEE NAME],0),3),0)</f>
        <v>#REF!</v>
      </c>
      <c r="E46" s="192" t="e">
        <f>_xlfn.IFNA(INDEX(L_TIP_BUSSER[],MATCH($A46,L_TIP_BUSSER[EMPLOYEE NAME],0),3),0)</f>
        <v>#REF!</v>
      </c>
      <c r="F46" s="190" t="e">
        <f>_xlfn.IFNA(INDEX(L_TIP_TOGO[],MATCH(A46,L_TIP_TOGO[EMPLOYEE NAME],0),3),0)</f>
        <v>#REF!</v>
      </c>
      <c r="G46" s="193"/>
      <c r="I46" s="189" t="e">
        <f>_xlfn.IFNA(INDEX(D_TIP_TEPPAN[],MATCH($A46,D_TIP_TEPPAN[EMPLOYEE NAME],0),3),0)</f>
        <v>#REF!</v>
      </c>
      <c r="J46" s="189" t="e">
        <f>_xlfn.IFNA(INDEX(D_TIP_SUSHI[],MATCH($A46,D_TIP_SUSHI[EMPLOYEE NAME],0),3),0)</f>
        <v>#REF!</v>
      </c>
      <c r="K46" s="189" t="e">
        <f>_xlfn.IFNA(INDEX(D_TIP_BAR[],MATCH($A46,D_TIP_BAR[EMPLOYEE NAME],0),3),0)</f>
        <v>#REF!</v>
      </c>
      <c r="L46" s="189" t="e">
        <f>_xlfn.IFNA(INDEX(D_TIP_BUSSER[],MATCH($A46,D_TIP_BUSSER[EMPLOYEE NAME],0),3),0)</f>
        <v>#REF!</v>
      </c>
      <c r="M46" s="189" t="e">
        <f>_xlfn.IFNA(INDEX(D_TIP_TOGO[],MATCH($A46,D_TIP_TOGO[EMPLOYEE NAME],0),3),0)</f>
        <v>#REF!</v>
      </c>
      <c r="N46" s="189" t="e">
        <f t="shared" si="23"/>
        <v>#REF!</v>
      </c>
      <c r="O46" s="193" t="e">
        <f t="shared" si="24"/>
        <v>#REF!</v>
      </c>
      <c r="P46" s="189" t="e">
        <f t="shared" si="25"/>
        <v>#REF!</v>
      </c>
      <c r="Q46" s="194"/>
      <c r="R46" s="189" t="e">
        <f t="shared" si="26"/>
        <v>#REF!</v>
      </c>
      <c r="S46" s="189" t="str">
        <f t="shared" si="13"/>
        <v/>
      </c>
      <c r="V46" s="194"/>
      <c r="W46" s="189" t="e">
        <f t="shared" si="27"/>
        <v>#REF!</v>
      </c>
      <c r="X46" s="189" t="e">
        <f t="shared" si="14"/>
        <v>#REF!</v>
      </c>
      <c r="Y46" s="189" t="e">
        <f t="shared" si="15"/>
        <v>#REF!</v>
      </c>
      <c r="Z46" s="189" t="e">
        <f t="shared" si="16"/>
        <v>#REF!</v>
      </c>
      <c r="AB46" s="194"/>
      <c r="AC46" s="189" t="e">
        <f t="shared" si="28"/>
        <v>#REF!</v>
      </c>
      <c r="AD46" s="189" t="e">
        <f t="shared" si="17"/>
        <v>#REF!</v>
      </c>
      <c r="AE46" s="189" t="e">
        <f t="shared" si="18"/>
        <v>#REF!</v>
      </c>
      <c r="AF46" s="189" t="e">
        <f t="shared" si="19"/>
        <v>#REF!</v>
      </c>
      <c r="AH46" s="194"/>
      <c r="AI46" s="189" t="e">
        <f t="shared" si="29"/>
        <v>#REF!</v>
      </c>
      <c r="AJ46" s="189" t="e">
        <f t="shared" si="20"/>
        <v>#REF!</v>
      </c>
      <c r="AK46" s="189" t="e">
        <f t="shared" si="30"/>
        <v>#REF!</v>
      </c>
      <c r="AL46" s="189" t="e">
        <f t="shared" si="31"/>
        <v>#REF!</v>
      </c>
      <c r="AN46" s="194"/>
      <c r="AO46" s="189" t="e">
        <f t="shared" si="32"/>
        <v>#REF!</v>
      </c>
      <c r="AP46" s="189" t="e">
        <f t="shared" si="21"/>
        <v>#REF!</v>
      </c>
      <c r="AQ46" s="189" t="e">
        <f t="shared" si="33"/>
        <v>#REF!</v>
      </c>
      <c r="AR46" s="189" t="e">
        <f t="shared" si="34"/>
        <v>#REF!</v>
      </c>
      <c r="AT46" s="194"/>
      <c r="AU46" s="189" t="e">
        <f t="shared" si="35"/>
        <v>#REF!</v>
      </c>
      <c r="AV46" s="189" t="e">
        <f t="shared" si="22"/>
        <v>#REF!</v>
      </c>
      <c r="AW46" s="189" t="e">
        <f t="shared" si="36"/>
        <v>#REF!</v>
      </c>
      <c r="AX46" s="189" t="e">
        <f t="shared" si="37"/>
        <v>#REF!</v>
      </c>
      <c r="AZ46" s="194"/>
    </row>
    <row r="47" spans="1:52" s="189" customFormat="1">
      <c r="A47" s="189" t="e">
        <f>'HARD DATA'!B38</f>
        <v>#REF!</v>
      </c>
      <c r="B47" s="190" t="e">
        <f>_xlfn.IFNA(INDEX(L_TIP_TEPPAN[],MATCH($A47,L_TIP_TEPPAN[EMPLOYEE NAME],0),3),0)</f>
        <v>#REF!</v>
      </c>
      <c r="C47" s="190" t="e">
        <f>_xlfn.IFNA(INDEX(L_TIP_SUSHI[],MATCH($A47,L_TIP_SUSHI[EMPLOYEE NAME],0),3),0)</f>
        <v>#REF!</v>
      </c>
      <c r="D47" s="191" t="e">
        <f>_xlfn.IFNA(INDEX(L_TIP_BAR[],MATCH($A47,L_TIP_BAR[EMPLOYEE NAME],0),3),0)</f>
        <v>#REF!</v>
      </c>
      <c r="E47" s="192" t="e">
        <f>_xlfn.IFNA(INDEX(L_TIP_BUSSER[],MATCH($A47,L_TIP_BUSSER[EMPLOYEE NAME],0),3),0)</f>
        <v>#REF!</v>
      </c>
      <c r="F47" s="190" t="e">
        <f>_xlfn.IFNA(INDEX(L_TIP_TOGO[],MATCH(A47,L_TIP_TOGO[EMPLOYEE NAME],0),3),0)</f>
        <v>#REF!</v>
      </c>
      <c r="G47" s="193"/>
      <c r="I47" s="189" t="e">
        <f>_xlfn.IFNA(INDEX(D_TIP_TEPPAN[],MATCH($A47,D_TIP_TEPPAN[EMPLOYEE NAME],0),3),0)</f>
        <v>#REF!</v>
      </c>
      <c r="J47" s="189" t="e">
        <f>_xlfn.IFNA(INDEX(D_TIP_SUSHI[],MATCH($A47,D_TIP_SUSHI[EMPLOYEE NAME],0),3),0)</f>
        <v>#REF!</v>
      </c>
      <c r="K47" s="189" t="e">
        <f>_xlfn.IFNA(INDEX(D_TIP_BAR[],MATCH($A47,D_TIP_BAR[EMPLOYEE NAME],0),3),0)</f>
        <v>#REF!</v>
      </c>
      <c r="L47" s="189" t="e">
        <f>_xlfn.IFNA(INDEX(D_TIP_BUSSER[],MATCH($A47,D_TIP_BUSSER[EMPLOYEE NAME],0),3),0)</f>
        <v>#REF!</v>
      </c>
      <c r="M47" s="189" t="e">
        <f>_xlfn.IFNA(INDEX(D_TIP_TOGO[],MATCH($A47,D_TIP_TOGO[EMPLOYEE NAME],0),3),0)</f>
        <v>#REF!</v>
      </c>
      <c r="N47" s="189" t="e">
        <f t="shared" si="23"/>
        <v>#REF!</v>
      </c>
      <c r="O47" s="193" t="e">
        <f t="shared" si="24"/>
        <v>#REF!</v>
      </c>
      <c r="P47" s="189" t="e">
        <f t="shared" si="25"/>
        <v>#REF!</v>
      </c>
      <c r="Q47" s="194"/>
      <c r="R47" s="189" t="e">
        <f t="shared" si="26"/>
        <v>#REF!</v>
      </c>
      <c r="S47" s="189" t="str">
        <f t="shared" si="13"/>
        <v/>
      </c>
      <c r="V47" s="194"/>
      <c r="W47" s="189" t="e">
        <f t="shared" si="27"/>
        <v>#REF!</v>
      </c>
      <c r="X47" s="189" t="e">
        <f t="shared" si="14"/>
        <v>#REF!</v>
      </c>
      <c r="Y47" s="189" t="e">
        <f t="shared" si="15"/>
        <v>#REF!</v>
      </c>
      <c r="Z47" s="189" t="e">
        <f t="shared" si="16"/>
        <v>#REF!</v>
      </c>
      <c r="AB47" s="194"/>
      <c r="AC47" s="189" t="e">
        <f t="shared" si="28"/>
        <v>#REF!</v>
      </c>
      <c r="AD47" s="189" t="e">
        <f t="shared" si="17"/>
        <v>#REF!</v>
      </c>
      <c r="AE47" s="189" t="e">
        <f t="shared" si="18"/>
        <v>#REF!</v>
      </c>
      <c r="AF47" s="189" t="e">
        <f t="shared" si="19"/>
        <v>#REF!</v>
      </c>
      <c r="AH47" s="194"/>
      <c r="AI47" s="189" t="e">
        <f t="shared" si="29"/>
        <v>#REF!</v>
      </c>
      <c r="AJ47" s="189" t="e">
        <f t="shared" si="20"/>
        <v>#REF!</v>
      </c>
      <c r="AK47" s="189" t="e">
        <f t="shared" si="30"/>
        <v>#REF!</v>
      </c>
      <c r="AL47" s="189" t="e">
        <f t="shared" si="31"/>
        <v>#REF!</v>
      </c>
      <c r="AN47" s="194"/>
      <c r="AO47" s="189" t="e">
        <f t="shared" si="32"/>
        <v>#REF!</v>
      </c>
      <c r="AP47" s="189" t="e">
        <f t="shared" si="21"/>
        <v>#REF!</v>
      </c>
      <c r="AQ47" s="189" t="e">
        <f t="shared" si="33"/>
        <v>#REF!</v>
      </c>
      <c r="AR47" s="189" t="e">
        <f t="shared" si="34"/>
        <v>#REF!</v>
      </c>
      <c r="AT47" s="194"/>
      <c r="AU47" s="189" t="e">
        <f t="shared" si="35"/>
        <v>#REF!</v>
      </c>
      <c r="AV47" s="189" t="e">
        <f t="shared" si="22"/>
        <v>#REF!</v>
      </c>
      <c r="AW47" s="189" t="e">
        <f t="shared" si="36"/>
        <v>#REF!</v>
      </c>
      <c r="AX47" s="189" t="e">
        <f t="shared" si="37"/>
        <v>#REF!</v>
      </c>
      <c r="AZ47" s="194"/>
    </row>
    <row r="48" spans="1:52" s="189" customFormat="1">
      <c r="A48" s="189" t="e">
        <f>'HARD DATA'!B39</f>
        <v>#REF!</v>
      </c>
      <c r="B48" s="190" t="e">
        <f>_xlfn.IFNA(INDEX(L_TIP_TEPPAN[],MATCH($A48,L_TIP_TEPPAN[EMPLOYEE NAME],0),3),0)</f>
        <v>#REF!</v>
      </c>
      <c r="C48" s="190" t="e">
        <f>_xlfn.IFNA(INDEX(L_TIP_SUSHI[],MATCH($A48,L_TIP_SUSHI[EMPLOYEE NAME],0),3),0)</f>
        <v>#REF!</v>
      </c>
      <c r="D48" s="191" t="e">
        <f>_xlfn.IFNA(INDEX(L_TIP_BAR[],MATCH($A48,L_TIP_BAR[EMPLOYEE NAME],0),3),0)</f>
        <v>#REF!</v>
      </c>
      <c r="E48" s="192" t="e">
        <f>_xlfn.IFNA(INDEX(L_TIP_BUSSER[],MATCH($A48,L_TIP_BUSSER[EMPLOYEE NAME],0),3),0)</f>
        <v>#REF!</v>
      </c>
      <c r="F48" s="190" t="e">
        <f>_xlfn.IFNA(INDEX(L_TIP_TOGO[],MATCH(A48,L_TIP_TOGO[EMPLOYEE NAME],0),3),0)</f>
        <v>#REF!</v>
      </c>
      <c r="G48" s="193"/>
      <c r="I48" s="189" t="e">
        <f>_xlfn.IFNA(INDEX(D_TIP_TEPPAN[],MATCH($A48,D_TIP_TEPPAN[EMPLOYEE NAME],0),3),0)</f>
        <v>#REF!</v>
      </c>
      <c r="J48" s="189" t="e">
        <f>_xlfn.IFNA(INDEX(D_TIP_SUSHI[],MATCH($A48,D_TIP_SUSHI[EMPLOYEE NAME],0),3),0)</f>
        <v>#REF!</v>
      </c>
      <c r="K48" s="189" t="e">
        <f>_xlfn.IFNA(INDEX(D_TIP_BAR[],MATCH($A48,D_TIP_BAR[EMPLOYEE NAME],0),3),0)</f>
        <v>#REF!</v>
      </c>
      <c r="L48" s="189" t="e">
        <f>_xlfn.IFNA(INDEX(D_TIP_BUSSER[],MATCH($A48,D_TIP_BUSSER[EMPLOYEE NAME],0),3),0)</f>
        <v>#REF!</v>
      </c>
      <c r="M48" s="189" t="e">
        <f>_xlfn.IFNA(INDEX(D_TIP_TOGO[],MATCH($A48,D_TIP_TOGO[EMPLOYEE NAME],0),3),0)</f>
        <v>#REF!</v>
      </c>
      <c r="N48" s="189" t="e">
        <f t="shared" si="23"/>
        <v>#REF!</v>
      </c>
      <c r="O48" s="193" t="e">
        <f t="shared" si="24"/>
        <v>#REF!</v>
      </c>
      <c r="P48" s="189" t="e">
        <f t="shared" si="25"/>
        <v>#REF!</v>
      </c>
      <c r="Q48" s="194"/>
      <c r="R48" s="189" t="e">
        <f t="shared" si="26"/>
        <v>#REF!</v>
      </c>
      <c r="S48" s="189" t="str">
        <f t="shared" si="13"/>
        <v/>
      </c>
      <c r="V48" s="194"/>
      <c r="W48" s="189" t="e">
        <f t="shared" si="27"/>
        <v>#REF!</v>
      </c>
      <c r="X48" s="189" t="e">
        <f t="shared" si="14"/>
        <v>#REF!</v>
      </c>
      <c r="Y48" s="189" t="e">
        <f t="shared" si="15"/>
        <v>#REF!</v>
      </c>
      <c r="Z48" s="189" t="e">
        <f t="shared" si="16"/>
        <v>#REF!</v>
      </c>
      <c r="AB48" s="194"/>
      <c r="AC48" s="189" t="e">
        <f t="shared" si="28"/>
        <v>#REF!</v>
      </c>
      <c r="AD48" s="189" t="e">
        <f t="shared" si="17"/>
        <v>#REF!</v>
      </c>
      <c r="AE48" s="189" t="e">
        <f t="shared" si="18"/>
        <v>#REF!</v>
      </c>
      <c r="AF48" s="189" t="e">
        <f t="shared" si="19"/>
        <v>#REF!</v>
      </c>
      <c r="AH48" s="194"/>
      <c r="AI48" s="189" t="e">
        <f t="shared" si="29"/>
        <v>#REF!</v>
      </c>
      <c r="AJ48" s="189" t="e">
        <f t="shared" si="20"/>
        <v>#REF!</v>
      </c>
      <c r="AK48" s="189" t="e">
        <f t="shared" si="30"/>
        <v>#REF!</v>
      </c>
      <c r="AL48" s="189" t="e">
        <f t="shared" si="31"/>
        <v>#REF!</v>
      </c>
      <c r="AN48" s="194"/>
      <c r="AO48" s="189" t="e">
        <f t="shared" si="32"/>
        <v>#REF!</v>
      </c>
      <c r="AP48" s="189" t="e">
        <f t="shared" si="21"/>
        <v>#REF!</v>
      </c>
      <c r="AQ48" s="189" t="e">
        <f t="shared" si="33"/>
        <v>#REF!</v>
      </c>
      <c r="AR48" s="189" t="e">
        <f t="shared" si="34"/>
        <v>#REF!</v>
      </c>
      <c r="AT48" s="194"/>
      <c r="AU48" s="189" t="e">
        <f t="shared" si="35"/>
        <v>#REF!</v>
      </c>
      <c r="AV48" s="189" t="e">
        <f t="shared" si="22"/>
        <v>#REF!</v>
      </c>
      <c r="AW48" s="189" t="e">
        <f t="shared" si="36"/>
        <v>#REF!</v>
      </c>
      <c r="AX48" s="189" t="e">
        <f t="shared" si="37"/>
        <v>#REF!</v>
      </c>
      <c r="AZ48" s="194"/>
    </row>
    <row r="49" spans="1:52" s="189" customFormat="1">
      <c r="A49" s="189" t="e">
        <f>'HARD DATA'!B40</f>
        <v>#REF!</v>
      </c>
      <c r="B49" s="190" t="e">
        <f>_xlfn.IFNA(INDEX(L_TIP_TEPPAN[],MATCH($A49,L_TIP_TEPPAN[EMPLOYEE NAME],0),3),0)</f>
        <v>#REF!</v>
      </c>
      <c r="C49" s="190" t="e">
        <f>_xlfn.IFNA(INDEX(L_TIP_SUSHI[],MATCH($A49,L_TIP_SUSHI[EMPLOYEE NAME],0),3),0)</f>
        <v>#REF!</v>
      </c>
      <c r="D49" s="191" t="e">
        <f>_xlfn.IFNA(INDEX(L_TIP_BAR[],MATCH($A49,L_TIP_BAR[EMPLOYEE NAME],0),3),0)</f>
        <v>#REF!</v>
      </c>
      <c r="E49" s="192" t="e">
        <f>_xlfn.IFNA(INDEX(L_TIP_BUSSER[],MATCH($A49,L_TIP_BUSSER[EMPLOYEE NAME],0),3),0)</f>
        <v>#REF!</v>
      </c>
      <c r="F49" s="190" t="e">
        <f>_xlfn.IFNA(INDEX(L_TIP_TOGO[],MATCH(A49,L_TIP_TOGO[EMPLOYEE NAME],0),3),0)</f>
        <v>#REF!</v>
      </c>
      <c r="G49" s="193"/>
      <c r="I49" s="189" t="e">
        <f>_xlfn.IFNA(INDEX(D_TIP_TEPPAN[],MATCH($A49,D_TIP_TEPPAN[EMPLOYEE NAME],0),3),0)</f>
        <v>#REF!</v>
      </c>
      <c r="J49" s="189" t="e">
        <f>_xlfn.IFNA(INDEX(D_TIP_SUSHI[],MATCH($A49,D_TIP_SUSHI[EMPLOYEE NAME],0),3),0)</f>
        <v>#REF!</v>
      </c>
      <c r="K49" s="189" t="e">
        <f>_xlfn.IFNA(INDEX(D_TIP_BAR[],MATCH($A49,D_TIP_BAR[EMPLOYEE NAME],0),3),0)</f>
        <v>#REF!</v>
      </c>
      <c r="L49" s="189" t="e">
        <f>_xlfn.IFNA(INDEX(D_TIP_BUSSER[],MATCH($A49,D_TIP_BUSSER[EMPLOYEE NAME],0),3),0)</f>
        <v>#REF!</v>
      </c>
      <c r="M49" s="189" t="e">
        <f>_xlfn.IFNA(INDEX(D_TIP_TOGO[],MATCH($A49,D_TIP_TOGO[EMPLOYEE NAME],0),3),0)</f>
        <v>#REF!</v>
      </c>
      <c r="N49" s="189" t="e">
        <f t="shared" si="23"/>
        <v>#REF!</v>
      </c>
      <c r="O49" s="193" t="e">
        <f t="shared" si="24"/>
        <v>#REF!</v>
      </c>
      <c r="P49" s="189" t="e">
        <f t="shared" si="25"/>
        <v>#REF!</v>
      </c>
      <c r="Q49" s="194"/>
      <c r="R49" s="189" t="e">
        <f t="shared" si="26"/>
        <v>#REF!</v>
      </c>
      <c r="S49" s="189" t="str">
        <f t="shared" si="13"/>
        <v/>
      </c>
      <c r="V49" s="194"/>
      <c r="W49" s="189" t="e">
        <f t="shared" si="27"/>
        <v>#REF!</v>
      </c>
      <c r="X49" s="189" t="e">
        <f t="shared" si="14"/>
        <v>#REF!</v>
      </c>
      <c r="Y49" s="189" t="e">
        <f t="shared" si="15"/>
        <v>#REF!</v>
      </c>
      <c r="Z49" s="189" t="e">
        <f t="shared" si="16"/>
        <v>#REF!</v>
      </c>
      <c r="AB49" s="194"/>
      <c r="AC49" s="189" t="e">
        <f t="shared" si="28"/>
        <v>#REF!</v>
      </c>
      <c r="AD49" s="189" t="e">
        <f t="shared" si="17"/>
        <v>#REF!</v>
      </c>
      <c r="AE49" s="189" t="e">
        <f t="shared" si="18"/>
        <v>#REF!</v>
      </c>
      <c r="AF49" s="189" t="e">
        <f t="shared" si="19"/>
        <v>#REF!</v>
      </c>
      <c r="AH49" s="194"/>
      <c r="AI49" s="189" t="e">
        <f t="shared" si="29"/>
        <v>#REF!</v>
      </c>
      <c r="AJ49" s="189" t="e">
        <f t="shared" si="20"/>
        <v>#REF!</v>
      </c>
      <c r="AK49" s="189" t="e">
        <f t="shared" si="30"/>
        <v>#REF!</v>
      </c>
      <c r="AL49" s="189" t="e">
        <f t="shared" si="31"/>
        <v>#REF!</v>
      </c>
      <c r="AN49" s="194"/>
      <c r="AO49" s="189" t="e">
        <f t="shared" si="32"/>
        <v>#REF!</v>
      </c>
      <c r="AP49" s="189" t="e">
        <f t="shared" si="21"/>
        <v>#REF!</v>
      </c>
      <c r="AQ49" s="189" t="e">
        <f t="shared" si="33"/>
        <v>#REF!</v>
      </c>
      <c r="AR49" s="189" t="e">
        <f t="shared" si="34"/>
        <v>#REF!</v>
      </c>
      <c r="AT49" s="194"/>
      <c r="AU49" s="189" t="e">
        <f t="shared" si="35"/>
        <v>#REF!</v>
      </c>
      <c r="AV49" s="189" t="e">
        <f t="shared" si="22"/>
        <v>#REF!</v>
      </c>
      <c r="AW49" s="189" t="e">
        <f t="shared" si="36"/>
        <v>#REF!</v>
      </c>
      <c r="AX49" s="189" t="e">
        <f t="shared" si="37"/>
        <v>#REF!</v>
      </c>
      <c r="AZ49" s="194"/>
    </row>
    <row r="50" spans="1:52" s="189" customFormat="1">
      <c r="A50" s="189" t="e">
        <f>'HARD DATA'!B41</f>
        <v>#REF!</v>
      </c>
      <c r="B50" s="190" t="e">
        <f>_xlfn.IFNA(INDEX(L_TIP_TEPPAN[],MATCH($A50,L_TIP_TEPPAN[EMPLOYEE NAME],0),3),0)</f>
        <v>#REF!</v>
      </c>
      <c r="C50" s="190" t="e">
        <f>_xlfn.IFNA(INDEX(L_TIP_SUSHI[],MATCH($A50,L_TIP_SUSHI[EMPLOYEE NAME],0),3),0)</f>
        <v>#REF!</v>
      </c>
      <c r="D50" s="191" t="e">
        <f>_xlfn.IFNA(INDEX(L_TIP_BAR[],MATCH($A50,L_TIP_BAR[EMPLOYEE NAME],0),3),0)</f>
        <v>#REF!</v>
      </c>
      <c r="E50" s="192" t="e">
        <f>_xlfn.IFNA(INDEX(L_TIP_BUSSER[],MATCH($A50,L_TIP_BUSSER[EMPLOYEE NAME],0),3),0)</f>
        <v>#REF!</v>
      </c>
      <c r="F50" s="190" t="e">
        <f>_xlfn.IFNA(INDEX(L_TIP_TOGO[],MATCH(A50,L_TIP_TOGO[EMPLOYEE NAME],0),3),0)</f>
        <v>#REF!</v>
      </c>
      <c r="G50" s="193"/>
      <c r="I50" s="189" t="e">
        <f>_xlfn.IFNA(INDEX(D_TIP_TEPPAN[],MATCH($A50,D_TIP_TEPPAN[EMPLOYEE NAME],0),3),0)</f>
        <v>#REF!</v>
      </c>
      <c r="J50" s="189" t="e">
        <f>_xlfn.IFNA(INDEX(D_TIP_SUSHI[],MATCH($A50,D_TIP_SUSHI[EMPLOYEE NAME],0),3),0)</f>
        <v>#REF!</v>
      </c>
      <c r="K50" s="189" t="e">
        <f>_xlfn.IFNA(INDEX(D_TIP_BAR[],MATCH($A50,D_TIP_BAR[EMPLOYEE NAME],0),3),0)</f>
        <v>#REF!</v>
      </c>
      <c r="L50" s="189" t="e">
        <f>_xlfn.IFNA(INDEX(D_TIP_BUSSER[],MATCH($A50,D_TIP_BUSSER[EMPLOYEE NAME],0),3),0)</f>
        <v>#REF!</v>
      </c>
      <c r="M50" s="189" t="e">
        <f>_xlfn.IFNA(INDEX(D_TIP_TOGO[],MATCH($A50,D_TIP_TOGO[EMPLOYEE NAME],0),3),0)</f>
        <v>#REF!</v>
      </c>
      <c r="N50" s="189" t="e">
        <f t="shared" si="23"/>
        <v>#REF!</v>
      </c>
      <c r="O50" s="193" t="e">
        <f t="shared" si="24"/>
        <v>#REF!</v>
      </c>
      <c r="P50" s="189" t="e">
        <f t="shared" si="25"/>
        <v>#REF!</v>
      </c>
      <c r="Q50" s="194"/>
      <c r="R50" s="189" t="e">
        <f t="shared" si="26"/>
        <v>#REF!</v>
      </c>
      <c r="S50" s="189" t="str">
        <f t="shared" si="13"/>
        <v/>
      </c>
      <c r="V50" s="194"/>
      <c r="W50" s="189" t="e">
        <f t="shared" si="27"/>
        <v>#REF!</v>
      </c>
      <c r="X50" s="189" t="e">
        <f t="shared" si="14"/>
        <v>#REF!</v>
      </c>
      <c r="Y50" s="189" t="e">
        <f t="shared" si="15"/>
        <v>#REF!</v>
      </c>
      <c r="Z50" s="189" t="e">
        <f t="shared" si="16"/>
        <v>#REF!</v>
      </c>
      <c r="AB50" s="194"/>
      <c r="AC50" s="189" t="e">
        <f t="shared" si="28"/>
        <v>#REF!</v>
      </c>
      <c r="AD50" s="189" t="e">
        <f t="shared" si="17"/>
        <v>#REF!</v>
      </c>
      <c r="AE50" s="189" t="e">
        <f t="shared" si="18"/>
        <v>#REF!</v>
      </c>
      <c r="AF50" s="189" t="e">
        <f t="shared" si="19"/>
        <v>#REF!</v>
      </c>
      <c r="AH50" s="194"/>
      <c r="AI50" s="189" t="e">
        <f t="shared" si="29"/>
        <v>#REF!</v>
      </c>
      <c r="AJ50" s="189" t="e">
        <f t="shared" si="20"/>
        <v>#REF!</v>
      </c>
      <c r="AK50" s="189" t="e">
        <f t="shared" si="30"/>
        <v>#REF!</v>
      </c>
      <c r="AL50" s="189" t="e">
        <f t="shared" si="31"/>
        <v>#REF!</v>
      </c>
      <c r="AN50" s="194"/>
      <c r="AO50" s="189" t="e">
        <f t="shared" si="32"/>
        <v>#REF!</v>
      </c>
      <c r="AP50" s="189" t="e">
        <f t="shared" si="21"/>
        <v>#REF!</v>
      </c>
      <c r="AQ50" s="189" t="e">
        <f t="shared" si="33"/>
        <v>#REF!</v>
      </c>
      <c r="AR50" s="189" t="e">
        <f t="shared" si="34"/>
        <v>#REF!</v>
      </c>
      <c r="AT50" s="194"/>
      <c r="AU50" s="189" t="e">
        <f t="shared" si="35"/>
        <v>#REF!</v>
      </c>
      <c r="AV50" s="189" t="e">
        <f t="shared" si="22"/>
        <v>#REF!</v>
      </c>
      <c r="AW50" s="189" t="e">
        <f t="shared" si="36"/>
        <v>#REF!</v>
      </c>
      <c r="AX50" s="189" t="e">
        <f t="shared" si="37"/>
        <v>#REF!</v>
      </c>
      <c r="AZ50" s="194"/>
    </row>
    <row r="51" spans="1:52" s="189" customFormat="1">
      <c r="A51" s="189" t="e">
        <f>'HARD DATA'!B42</f>
        <v>#REF!</v>
      </c>
      <c r="B51" s="190" t="e">
        <f>_xlfn.IFNA(INDEX(L_TIP_TEPPAN[],MATCH($A51,L_TIP_TEPPAN[EMPLOYEE NAME],0),3),0)</f>
        <v>#REF!</v>
      </c>
      <c r="C51" s="190" t="e">
        <f>_xlfn.IFNA(INDEX(L_TIP_SUSHI[],MATCH($A51,L_TIP_SUSHI[EMPLOYEE NAME],0),3),0)</f>
        <v>#REF!</v>
      </c>
      <c r="D51" s="191" t="e">
        <f>_xlfn.IFNA(INDEX(L_TIP_BAR[],MATCH($A51,L_TIP_BAR[EMPLOYEE NAME],0),3),0)</f>
        <v>#REF!</v>
      </c>
      <c r="E51" s="192" t="e">
        <f>_xlfn.IFNA(INDEX(L_TIP_BUSSER[],MATCH($A51,L_TIP_BUSSER[EMPLOYEE NAME],0),3),0)</f>
        <v>#REF!</v>
      </c>
      <c r="F51" s="190" t="e">
        <f>_xlfn.IFNA(INDEX(L_TIP_TOGO[],MATCH(A51,L_TIP_TOGO[EMPLOYEE NAME],0),3),0)</f>
        <v>#REF!</v>
      </c>
      <c r="G51" s="193"/>
      <c r="I51" s="189" t="e">
        <f>_xlfn.IFNA(INDEX(D_TIP_TEPPAN[],MATCH($A51,D_TIP_TEPPAN[EMPLOYEE NAME],0),3),0)</f>
        <v>#REF!</v>
      </c>
      <c r="J51" s="189" t="e">
        <f>_xlfn.IFNA(INDEX(D_TIP_SUSHI[],MATCH($A51,D_TIP_SUSHI[EMPLOYEE NAME],0),3),0)</f>
        <v>#REF!</v>
      </c>
      <c r="K51" s="189" t="e">
        <f>_xlfn.IFNA(INDEX(D_TIP_BAR[],MATCH($A51,D_TIP_BAR[EMPLOYEE NAME],0),3),0)</f>
        <v>#REF!</v>
      </c>
      <c r="L51" s="189" t="e">
        <f>_xlfn.IFNA(INDEX(D_TIP_BUSSER[],MATCH($A51,D_TIP_BUSSER[EMPLOYEE NAME],0),3),0)</f>
        <v>#REF!</v>
      </c>
      <c r="M51" s="189" t="e">
        <f>_xlfn.IFNA(INDEX(D_TIP_TOGO[],MATCH($A51,D_TIP_TOGO[EMPLOYEE NAME],0),3),0)</f>
        <v>#REF!</v>
      </c>
      <c r="N51" s="189" t="e">
        <f t="shared" si="23"/>
        <v>#REF!</v>
      </c>
      <c r="O51" s="193" t="e">
        <f t="shared" si="24"/>
        <v>#REF!</v>
      </c>
      <c r="P51" s="189" t="e">
        <f t="shared" si="25"/>
        <v>#REF!</v>
      </c>
      <c r="Q51" s="194"/>
      <c r="R51" s="189" t="e">
        <f t="shared" si="26"/>
        <v>#REF!</v>
      </c>
      <c r="S51" s="189" t="str">
        <f t="shared" si="13"/>
        <v/>
      </c>
      <c r="V51" s="194"/>
      <c r="W51" s="189" t="e">
        <f t="shared" si="27"/>
        <v>#REF!</v>
      </c>
      <c r="X51" s="189" t="e">
        <f t="shared" si="14"/>
        <v>#REF!</v>
      </c>
      <c r="Y51" s="189" t="e">
        <f t="shared" si="15"/>
        <v>#REF!</v>
      </c>
      <c r="Z51" s="189" t="e">
        <f t="shared" si="16"/>
        <v>#REF!</v>
      </c>
      <c r="AB51" s="194"/>
      <c r="AC51" s="189" t="e">
        <f t="shared" si="28"/>
        <v>#REF!</v>
      </c>
      <c r="AD51" s="189" t="e">
        <f t="shared" si="17"/>
        <v>#REF!</v>
      </c>
      <c r="AE51" s="189" t="e">
        <f t="shared" si="18"/>
        <v>#REF!</v>
      </c>
      <c r="AF51" s="189" t="e">
        <f t="shared" si="19"/>
        <v>#REF!</v>
      </c>
      <c r="AH51" s="194"/>
      <c r="AI51" s="189" t="e">
        <f t="shared" si="29"/>
        <v>#REF!</v>
      </c>
      <c r="AJ51" s="189" t="e">
        <f t="shared" si="20"/>
        <v>#REF!</v>
      </c>
      <c r="AK51" s="189" t="e">
        <f t="shared" si="30"/>
        <v>#REF!</v>
      </c>
      <c r="AL51" s="189" t="e">
        <f t="shared" si="31"/>
        <v>#REF!</v>
      </c>
      <c r="AN51" s="194"/>
      <c r="AO51" s="189" t="e">
        <f t="shared" si="32"/>
        <v>#REF!</v>
      </c>
      <c r="AP51" s="189" t="e">
        <f t="shared" si="21"/>
        <v>#REF!</v>
      </c>
      <c r="AQ51" s="189" t="e">
        <f t="shared" si="33"/>
        <v>#REF!</v>
      </c>
      <c r="AR51" s="189" t="e">
        <f t="shared" si="34"/>
        <v>#REF!</v>
      </c>
      <c r="AT51" s="194"/>
      <c r="AU51" s="189" t="e">
        <f t="shared" si="35"/>
        <v>#REF!</v>
      </c>
      <c r="AV51" s="189" t="e">
        <f t="shared" si="22"/>
        <v>#REF!</v>
      </c>
      <c r="AW51" s="189" t="e">
        <f t="shared" si="36"/>
        <v>#REF!</v>
      </c>
      <c r="AX51" s="189" t="e">
        <f t="shared" si="37"/>
        <v>#REF!</v>
      </c>
      <c r="AZ51" s="194"/>
    </row>
    <row r="52" spans="1:52" s="189" customFormat="1">
      <c r="A52" s="189" t="e">
        <f>'HARD DATA'!B43</f>
        <v>#REF!</v>
      </c>
      <c r="B52" s="190" t="e">
        <f>_xlfn.IFNA(INDEX(L_TIP_TEPPAN[],MATCH($A52,L_TIP_TEPPAN[EMPLOYEE NAME],0),3),0)</f>
        <v>#REF!</v>
      </c>
      <c r="C52" s="190" t="e">
        <f>_xlfn.IFNA(INDEX(L_TIP_SUSHI[],MATCH($A52,L_TIP_SUSHI[EMPLOYEE NAME],0),3),0)</f>
        <v>#REF!</v>
      </c>
      <c r="D52" s="191" t="e">
        <f>_xlfn.IFNA(INDEX(L_TIP_BAR[],MATCH($A52,L_TIP_BAR[EMPLOYEE NAME],0),3),0)</f>
        <v>#REF!</v>
      </c>
      <c r="E52" s="192" t="e">
        <f>_xlfn.IFNA(INDEX(L_TIP_BUSSER[],MATCH($A52,L_TIP_BUSSER[EMPLOYEE NAME],0),3),0)</f>
        <v>#REF!</v>
      </c>
      <c r="F52" s="190" t="e">
        <f>_xlfn.IFNA(INDEX(L_TIP_TOGO[],MATCH(A52,L_TIP_TOGO[EMPLOYEE NAME],0),3),0)</f>
        <v>#REF!</v>
      </c>
      <c r="G52" s="193"/>
      <c r="I52" s="189" t="e">
        <f>_xlfn.IFNA(INDEX(D_TIP_TEPPAN[],MATCH($A52,D_TIP_TEPPAN[EMPLOYEE NAME],0),3),0)</f>
        <v>#REF!</v>
      </c>
      <c r="J52" s="189" t="e">
        <f>_xlfn.IFNA(INDEX(D_TIP_SUSHI[],MATCH($A52,D_TIP_SUSHI[EMPLOYEE NAME],0),3),0)</f>
        <v>#REF!</v>
      </c>
      <c r="K52" s="189" t="e">
        <f>_xlfn.IFNA(INDEX(D_TIP_BAR[],MATCH($A52,D_TIP_BAR[EMPLOYEE NAME],0),3),0)</f>
        <v>#REF!</v>
      </c>
      <c r="L52" s="189" t="e">
        <f>_xlfn.IFNA(INDEX(D_TIP_BUSSER[],MATCH($A52,D_TIP_BUSSER[EMPLOYEE NAME],0),3),0)</f>
        <v>#REF!</v>
      </c>
      <c r="M52" s="189" t="e">
        <f>_xlfn.IFNA(INDEX(D_TIP_TOGO[],MATCH($A52,D_TIP_TOGO[EMPLOYEE NAME],0),3),0)</f>
        <v>#REF!</v>
      </c>
      <c r="N52" s="189" t="e">
        <f t="shared" si="23"/>
        <v>#REF!</v>
      </c>
      <c r="O52" s="193" t="e">
        <f t="shared" si="24"/>
        <v>#REF!</v>
      </c>
      <c r="P52" s="189" t="e">
        <f t="shared" si="25"/>
        <v>#REF!</v>
      </c>
      <c r="Q52" s="194"/>
      <c r="R52" s="189" t="e">
        <f t="shared" si="26"/>
        <v>#REF!</v>
      </c>
      <c r="S52" s="189" t="str">
        <f t="shared" si="13"/>
        <v/>
      </c>
      <c r="V52" s="194"/>
      <c r="W52" s="189" t="e">
        <f t="shared" si="27"/>
        <v>#REF!</v>
      </c>
      <c r="X52" s="189" t="e">
        <f t="shared" si="14"/>
        <v>#REF!</v>
      </c>
      <c r="Y52" s="189" t="e">
        <f t="shared" si="15"/>
        <v>#REF!</v>
      </c>
      <c r="Z52" s="189" t="e">
        <f t="shared" si="16"/>
        <v>#REF!</v>
      </c>
      <c r="AB52" s="194"/>
      <c r="AC52" s="189" t="e">
        <f t="shared" si="28"/>
        <v>#REF!</v>
      </c>
      <c r="AD52" s="189" t="e">
        <f t="shared" si="17"/>
        <v>#REF!</v>
      </c>
      <c r="AE52" s="189" t="e">
        <f t="shared" si="18"/>
        <v>#REF!</v>
      </c>
      <c r="AF52" s="189" t="e">
        <f t="shared" si="19"/>
        <v>#REF!</v>
      </c>
      <c r="AH52" s="194"/>
      <c r="AI52" s="189" t="e">
        <f t="shared" si="29"/>
        <v>#REF!</v>
      </c>
      <c r="AJ52" s="189" t="e">
        <f t="shared" si="20"/>
        <v>#REF!</v>
      </c>
      <c r="AK52" s="189" t="e">
        <f t="shared" si="30"/>
        <v>#REF!</v>
      </c>
      <c r="AL52" s="189" t="e">
        <f t="shared" si="31"/>
        <v>#REF!</v>
      </c>
      <c r="AN52" s="194"/>
      <c r="AO52" s="189" t="e">
        <f t="shared" si="32"/>
        <v>#REF!</v>
      </c>
      <c r="AP52" s="189" t="e">
        <f t="shared" si="21"/>
        <v>#REF!</v>
      </c>
      <c r="AQ52" s="189" t="e">
        <f t="shared" si="33"/>
        <v>#REF!</v>
      </c>
      <c r="AR52" s="189" t="e">
        <f t="shared" si="34"/>
        <v>#REF!</v>
      </c>
      <c r="AT52" s="194"/>
      <c r="AU52" s="189" t="e">
        <f t="shared" si="35"/>
        <v>#REF!</v>
      </c>
      <c r="AV52" s="189" t="e">
        <f t="shared" si="22"/>
        <v>#REF!</v>
      </c>
      <c r="AW52" s="189" t="e">
        <f t="shared" si="36"/>
        <v>#REF!</v>
      </c>
      <c r="AX52" s="189" t="e">
        <f t="shared" si="37"/>
        <v>#REF!</v>
      </c>
      <c r="AZ52" s="194"/>
    </row>
    <row r="53" spans="1:52" s="189" customFormat="1">
      <c r="A53" s="189" t="e">
        <f>'HARD DATA'!B44</f>
        <v>#REF!</v>
      </c>
      <c r="B53" s="190" t="e">
        <f>_xlfn.IFNA(INDEX(L_TIP_TEPPAN[],MATCH($A53,L_TIP_TEPPAN[EMPLOYEE NAME],0),3),0)</f>
        <v>#REF!</v>
      </c>
      <c r="C53" s="190" t="e">
        <f>_xlfn.IFNA(INDEX(L_TIP_SUSHI[],MATCH($A53,L_TIP_SUSHI[EMPLOYEE NAME],0),3),0)</f>
        <v>#REF!</v>
      </c>
      <c r="D53" s="191" t="e">
        <f>_xlfn.IFNA(INDEX(L_TIP_BAR[],MATCH($A53,L_TIP_BAR[EMPLOYEE NAME],0),3),0)</f>
        <v>#REF!</v>
      </c>
      <c r="E53" s="192" t="e">
        <f>_xlfn.IFNA(INDEX(L_TIP_BUSSER[],MATCH($A53,L_TIP_BUSSER[EMPLOYEE NAME],0),3),0)</f>
        <v>#REF!</v>
      </c>
      <c r="F53" s="190" t="e">
        <f>_xlfn.IFNA(INDEX(L_TIP_TOGO[],MATCH(A53,L_TIP_TOGO[EMPLOYEE NAME],0),3),0)</f>
        <v>#REF!</v>
      </c>
      <c r="G53" s="193"/>
      <c r="I53" s="189" t="e">
        <f>_xlfn.IFNA(INDEX(D_TIP_TEPPAN[],MATCH($A53,D_TIP_TEPPAN[EMPLOYEE NAME],0),3),0)</f>
        <v>#REF!</v>
      </c>
      <c r="J53" s="189" t="e">
        <f>_xlfn.IFNA(INDEX(D_TIP_SUSHI[],MATCH($A53,D_TIP_SUSHI[EMPLOYEE NAME],0),3),0)</f>
        <v>#REF!</v>
      </c>
      <c r="K53" s="189" t="e">
        <f>_xlfn.IFNA(INDEX(D_TIP_BAR[],MATCH($A53,D_TIP_BAR[EMPLOYEE NAME],0),3),0)</f>
        <v>#REF!</v>
      </c>
      <c r="L53" s="189" t="e">
        <f>_xlfn.IFNA(INDEX(D_TIP_BUSSER[],MATCH($A53,D_TIP_BUSSER[EMPLOYEE NAME],0),3),0)</f>
        <v>#REF!</v>
      </c>
      <c r="M53" s="189" t="e">
        <f>_xlfn.IFNA(INDEX(D_TIP_TOGO[],MATCH($A53,D_TIP_TOGO[EMPLOYEE NAME],0),3),0)</f>
        <v>#REF!</v>
      </c>
      <c r="N53" s="189" t="e">
        <f t="shared" si="23"/>
        <v>#REF!</v>
      </c>
      <c r="O53" s="193" t="e">
        <f t="shared" si="24"/>
        <v>#REF!</v>
      </c>
      <c r="P53" s="189" t="e">
        <f t="shared" si="25"/>
        <v>#REF!</v>
      </c>
      <c r="Q53" s="194"/>
      <c r="R53" s="189" t="e">
        <f t="shared" si="26"/>
        <v>#REF!</v>
      </c>
      <c r="S53" s="189" t="str">
        <f t="shared" si="13"/>
        <v/>
      </c>
      <c r="V53" s="194"/>
      <c r="W53" s="189" t="e">
        <f t="shared" si="27"/>
        <v>#REF!</v>
      </c>
      <c r="X53" s="189" t="e">
        <f t="shared" si="14"/>
        <v>#REF!</v>
      </c>
      <c r="Y53" s="189" t="e">
        <f t="shared" si="15"/>
        <v>#REF!</v>
      </c>
      <c r="Z53" s="189" t="e">
        <f t="shared" si="16"/>
        <v>#REF!</v>
      </c>
      <c r="AB53" s="194"/>
      <c r="AC53" s="189" t="e">
        <f t="shared" si="28"/>
        <v>#REF!</v>
      </c>
      <c r="AD53" s="189" t="e">
        <f t="shared" si="17"/>
        <v>#REF!</v>
      </c>
      <c r="AE53" s="189" t="e">
        <f t="shared" si="18"/>
        <v>#REF!</v>
      </c>
      <c r="AF53" s="189" t="e">
        <f t="shared" si="19"/>
        <v>#REF!</v>
      </c>
      <c r="AH53" s="194"/>
      <c r="AI53" s="189" t="e">
        <f t="shared" si="29"/>
        <v>#REF!</v>
      </c>
      <c r="AJ53" s="189" t="e">
        <f t="shared" si="20"/>
        <v>#REF!</v>
      </c>
      <c r="AK53" s="189" t="e">
        <f t="shared" si="30"/>
        <v>#REF!</v>
      </c>
      <c r="AL53" s="189" t="e">
        <f t="shared" si="31"/>
        <v>#REF!</v>
      </c>
      <c r="AN53" s="194"/>
      <c r="AO53" s="189" t="e">
        <f t="shared" si="32"/>
        <v>#REF!</v>
      </c>
      <c r="AP53" s="189" t="e">
        <f t="shared" si="21"/>
        <v>#REF!</v>
      </c>
      <c r="AQ53" s="189" t="e">
        <f t="shared" si="33"/>
        <v>#REF!</v>
      </c>
      <c r="AR53" s="189" t="e">
        <f t="shared" si="34"/>
        <v>#REF!</v>
      </c>
      <c r="AT53" s="194"/>
      <c r="AU53" s="189" t="e">
        <f t="shared" si="35"/>
        <v>#REF!</v>
      </c>
      <c r="AV53" s="189" t="e">
        <f t="shared" si="22"/>
        <v>#REF!</v>
      </c>
      <c r="AW53" s="189" t="e">
        <f t="shared" si="36"/>
        <v>#REF!</v>
      </c>
      <c r="AX53" s="189" t="e">
        <f t="shared" si="37"/>
        <v>#REF!</v>
      </c>
      <c r="AZ53" s="194"/>
    </row>
    <row r="54" spans="1:52" s="189" customFormat="1">
      <c r="A54" s="189" t="e">
        <f>'HARD DATA'!B45</f>
        <v>#REF!</v>
      </c>
      <c r="B54" s="190" t="e">
        <f>_xlfn.IFNA(INDEX(L_TIP_TEPPAN[],MATCH($A54,L_TIP_TEPPAN[EMPLOYEE NAME],0),3),0)</f>
        <v>#REF!</v>
      </c>
      <c r="C54" s="190" t="e">
        <f>_xlfn.IFNA(INDEX(L_TIP_SUSHI[],MATCH($A54,L_TIP_SUSHI[EMPLOYEE NAME],0),3),0)</f>
        <v>#REF!</v>
      </c>
      <c r="D54" s="191" t="e">
        <f>_xlfn.IFNA(INDEX(L_TIP_BAR[],MATCH($A54,L_TIP_BAR[EMPLOYEE NAME],0),3),0)</f>
        <v>#REF!</v>
      </c>
      <c r="E54" s="192" t="e">
        <f>_xlfn.IFNA(INDEX(L_TIP_BUSSER[],MATCH($A54,L_TIP_BUSSER[EMPLOYEE NAME],0),3),0)</f>
        <v>#REF!</v>
      </c>
      <c r="F54" s="190" t="e">
        <f>_xlfn.IFNA(INDEX(L_TIP_TOGO[],MATCH(A54,L_TIP_TOGO[EMPLOYEE NAME],0),3),0)</f>
        <v>#REF!</v>
      </c>
      <c r="G54" s="193"/>
      <c r="I54" s="189" t="e">
        <f>_xlfn.IFNA(INDEX(D_TIP_TEPPAN[],MATCH($A54,D_TIP_TEPPAN[EMPLOYEE NAME],0),3),0)</f>
        <v>#REF!</v>
      </c>
      <c r="J54" s="189" t="e">
        <f>_xlfn.IFNA(INDEX(D_TIP_SUSHI[],MATCH($A54,D_TIP_SUSHI[EMPLOYEE NAME],0),3),0)</f>
        <v>#REF!</v>
      </c>
      <c r="K54" s="189" t="e">
        <f>_xlfn.IFNA(INDEX(D_TIP_BAR[],MATCH($A54,D_TIP_BAR[EMPLOYEE NAME],0),3),0)</f>
        <v>#REF!</v>
      </c>
      <c r="L54" s="189" t="e">
        <f>_xlfn.IFNA(INDEX(D_TIP_BUSSER[],MATCH($A54,D_TIP_BUSSER[EMPLOYEE NAME],0),3),0)</f>
        <v>#REF!</v>
      </c>
      <c r="M54" s="189" t="e">
        <f>_xlfn.IFNA(INDEX(D_TIP_TOGO[],MATCH($A54,D_TIP_TOGO[EMPLOYEE NAME],0),3),0)</f>
        <v>#REF!</v>
      </c>
      <c r="N54" s="189" t="e">
        <f t="shared" si="23"/>
        <v>#REF!</v>
      </c>
      <c r="O54" s="193" t="e">
        <f t="shared" si="24"/>
        <v>#REF!</v>
      </c>
      <c r="P54" s="189" t="e">
        <f t="shared" si="25"/>
        <v>#REF!</v>
      </c>
      <c r="Q54" s="194"/>
      <c r="R54" s="189" t="e">
        <f t="shared" si="26"/>
        <v>#REF!</v>
      </c>
      <c r="S54" s="189" t="str">
        <f t="shared" si="13"/>
        <v/>
      </c>
      <c r="V54" s="194"/>
      <c r="W54" s="189" t="e">
        <f t="shared" si="27"/>
        <v>#REF!</v>
      </c>
      <c r="X54" s="189" t="e">
        <f t="shared" si="14"/>
        <v>#REF!</v>
      </c>
      <c r="Y54" s="189" t="e">
        <f t="shared" si="15"/>
        <v>#REF!</v>
      </c>
      <c r="Z54" s="189" t="e">
        <f t="shared" si="16"/>
        <v>#REF!</v>
      </c>
      <c r="AB54" s="194"/>
      <c r="AC54" s="189" t="e">
        <f t="shared" si="28"/>
        <v>#REF!</v>
      </c>
      <c r="AD54" s="189" t="e">
        <f t="shared" si="17"/>
        <v>#REF!</v>
      </c>
      <c r="AE54" s="189" t="e">
        <f t="shared" si="18"/>
        <v>#REF!</v>
      </c>
      <c r="AF54" s="189" t="e">
        <f t="shared" si="19"/>
        <v>#REF!</v>
      </c>
      <c r="AH54" s="194"/>
      <c r="AI54" s="189" t="e">
        <f t="shared" si="29"/>
        <v>#REF!</v>
      </c>
      <c r="AJ54" s="189" t="e">
        <f t="shared" si="20"/>
        <v>#REF!</v>
      </c>
      <c r="AK54" s="189" t="e">
        <f t="shared" si="30"/>
        <v>#REF!</v>
      </c>
      <c r="AL54" s="189" t="e">
        <f t="shared" si="31"/>
        <v>#REF!</v>
      </c>
      <c r="AN54" s="194"/>
      <c r="AO54" s="189" t="e">
        <f t="shared" si="32"/>
        <v>#REF!</v>
      </c>
      <c r="AP54" s="189" t="e">
        <f t="shared" si="21"/>
        <v>#REF!</v>
      </c>
      <c r="AQ54" s="189" t="e">
        <f t="shared" si="33"/>
        <v>#REF!</v>
      </c>
      <c r="AR54" s="189" t="e">
        <f t="shared" si="34"/>
        <v>#REF!</v>
      </c>
      <c r="AT54" s="194"/>
      <c r="AU54" s="189" t="e">
        <f t="shared" si="35"/>
        <v>#REF!</v>
      </c>
      <c r="AV54" s="189" t="e">
        <f t="shared" si="22"/>
        <v>#REF!</v>
      </c>
      <c r="AW54" s="189" t="e">
        <f t="shared" si="36"/>
        <v>#REF!</v>
      </c>
      <c r="AX54" s="189" t="e">
        <f t="shared" si="37"/>
        <v>#REF!</v>
      </c>
      <c r="AZ54" s="194"/>
    </row>
    <row r="55" spans="1:52" s="189" customFormat="1">
      <c r="A55" s="189" t="e">
        <f>'HARD DATA'!B46</f>
        <v>#REF!</v>
      </c>
      <c r="B55" s="190" t="e">
        <f>_xlfn.IFNA(INDEX(L_TIP_TEPPAN[],MATCH($A55,L_TIP_TEPPAN[EMPLOYEE NAME],0),3),0)</f>
        <v>#REF!</v>
      </c>
      <c r="C55" s="190" t="e">
        <f>_xlfn.IFNA(INDEX(L_TIP_SUSHI[],MATCH($A55,L_TIP_SUSHI[EMPLOYEE NAME],0),3),0)</f>
        <v>#REF!</v>
      </c>
      <c r="D55" s="191" t="e">
        <f>_xlfn.IFNA(INDEX(L_TIP_BAR[],MATCH($A55,L_TIP_BAR[EMPLOYEE NAME],0),3),0)</f>
        <v>#REF!</v>
      </c>
      <c r="E55" s="192" t="e">
        <f>_xlfn.IFNA(INDEX(L_TIP_BUSSER[],MATCH($A55,L_TIP_BUSSER[EMPLOYEE NAME],0),3),0)</f>
        <v>#REF!</v>
      </c>
      <c r="F55" s="190" t="e">
        <f>_xlfn.IFNA(INDEX(L_TIP_TOGO[],MATCH(A55,L_TIP_TOGO[EMPLOYEE NAME],0),3),0)</f>
        <v>#REF!</v>
      </c>
      <c r="G55" s="193"/>
      <c r="I55" s="189" t="e">
        <f>_xlfn.IFNA(INDEX(D_TIP_TEPPAN[],MATCH($A55,D_TIP_TEPPAN[EMPLOYEE NAME],0),3),0)</f>
        <v>#REF!</v>
      </c>
      <c r="J55" s="189" t="e">
        <f>_xlfn.IFNA(INDEX(D_TIP_SUSHI[],MATCH($A55,D_TIP_SUSHI[EMPLOYEE NAME],0),3),0)</f>
        <v>#REF!</v>
      </c>
      <c r="K55" s="189" t="e">
        <f>_xlfn.IFNA(INDEX(D_TIP_BAR[],MATCH($A55,D_TIP_BAR[EMPLOYEE NAME],0),3),0)</f>
        <v>#REF!</v>
      </c>
      <c r="L55" s="189" t="e">
        <f>_xlfn.IFNA(INDEX(D_TIP_BUSSER[],MATCH($A55,D_TIP_BUSSER[EMPLOYEE NAME],0),3),0)</f>
        <v>#REF!</v>
      </c>
      <c r="M55" s="189" t="e">
        <f>_xlfn.IFNA(INDEX(D_TIP_TOGO[],MATCH($A55,D_TIP_TOGO[EMPLOYEE NAME],0),3),0)</f>
        <v>#REF!</v>
      </c>
      <c r="N55" s="189" t="e">
        <f t="shared" si="23"/>
        <v>#REF!</v>
      </c>
      <c r="O55" s="193" t="e">
        <f t="shared" si="24"/>
        <v>#REF!</v>
      </c>
      <c r="P55" s="189" t="e">
        <f t="shared" si="25"/>
        <v>#REF!</v>
      </c>
      <c r="Q55" s="194"/>
      <c r="R55" s="189" t="e">
        <f t="shared" si="26"/>
        <v>#REF!</v>
      </c>
      <c r="S55" s="189" t="str">
        <f t="shared" si="13"/>
        <v/>
      </c>
      <c r="V55" s="194"/>
      <c r="W55" s="189" t="e">
        <f t="shared" si="27"/>
        <v>#REF!</v>
      </c>
      <c r="X55" s="189" t="e">
        <f t="shared" si="14"/>
        <v>#REF!</v>
      </c>
      <c r="Y55" s="189" t="e">
        <f t="shared" si="15"/>
        <v>#REF!</v>
      </c>
      <c r="Z55" s="189" t="e">
        <f t="shared" si="16"/>
        <v>#REF!</v>
      </c>
      <c r="AB55" s="194"/>
      <c r="AC55" s="189" t="e">
        <f t="shared" si="28"/>
        <v>#REF!</v>
      </c>
      <c r="AD55" s="189" t="e">
        <f t="shared" si="17"/>
        <v>#REF!</v>
      </c>
      <c r="AE55" s="189" t="e">
        <f t="shared" si="18"/>
        <v>#REF!</v>
      </c>
      <c r="AF55" s="189" t="e">
        <f t="shared" si="19"/>
        <v>#REF!</v>
      </c>
      <c r="AH55" s="194"/>
      <c r="AI55" s="189" t="e">
        <f t="shared" si="29"/>
        <v>#REF!</v>
      </c>
      <c r="AJ55" s="189" t="e">
        <f t="shared" si="20"/>
        <v>#REF!</v>
      </c>
      <c r="AK55" s="189" t="e">
        <f t="shared" si="30"/>
        <v>#REF!</v>
      </c>
      <c r="AL55" s="189" t="e">
        <f t="shared" si="31"/>
        <v>#REF!</v>
      </c>
      <c r="AN55" s="194"/>
      <c r="AO55" s="189" t="e">
        <f t="shared" si="32"/>
        <v>#REF!</v>
      </c>
      <c r="AP55" s="189" t="e">
        <f t="shared" si="21"/>
        <v>#REF!</v>
      </c>
      <c r="AQ55" s="189" t="e">
        <f t="shared" si="33"/>
        <v>#REF!</v>
      </c>
      <c r="AR55" s="189" t="e">
        <f t="shared" si="34"/>
        <v>#REF!</v>
      </c>
      <c r="AT55" s="194"/>
      <c r="AU55" s="189" t="e">
        <f t="shared" si="35"/>
        <v>#REF!</v>
      </c>
      <c r="AV55" s="189" t="e">
        <f t="shared" si="22"/>
        <v>#REF!</v>
      </c>
      <c r="AW55" s="189" t="e">
        <f t="shared" si="36"/>
        <v>#REF!</v>
      </c>
      <c r="AX55" s="189" t="e">
        <f t="shared" si="37"/>
        <v>#REF!</v>
      </c>
      <c r="AZ55" s="194"/>
    </row>
    <row r="56" spans="1:52" s="189" customFormat="1">
      <c r="A56" s="189" t="e">
        <f>'HARD DATA'!B47</f>
        <v>#REF!</v>
      </c>
      <c r="B56" s="190" t="e">
        <f>_xlfn.IFNA(INDEX(L_TIP_TEPPAN[],MATCH($A56,L_TIP_TEPPAN[EMPLOYEE NAME],0),3),0)</f>
        <v>#REF!</v>
      </c>
      <c r="C56" s="190" t="e">
        <f>_xlfn.IFNA(INDEX(L_TIP_SUSHI[],MATCH($A56,L_TIP_SUSHI[EMPLOYEE NAME],0),3),0)</f>
        <v>#REF!</v>
      </c>
      <c r="D56" s="191" t="e">
        <f>_xlfn.IFNA(INDEX(L_TIP_BAR[],MATCH($A56,L_TIP_BAR[EMPLOYEE NAME],0),3),0)</f>
        <v>#REF!</v>
      </c>
      <c r="E56" s="192" t="e">
        <f>_xlfn.IFNA(INDEX(L_TIP_BUSSER[],MATCH($A56,L_TIP_BUSSER[EMPLOYEE NAME],0),3),0)</f>
        <v>#REF!</v>
      </c>
      <c r="F56" s="190" t="e">
        <f>_xlfn.IFNA(INDEX(L_TIP_TOGO[],MATCH(A56,L_TIP_TOGO[EMPLOYEE NAME],0),3),0)</f>
        <v>#REF!</v>
      </c>
      <c r="G56" s="193"/>
      <c r="I56" s="189" t="e">
        <f>_xlfn.IFNA(INDEX(D_TIP_TEPPAN[],MATCH($A56,D_TIP_TEPPAN[EMPLOYEE NAME],0),3),0)</f>
        <v>#REF!</v>
      </c>
      <c r="J56" s="189" t="e">
        <f>_xlfn.IFNA(INDEX(D_TIP_SUSHI[],MATCH($A56,D_TIP_SUSHI[EMPLOYEE NAME],0),3),0)</f>
        <v>#REF!</v>
      </c>
      <c r="K56" s="189" t="e">
        <f>_xlfn.IFNA(INDEX(D_TIP_BAR[],MATCH($A56,D_TIP_BAR[EMPLOYEE NAME],0),3),0)</f>
        <v>#REF!</v>
      </c>
      <c r="L56" s="189" t="e">
        <f>_xlfn.IFNA(INDEX(D_TIP_BUSSER[],MATCH($A56,D_TIP_BUSSER[EMPLOYEE NAME],0),3),0)</f>
        <v>#REF!</v>
      </c>
      <c r="M56" s="189" t="e">
        <f>_xlfn.IFNA(INDEX(D_TIP_TOGO[],MATCH($A56,D_TIP_TOGO[EMPLOYEE NAME],0),3),0)</f>
        <v>#REF!</v>
      </c>
      <c r="N56" s="189" t="e">
        <f t="shared" si="23"/>
        <v>#REF!</v>
      </c>
      <c r="O56" s="193" t="e">
        <f t="shared" si="24"/>
        <v>#REF!</v>
      </c>
      <c r="P56" s="189" t="e">
        <f t="shared" si="25"/>
        <v>#REF!</v>
      </c>
      <c r="Q56" s="194"/>
      <c r="R56" s="189" t="e">
        <f t="shared" si="26"/>
        <v>#REF!</v>
      </c>
      <c r="S56" s="189" t="str">
        <f t="shared" si="13"/>
        <v/>
      </c>
      <c r="V56" s="194"/>
      <c r="W56" s="189" t="e">
        <f t="shared" si="27"/>
        <v>#REF!</v>
      </c>
      <c r="X56" s="189" t="e">
        <f t="shared" si="14"/>
        <v>#REF!</v>
      </c>
      <c r="Y56" s="189" t="e">
        <f t="shared" si="15"/>
        <v>#REF!</v>
      </c>
      <c r="Z56" s="189" t="e">
        <f t="shared" si="16"/>
        <v>#REF!</v>
      </c>
      <c r="AB56" s="194"/>
      <c r="AC56" s="189" t="e">
        <f t="shared" si="28"/>
        <v>#REF!</v>
      </c>
      <c r="AD56" s="189" t="e">
        <f t="shared" si="17"/>
        <v>#REF!</v>
      </c>
      <c r="AE56" s="189" t="e">
        <f t="shared" si="18"/>
        <v>#REF!</v>
      </c>
      <c r="AF56" s="189" t="e">
        <f t="shared" si="19"/>
        <v>#REF!</v>
      </c>
      <c r="AH56" s="194"/>
      <c r="AI56" s="189" t="e">
        <f t="shared" si="29"/>
        <v>#REF!</v>
      </c>
      <c r="AJ56" s="189" t="e">
        <f t="shared" si="20"/>
        <v>#REF!</v>
      </c>
      <c r="AK56" s="189" t="e">
        <f t="shared" si="30"/>
        <v>#REF!</v>
      </c>
      <c r="AL56" s="189" t="e">
        <f t="shared" si="31"/>
        <v>#REF!</v>
      </c>
      <c r="AN56" s="194"/>
      <c r="AO56" s="189" t="e">
        <f t="shared" si="32"/>
        <v>#REF!</v>
      </c>
      <c r="AP56" s="189" t="e">
        <f t="shared" si="21"/>
        <v>#REF!</v>
      </c>
      <c r="AQ56" s="189" t="e">
        <f t="shared" si="33"/>
        <v>#REF!</v>
      </c>
      <c r="AR56" s="189" t="e">
        <f t="shared" si="34"/>
        <v>#REF!</v>
      </c>
      <c r="AT56" s="194"/>
      <c r="AU56" s="189" t="e">
        <f t="shared" si="35"/>
        <v>#REF!</v>
      </c>
      <c r="AV56" s="189" t="e">
        <f t="shared" si="22"/>
        <v>#REF!</v>
      </c>
      <c r="AW56" s="189" t="e">
        <f t="shared" si="36"/>
        <v>#REF!</v>
      </c>
      <c r="AX56" s="189" t="e">
        <f t="shared" si="37"/>
        <v>#REF!</v>
      </c>
      <c r="AZ56" s="194"/>
    </row>
    <row r="57" spans="1:52" s="189" customFormat="1">
      <c r="A57" s="189" t="e">
        <f>'HARD DATA'!B48</f>
        <v>#REF!</v>
      </c>
      <c r="B57" s="190" t="e">
        <f>_xlfn.IFNA(INDEX(L_TIP_TEPPAN[],MATCH($A57,L_TIP_TEPPAN[EMPLOYEE NAME],0),3),0)</f>
        <v>#REF!</v>
      </c>
      <c r="C57" s="190" t="e">
        <f>_xlfn.IFNA(INDEX(L_TIP_SUSHI[],MATCH($A57,L_TIP_SUSHI[EMPLOYEE NAME],0),3),0)</f>
        <v>#REF!</v>
      </c>
      <c r="D57" s="191" t="e">
        <f>_xlfn.IFNA(INDEX(L_TIP_BAR[],MATCH($A57,L_TIP_BAR[EMPLOYEE NAME],0),3),0)</f>
        <v>#REF!</v>
      </c>
      <c r="E57" s="192" t="e">
        <f>_xlfn.IFNA(INDEX(L_TIP_BUSSER[],MATCH($A57,L_TIP_BUSSER[EMPLOYEE NAME],0),3),0)</f>
        <v>#REF!</v>
      </c>
      <c r="F57" s="190" t="e">
        <f>_xlfn.IFNA(INDEX(L_TIP_TOGO[],MATCH(A57,L_TIP_TOGO[EMPLOYEE NAME],0),3),0)</f>
        <v>#REF!</v>
      </c>
      <c r="G57" s="193"/>
      <c r="I57" s="189" t="e">
        <f>_xlfn.IFNA(INDEX(D_TIP_TEPPAN[],MATCH($A57,D_TIP_TEPPAN[EMPLOYEE NAME],0),3),0)</f>
        <v>#REF!</v>
      </c>
      <c r="J57" s="189" t="e">
        <f>_xlfn.IFNA(INDEX(D_TIP_SUSHI[],MATCH($A57,D_TIP_SUSHI[EMPLOYEE NAME],0),3),0)</f>
        <v>#REF!</v>
      </c>
      <c r="K57" s="189" t="e">
        <f>_xlfn.IFNA(INDEX(D_TIP_BAR[],MATCH($A57,D_TIP_BAR[EMPLOYEE NAME],0),3),0)</f>
        <v>#REF!</v>
      </c>
      <c r="L57" s="189" t="e">
        <f>_xlfn.IFNA(INDEX(D_TIP_BUSSER[],MATCH($A57,D_TIP_BUSSER[EMPLOYEE NAME],0),3),0)</f>
        <v>#REF!</v>
      </c>
      <c r="M57" s="189" t="e">
        <f>_xlfn.IFNA(INDEX(D_TIP_TOGO[],MATCH($A57,D_TIP_TOGO[EMPLOYEE NAME],0),3),0)</f>
        <v>#REF!</v>
      </c>
      <c r="N57" s="189" t="e">
        <f t="shared" si="23"/>
        <v>#REF!</v>
      </c>
      <c r="O57" s="193" t="e">
        <f t="shared" si="24"/>
        <v>#REF!</v>
      </c>
      <c r="P57" s="189" t="e">
        <f t="shared" si="25"/>
        <v>#REF!</v>
      </c>
      <c r="Q57" s="194"/>
      <c r="R57" s="189" t="e">
        <f t="shared" si="26"/>
        <v>#REF!</v>
      </c>
      <c r="S57" s="189" t="str">
        <f t="shared" si="13"/>
        <v/>
      </c>
      <c r="V57" s="194"/>
      <c r="W57" s="189" t="e">
        <f t="shared" si="27"/>
        <v>#REF!</v>
      </c>
      <c r="X57" s="189" t="e">
        <f t="shared" si="14"/>
        <v>#REF!</v>
      </c>
      <c r="Y57" s="189" t="e">
        <f t="shared" si="15"/>
        <v>#REF!</v>
      </c>
      <c r="Z57" s="189" t="e">
        <f t="shared" si="16"/>
        <v>#REF!</v>
      </c>
      <c r="AB57" s="194"/>
      <c r="AC57" s="189" t="e">
        <f t="shared" si="28"/>
        <v>#REF!</v>
      </c>
      <c r="AD57" s="189" t="e">
        <f t="shared" si="17"/>
        <v>#REF!</v>
      </c>
      <c r="AE57" s="189" t="e">
        <f t="shared" si="18"/>
        <v>#REF!</v>
      </c>
      <c r="AF57" s="189" t="e">
        <f t="shared" si="19"/>
        <v>#REF!</v>
      </c>
      <c r="AH57" s="194"/>
      <c r="AI57" s="189" t="e">
        <f t="shared" si="29"/>
        <v>#REF!</v>
      </c>
      <c r="AJ57" s="189" t="e">
        <f t="shared" si="20"/>
        <v>#REF!</v>
      </c>
      <c r="AK57" s="189" t="e">
        <f t="shared" si="30"/>
        <v>#REF!</v>
      </c>
      <c r="AL57" s="189" t="e">
        <f t="shared" si="31"/>
        <v>#REF!</v>
      </c>
      <c r="AN57" s="194"/>
      <c r="AO57" s="189" t="e">
        <f t="shared" si="32"/>
        <v>#REF!</v>
      </c>
      <c r="AP57" s="189" t="e">
        <f t="shared" si="21"/>
        <v>#REF!</v>
      </c>
      <c r="AQ57" s="189" t="e">
        <f t="shared" si="33"/>
        <v>#REF!</v>
      </c>
      <c r="AR57" s="189" t="e">
        <f t="shared" si="34"/>
        <v>#REF!</v>
      </c>
      <c r="AT57" s="194"/>
      <c r="AU57" s="189" t="e">
        <f t="shared" si="35"/>
        <v>#REF!</v>
      </c>
      <c r="AV57" s="189" t="e">
        <f t="shared" si="22"/>
        <v>#REF!</v>
      </c>
      <c r="AW57" s="189" t="e">
        <f t="shared" si="36"/>
        <v>#REF!</v>
      </c>
      <c r="AX57" s="189" t="e">
        <f t="shared" si="37"/>
        <v>#REF!</v>
      </c>
      <c r="AZ57" s="194"/>
    </row>
    <row r="58" spans="1:52" s="189" customFormat="1">
      <c r="A58" s="189" t="e">
        <f>'HARD DATA'!B49</f>
        <v>#REF!</v>
      </c>
      <c r="B58" s="190" t="e">
        <f>_xlfn.IFNA(INDEX(L_TIP_TEPPAN[],MATCH($A58,L_TIP_TEPPAN[EMPLOYEE NAME],0),3),0)</f>
        <v>#REF!</v>
      </c>
      <c r="C58" s="190" t="e">
        <f>_xlfn.IFNA(INDEX(L_TIP_SUSHI[],MATCH($A58,L_TIP_SUSHI[EMPLOYEE NAME],0),3),0)</f>
        <v>#REF!</v>
      </c>
      <c r="D58" s="191" t="e">
        <f>_xlfn.IFNA(INDEX(L_TIP_BAR[],MATCH($A58,L_TIP_BAR[EMPLOYEE NAME],0),3),0)</f>
        <v>#REF!</v>
      </c>
      <c r="E58" s="192" t="e">
        <f>_xlfn.IFNA(INDEX(L_TIP_BUSSER[],MATCH($A58,L_TIP_BUSSER[EMPLOYEE NAME],0),3),0)</f>
        <v>#REF!</v>
      </c>
      <c r="F58" s="190" t="e">
        <f>_xlfn.IFNA(INDEX(L_TIP_TOGO[],MATCH(A58,L_TIP_TOGO[EMPLOYEE NAME],0),3),0)</f>
        <v>#REF!</v>
      </c>
      <c r="G58" s="193"/>
      <c r="I58" s="189" t="e">
        <f>_xlfn.IFNA(INDEX(D_TIP_TEPPAN[],MATCH($A58,D_TIP_TEPPAN[EMPLOYEE NAME],0),3),0)</f>
        <v>#REF!</v>
      </c>
      <c r="J58" s="189" t="e">
        <f>_xlfn.IFNA(INDEX(D_TIP_SUSHI[],MATCH($A58,D_TIP_SUSHI[EMPLOYEE NAME],0),3),0)</f>
        <v>#REF!</v>
      </c>
      <c r="K58" s="189" t="e">
        <f>_xlfn.IFNA(INDEX(D_TIP_BAR[],MATCH($A58,D_TIP_BAR[EMPLOYEE NAME],0),3),0)</f>
        <v>#REF!</v>
      </c>
      <c r="L58" s="189" t="e">
        <f>_xlfn.IFNA(INDEX(D_TIP_BUSSER[],MATCH($A58,D_TIP_BUSSER[EMPLOYEE NAME],0),3),0)</f>
        <v>#REF!</v>
      </c>
      <c r="M58" s="189" t="e">
        <f>_xlfn.IFNA(INDEX(D_TIP_TOGO[],MATCH($A58,D_TIP_TOGO[EMPLOYEE NAME],0),3),0)</f>
        <v>#REF!</v>
      </c>
      <c r="N58" s="189" t="e">
        <f t="shared" si="23"/>
        <v>#REF!</v>
      </c>
      <c r="O58" s="193" t="e">
        <f t="shared" si="24"/>
        <v>#REF!</v>
      </c>
      <c r="P58" s="189" t="e">
        <f t="shared" si="25"/>
        <v>#REF!</v>
      </c>
      <c r="Q58" s="194"/>
      <c r="R58" s="189" t="e">
        <f t="shared" si="26"/>
        <v>#REF!</v>
      </c>
      <c r="S58" s="189" t="str">
        <f t="shared" si="13"/>
        <v/>
      </c>
      <c r="V58" s="194"/>
      <c r="W58" s="189" t="e">
        <f t="shared" si="27"/>
        <v>#REF!</v>
      </c>
      <c r="X58" s="189" t="e">
        <f t="shared" si="14"/>
        <v>#REF!</v>
      </c>
      <c r="Y58" s="189" t="e">
        <f t="shared" si="15"/>
        <v>#REF!</v>
      </c>
      <c r="Z58" s="189" t="e">
        <f t="shared" si="16"/>
        <v>#REF!</v>
      </c>
      <c r="AB58" s="194"/>
      <c r="AC58" s="189" t="e">
        <f t="shared" si="28"/>
        <v>#REF!</v>
      </c>
      <c r="AD58" s="189" t="e">
        <f t="shared" si="17"/>
        <v>#REF!</v>
      </c>
      <c r="AE58" s="189" t="e">
        <f t="shared" si="18"/>
        <v>#REF!</v>
      </c>
      <c r="AF58" s="189" t="e">
        <f t="shared" si="19"/>
        <v>#REF!</v>
      </c>
      <c r="AH58" s="194"/>
      <c r="AI58" s="189" t="e">
        <f t="shared" si="29"/>
        <v>#REF!</v>
      </c>
      <c r="AJ58" s="189" t="e">
        <f t="shared" si="20"/>
        <v>#REF!</v>
      </c>
      <c r="AK58" s="189" t="e">
        <f t="shared" si="30"/>
        <v>#REF!</v>
      </c>
      <c r="AL58" s="189" t="e">
        <f t="shared" si="31"/>
        <v>#REF!</v>
      </c>
      <c r="AN58" s="194"/>
      <c r="AO58" s="189" t="e">
        <f t="shared" si="32"/>
        <v>#REF!</v>
      </c>
      <c r="AP58" s="189" t="e">
        <f t="shared" si="21"/>
        <v>#REF!</v>
      </c>
      <c r="AQ58" s="189" t="e">
        <f t="shared" si="33"/>
        <v>#REF!</v>
      </c>
      <c r="AR58" s="189" t="e">
        <f t="shared" si="34"/>
        <v>#REF!</v>
      </c>
      <c r="AT58" s="194"/>
      <c r="AU58" s="189" t="e">
        <f t="shared" si="35"/>
        <v>#REF!</v>
      </c>
      <c r="AV58" s="189" t="e">
        <f t="shared" si="22"/>
        <v>#REF!</v>
      </c>
      <c r="AW58" s="189" t="e">
        <f t="shared" si="36"/>
        <v>#REF!</v>
      </c>
      <c r="AX58" s="189" t="e">
        <f t="shared" si="37"/>
        <v>#REF!</v>
      </c>
      <c r="AZ58" s="194"/>
    </row>
    <row r="59" spans="1:52" s="189" customFormat="1">
      <c r="A59" s="189" t="str">
        <f>'HARD DATA'!B50</f>
        <v>SOMEONE TO PAY</v>
      </c>
      <c r="B59" s="190">
        <f>_xlfn.IFNA(INDEX(L_TIP_TEPPAN[],MATCH($A59,L_TIP_TEPPAN[EMPLOYEE NAME],0),3),0)</f>
        <v>0</v>
      </c>
      <c r="C59" s="190">
        <f>_xlfn.IFNA(INDEX(L_TIP_SUSHI[],MATCH($A59,L_TIP_SUSHI[EMPLOYEE NAME],0),3),0)</f>
        <v>0</v>
      </c>
      <c r="D59" s="191">
        <f>_xlfn.IFNA(INDEX(L_TIP_BAR[],MATCH($A59,L_TIP_BAR[EMPLOYEE NAME],0),3),0)</f>
        <v>0</v>
      </c>
      <c r="E59" s="192">
        <f>_xlfn.IFNA(INDEX(L_TIP_BUSSER[],MATCH($A59,L_TIP_BUSSER[EMPLOYEE NAME],0),3),0)</f>
        <v>0</v>
      </c>
      <c r="F59" s="190">
        <f>_xlfn.IFNA(INDEX(L_TIP_TOGO[],MATCH(A59,L_TIP_TOGO[EMPLOYEE NAME],0),3),0)</f>
        <v>0</v>
      </c>
      <c r="G59" s="193"/>
      <c r="I59" s="189">
        <f>_xlfn.IFNA(INDEX(D_TIP_TEPPAN[],MATCH($A59,D_TIP_TEPPAN[EMPLOYEE NAME],0),3),0)</f>
        <v>0</v>
      </c>
      <c r="J59" s="189">
        <f>_xlfn.IFNA(INDEX(D_TIP_SUSHI[],MATCH($A59,D_TIP_SUSHI[EMPLOYEE NAME],0),3),0)</f>
        <v>0</v>
      </c>
      <c r="K59" s="189">
        <f>_xlfn.IFNA(INDEX(D_TIP_BAR[],MATCH($A59,D_TIP_BAR[EMPLOYEE NAME],0),3),0)</f>
        <v>0</v>
      </c>
      <c r="L59" s="189">
        <f>_xlfn.IFNA(INDEX(D_TIP_BUSSER[],MATCH($A59,D_TIP_BUSSER[EMPLOYEE NAME],0),3),0)</f>
        <v>0</v>
      </c>
      <c r="M59" s="189">
        <f>_xlfn.IFNA(INDEX(D_TIP_TOGO[],MATCH($A59,D_TIP_TOGO[EMPLOYEE NAME],0),3),0)</f>
        <v>0</v>
      </c>
      <c r="N59" s="189">
        <f t="shared" si="23"/>
        <v>0</v>
      </c>
      <c r="O59" s="193">
        <f t="shared" si="24"/>
        <v>0</v>
      </c>
      <c r="P59" s="189">
        <f t="shared" si="25"/>
        <v>0</v>
      </c>
      <c r="Q59" s="194"/>
      <c r="R59" s="189" t="str">
        <f t="shared" si="26"/>
        <v/>
      </c>
      <c r="S59" s="189" t="str">
        <f t="shared" si="13"/>
        <v/>
      </c>
      <c r="V59" s="194"/>
      <c r="W59" s="189" t="str">
        <f t="shared" si="27"/>
        <v/>
      </c>
      <c r="X59" s="189">
        <f t="shared" si="14"/>
        <v>0</v>
      </c>
      <c r="Y59" s="189">
        <f t="shared" si="15"/>
        <v>0</v>
      </c>
      <c r="Z59" s="189">
        <f t="shared" si="16"/>
        <v>0</v>
      </c>
      <c r="AB59" s="194"/>
      <c r="AC59" s="189" t="str">
        <f t="shared" si="28"/>
        <v/>
      </c>
      <c r="AD59" s="189">
        <f t="shared" si="17"/>
        <v>0</v>
      </c>
      <c r="AE59" s="189">
        <f t="shared" si="18"/>
        <v>0</v>
      </c>
      <c r="AF59" s="189">
        <f t="shared" si="19"/>
        <v>0</v>
      </c>
      <c r="AH59" s="194"/>
      <c r="AI59" s="189" t="str">
        <f t="shared" si="29"/>
        <v/>
      </c>
      <c r="AJ59" s="189">
        <f t="shared" si="20"/>
        <v>0</v>
      </c>
      <c r="AK59" s="189">
        <f t="shared" si="30"/>
        <v>0</v>
      </c>
      <c r="AL59" s="189">
        <f t="shared" si="31"/>
        <v>0</v>
      </c>
      <c r="AN59" s="194"/>
      <c r="AO59" s="189" t="str">
        <f t="shared" si="32"/>
        <v/>
      </c>
      <c r="AP59" s="189">
        <f t="shared" si="21"/>
        <v>0</v>
      </c>
      <c r="AQ59" s="189">
        <f t="shared" si="33"/>
        <v>0</v>
      </c>
      <c r="AR59" s="189">
        <f t="shared" si="34"/>
        <v>0</v>
      </c>
      <c r="AT59" s="194"/>
      <c r="AU59" s="189" t="str">
        <f t="shared" si="35"/>
        <v/>
      </c>
      <c r="AV59" s="189">
        <f t="shared" si="22"/>
        <v>0</v>
      </c>
      <c r="AW59" s="189">
        <f t="shared" si="36"/>
        <v>0</v>
      </c>
      <c r="AX59" s="189">
        <f t="shared" si="37"/>
        <v>0</v>
      </c>
      <c r="AZ59" s="194"/>
    </row>
    <row r="60" spans="1:52" s="189" customFormat="1">
      <c r="A60" s="189" t="str">
        <f>'HARD DATA'!B51</f>
        <v>Scooter</v>
      </c>
      <c r="B60" s="190">
        <f>_xlfn.IFNA(INDEX(L_TIP_TEPPAN[],MATCH($A60,L_TIP_TEPPAN[EMPLOYEE NAME],0),3),0)</f>
        <v>0</v>
      </c>
      <c r="C60" s="190">
        <f>_xlfn.IFNA(INDEX(L_TIP_SUSHI[],MATCH($A60,L_TIP_SUSHI[EMPLOYEE NAME],0),3),0)</f>
        <v>0</v>
      </c>
      <c r="D60" s="191">
        <f>_xlfn.IFNA(INDEX(L_TIP_BAR[],MATCH($A60,L_TIP_BAR[EMPLOYEE NAME],0),3),0)</f>
        <v>0</v>
      </c>
      <c r="E60" s="192">
        <f>_xlfn.IFNA(INDEX(L_TIP_BUSSER[],MATCH($A60,L_TIP_BUSSER[EMPLOYEE NAME],0),3),0)</f>
        <v>0</v>
      </c>
      <c r="F60" s="190">
        <f>_xlfn.IFNA(INDEX(L_TIP_TOGO[],MATCH(A60,L_TIP_TOGO[EMPLOYEE NAME],0),3),0)</f>
        <v>0</v>
      </c>
      <c r="G60" s="193"/>
      <c r="I60" s="189">
        <f>_xlfn.IFNA(INDEX(D_TIP_TEPPAN[],MATCH($A60,D_TIP_TEPPAN[EMPLOYEE NAME],0),3),0)</f>
        <v>0</v>
      </c>
      <c r="J60" s="189">
        <f>_xlfn.IFNA(INDEX(D_TIP_SUSHI[],MATCH($A60,D_TIP_SUSHI[EMPLOYEE NAME],0),3),0)</f>
        <v>0</v>
      </c>
      <c r="K60" s="189">
        <f>_xlfn.IFNA(INDEX(D_TIP_BAR[],MATCH($A60,D_TIP_BAR[EMPLOYEE NAME],0),3),0)</f>
        <v>0</v>
      </c>
      <c r="L60" s="189">
        <f>_xlfn.IFNA(INDEX(D_TIP_BUSSER[],MATCH($A60,D_TIP_BUSSER[EMPLOYEE NAME],0),3),0)</f>
        <v>0</v>
      </c>
      <c r="M60" s="189">
        <f>_xlfn.IFNA(INDEX(D_TIP_TOGO[],MATCH($A60,D_TIP_TOGO[EMPLOYEE NAME],0),3),0)</f>
        <v>0</v>
      </c>
      <c r="N60" s="189">
        <f t="shared" si="23"/>
        <v>0</v>
      </c>
      <c r="O60" s="193">
        <f t="shared" si="24"/>
        <v>0</v>
      </c>
      <c r="P60" s="189">
        <f t="shared" si="25"/>
        <v>0</v>
      </c>
      <c r="Q60" s="194"/>
      <c r="R60" s="189" t="str">
        <f t="shared" si="26"/>
        <v/>
      </c>
      <c r="S60" s="189" t="str">
        <f t="shared" si="13"/>
        <v/>
      </c>
      <c r="V60" s="194"/>
      <c r="W60" s="189" t="str">
        <f t="shared" si="27"/>
        <v/>
      </c>
      <c r="X60" s="189">
        <f t="shared" si="14"/>
        <v>0</v>
      </c>
      <c r="Y60" s="189">
        <f t="shared" si="15"/>
        <v>0</v>
      </c>
      <c r="Z60" s="189">
        <f t="shared" si="16"/>
        <v>0</v>
      </c>
      <c r="AB60" s="194"/>
      <c r="AC60" s="189" t="str">
        <f t="shared" si="28"/>
        <v/>
      </c>
      <c r="AD60" s="189">
        <f t="shared" si="17"/>
        <v>0</v>
      </c>
      <c r="AE60" s="189">
        <f t="shared" si="18"/>
        <v>0</v>
      </c>
      <c r="AF60" s="189">
        <f t="shared" si="19"/>
        <v>0</v>
      </c>
      <c r="AH60" s="194"/>
      <c r="AI60" s="189" t="str">
        <f t="shared" si="29"/>
        <v/>
      </c>
      <c r="AJ60" s="189">
        <f t="shared" si="20"/>
        <v>0</v>
      </c>
      <c r="AK60" s="189">
        <f t="shared" si="30"/>
        <v>0</v>
      </c>
      <c r="AL60" s="189">
        <f t="shared" si="31"/>
        <v>0</v>
      </c>
      <c r="AN60" s="194"/>
      <c r="AO60" s="189" t="str">
        <f t="shared" si="32"/>
        <v/>
      </c>
      <c r="AP60" s="189">
        <f t="shared" si="21"/>
        <v>0</v>
      </c>
      <c r="AQ60" s="189">
        <f t="shared" si="33"/>
        <v>0</v>
      </c>
      <c r="AR60" s="189">
        <f t="shared" si="34"/>
        <v>0</v>
      </c>
      <c r="AT60" s="194"/>
      <c r="AU60" s="189" t="str">
        <f t="shared" si="35"/>
        <v/>
      </c>
      <c r="AV60" s="189">
        <f t="shared" si="22"/>
        <v>0</v>
      </c>
      <c r="AW60" s="189">
        <f t="shared" si="36"/>
        <v>0</v>
      </c>
      <c r="AX60" s="189">
        <f t="shared" si="37"/>
        <v>0</v>
      </c>
      <c r="AZ60" s="194"/>
    </row>
    <row r="61" spans="1:52" s="189" customFormat="1">
      <c r="A61" s="189" t="str">
        <f>'HARD DATA'!B52</f>
        <v>Johnny</v>
      </c>
      <c r="B61" s="190">
        <f>_xlfn.IFNA(INDEX(L_TIP_TEPPAN[],MATCH($A61,L_TIP_TEPPAN[EMPLOYEE NAME],0),3),0)</f>
        <v>0</v>
      </c>
      <c r="C61" s="190">
        <f>_xlfn.IFNA(INDEX(L_TIP_SUSHI[],MATCH($A61,L_TIP_SUSHI[EMPLOYEE NAME],0),3),0)</f>
        <v>0</v>
      </c>
      <c r="D61" s="191">
        <f>_xlfn.IFNA(INDEX(L_TIP_BAR[],MATCH($A61,L_TIP_BAR[EMPLOYEE NAME],0),3),0)</f>
        <v>0</v>
      </c>
      <c r="E61" s="192">
        <f>_xlfn.IFNA(INDEX(L_TIP_BUSSER[],MATCH($A61,L_TIP_BUSSER[EMPLOYEE NAME],0),3),0)</f>
        <v>0</v>
      </c>
      <c r="F61" s="190">
        <f>_xlfn.IFNA(INDEX(L_TIP_TOGO[],MATCH(A61,L_TIP_TOGO[EMPLOYEE NAME],0),3),0)</f>
        <v>0</v>
      </c>
      <c r="G61" s="193"/>
      <c r="I61" s="189">
        <f>_xlfn.IFNA(INDEX(D_TIP_TEPPAN[],MATCH($A61,D_TIP_TEPPAN[EMPLOYEE NAME],0),3),0)</f>
        <v>0</v>
      </c>
      <c r="J61" s="189">
        <f>_xlfn.IFNA(INDEX(D_TIP_SUSHI[],MATCH($A61,D_TIP_SUSHI[EMPLOYEE NAME],0),3),0)</f>
        <v>0</v>
      </c>
      <c r="K61" s="189">
        <f>_xlfn.IFNA(INDEX(D_TIP_BAR[],MATCH($A61,D_TIP_BAR[EMPLOYEE NAME],0),3),0)</f>
        <v>0</v>
      </c>
      <c r="L61" s="189">
        <f>_xlfn.IFNA(INDEX(D_TIP_BUSSER[],MATCH($A61,D_TIP_BUSSER[EMPLOYEE NAME],0),3),0)</f>
        <v>0</v>
      </c>
      <c r="M61" s="189">
        <f>_xlfn.IFNA(INDEX(D_TIP_TOGO[],MATCH($A61,D_TIP_TOGO[EMPLOYEE NAME],0),3),0)</f>
        <v>0</v>
      </c>
      <c r="N61" s="189">
        <f t="shared" si="23"/>
        <v>0</v>
      </c>
      <c r="O61" s="193">
        <f t="shared" si="24"/>
        <v>0</v>
      </c>
      <c r="P61" s="189">
        <f t="shared" si="25"/>
        <v>0</v>
      </c>
      <c r="Q61" s="194"/>
      <c r="R61" s="189" t="str">
        <f t="shared" si="26"/>
        <v/>
      </c>
      <c r="S61" s="189" t="str">
        <f t="shared" si="13"/>
        <v/>
      </c>
      <c r="V61" s="194"/>
      <c r="W61" s="189" t="str">
        <f t="shared" si="27"/>
        <v/>
      </c>
      <c r="X61" s="189">
        <f t="shared" si="14"/>
        <v>0</v>
      </c>
      <c r="Y61" s="189">
        <f t="shared" si="15"/>
        <v>0</v>
      </c>
      <c r="Z61" s="189">
        <f t="shared" si="16"/>
        <v>0</v>
      </c>
      <c r="AB61" s="194"/>
      <c r="AC61" s="189" t="str">
        <f t="shared" si="28"/>
        <v/>
      </c>
      <c r="AD61" s="189">
        <f t="shared" si="17"/>
        <v>0</v>
      </c>
      <c r="AE61" s="189">
        <f t="shared" si="18"/>
        <v>0</v>
      </c>
      <c r="AF61" s="189">
        <f t="shared" si="19"/>
        <v>0</v>
      </c>
      <c r="AH61" s="194"/>
      <c r="AI61" s="189" t="str">
        <f t="shared" si="29"/>
        <v/>
      </c>
      <c r="AJ61" s="189">
        <f t="shared" si="20"/>
        <v>0</v>
      </c>
      <c r="AK61" s="189">
        <f t="shared" si="30"/>
        <v>0</v>
      </c>
      <c r="AL61" s="189">
        <f t="shared" si="31"/>
        <v>0</v>
      </c>
      <c r="AN61" s="194"/>
      <c r="AO61" s="189" t="str">
        <f t="shared" si="32"/>
        <v/>
      </c>
      <c r="AP61" s="189">
        <f t="shared" si="21"/>
        <v>0</v>
      </c>
      <c r="AQ61" s="189">
        <f t="shared" si="33"/>
        <v>0</v>
      </c>
      <c r="AR61" s="189">
        <f t="shared" si="34"/>
        <v>0</v>
      </c>
      <c r="AT61" s="194"/>
      <c r="AU61" s="189" t="str">
        <f t="shared" si="35"/>
        <v/>
      </c>
      <c r="AV61" s="189">
        <f t="shared" si="22"/>
        <v>0</v>
      </c>
      <c r="AW61" s="189">
        <f t="shared" si="36"/>
        <v>0</v>
      </c>
      <c r="AX61" s="189">
        <f t="shared" si="37"/>
        <v>0</v>
      </c>
      <c r="AZ61" s="194"/>
    </row>
    <row r="62" spans="1:52" s="189" customFormat="1">
      <c r="A62" s="189" t="str">
        <f>'HARD DATA'!B53</f>
        <v>Big Bob</v>
      </c>
      <c r="B62" s="190">
        <f>_xlfn.IFNA(INDEX(L_TIP_TEPPAN[],MATCH($A62,L_TIP_TEPPAN[EMPLOYEE NAME],0),3),0)</f>
        <v>0</v>
      </c>
      <c r="C62" s="190">
        <f>_xlfn.IFNA(INDEX(L_TIP_SUSHI[],MATCH($A62,L_TIP_SUSHI[EMPLOYEE NAME],0),3),0)</f>
        <v>0</v>
      </c>
      <c r="D62" s="191">
        <f>_xlfn.IFNA(INDEX(L_TIP_BAR[],MATCH($A62,L_TIP_BAR[EMPLOYEE NAME],0),3),0)</f>
        <v>0</v>
      </c>
      <c r="E62" s="192">
        <f>_xlfn.IFNA(INDEX(L_TIP_BUSSER[],MATCH($A62,L_TIP_BUSSER[EMPLOYEE NAME],0),3),0)</f>
        <v>0</v>
      </c>
      <c r="F62" s="190">
        <f>_xlfn.IFNA(INDEX(L_TIP_TOGO[],MATCH(A62,L_TIP_TOGO[EMPLOYEE NAME],0),3),0)</f>
        <v>0</v>
      </c>
      <c r="G62" s="193"/>
      <c r="I62" s="189">
        <f>_xlfn.IFNA(INDEX(D_TIP_TEPPAN[],MATCH($A62,D_TIP_TEPPAN[EMPLOYEE NAME],0),3),0)</f>
        <v>0</v>
      </c>
      <c r="J62" s="189">
        <f>_xlfn.IFNA(INDEX(D_TIP_SUSHI[],MATCH($A62,D_TIP_SUSHI[EMPLOYEE NAME],0),3),0)</f>
        <v>0</v>
      </c>
      <c r="K62" s="189">
        <f>_xlfn.IFNA(INDEX(D_TIP_BAR[],MATCH($A62,D_TIP_BAR[EMPLOYEE NAME],0),3),0)</f>
        <v>0</v>
      </c>
      <c r="L62" s="189">
        <f>_xlfn.IFNA(INDEX(D_TIP_BUSSER[],MATCH($A62,D_TIP_BUSSER[EMPLOYEE NAME],0),3),0)</f>
        <v>0</v>
      </c>
      <c r="M62" s="189">
        <f>_xlfn.IFNA(INDEX(D_TIP_TOGO[],MATCH($A62,D_TIP_TOGO[EMPLOYEE NAME],0),3),0)</f>
        <v>0</v>
      </c>
      <c r="N62" s="189">
        <f t="shared" si="23"/>
        <v>0</v>
      </c>
      <c r="O62" s="193">
        <f t="shared" si="24"/>
        <v>0</v>
      </c>
      <c r="P62" s="189">
        <f t="shared" si="25"/>
        <v>0</v>
      </c>
      <c r="Q62" s="194"/>
      <c r="R62" s="189" t="str">
        <f t="shared" si="26"/>
        <v/>
      </c>
      <c r="S62" s="189" t="str">
        <f t="shared" si="13"/>
        <v/>
      </c>
      <c r="V62" s="194"/>
      <c r="W62" s="189" t="str">
        <f t="shared" si="27"/>
        <v/>
      </c>
      <c r="X62" s="189">
        <f t="shared" si="14"/>
        <v>0</v>
      </c>
      <c r="Y62" s="189">
        <f t="shared" si="15"/>
        <v>0</v>
      </c>
      <c r="Z62" s="189">
        <f t="shared" si="16"/>
        <v>0</v>
      </c>
      <c r="AB62" s="194"/>
      <c r="AC62" s="189" t="str">
        <f t="shared" si="28"/>
        <v/>
      </c>
      <c r="AD62" s="189">
        <f t="shared" si="17"/>
        <v>0</v>
      </c>
      <c r="AE62" s="189">
        <f t="shared" si="18"/>
        <v>0</v>
      </c>
      <c r="AF62" s="189">
        <f t="shared" si="19"/>
        <v>0</v>
      </c>
      <c r="AH62" s="194"/>
      <c r="AI62" s="189" t="str">
        <f t="shared" si="29"/>
        <v/>
      </c>
      <c r="AJ62" s="189">
        <f t="shared" si="20"/>
        <v>0</v>
      </c>
      <c r="AK62" s="189">
        <f t="shared" si="30"/>
        <v>0</v>
      </c>
      <c r="AL62" s="189">
        <f t="shared" si="31"/>
        <v>0</v>
      </c>
      <c r="AN62" s="194"/>
      <c r="AO62" s="189" t="str">
        <f t="shared" si="32"/>
        <v/>
      </c>
      <c r="AP62" s="189">
        <f t="shared" si="21"/>
        <v>0</v>
      </c>
      <c r="AQ62" s="189">
        <f t="shared" si="33"/>
        <v>0</v>
      </c>
      <c r="AR62" s="189">
        <f t="shared" si="34"/>
        <v>0</v>
      </c>
      <c r="AT62" s="194"/>
      <c r="AU62" s="189" t="str">
        <f t="shared" si="35"/>
        <v/>
      </c>
      <c r="AV62" s="189">
        <f t="shared" si="22"/>
        <v>0</v>
      </c>
      <c r="AW62" s="189">
        <f t="shared" si="36"/>
        <v>0</v>
      </c>
      <c r="AX62" s="189">
        <f t="shared" si="37"/>
        <v>0</v>
      </c>
      <c r="AZ62" s="194"/>
    </row>
    <row r="63" spans="1:52" s="189" customFormat="1">
      <c r="A63" s="189" t="str">
        <f>'HARD DATA'!B54</f>
        <v>Big Tony</v>
      </c>
      <c r="B63" s="190">
        <f>_xlfn.IFNA(INDEX(L_TIP_TEPPAN[],MATCH($A63,L_TIP_TEPPAN[EMPLOYEE NAME],0),3),0)</f>
        <v>0</v>
      </c>
      <c r="C63" s="190">
        <f>_xlfn.IFNA(INDEX(L_TIP_SUSHI[],MATCH($A63,L_TIP_SUSHI[EMPLOYEE NAME],0),3),0)</f>
        <v>0</v>
      </c>
      <c r="D63" s="191">
        <f>_xlfn.IFNA(INDEX(L_TIP_BAR[],MATCH($A63,L_TIP_BAR[EMPLOYEE NAME],0),3),0)</f>
        <v>0</v>
      </c>
      <c r="E63" s="192">
        <f>_xlfn.IFNA(INDEX(L_TIP_BUSSER[],MATCH($A63,L_TIP_BUSSER[EMPLOYEE NAME],0),3),0)</f>
        <v>0</v>
      </c>
      <c r="F63" s="190">
        <f>_xlfn.IFNA(INDEX(L_TIP_TOGO[],MATCH(A63,L_TIP_TOGO[EMPLOYEE NAME],0),3),0)</f>
        <v>0</v>
      </c>
      <c r="G63" s="193"/>
      <c r="I63" s="189">
        <f>_xlfn.IFNA(INDEX(D_TIP_TEPPAN[],MATCH($A63,D_TIP_TEPPAN[EMPLOYEE NAME],0),3),0)</f>
        <v>0</v>
      </c>
      <c r="J63" s="189">
        <f>_xlfn.IFNA(INDEX(D_TIP_SUSHI[],MATCH($A63,D_TIP_SUSHI[EMPLOYEE NAME],0),3),0)</f>
        <v>0</v>
      </c>
      <c r="K63" s="189">
        <f>_xlfn.IFNA(INDEX(D_TIP_BAR[],MATCH($A63,D_TIP_BAR[EMPLOYEE NAME],0),3),0)</f>
        <v>0</v>
      </c>
      <c r="L63" s="189">
        <f>_xlfn.IFNA(INDEX(D_TIP_BUSSER[],MATCH($A63,D_TIP_BUSSER[EMPLOYEE NAME],0),3),0)</f>
        <v>0</v>
      </c>
      <c r="M63" s="189">
        <f>_xlfn.IFNA(INDEX(D_TIP_TOGO[],MATCH($A63,D_TIP_TOGO[EMPLOYEE NAME],0),3),0)</f>
        <v>0</v>
      </c>
      <c r="N63" s="189">
        <f t="shared" si="23"/>
        <v>0</v>
      </c>
      <c r="O63" s="193">
        <f t="shared" si="24"/>
        <v>0</v>
      </c>
      <c r="P63" s="189">
        <f t="shared" si="25"/>
        <v>0</v>
      </c>
      <c r="Q63" s="194"/>
      <c r="R63" s="189" t="str">
        <f t="shared" si="26"/>
        <v/>
      </c>
      <c r="S63" s="189" t="str">
        <f t="shared" si="13"/>
        <v/>
      </c>
      <c r="V63" s="194"/>
      <c r="W63" s="189" t="str">
        <f t="shared" si="27"/>
        <v/>
      </c>
      <c r="X63" s="189">
        <f t="shared" si="14"/>
        <v>0</v>
      </c>
      <c r="Y63" s="189">
        <f t="shared" si="15"/>
        <v>0</v>
      </c>
      <c r="Z63" s="189">
        <f t="shared" si="16"/>
        <v>0</v>
      </c>
      <c r="AB63" s="194"/>
      <c r="AC63" s="189" t="str">
        <f t="shared" si="28"/>
        <v/>
      </c>
      <c r="AD63" s="189">
        <f t="shared" si="17"/>
        <v>0</v>
      </c>
      <c r="AE63" s="189">
        <f t="shared" si="18"/>
        <v>0</v>
      </c>
      <c r="AF63" s="189">
        <f t="shared" si="19"/>
        <v>0</v>
      </c>
      <c r="AH63" s="194"/>
      <c r="AI63" s="189" t="str">
        <f t="shared" si="29"/>
        <v/>
      </c>
      <c r="AJ63" s="189">
        <f t="shared" si="20"/>
        <v>0</v>
      </c>
      <c r="AK63" s="189">
        <f t="shared" si="30"/>
        <v>0</v>
      </c>
      <c r="AL63" s="189">
        <f t="shared" si="31"/>
        <v>0</v>
      </c>
      <c r="AN63" s="194"/>
      <c r="AO63" s="189" t="str">
        <f t="shared" si="32"/>
        <v/>
      </c>
      <c r="AP63" s="189">
        <f t="shared" si="21"/>
        <v>0</v>
      </c>
      <c r="AQ63" s="189">
        <f t="shared" si="33"/>
        <v>0</v>
      </c>
      <c r="AR63" s="189">
        <f t="shared" si="34"/>
        <v>0</v>
      </c>
      <c r="AT63" s="194"/>
      <c r="AU63" s="189" t="str">
        <f t="shared" si="35"/>
        <v/>
      </c>
      <c r="AV63" s="189">
        <f t="shared" si="22"/>
        <v>0</v>
      </c>
      <c r="AW63" s="189">
        <f t="shared" si="36"/>
        <v>0</v>
      </c>
      <c r="AX63" s="189">
        <f t="shared" si="37"/>
        <v>0</v>
      </c>
      <c r="AZ63" s="194"/>
    </row>
    <row r="64" spans="1:52" s="189" customFormat="1">
      <c r="A64" s="189" t="str">
        <f>'HARD DATA'!B55</f>
        <v>Brandi</v>
      </c>
      <c r="B64" s="190">
        <f>_xlfn.IFNA(INDEX(L_TIP_TEPPAN[],MATCH($A64,L_TIP_TEPPAN[EMPLOYEE NAME],0),3),0)</f>
        <v>0</v>
      </c>
      <c r="C64" s="190">
        <f>_xlfn.IFNA(INDEX(L_TIP_SUSHI[],MATCH($A64,L_TIP_SUSHI[EMPLOYEE NAME],0),3),0)</f>
        <v>0</v>
      </c>
      <c r="D64" s="191">
        <f>_xlfn.IFNA(INDEX(L_TIP_BAR[],MATCH($A64,L_TIP_BAR[EMPLOYEE NAME],0),3),0)</f>
        <v>0</v>
      </c>
      <c r="E64" s="192">
        <f>_xlfn.IFNA(INDEX(L_TIP_BUSSER[],MATCH($A64,L_TIP_BUSSER[EMPLOYEE NAME],0),3),0)</f>
        <v>0</v>
      </c>
      <c r="F64" s="190">
        <f>_xlfn.IFNA(INDEX(L_TIP_TOGO[],MATCH(A64,L_TIP_TOGO[EMPLOYEE NAME],0),3),0)</f>
        <v>0</v>
      </c>
      <c r="G64" s="193"/>
      <c r="I64" s="189">
        <f>_xlfn.IFNA(INDEX(D_TIP_TEPPAN[],MATCH($A64,D_TIP_TEPPAN[EMPLOYEE NAME],0),3),0)</f>
        <v>0</v>
      </c>
      <c r="J64" s="189">
        <f>_xlfn.IFNA(INDEX(D_TIP_SUSHI[],MATCH($A64,D_TIP_SUSHI[EMPLOYEE NAME],0),3),0)</f>
        <v>0</v>
      </c>
      <c r="K64" s="189">
        <f>_xlfn.IFNA(INDEX(D_TIP_BAR[],MATCH($A64,D_TIP_BAR[EMPLOYEE NAME],0),3),0)</f>
        <v>0</v>
      </c>
      <c r="L64" s="189">
        <f>_xlfn.IFNA(INDEX(D_TIP_BUSSER[],MATCH($A64,D_TIP_BUSSER[EMPLOYEE NAME],0),3),0)</f>
        <v>0</v>
      </c>
      <c r="M64" s="189">
        <f>_xlfn.IFNA(INDEX(D_TIP_TOGO[],MATCH($A64,D_TIP_TOGO[EMPLOYEE NAME],0),3),0)</f>
        <v>0</v>
      </c>
      <c r="N64" s="189">
        <f t="shared" si="23"/>
        <v>0</v>
      </c>
      <c r="O64" s="193">
        <f t="shared" si="24"/>
        <v>0</v>
      </c>
      <c r="P64" s="189">
        <f t="shared" si="25"/>
        <v>0</v>
      </c>
      <c r="Q64" s="194"/>
      <c r="R64" s="189" t="str">
        <f t="shared" si="26"/>
        <v/>
      </c>
      <c r="S64" s="189" t="str">
        <f t="shared" si="13"/>
        <v/>
      </c>
      <c r="V64" s="194"/>
      <c r="W64" s="189" t="str">
        <f t="shared" si="27"/>
        <v/>
      </c>
      <c r="X64" s="189">
        <f t="shared" si="14"/>
        <v>0</v>
      </c>
      <c r="Y64" s="189">
        <f t="shared" si="15"/>
        <v>0</v>
      </c>
      <c r="Z64" s="189">
        <f t="shared" si="16"/>
        <v>0</v>
      </c>
      <c r="AB64" s="194"/>
      <c r="AC64" s="189" t="str">
        <f t="shared" si="28"/>
        <v/>
      </c>
      <c r="AD64" s="189">
        <f t="shared" si="17"/>
        <v>0</v>
      </c>
      <c r="AE64" s="189">
        <f t="shared" si="18"/>
        <v>0</v>
      </c>
      <c r="AF64" s="189">
        <f t="shared" si="19"/>
        <v>0</v>
      </c>
      <c r="AH64" s="194"/>
      <c r="AI64" s="189" t="str">
        <f t="shared" si="29"/>
        <v/>
      </c>
      <c r="AJ64" s="189">
        <f t="shared" si="20"/>
        <v>0</v>
      </c>
      <c r="AK64" s="189">
        <f t="shared" si="30"/>
        <v>0</v>
      </c>
      <c r="AL64" s="189">
        <f t="shared" si="31"/>
        <v>0</v>
      </c>
      <c r="AN64" s="194"/>
      <c r="AO64" s="189" t="str">
        <f t="shared" si="32"/>
        <v/>
      </c>
      <c r="AP64" s="189">
        <f t="shared" si="21"/>
        <v>0</v>
      </c>
      <c r="AQ64" s="189">
        <f t="shared" si="33"/>
        <v>0</v>
      </c>
      <c r="AR64" s="189">
        <f t="shared" si="34"/>
        <v>0</v>
      </c>
      <c r="AT64" s="194"/>
      <c r="AU64" s="189" t="str">
        <f t="shared" si="35"/>
        <v/>
      </c>
      <c r="AV64" s="189">
        <f t="shared" si="22"/>
        <v>0</v>
      </c>
      <c r="AW64" s="189">
        <f t="shared" si="36"/>
        <v>0</v>
      </c>
      <c r="AX64" s="189">
        <f t="shared" si="37"/>
        <v>0</v>
      </c>
      <c r="AZ64" s="194"/>
    </row>
    <row r="65" spans="1:52" s="189" customFormat="1">
      <c r="A65" s="189" t="str">
        <f>'HARD DATA'!B56</f>
        <v>Brenda</v>
      </c>
      <c r="B65" s="190">
        <f>_xlfn.IFNA(INDEX(L_TIP_TEPPAN[],MATCH($A65,L_TIP_TEPPAN[EMPLOYEE NAME],0),3),0)</f>
        <v>0</v>
      </c>
      <c r="C65" s="190">
        <f>_xlfn.IFNA(INDEX(L_TIP_SUSHI[],MATCH($A65,L_TIP_SUSHI[EMPLOYEE NAME],0),3),0)</f>
        <v>0</v>
      </c>
      <c r="D65" s="191">
        <f>_xlfn.IFNA(INDEX(L_TIP_BAR[],MATCH($A65,L_TIP_BAR[EMPLOYEE NAME],0),3),0)</f>
        <v>0</v>
      </c>
      <c r="E65" s="192">
        <f>_xlfn.IFNA(INDEX(L_TIP_BUSSER[],MATCH($A65,L_TIP_BUSSER[EMPLOYEE NAME],0),3),0)</f>
        <v>0</v>
      </c>
      <c r="F65" s="190">
        <f>_xlfn.IFNA(INDEX(L_TIP_TOGO[],MATCH(A65,L_TIP_TOGO[EMPLOYEE NAME],0),3),0)</f>
        <v>0</v>
      </c>
      <c r="G65" s="193"/>
      <c r="I65" s="189">
        <f>_xlfn.IFNA(INDEX(D_TIP_TEPPAN[],MATCH($A65,D_TIP_TEPPAN[EMPLOYEE NAME],0),3),0)</f>
        <v>0</v>
      </c>
      <c r="J65" s="189">
        <f>_xlfn.IFNA(INDEX(D_TIP_SUSHI[],MATCH($A65,D_TIP_SUSHI[EMPLOYEE NAME],0),3),0)</f>
        <v>0</v>
      </c>
      <c r="K65" s="189">
        <f>_xlfn.IFNA(INDEX(D_TIP_BAR[],MATCH($A65,D_TIP_BAR[EMPLOYEE NAME],0),3),0)</f>
        <v>0</v>
      </c>
      <c r="L65" s="189">
        <f>_xlfn.IFNA(INDEX(D_TIP_BUSSER[],MATCH($A65,D_TIP_BUSSER[EMPLOYEE NAME],0),3),0)</f>
        <v>0</v>
      </c>
      <c r="M65" s="189">
        <f>_xlfn.IFNA(INDEX(D_TIP_TOGO[],MATCH($A65,D_TIP_TOGO[EMPLOYEE NAME],0),3),0)</f>
        <v>0</v>
      </c>
      <c r="N65" s="189">
        <f t="shared" si="23"/>
        <v>0</v>
      </c>
      <c r="O65" s="193">
        <f t="shared" si="24"/>
        <v>0</v>
      </c>
      <c r="P65" s="189">
        <f t="shared" si="25"/>
        <v>0</v>
      </c>
      <c r="Q65" s="194"/>
      <c r="R65" s="189" t="str">
        <f t="shared" si="26"/>
        <v/>
      </c>
      <c r="S65" s="189" t="str">
        <f t="shared" si="13"/>
        <v/>
      </c>
      <c r="V65" s="194"/>
      <c r="W65" s="189" t="str">
        <f t="shared" si="27"/>
        <v/>
      </c>
      <c r="X65" s="189">
        <f t="shared" si="14"/>
        <v>0</v>
      </c>
      <c r="Y65" s="189">
        <f t="shared" si="15"/>
        <v>0</v>
      </c>
      <c r="Z65" s="189">
        <f t="shared" si="16"/>
        <v>0</v>
      </c>
      <c r="AB65" s="194"/>
      <c r="AC65" s="189" t="str">
        <f t="shared" si="28"/>
        <v/>
      </c>
      <c r="AD65" s="189">
        <f t="shared" si="17"/>
        <v>0</v>
      </c>
      <c r="AE65" s="189">
        <f t="shared" si="18"/>
        <v>0</v>
      </c>
      <c r="AF65" s="189">
        <f t="shared" si="19"/>
        <v>0</v>
      </c>
      <c r="AH65" s="194"/>
      <c r="AI65" s="189" t="str">
        <f t="shared" si="29"/>
        <v/>
      </c>
      <c r="AJ65" s="189">
        <f t="shared" si="20"/>
        <v>0</v>
      </c>
      <c r="AK65" s="189">
        <f t="shared" si="30"/>
        <v>0</v>
      </c>
      <c r="AL65" s="189">
        <f t="shared" si="31"/>
        <v>0</v>
      </c>
      <c r="AN65" s="194"/>
      <c r="AO65" s="189" t="str">
        <f t="shared" si="32"/>
        <v/>
      </c>
      <c r="AP65" s="189">
        <f t="shared" si="21"/>
        <v>0</v>
      </c>
      <c r="AQ65" s="189">
        <f t="shared" si="33"/>
        <v>0</v>
      </c>
      <c r="AR65" s="189">
        <f t="shared" si="34"/>
        <v>0</v>
      </c>
      <c r="AT65" s="194"/>
      <c r="AU65" s="189" t="str">
        <f t="shared" si="35"/>
        <v/>
      </c>
      <c r="AV65" s="189">
        <f t="shared" si="22"/>
        <v>0</v>
      </c>
      <c r="AW65" s="189">
        <f t="shared" si="36"/>
        <v>0</v>
      </c>
      <c r="AX65" s="189">
        <f t="shared" si="37"/>
        <v>0</v>
      </c>
      <c r="AZ65" s="194"/>
    </row>
    <row r="66" spans="1:52" s="189" customFormat="1">
      <c r="A66" s="189" t="str">
        <f>'HARD DATA'!B57</f>
        <v>Maui</v>
      </c>
      <c r="B66" s="190">
        <f>_xlfn.IFNA(INDEX(L_TIP_TEPPAN[],MATCH($A66,L_TIP_TEPPAN[EMPLOYEE NAME],0),3),0)</f>
        <v>0</v>
      </c>
      <c r="C66" s="190">
        <f>_xlfn.IFNA(INDEX(L_TIP_SUSHI[],MATCH($A66,L_TIP_SUSHI[EMPLOYEE NAME],0),3),0)</f>
        <v>0</v>
      </c>
      <c r="D66" s="191">
        <f>_xlfn.IFNA(INDEX(L_TIP_BAR[],MATCH($A66,L_TIP_BAR[EMPLOYEE NAME],0),3),0)</f>
        <v>0</v>
      </c>
      <c r="E66" s="192">
        <f>_xlfn.IFNA(INDEX(L_TIP_BUSSER[],MATCH($A66,L_TIP_BUSSER[EMPLOYEE NAME],0),3),0)</f>
        <v>0</v>
      </c>
      <c r="F66" s="190">
        <f>_xlfn.IFNA(INDEX(L_TIP_TOGO[],MATCH(A66,L_TIP_TOGO[EMPLOYEE NAME],0),3),0)</f>
        <v>0</v>
      </c>
      <c r="G66" s="193"/>
      <c r="I66" s="189">
        <f>_xlfn.IFNA(INDEX(D_TIP_TEPPAN[],MATCH($A66,D_TIP_TEPPAN[EMPLOYEE NAME],0),3),0)</f>
        <v>0</v>
      </c>
      <c r="J66" s="189">
        <f>_xlfn.IFNA(INDEX(D_TIP_SUSHI[],MATCH($A66,D_TIP_SUSHI[EMPLOYEE NAME],0),3),0)</f>
        <v>0</v>
      </c>
      <c r="K66" s="189">
        <f>_xlfn.IFNA(INDEX(D_TIP_BAR[],MATCH($A66,D_TIP_BAR[EMPLOYEE NAME],0),3),0)</f>
        <v>0</v>
      </c>
      <c r="L66" s="189">
        <f>_xlfn.IFNA(INDEX(D_TIP_BUSSER[],MATCH($A66,D_TIP_BUSSER[EMPLOYEE NAME],0),3),0)</f>
        <v>0</v>
      </c>
      <c r="M66" s="189">
        <f>_xlfn.IFNA(INDEX(D_TIP_TOGO[],MATCH($A66,D_TIP_TOGO[EMPLOYEE NAME],0),3),0)</f>
        <v>0</v>
      </c>
      <c r="N66" s="189">
        <f t="shared" si="23"/>
        <v>0</v>
      </c>
      <c r="O66" s="193">
        <f t="shared" si="24"/>
        <v>0</v>
      </c>
      <c r="P66" s="189">
        <f t="shared" si="25"/>
        <v>0</v>
      </c>
      <c r="Q66" s="194"/>
      <c r="R66" s="189" t="str">
        <f t="shared" si="26"/>
        <v/>
      </c>
      <c r="S66" s="189" t="str">
        <f t="shared" si="13"/>
        <v/>
      </c>
      <c r="V66" s="194"/>
      <c r="W66" s="189" t="str">
        <f t="shared" si="27"/>
        <v/>
      </c>
      <c r="X66" s="189">
        <f t="shared" si="14"/>
        <v>0</v>
      </c>
      <c r="Y66" s="189">
        <f t="shared" si="15"/>
        <v>0</v>
      </c>
      <c r="Z66" s="189">
        <f t="shared" si="16"/>
        <v>0</v>
      </c>
      <c r="AB66" s="194"/>
      <c r="AC66" s="189" t="str">
        <f t="shared" si="28"/>
        <v/>
      </c>
      <c r="AD66" s="189">
        <f t="shared" si="17"/>
        <v>0</v>
      </c>
      <c r="AE66" s="189">
        <f t="shared" si="18"/>
        <v>0</v>
      </c>
      <c r="AF66" s="189">
        <f t="shared" si="19"/>
        <v>0</v>
      </c>
      <c r="AH66" s="194"/>
      <c r="AI66" s="189" t="str">
        <f t="shared" si="29"/>
        <v/>
      </c>
      <c r="AJ66" s="189">
        <f t="shared" si="20"/>
        <v>0</v>
      </c>
      <c r="AK66" s="189">
        <f t="shared" si="30"/>
        <v>0</v>
      </c>
      <c r="AL66" s="189">
        <f t="shared" si="31"/>
        <v>0</v>
      </c>
      <c r="AN66" s="194"/>
      <c r="AO66" s="189" t="str">
        <f t="shared" si="32"/>
        <v/>
      </c>
      <c r="AP66" s="189">
        <f t="shared" si="21"/>
        <v>0</v>
      </c>
      <c r="AQ66" s="189">
        <f t="shared" si="33"/>
        <v>0</v>
      </c>
      <c r="AR66" s="189">
        <f t="shared" si="34"/>
        <v>0</v>
      </c>
      <c r="AT66" s="194"/>
      <c r="AU66" s="189" t="str">
        <f t="shared" si="35"/>
        <v/>
      </c>
      <c r="AV66" s="189">
        <f t="shared" si="22"/>
        <v>0</v>
      </c>
      <c r="AW66" s="189">
        <f t="shared" si="36"/>
        <v>0</v>
      </c>
      <c r="AX66" s="189">
        <f t="shared" si="37"/>
        <v>0</v>
      </c>
      <c r="AZ66" s="194"/>
    </row>
    <row r="67" spans="1:52" s="189" customFormat="1">
      <c r="A67" s="189" t="str">
        <f>'HARD DATA'!B58</f>
        <v>Chalula</v>
      </c>
      <c r="B67" s="190">
        <f>_xlfn.IFNA(INDEX(L_TIP_TEPPAN[],MATCH($A67,L_TIP_TEPPAN[EMPLOYEE NAME],0),3),0)</f>
        <v>0</v>
      </c>
      <c r="C67" s="190">
        <f>_xlfn.IFNA(INDEX(L_TIP_SUSHI[],MATCH($A67,L_TIP_SUSHI[EMPLOYEE NAME],0),3),0)</f>
        <v>0</v>
      </c>
      <c r="D67" s="191">
        <f>_xlfn.IFNA(INDEX(L_TIP_BAR[],MATCH($A67,L_TIP_BAR[EMPLOYEE NAME],0),3),0)</f>
        <v>0</v>
      </c>
      <c r="E67" s="192">
        <f>_xlfn.IFNA(INDEX(L_TIP_BUSSER[],MATCH($A67,L_TIP_BUSSER[EMPLOYEE NAME],0),3),0)</f>
        <v>0</v>
      </c>
      <c r="F67" s="190">
        <f>_xlfn.IFNA(INDEX(L_TIP_TOGO[],MATCH(A67,L_TIP_TOGO[EMPLOYEE NAME],0),3),0)</f>
        <v>0</v>
      </c>
      <c r="G67" s="193"/>
      <c r="I67" s="189">
        <f>_xlfn.IFNA(INDEX(D_TIP_TEPPAN[],MATCH($A67,D_TIP_TEPPAN[EMPLOYEE NAME],0),3),0)</f>
        <v>0</v>
      </c>
      <c r="J67" s="189">
        <f>_xlfn.IFNA(INDEX(D_TIP_SUSHI[],MATCH($A67,D_TIP_SUSHI[EMPLOYEE NAME],0),3),0)</f>
        <v>0</v>
      </c>
      <c r="K67" s="189">
        <f>_xlfn.IFNA(INDEX(D_TIP_BAR[],MATCH($A67,D_TIP_BAR[EMPLOYEE NAME],0),3),0)</f>
        <v>0</v>
      </c>
      <c r="L67" s="189">
        <f>_xlfn.IFNA(INDEX(D_TIP_BUSSER[],MATCH($A67,D_TIP_BUSSER[EMPLOYEE NAME],0),3),0)</f>
        <v>0</v>
      </c>
      <c r="M67" s="189">
        <f>_xlfn.IFNA(INDEX(D_TIP_TOGO[],MATCH($A67,D_TIP_TOGO[EMPLOYEE NAME],0),3),0)</f>
        <v>0</v>
      </c>
      <c r="N67" s="189">
        <f t="shared" si="23"/>
        <v>0</v>
      </c>
      <c r="O67" s="193">
        <f t="shared" si="24"/>
        <v>0</v>
      </c>
      <c r="P67" s="189">
        <f t="shared" si="25"/>
        <v>0</v>
      </c>
      <c r="Q67" s="194"/>
      <c r="R67" s="189" t="str">
        <f t="shared" si="26"/>
        <v/>
      </c>
      <c r="S67" s="189" t="str">
        <f t="shared" si="13"/>
        <v/>
      </c>
      <c r="V67" s="194"/>
      <c r="W67" s="189" t="str">
        <f t="shared" si="27"/>
        <v/>
      </c>
      <c r="X67" s="189">
        <f t="shared" si="14"/>
        <v>0</v>
      </c>
      <c r="Y67" s="189">
        <f t="shared" si="15"/>
        <v>0</v>
      </c>
      <c r="Z67" s="189">
        <f t="shared" si="16"/>
        <v>0</v>
      </c>
      <c r="AB67" s="194"/>
      <c r="AC67" s="189" t="str">
        <f t="shared" si="28"/>
        <v/>
      </c>
      <c r="AD67" s="189">
        <f t="shared" si="17"/>
        <v>0</v>
      </c>
      <c r="AE67" s="189">
        <f t="shared" si="18"/>
        <v>0</v>
      </c>
      <c r="AF67" s="189">
        <f t="shared" si="19"/>
        <v>0</v>
      </c>
      <c r="AH67" s="194"/>
      <c r="AI67" s="189" t="str">
        <f t="shared" si="29"/>
        <v/>
      </c>
      <c r="AJ67" s="189">
        <f t="shared" si="20"/>
        <v>0</v>
      </c>
      <c r="AK67" s="189">
        <f t="shared" si="30"/>
        <v>0</v>
      </c>
      <c r="AL67" s="189">
        <f t="shared" si="31"/>
        <v>0</v>
      </c>
      <c r="AN67" s="194"/>
      <c r="AO67" s="189" t="str">
        <f t="shared" si="32"/>
        <v/>
      </c>
      <c r="AP67" s="189">
        <f t="shared" si="21"/>
        <v>0</v>
      </c>
      <c r="AQ67" s="189">
        <f t="shared" si="33"/>
        <v>0</v>
      </c>
      <c r="AR67" s="189">
        <f t="shared" si="34"/>
        <v>0</v>
      </c>
      <c r="AT67" s="194"/>
      <c r="AU67" s="189" t="str">
        <f t="shared" si="35"/>
        <v/>
      </c>
      <c r="AV67" s="189">
        <f t="shared" si="22"/>
        <v>0</v>
      </c>
      <c r="AW67" s="189">
        <f t="shared" si="36"/>
        <v>0</v>
      </c>
      <c r="AX67" s="189">
        <f t="shared" si="37"/>
        <v>0</v>
      </c>
      <c r="AZ67" s="194"/>
    </row>
    <row r="68" spans="1:52" s="189" customFormat="1">
      <c r="A68" s="189" t="str">
        <f>'HARD DATA'!B59</f>
        <v>NoOne</v>
      </c>
      <c r="B68" s="190">
        <f>_xlfn.IFNA(INDEX(L_TIP_TEPPAN[],MATCH($A68,L_TIP_TEPPAN[EMPLOYEE NAME],0),3),0)</f>
        <v>0</v>
      </c>
      <c r="C68" s="190">
        <f>_xlfn.IFNA(INDEX(L_TIP_SUSHI[],MATCH($A68,L_TIP_SUSHI[EMPLOYEE NAME],0),3),0)</f>
        <v>0</v>
      </c>
      <c r="D68" s="191">
        <f>_xlfn.IFNA(INDEX(L_TIP_BAR[],MATCH($A68,L_TIP_BAR[EMPLOYEE NAME],0),3),0)</f>
        <v>0</v>
      </c>
      <c r="E68" s="192">
        <f>_xlfn.IFNA(INDEX(L_TIP_BUSSER[],MATCH($A68,L_TIP_BUSSER[EMPLOYEE NAME],0),3),0)</f>
        <v>0</v>
      </c>
      <c r="F68" s="190">
        <f>_xlfn.IFNA(INDEX(L_TIP_TOGO[],MATCH(A68,L_TIP_TOGO[EMPLOYEE NAME],0),3),0)</f>
        <v>0</v>
      </c>
      <c r="G68" s="193"/>
      <c r="I68" s="189">
        <f>_xlfn.IFNA(INDEX(D_TIP_TEPPAN[],MATCH($A68,D_TIP_TEPPAN[EMPLOYEE NAME],0),3),0)</f>
        <v>0</v>
      </c>
      <c r="J68" s="189">
        <f>_xlfn.IFNA(INDEX(D_TIP_SUSHI[],MATCH($A68,D_TIP_SUSHI[EMPLOYEE NAME],0),3),0)</f>
        <v>0</v>
      </c>
      <c r="K68" s="189">
        <f>_xlfn.IFNA(INDEX(D_TIP_BAR[],MATCH($A68,D_TIP_BAR[EMPLOYEE NAME],0),3),0)</f>
        <v>0</v>
      </c>
      <c r="L68" s="189">
        <f>_xlfn.IFNA(INDEX(D_TIP_BUSSER[],MATCH($A68,D_TIP_BUSSER[EMPLOYEE NAME],0),3),0)</f>
        <v>0</v>
      </c>
      <c r="M68" s="189">
        <f>_xlfn.IFNA(INDEX(D_TIP_TOGO[],MATCH($A68,D_TIP_TOGO[EMPLOYEE NAME],0),3),0)</f>
        <v>0</v>
      </c>
      <c r="N68" s="189">
        <f t="shared" si="23"/>
        <v>0</v>
      </c>
      <c r="O68" s="193">
        <f t="shared" si="24"/>
        <v>0</v>
      </c>
      <c r="P68" s="189">
        <f t="shared" si="25"/>
        <v>0</v>
      </c>
      <c r="Q68" s="194"/>
      <c r="R68" s="189" t="str">
        <f t="shared" si="26"/>
        <v/>
      </c>
      <c r="S68" s="189" t="str">
        <f t="shared" si="13"/>
        <v/>
      </c>
      <c r="V68" s="194"/>
      <c r="W68" s="189" t="str">
        <f t="shared" si="27"/>
        <v/>
      </c>
      <c r="X68" s="189">
        <f t="shared" si="14"/>
        <v>0</v>
      </c>
      <c r="Y68" s="189">
        <f t="shared" si="15"/>
        <v>0</v>
      </c>
      <c r="Z68" s="189">
        <f t="shared" si="16"/>
        <v>0</v>
      </c>
      <c r="AB68" s="194"/>
      <c r="AC68" s="189" t="str">
        <f t="shared" si="28"/>
        <v/>
      </c>
      <c r="AD68" s="189">
        <f t="shared" si="17"/>
        <v>0</v>
      </c>
      <c r="AE68" s="189">
        <f t="shared" si="18"/>
        <v>0</v>
      </c>
      <c r="AF68" s="189">
        <f t="shared" si="19"/>
        <v>0</v>
      </c>
      <c r="AH68" s="194"/>
      <c r="AI68" s="189" t="str">
        <f t="shared" si="29"/>
        <v/>
      </c>
      <c r="AJ68" s="189">
        <f t="shared" si="20"/>
        <v>0</v>
      </c>
      <c r="AK68" s="189">
        <f t="shared" si="30"/>
        <v>0</v>
      </c>
      <c r="AL68" s="189">
        <f t="shared" si="31"/>
        <v>0</v>
      </c>
      <c r="AN68" s="194"/>
      <c r="AO68" s="189" t="str">
        <f t="shared" si="32"/>
        <v/>
      </c>
      <c r="AP68" s="189">
        <f t="shared" si="21"/>
        <v>0</v>
      </c>
      <c r="AQ68" s="189">
        <f t="shared" si="33"/>
        <v>0</v>
      </c>
      <c r="AR68" s="189">
        <f t="shared" si="34"/>
        <v>0</v>
      </c>
      <c r="AT68" s="194"/>
      <c r="AU68" s="189" t="str">
        <f t="shared" si="35"/>
        <v/>
      </c>
      <c r="AV68" s="189">
        <f t="shared" si="22"/>
        <v>0</v>
      </c>
      <c r="AW68" s="189">
        <f t="shared" si="36"/>
        <v>0</v>
      </c>
      <c r="AX68" s="189">
        <f t="shared" si="37"/>
        <v>0</v>
      </c>
      <c r="AZ68" s="194"/>
    </row>
    <row r="69" spans="1:52" s="189" customFormat="1">
      <c r="A69" s="189" t="str">
        <f>'HARD DATA'!B60</f>
        <v>Somebody</v>
      </c>
      <c r="B69" s="190">
        <f>_xlfn.IFNA(INDEX(L_TIP_TEPPAN[],MATCH($A69,L_TIP_TEPPAN[EMPLOYEE NAME],0),3),0)</f>
        <v>0</v>
      </c>
      <c r="C69" s="190">
        <f>_xlfn.IFNA(INDEX(L_TIP_SUSHI[],MATCH($A69,L_TIP_SUSHI[EMPLOYEE NAME],0),3),0)</f>
        <v>0</v>
      </c>
      <c r="D69" s="191">
        <f>_xlfn.IFNA(INDEX(L_TIP_BAR[],MATCH($A69,L_TIP_BAR[EMPLOYEE NAME],0),3),0)</f>
        <v>0</v>
      </c>
      <c r="E69" s="192">
        <f>_xlfn.IFNA(INDEX(L_TIP_BUSSER[],MATCH($A69,L_TIP_BUSSER[EMPLOYEE NAME],0),3),0)</f>
        <v>0</v>
      </c>
      <c r="F69" s="190">
        <f>_xlfn.IFNA(INDEX(L_TIP_TOGO[],MATCH(A69,L_TIP_TOGO[EMPLOYEE NAME],0),3),0)</f>
        <v>0</v>
      </c>
      <c r="G69" s="193"/>
      <c r="I69" s="189">
        <f>_xlfn.IFNA(INDEX(D_TIP_TEPPAN[],MATCH($A69,D_TIP_TEPPAN[EMPLOYEE NAME],0),3),0)</f>
        <v>0</v>
      </c>
      <c r="J69" s="189">
        <f>_xlfn.IFNA(INDEX(D_TIP_SUSHI[],MATCH($A69,D_TIP_SUSHI[EMPLOYEE NAME],0),3),0)</f>
        <v>0</v>
      </c>
      <c r="K69" s="189">
        <f>_xlfn.IFNA(INDEX(D_TIP_BAR[],MATCH($A69,D_TIP_BAR[EMPLOYEE NAME],0),3),0)</f>
        <v>0</v>
      </c>
      <c r="L69" s="189">
        <f>_xlfn.IFNA(INDEX(D_TIP_BUSSER[],MATCH($A69,D_TIP_BUSSER[EMPLOYEE NAME],0),3),0)</f>
        <v>0</v>
      </c>
      <c r="M69" s="189">
        <f>_xlfn.IFNA(INDEX(D_TIP_TOGO[],MATCH($A69,D_TIP_TOGO[EMPLOYEE NAME],0),3),0)</f>
        <v>0</v>
      </c>
      <c r="N69" s="189">
        <f t="shared" si="23"/>
        <v>0</v>
      </c>
      <c r="O69" s="193">
        <f t="shared" si="24"/>
        <v>0</v>
      </c>
      <c r="P69" s="189">
        <f t="shared" si="25"/>
        <v>0</v>
      </c>
      <c r="Q69" s="194"/>
      <c r="R69" s="189" t="str">
        <f t="shared" si="26"/>
        <v/>
      </c>
      <c r="S69" s="189" t="str">
        <f t="shared" si="13"/>
        <v/>
      </c>
      <c r="V69" s="194"/>
      <c r="W69" s="189" t="str">
        <f t="shared" si="27"/>
        <v/>
      </c>
      <c r="X69" s="189">
        <f t="shared" si="14"/>
        <v>0</v>
      </c>
      <c r="Y69" s="189">
        <f t="shared" si="15"/>
        <v>0</v>
      </c>
      <c r="Z69" s="189">
        <f t="shared" si="16"/>
        <v>0</v>
      </c>
      <c r="AB69" s="194"/>
      <c r="AC69" s="189" t="str">
        <f t="shared" si="28"/>
        <v/>
      </c>
      <c r="AD69" s="189">
        <f t="shared" si="17"/>
        <v>0</v>
      </c>
      <c r="AE69" s="189">
        <f t="shared" si="18"/>
        <v>0</v>
      </c>
      <c r="AF69" s="189">
        <f t="shared" si="19"/>
        <v>0</v>
      </c>
      <c r="AH69" s="194"/>
      <c r="AI69" s="189" t="str">
        <f t="shared" si="29"/>
        <v/>
      </c>
      <c r="AJ69" s="189">
        <f t="shared" si="20"/>
        <v>0</v>
      </c>
      <c r="AK69" s="189">
        <f t="shared" si="30"/>
        <v>0</v>
      </c>
      <c r="AL69" s="189">
        <f t="shared" si="31"/>
        <v>0</v>
      </c>
      <c r="AN69" s="194"/>
      <c r="AO69" s="189" t="str">
        <f t="shared" si="32"/>
        <v/>
      </c>
      <c r="AP69" s="189">
        <f t="shared" si="21"/>
        <v>0</v>
      </c>
      <c r="AQ69" s="189">
        <f t="shared" si="33"/>
        <v>0</v>
      </c>
      <c r="AR69" s="189">
        <f t="shared" si="34"/>
        <v>0</v>
      </c>
      <c r="AT69" s="194"/>
      <c r="AU69" s="189" t="str">
        <f t="shared" si="35"/>
        <v/>
      </c>
      <c r="AV69" s="189">
        <f t="shared" si="22"/>
        <v>0</v>
      </c>
      <c r="AW69" s="189">
        <f t="shared" si="36"/>
        <v>0</v>
      </c>
      <c r="AX69" s="189">
        <f t="shared" si="37"/>
        <v>0</v>
      </c>
      <c r="AZ69" s="194"/>
    </row>
    <row r="70" spans="1:52" s="189" customFormat="1">
      <c r="A70" s="189" t="str">
        <f>'HARD DATA'!B61</f>
        <v>Anybody</v>
      </c>
      <c r="B70" s="190">
        <f>_xlfn.IFNA(INDEX(L_TIP_TEPPAN[],MATCH($A70,L_TIP_TEPPAN[EMPLOYEE NAME],0),3),0)</f>
        <v>0</v>
      </c>
      <c r="C70" s="190">
        <f>_xlfn.IFNA(INDEX(L_TIP_SUSHI[],MATCH($A70,L_TIP_SUSHI[EMPLOYEE NAME],0),3),0)</f>
        <v>0</v>
      </c>
      <c r="D70" s="191">
        <f>_xlfn.IFNA(INDEX(L_TIP_BAR[],MATCH($A70,L_TIP_BAR[EMPLOYEE NAME],0),3),0)</f>
        <v>0</v>
      </c>
      <c r="E70" s="192">
        <f>_xlfn.IFNA(INDEX(L_TIP_BUSSER[],MATCH($A70,L_TIP_BUSSER[EMPLOYEE NAME],0),3),0)</f>
        <v>0</v>
      </c>
      <c r="F70" s="190">
        <f>_xlfn.IFNA(INDEX(L_TIP_TOGO[],MATCH(A70,L_TIP_TOGO[EMPLOYEE NAME],0),3),0)</f>
        <v>0</v>
      </c>
      <c r="G70" s="193"/>
      <c r="I70" s="189">
        <f>_xlfn.IFNA(INDEX(D_TIP_TEPPAN[],MATCH($A70,D_TIP_TEPPAN[EMPLOYEE NAME],0),3),0)</f>
        <v>0</v>
      </c>
      <c r="J70" s="189">
        <f>_xlfn.IFNA(INDEX(D_TIP_SUSHI[],MATCH($A70,D_TIP_SUSHI[EMPLOYEE NAME],0),3),0)</f>
        <v>0</v>
      </c>
      <c r="K70" s="189">
        <f>_xlfn.IFNA(INDEX(D_TIP_BAR[],MATCH($A70,D_TIP_BAR[EMPLOYEE NAME],0),3),0)</f>
        <v>0</v>
      </c>
      <c r="L70" s="189">
        <f>_xlfn.IFNA(INDEX(D_TIP_BUSSER[],MATCH($A70,D_TIP_BUSSER[EMPLOYEE NAME],0),3),0)</f>
        <v>0</v>
      </c>
      <c r="M70" s="189">
        <f>_xlfn.IFNA(INDEX(D_TIP_TOGO[],MATCH($A70,D_TIP_TOGO[EMPLOYEE NAME],0),3),0)</f>
        <v>0</v>
      </c>
      <c r="N70" s="189">
        <f t="shared" si="23"/>
        <v>0</v>
      </c>
      <c r="O70" s="193">
        <f t="shared" si="24"/>
        <v>0</v>
      </c>
      <c r="P70" s="189">
        <f t="shared" si="25"/>
        <v>0</v>
      </c>
      <c r="Q70" s="194"/>
      <c r="R70" s="189" t="str">
        <f t="shared" si="26"/>
        <v/>
      </c>
      <c r="S70" s="189" t="str">
        <f t="shared" si="13"/>
        <v/>
      </c>
      <c r="V70" s="194"/>
      <c r="W70" s="189" t="str">
        <f t="shared" si="27"/>
        <v/>
      </c>
      <c r="X70" s="189">
        <f t="shared" si="14"/>
        <v>0</v>
      </c>
      <c r="Y70" s="189">
        <f t="shared" si="15"/>
        <v>0</v>
      </c>
      <c r="Z70" s="189">
        <f t="shared" si="16"/>
        <v>0</v>
      </c>
      <c r="AB70" s="194"/>
      <c r="AC70" s="189" t="str">
        <f t="shared" si="28"/>
        <v/>
      </c>
      <c r="AD70" s="189">
        <f t="shared" si="17"/>
        <v>0</v>
      </c>
      <c r="AE70" s="189">
        <f t="shared" si="18"/>
        <v>0</v>
      </c>
      <c r="AF70" s="189">
        <f t="shared" si="19"/>
        <v>0</v>
      </c>
      <c r="AH70" s="194"/>
      <c r="AI70" s="189" t="str">
        <f t="shared" si="29"/>
        <v/>
      </c>
      <c r="AJ70" s="189">
        <f t="shared" si="20"/>
        <v>0</v>
      </c>
      <c r="AK70" s="189">
        <f t="shared" si="30"/>
        <v>0</v>
      </c>
      <c r="AL70" s="189">
        <f t="shared" si="31"/>
        <v>0</v>
      </c>
      <c r="AN70" s="194"/>
      <c r="AO70" s="189" t="str">
        <f t="shared" si="32"/>
        <v/>
      </c>
      <c r="AP70" s="189">
        <f t="shared" si="21"/>
        <v>0</v>
      </c>
      <c r="AQ70" s="189">
        <f t="shared" si="33"/>
        <v>0</v>
      </c>
      <c r="AR70" s="189">
        <f t="shared" si="34"/>
        <v>0</v>
      </c>
      <c r="AT70" s="194"/>
      <c r="AU70" s="189" t="str">
        <f t="shared" si="35"/>
        <v/>
      </c>
      <c r="AV70" s="189">
        <f t="shared" si="22"/>
        <v>0</v>
      </c>
      <c r="AW70" s="189">
        <f t="shared" si="36"/>
        <v>0</v>
      </c>
      <c r="AX70" s="189">
        <f t="shared" si="37"/>
        <v>0</v>
      </c>
      <c r="AZ70" s="194"/>
    </row>
    <row r="71" spans="1:52" s="189" customFormat="1">
      <c r="A71" s="189" t="str">
        <f>'HARD DATA'!B62</f>
        <v>Dorcus</v>
      </c>
      <c r="B71" s="190">
        <f>_xlfn.IFNA(INDEX(L_TIP_TEPPAN[],MATCH($A71,L_TIP_TEPPAN[EMPLOYEE NAME],0),3),0)</f>
        <v>0</v>
      </c>
      <c r="C71" s="190">
        <f>_xlfn.IFNA(INDEX(L_TIP_SUSHI[],MATCH($A71,L_TIP_SUSHI[EMPLOYEE NAME],0),3),0)</f>
        <v>0</v>
      </c>
      <c r="D71" s="191">
        <f>_xlfn.IFNA(INDEX(L_TIP_BAR[],MATCH($A71,L_TIP_BAR[EMPLOYEE NAME],0),3),0)</f>
        <v>0</v>
      </c>
      <c r="E71" s="192">
        <f>_xlfn.IFNA(INDEX(L_TIP_BUSSER[],MATCH($A71,L_TIP_BUSSER[EMPLOYEE NAME],0),3),0)</f>
        <v>0</v>
      </c>
      <c r="F71" s="190">
        <f>_xlfn.IFNA(INDEX(L_TIP_TOGO[],MATCH(A71,L_TIP_TOGO[EMPLOYEE NAME],0),3),0)</f>
        <v>0</v>
      </c>
      <c r="G71" s="193"/>
      <c r="I71" s="189">
        <f>_xlfn.IFNA(INDEX(D_TIP_TEPPAN[],MATCH($A71,D_TIP_TEPPAN[EMPLOYEE NAME],0),3),0)</f>
        <v>0</v>
      </c>
      <c r="J71" s="189">
        <f>_xlfn.IFNA(INDEX(D_TIP_SUSHI[],MATCH($A71,D_TIP_SUSHI[EMPLOYEE NAME],0),3),0)</f>
        <v>0</v>
      </c>
      <c r="K71" s="189">
        <f>_xlfn.IFNA(INDEX(D_TIP_BAR[],MATCH($A71,D_TIP_BAR[EMPLOYEE NAME],0),3),0)</f>
        <v>0</v>
      </c>
      <c r="L71" s="189">
        <f>_xlfn.IFNA(INDEX(D_TIP_BUSSER[],MATCH($A71,D_TIP_BUSSER[EMPLOYEE NAME],0),3),0)</f>
        <v>0</v>
      </c>
      <c r="M71" s="189">
        <f>_xlfn.IFNA(INDEX(D_TIP_TOGO[],MATCH($A71,D_TIP_TOGO[EMPLOYEE NAME],0),3),0)</f>
        <v>0</v>
      </c>
      <c r="N71" s="189">
        <f t="shared" si="23"/>
        <v>0</v>
      </c>
      <c r="O71" s="193">
        <f t="shared" si="24"/>
        <v>0</v>
      </c>
      <c r="P71" s="189">
        <f t="shared" si="25"/>
        <v>0</v>
      </c>
      <c r="Q71" s="194"/>
      <c r="R71" s="189" t="str">
        <f t="shared" si="26"/>
        <v/>
      </c>
      <c r="S71" s="189" t="str">
        <f t="shared" si="13"/>
        <v/>
      </c>
      <c r="V71" s="194"/>
      <c r="W71" s="189" t="str">
        <f t="shared" si="27"/>
        <v/>
      </c>
      <c r="X71" s="189">
        <f t="shared" si="14"/>
        <v>0</v>
      </c>
      <c r="Y71" s="189">
        <f t="shared" si="15"/>
        <v>0</v>
      </c>
      <c r="Z71" s="189">
        <f t="shared" si="16"/>
        <v>0</v>
      </c>
      <c r="AB71" s="194"/>
      <c r="AC71" s="189" t="str">
        <f t="shared" si="28"/>
        <v/>
      </c>
      <c r="AD71" s="189">
        <f t="shared" si="17"/>
        <v>0</v>
      </c>
      <c r="AE71" s="189">
        <f t="shared" si="18"/>
        <v>0</v>
      </c>
      <c r="AF71" s="189">
        <f t="shared" si="19"/>
        <v>0</v>
      </c>
      <c r="AH71" s="194"/>
      <c r="AI71" s="189" t="str">
        <f t="shared" si="29"/>
        <v/>
      </c>
      <c r="AJ71" s="189">
        <f t="shared" si="20"/>
        <v>0</v>
      </c>
      <c r="AK71" s="189">
        <f t="shared" si="30"/>
        <v>0</v>
      </c>
      <c r="AL71" s="189">
        <f t="shared" si="31"/>
        <v>0</v>
      </c>
      <c r="AN71" s="194"/>
      <c r="AO71" s="189" t="str">
        <f t="shared" si="32"/>
        <v/>
      </c>
      <c r="AP71" s="189">
        <f t="shared" si="21"/>
        <v>0</v>
      </c>
      <c r="AQ71" s="189">
        <f t="shared" si="33"/>
        <v>0</v>
      </c>
      <c r="AR71" s="189">
        <f t="shared" si="34"/>
        <v>0</v>
      </c>
      <c r="AT71" s="194"/>
      <c r="AU71" s="189" t="str">
        <f t="shared" si="35"/>
        <v/>
      </c>
      <c r="AV71" s="189">
        <f t="shared" si="22"/>
        <v>0</v>
      </c>
      <c r="AW71" s="189">
        <f t="shared" si="36"/>
        <v>0</v>
      </c>
      <c r="AX71" s="189">
        <f t="shared" si="37"/>
        <v>0</v>
      </c>
      <c r="AZ71" s="194"/>
    </row>
    <row r="72" spans="1:52" s="189" customFormat="1">
      <c r="A72" s="189" t="str">
        <f>'HARD DATA'!B63</f>
        <v>Donny</v>
      </c>
      <c r="B72" s="190">
        <f>_xlfn.IFNA(INDEX(L_TIP_TEPPAN[],MATCH($A72,L_TIP_TEPPAN[EMPLOYEE NAME],0),3),0)</f>
        <v>0</v>
      </c>
      <c r="C72" s="190">
        <f>_xlfn.IFNA(INDEX(L_TIP_SUSHI[],MATCH($A72,L_TIP_SUSHI[EMPLOYEE NAME],0),3),0)</f>
        <v>0</v>
      </c>
      <c r="D72" s="191">
        <f>_xlfn.IFNA(INDEX(L_TIP_BAR[],MATCH($A72,L_TIP_BAR[EMPLOYEE NAME],0),3),0)</f>
        <v>0</v>
      </c>
      <c r="E72" s="192">
        <f>_xlfn.IFNA(INDEX(L_TIP_BUSSER[],MATCH($A72,L_TIP_BUSSER[EMPLOYEE NAME],0),3),0)</f>
        <v>0</v>
      </c>
      <c r="F72" s="190">
        <f>_xlfn.IFNA(INDEX(L_TIP_TOGO[],MATCH(A72,L_TIP_TOGO[EMPLOYEE NAME],0),3),0)</f>
        <v>0</v>
      </c>
      <c r="G72" s="193"/>
      <c r="I72" s="189">
        <f>_xlfn.IFNA(INDEX(D_TIP_TEPPAN[],MATCH($A72,D_TIP_TEPPAN[EMPLOYEE NAME],0),3),0)</f>
        <v>0</v>
      </c>
      <c r="J72" s="189">
        <f>_xlfn.IFNA(INDEX(D_TIP_SUSHI[],MATCH($A72,D_TIP_SUSHI[EMPLOYEE NAME],0),3),0)</f>
        <v>0</v>
      </c>
      <c r="K72" s="189">
        <f>_xlfn.IFNA(INDEX(D_TIP_BAR[],MATCH($A72,D_TIP_BAR[EMPLOYEE NAME],0),3),0)</f>
        <v>0</v>
      </c>
      <c r="L72" s="189">
        <f>_xlfn.IFNA(INDEX(D_TIP_BUSSER[],MATCH($A72,D_TIP_BUSSER[EMPLOYEE NAME],0),3),0)</f>
        <v>0</v>
      </c>
      <c r="M72" s="189">
        <f>_xlfn.IFNA(INDEX(D_TIP_TOGO[],MATCH($A72,D_TIP_TOGO[EMPLOYEE NAME],0),3),0)</f>
        <v>0</v>
      </c>
      <c r="N72" s="189">
        <f t="shared" si="23"/>
        <v>0</v>
      </c>
      <c r="O72" s="193">
        <f t="shared" si="24"/>
        <v>0</v>
      </c>
      <c r="P72" s="189">
        <f t="shared" si="25"/>
        <v>0</v>
      </c>
      <c r="Q72" s="194"/>
      <c r="R72" s="189" t="str">
        <f t="shared" si="26"/>
        <v/>
      </c>
      <c r="S72" s="189" t="str">
        <f t="shared" si="13"/>
        <v/>
      </c>
      <c r="V72" s="194"/>
      <c r="W72" s="189" t="str">
        <f t="shared" si="27"/>
        <v/>
      </c>
      <c r="X72" s="189">
        <f t="shared" si="14"/>
        <v>0</v>
      </c>
      <c r="Y72" s="189">
        <f t="shared" si="15"/>
        <v>0</v>
      </c>
      <c r="Z72" s="189">
        <f t="shared" si="16"/>
        <v>0</v>
      </c>
      <c r="AB72" s="194"/>
      <c r="AC72" s="189" t="str">
        <f t="shared" si="28"/>
        <v/>
      </c>
      <c r="AD72" s="189">
        <f t="shared" si="17"/>
        <v>0</v>
      </c>
      <c r="AE72" s="189">
        <f t="shared" si="18"/>
        <v>0</v>
      </c>
      <c r="AF72" s="189">
        <f t="shared" si="19"/>
        <v>0</v>
      </c>
      <c r="AH72" s="194"/>
      <c r="AI72" s="189" t="str">
        <f t="shared" si="29"/>
        <v/>
      </c>
      <c r="AJ72" s="189">
        <f t="shared" si="20"/>
        <v>0</v>
      </c>
      <c r="AK72" s="189">
        <f t="shared" si="30"/>
        <v>0</v>
      </c>
      <c r="AL72" s="189">
        <f t="shared" si="31"/>
        <v>0</v>
      </c>
      <c r="AN72" s="194"/>
      <c r="AO72" s="189" t="str">
        <f t="shared" si="32"/>
        <v/>
      </c>
      <c r="AP72" s="189">
        <f t="shared" si="21"/>
        <v>0</v>
      </c>
      <c r="AQ72" s="189">
        <f t="shared" si="33"/>
        <v>0</v>
      </c>
      <c r="AR72" s="189">
        <f t="shared" si="34"/>
        <v>0</v>
      </c>
      <c r="AT72" s="194"/>
      <c r="AU72" s="189" t="str">
        <f t="shared" si="35"/>
        <v/>
      </c>
      <c r="AV72" s="189">
        <f t="shared" si="22"/>
        <v>0</v>
      </c>
      <c r="AW72" s="189">
        <f t="shared" si="36"/>
        <v>0</v>
      </c>
      <c r="AX72" s="189">
        <f t="shared" si="37"/>
        <v>0</v>
      </c>
      <c r="AZ72" s="194"/>
    </row>
    <row r="73" spans="1:52" s="189" customFormat="1">
      <c r="A73" s="189" t="str">
        <f>'HARD DATA'!B64</f>
        <v>David</v>
      </c>
      <c r="B73" s="190">
        <f>_xlfn.IFNA(INDEX(L_TIP_TEPPAN[],MATCH($A73,L_TIP_TEPPAN[EMPLOYEE NAME],0),3),0)</f>
        <v>0</v>
      </c>
      <c r="C73" s="190">
        <f>_xlfn.IFNA(INDEX(L_TIP_SUSHI[],MATCH($A73,L_TIP_SUSHI[EMPLOYEE NAME],0),3),0)</f>
        <v>0</v>
      </c>
      <c r="D73" s="191">
        <f>_xlfn.IFNA(INDEX(L_TIP_BAR[],MATCH($A73,L_TIP_BAR[EMPLOYEE NAME],0),3),0)</f>
        <v>0</v>
      </c>
      <c r="E73" s="192">
        <f>_xlfn.IFNA(INDEX(L_TIP_BUSSER[],MATCH($A73,L_TIP_BUSSER[EMPLOYEE NAME],0),3),0)</f>
        <v>0</v>
      </c>
      <c r="F73" s="190">
        <f>_xlfn.IFNA(INDEX(L_TIP_TOGO[],MATCH(A73,L_TIP_TOGO[EMPLOYEE NAME],0),3),0)</f>
        <v>0</v>
      </c>
      <c r="G73" s="193"/>
      <c r="I73" s="189">
        <f>_xlfn.IFNA(INDEX(D_TIP_TEPPAN[],MATCH($A73,D_TIP_TEPPAN[EMPLOYEE NAME],0),3),0)</f>
        <v>0</v>
      </c>
      <c r="J73" s="189">
        <f>_xlfn.IFNA(INDEX(D_TIP_SUSHI[],MATCH($A73,D_TIP_SUSHI[EMPLOYEE NAME],0),3),0)</f>
        <v>0</v>
      </c>
      <c r="K73" s="189">
        <f>_xlfn.IFNA(INDEX(D_TIP_BAR[],MATCH($A73,D_TIP_BAR[EMPLOYEE NAME],0),3),0)</f>
        <v>0</v>
      </c>
      <c r="L73" s="189">
        <f>_xlfn.IFNA(INDEX(D_TIP_BUSSER[],MATCH($A73,D_TIP_BUSSER[EMPLOYEE NAME],0),3),0)</f>
        <v>0</v>
      </c>
      <c r="M73" s="189">
        <f>_xlfn.IFNA(INDEX(D_TIP_TOGO[],MATCH($A73,D_TIP_TOGO[EMPLOYEE NAME],0),3),0)</f>
        <v>0</v>
      </c>
      <c r="N73" s="189">
        <f t="shared" si="23"/>
        <v>0</v>
      </c>
      <c r="O73" s="193">
        <f t="shared" si="24"/>
        <v>0</v>
      </c>
      <c r="P73" s="189">
        <f t="shared" si="25"/>
        <v>0</v>
      </c>
      <c r="Q73" s="194"/>
      <c r="R73" s="189" t="str">
        <f t="shared" si="26"/>
        <v/>
      </c>
      <c r="S73" s="189" t="str">
        <f t="shared" si="13"/>
        <v/>
      </c>
      <c r="V73" s="194"/>
      <c r="W73" s="189" t="str">
        <f t="shared" si="27"/>
        <v/>
      </c>
      <c r="X73" s="189">
        <f t="shared" si="14"/>
        <v>0</v>
      </c>
      <c r="Y73" s="189">
        <f t="shared" si="15"/>
        <v>0</v>
      </c>
      <c r="Z73" s="189">
        <f t="shared" si="16"/>
        <v>0</v>
      </c>
      <c r="AB73" s="194"/>
      <c r="AC73" s="189" t="str">
        <f t="shared" si="28"/>
        <v/>
      </c>
      <c r="AD73" s="189">
        <f t="shared" si="17"/>
        <v>0</v>
      </c>
      <c r="AE73" s="189">
        <f t="shared" si="18"/>
        <v>0</v>
      </c>
      <c r="AF73" s="189">
        <f t="shared" si="19"/>
        <v>0</v>
      </c>
      <c r="AH73" s="194"/>
      <c r="AI73" s="189" t="str">
        <f t="shared" si="29"/>
        <v/>
      </c>
      <c r="AJ73" s="189">
        <f t="shared" si="20"/>
        <v>0</v>
      </c>
      <c r="AK73" s="189">
        <f t="shared" si="30"/>
        <v>0</v>
      </c>
      <c r="AL73" s="189">
        <f t="shared" si="31"/>
        <v>0</v>
      </c>
      <c r="AN73" s="194"/>
      <c r="AO73" s="189" t="str">
        <f t="shared" si="32"/>
        <v/>
      </c>
      <c r="AP73" s="189">
        <f t="shared" si="21"/>
        <v>0</v>
      </c>
      <c r="AQ73" s="189">
        <f t="shared" si="33"/>
        <v>0</v>
      </c>
      <c r="AR73" s="189">
        <f t="shared" si="34"/>
        <v>0</v>
      </c>
      <c r="AT73" s="194"/>
      <c r="AU73" s="189" t="str">
        <f t="shared" si="35"/>
        <v/>
      </c>
      <c r="AV73" s="189">
        <f t="shared" si="22"/>
        <v>0</v>
      </c>
      <c r="AW73" s="189">
        <f t="shared" si="36"/>
        <v>0</v>
      </c>
      <c r="AX73" s="189">
        <f t="shared" si="37"/>
        <v>0</v>
      </c>
      <c r="AZ73" s="194"/>
    </row>
    <row r="74" spans="1:52" s="189" customFormat="1">
      <c r="A74" s="189" t="str">
        <f>'HARD DATA'!B65</f>
        <v>Daniel</v>
      </c>
      <c r="B74" s="190">
        <f>_xlfn.IFNA(INDEX(L_TIP_TEPPAN[],MATCH($A74,L_TIP_TEPPAN[EMPLOYEE NAME],0),3),0)</f>
        <v>0</v>
      </c>
      <c r="C74" s="190">
        <f>_xlfn.IFNA(INDEX(L_TIP_SUSHI[],MATCH($A74,L_TIP_SUSHI[EMPLOYEE NAME],0),3),0)</f>
        <v>0</v>
      </c>
      <c r="D74" s="191">
        <f>_xlfn.IFNA(INDEX(L_TIP_BAR[],MATCH($A74,L_TIP_BAR[EMPLOYEE NAME],0),3),0)</f>
        <v>0</v>
      </c>
      <c r="E74" s="192">
        <f>_xlfn.IFNA(INDEX(L_TIP_BUSSER[],MATCH($A74,L_TIP_BUSSER[EMPLOYEE NAME],0),3),0)</f>
        <v>0</v>
      </c>
      <c r="F74" s="190">
        <f>_xlfn.IFNA(INDEX(L_TIP_TOGO[],MATCH(A74,L_TIP_TOGO[EMPLOYEE NAME],0),3),0)</f>
        <v>0</v>
      </c>
      <c r="G74" s="193"/>
      <c r="I74" s="189">
        <f>_xlfn.IFNA(INDEX(D_TIP_TEPPAN[],MATCH($A74,D_TIP_TEPPAN[EMPLOYEE NAME],0),3),0)</f>
        <v>0</v>
      </c>
      <c r="J74" s="189">
        <f>_xlfn.IFNA(INDEX(D_TIP_SUSHI[],MATCH($A74,D_TIP_SUSHI[EMPLOYEE NAME],0),3),0)</f>
        <v>0</v>
      </c>
      <c r="K74" s="189">
        <f>_xlfn.IFNA(INDEX(D_TIP_BAR[],MATCH($A74,D_TIP_BAR[EMPLOYEE NAME],0),3),0)</f>
        <v>0</v>
      </c>
      <c r="L74" s="189">
        <f>_xlfn.IFNA(INDEX(D_TIP_BUSSER[],MATCH($A74,D_TIP_BUSSER[EMPLOYEE NAME],0),3),0)</f>
        <v>0</v>
      </c>
      <c r="M74" s="189">
        <f>_xlfn.IFNA(INDEX(D_TIP_TOGO[],MATCH($A74,D_TIP_TOGO[EMPLOYEE NAME],0),3),0)</f>
        <v>0</v>
      </c>
      <c r="N74" s="189">
        <f t="shared" si="23"/>
        <v>0</v>
      </c>
      <c r="O74" s="193">
        <f t="shared" si="24"/>
        <v>0</v>
      </c>
      <c r="P74" s="189">
        <f t="shared" si="25"/>
        <v>0</v>
      </c>
      <c r="Q74" s="194"/>
      <c r="R74" s="189" t="str">
        <f t="shared" si="26"/>
        <v/>
      </c>
      <c r="S74" s="189" t="str">
        <f t="shared" si="13"/>
        <v/>
      </c>
      <c r="V74" s="194"/>
      <c r="W74" s="189" t="str">
        <f t="shared" si="27"/>
        <v/>
      </c>
      <c r="X74" s="189">
        <f t="shared" si="14"/>
        <v>0</v>
      </c>
      <c r="Y74" s="189">
        <f t="shared" si="15"/>
        <v>0</v>
      </c>
      <c r="Z74" s="189">
        <f t="shared" si="16"/>
        <v>0</v>
      </c>
      <c r="AB74" s="194"/>
      <c r="AC74" s="189" t="str">
        <f t="shared" si="28"/>
        <v/>
      </c>
      <c r="AD74" s="189">
        <f t="shared" si="17"/>
        <v>0</v>
      </c>
      <c r="AE74" s="189">
        <f t="shared" si="18"/>
        <v>0</v>
      </c>
      <c r="AF74" s="189">
        <f t="shared" si="19"/>
        <v>0</v>
      </c>
      <c r="AH74" s="194"/>
      <c r="AI74" s="189" t="str">
        <f t="shared" si="29"/>
        <v/>
      </c>
      <c r="AJ74" s="189">
        <f t="shared" si="20"/>
        <v>0</v>
      </c>
      <c r="AK74" s="189">
        <f t="shared" si="30"/>
        <v>0</v>
      </c>
      <c r="AL74" s="189">
        <f t="shared" si="31"/>
        <v>0</v>
      </c>
      <c r="AN74" s="194"/>
      <c r="AO74" s="189" t="str">
        <f t="shared" si="32"/>
        <v/>
      </c>
      <c r="AP74" s="189">
        <f t="shared" si="21"/>
        <v>0</v>
      </c>
      <c r="AQ74" s="189">
        <f t="shared" si="33"/>
        <v>0</v>
      </c>
      <c r="AR74" s="189">
        <f t="shared" si="34"/>
        <v>0</v>
      </c>
      <c r="AT74" s="194"/>
      <c r="AU74" s="189" t="str">
        <f t="shared" si="35"/>
        <v/>
      </c>
      <c r="AV74" s="189">
        <f t="shared" si="22"/>
        <v>0</v>
      </c>
      <c r="AW74" s="189">
        <f t="shared" si="36"/>
        <v>0</v>
      </c>
      <c r="AX74" s="189">
        <f t="shared" si="37"/>
        <v>0</v>
      </c>
      <c r="AZ74" s="194"/>
    </row>
    <row r="75" spans="1:52" s="189" customFormat="1">
      <c r="A75" s="189" t="str">
        <f>'HARD DATA'!B66</f>
        <v>Danny</v>
      </c>
      <c r="B75" s="190">
        <f>_xlfn.IFNA(INDEX(L_TIP_TEPPAN[],MATCH($A75,L_TIP_TEPPAN[EMPLOYEE NAME],0),3),0)</f>
        <v>0</v>
      </c>
      <c r="C75" s="190">
        <f>_xlfn.IFNA(INDEX(L_TIP_SUSHI[],MATCH($A75,L_TIP_SUSHI[EMPLOYEE NAME],0),3),0)</f>
        <v>0</v>
      </c>
      <c r="D75" s="191">
        <f>_xlfn.IFNA(INDEX(L_TIP_BAR[],MATCH($A75,L_TIP_BAR[EMPLOYEE NAME],0),3),0)</f>
        <v>0</v>
      </c>
      <c r="E75" s="192">
        <f>_xlfn.IFNA(INDEX(L_TIP_BUSSER[],MATCH($A75,L_TIP_BUSSER[EMPLOYEE NAME],0),3),0)</f>
        <v>0</v>
      </c>
      <c r="F75" s="190">
        <f>_xlfn.IFNA(INDEX(L_TIP_TOGO[],MATCH(A75,L_TIP_TOGO[EMPLOYEE NAME],0),3),0)</f>
        <v>0</v>
      </c>
      <c r="G75" s="193"/>
      <c r="I75" s="189">
        <f>_xlfn.IFNA(INDEX(D_TIP_TEPPAN[],MATCH($A75,D_TIP_TEPPAN[EMPLOYEE NAME],0),3),0)</f>
        <v>0</v>
      </c>
      <c r="J75" s="189">
        <f>_xlfn.IFNA(INDEX(D_TIP_SUSHI[],MATCH($A75,D_TIP_SUSHI[EMPLOYEE NAME],0),3),0)</f>
        <v>0</v>
      </c>
      <c r="K75" s="189">
        <f>_xlfn.IFNA(INDEX(D_TIP_BAR[],MATCH($A75,D_TIP_BAR[EMPLOYEE NAME],0),3),0)</f>
        <v>0</v>
      </c>
      <c r="L75" s="189">
        <f>_xlfn.IFNA(INDEX(D_TIP_BUSSER[],MATCH($A75,D_TIP_BUSSER[EMPLOYEE NAME],0),3),0)</f>
        <v>0</v>
      </c>
      <c r="M75" s="189">
        <f>_xlfn.IFNA(INDEX(D_TIP_TOGO[],MATCH($A75,D_TIP_TOGO[EMPLOYEE NAME],0),3),0)</f>
        <v>0</v>
      </c>
      <c r="N75" s="189">
        <f t="shared" si="23"/>
        <v>0</v>
      </c>
      <c r="O75" s="193">
        <f t="shared" si="24"/>
        <v>0</v>
      </c>
      <c r="P75" s="189">
        <f t="shared" si="25"/>
        <v>0</v>
      </c>
      <c r="Q75" s="194"/>
      <c r="R75" s="189" t="str">
        <f t="shared" ref="R75:R106" si="38">IF(P75&gt;0,A75,"")</f>
        <v/>
      </c>
      <c r="S75" s="189" t="str">
        <f t="shared" si="13"/>
        <v/>
      </c>
      <c r="V75" s="194"/>
      <c r="W75" s="189" t="str">
        <f t="shared" ref="W75:W106" si="39">IF(AND(R75&lt;&gt;"",B75+I75&gt;0),A75,"")</f>
        <v/>
      </c>
      <c r="X75" s="189">
        <f t="shared" si="14"/>
        <v>0</v>
      </c>
      <c r="Y75" s="189">
        <f t="shared" si="15"/>
        <v>0</v>
      </c>
      <c r="Z75" s="189">
        <f t="shared" si="16"/>
        <v>0</v>
      </c>
      <c r="AB75" s="194"/>
      <c r="AC75" s="189" t="str">
        <f t="shared" ref="AC75:AC106" si="40">IF(AND(R75&lt;&gt;"",J75+C75&gt;0),A75,"")</f>
        <v/>
      </c>
      <c r="AD75" s="189">
        <f t="shared" si="17"/>
        <v>0</v>
      </c>
      <c r="AE75" s="189">
        <f t="shared" si="18"/>
        <v>0</v>
      </c>
      <c r="AF75" s="189">
        <f t="shared" si="19"/>
        <v>0</v>
      </c>
      <c r="AH75" s="194"/>
      <c r="AI75" s="189" t="str">
        <f t="shared" ref="AI75:AI106" si="41">IF(AND($R75&lt;&gt;"",D75+K75&gt;0),$A75,"")</f>
        <v/>
      </c>
      <c r="AJ75" s="189">
        <f t="shared" si="20"/>
        <v>0</v>
      </c>
      <c r="AK75" s="189">
        <f t="shared" ref="AK75:AK106" si="42">_xlfn.IFNA(INDEX($A$11:$F$160,MATCH($R75,$A$11:$A$160,0),4),0)</f>
        <v>0</v>
      </c>
      <c r="AL75" s="189">
        <f t="shared" ref="AL75:AL106" si="43">_xlfn.IFNA(INDEX($I$11:$M$160,MATCH($R75,$A$11:$A$160,0),3),0)</f>
        <v>0</v>
      </c>
      <c r="AN75" s="194"/>
      <c r="AO75" s="189" t="str">
        <f t="shared" ref="AO75:AO106" si="44">IF(AND($R75&lt;&gt;"",E75+L75&gt;0),$A75,"")</f>
        <v/>
      </c>
      <c r="AP75" s="189">
        <f t="shared" si="21"/>
        <v>0</v>
      </c>
      <c r="AQ75" s="189">
        <f t="shared" ref="AQ75:AQ106" si="45">_xlfn.IFNA(INDEX($A$11:$F$160,MATCH($R75,$A$11:$A$160,0),5),0)</f>
        <v>0</v>
      </c>
      <c r="AR75" s="189">
        <f t="shared" ref="AR75:AR106" si="46">_xlfn.IFNA(INDEX($I$11:$M$160,MATCH($R75,$A$11:$A$160,0),4),0)</f>
        <v>0</v>
      </c>
      <c r="AT75" s="194"/>
      <c r="AU75" s="189" t="str">
        <f t="shared" ref="AU75:AU106" si="47">IF(AND($R75&lt;&gt;"",M75+F75&gt;0),$A75,"")</f>
        <v/>
      </c>
      <c r="AV75" s="189">
        <f t="shared" si="22"/>
        <v>0</v>
      </c>
      <c r="AW75" s="189">
        <f t="shared" ref="AW75:AW106" si="48">_xlfn.IFNA(INDEX($A$11:$F$160,MATCH($R75,$A$11:$A$160,0),6),0)</f>
        <v>0</v>
      </c>
      <c r="AX75" s="189">
        <f t="shared" ref="AX75:AX106" si="49">_xlfn.IFNA(INDEX($I$11:$M$160,MATCH($R75,$A$11:$A$160,0),5),0)</f>
        <v>0</v>
      </c>
      <c r="AZ75" s="194"/>
    </row>
    <row r="76" spans="1:52" s="189" customFormat="1">
      <c r="A76" s="189" t="str">
        <f>'HARD DATA'!B67</f>
        <v>Dannie</v>
      </c>
      <c r="B76" s="190">
        <f>_xlfn.IFNA(INDEX(L_TIP_TEPPAN[],MATCH($A76,L_TIP_TEPPAN[EMPLOYEE NAME],0),3),0)</f>
        <v>0</v>
      </c>
      <c r="C76" s="190">
        <f>_xlfn.IFNA(INDEX(L_TIP_SUSHI[],MATCH($A76,L_TIP_SUSHI[EMPLOYEE NAME],0),3),0)</f>
        <v>0</v>
      </c>
      <c r="D76" s="191">
        <f>_xlfn.IFNA(INDEX(L_TIP_BAR[],MATCH($A76,L_TIP_BAR[EMPLOYEE NAME],0),3),0)</f>
        <v>0</v>
      </c>
      <c r="E76" s="192">
        <f>_xlfn.IFNA(INDEX(L_TIP_BUSSER[],MATCH($A76,L_TIP_BUSSER[EMPLOYEE NAME],0),3),0)</f>
        <v>0</v>
      </c>
      <c r="F76" s="190">
        <f>_xlfn.IFNA(INDEX(L_TIP_TOGO[],MATCH(A76,L_TIP_TOGO[EMPLOYEE NAME],0),3),0)</f>
        <v>0</v>
      </c>
      <c r="G76" s="193"/>
      <c r="I76" s="189">
        <f>_xlfn.IFNA(INDEX(D_TIP_TEPPAN[],MATCH($A76,D_TIP_TEPPAN[EMPLOYEE NAME],0),3),0)</f>
        <v>0</v>
      </c>
      <c r="J76" s="189">
        <f>_xlfn.IFNA(INDEX(D_TIP_SUSHI[],MATCH($A76,D_TIP_SUSHI[EMPLOYEE NAME],0),3),0)</f>
        <v>0</v>
      </c>
      <c r="K76" s="189">
        <f>_xlfn.IFNA(INDEX(D_TIP_BAR[],MATCH($A76,D_TIP_BAR[EMPLOYEE NAME],0),3),0)</f>
        <v>0</v>
      </c>
      <c r="L76" s="189">
        <f>_xlfn.IFNA(INDEX(D_TIP_BUSSER[],MATCH($A76,D_TIP_BUSSER[EMPLOYEE NAME],0),3),0)</f>
        <v>0</v>
      </c>
      <c r="M76" s="189">
        <f>_xlfn.IFNA(INDEX(D_TIP_TOGO[],MATCH($A76,D_TIP_TOGO[EMPLOYEE NAME],0),3),0)</f>
        <v>0</v>
      </c>
      <c r="N76" s="189">
        <f t="shared" si="23"/>
        <v>0</v>
      </c>
      <c r="O76" s="193">
        <f t="shared" si="24"/>
        <v>0</v>
      </c>
      <c r="P76" s="189">
        <f t="shared" si="25"/>
        <v>0</v>
      </c>
      <c r="Q76" s="194"/>
      <c r="R76" s="189" t="str">
        <f t="shared" si="38"/>
        <v/>
      </c>
      <c r="S76" s="189" t="str">
        <f t="shared" ref="S76:S139" si="50">IFERROR(INDEX($A$11:$P$160,MATCH(R76,$A$11:$A$160,0),16),"")</f>
        <v/>
      </c>
      <c r="V76" s="194"/>
      <c r="W76" s="189" t="str">
        <f t="shared" si="39"/>
        <v/>
      </c>
      <c r="X76" s="189">
        <f t="shared" ref="X76:X139" si="51">SUM(Y76:Z76)</f>
        <v>0</v>
      </c>
      <c r="Y76" s="189">
        <f t="shared" ref="Y76:Y139" si="52">_xlfn.IFNA(INDEX($A$11:$F$160,MATCH(W76,$A$11:$A$160,0),2),0)</f>
        <v>0</v>
      </c>
      <c r="Z76" s="189">
        <f t="shared" ref="Z76:Z139" si="53">_xlfn.IFNA(INDEX($I$11:$M$160,MATCH(W76,$A$11:$A$160,0),1),0)</f>
        <v>0</v>
      </c>
      <c r="AB76" s="194"/>
      <c r="AC76" s="189" t="str">
        <f t="shared" si="40"/>
        <v/>
      </c>
      <c r="AD76" s="189">
        <f t="shared" ref="AD76:AD139" si="54">SUM(AE76:AF76)</f>
        <v>0</v>
      </c>
      <c r="AE76" s="189">
        <f t="shared" ref="AE76:AE139" si="55">_xlfn.IFNA(INDEX(A76:F225,MATCH(AC76,A76:A225,0),3),0)</f>
        <v>0</v>
      </c>
      <c r="AF76" s="189">
        <f t="shared" ref="AF76:AF139" si="56">_xlfn.IFNA(INDEX(I76:M225,MATCH(AC76,A76:A225,0),2),0)</f>
        <v>0</v>
      </c>
      <c r="AH76" s="194"/>
      <c r="AI76" s="189" t="str">
        <f t="shared" si="41"/>
        <v/>
      </c>
      <c r="AJ76" s="189">
        <f t="shared" ref="AJ76:AJ139" si="57">SUM(AK76:AL76)</f>
        <v>0</v>
      </c>
      <c r="AK76" s="189">
        <f t="shared" si="42"/>
        <v>0</v>
      </c>
      <c r="AL76" s="189">
        <f t="shared" si="43"/>
        <v>0</v>
      </c>
      <c r="AN76" s="194"/>
      <c r="AO76" s="189" t="str">
        <f t="shared" si="44"/>
        <v/>
      </c>
      <c r="AP76" s="189">
        <f t="shared" ref="AP76:AP139" si="58">SUM(AQ76:AR76)</f>
        <v>0</v>
      </c>
      <c r="AQ76" s="189">
        <f t="shared" si="45"/>
        <v>0</v>
      </c>
      <c r="AR76" s="189">
        <f t="shared" si="46"/>
        <v>0</v>
      </c>
      <c r="AT76" s="194"/>
      <c r="AU76" s="189" t="str">
        <f t="shared" si="47"/>
        <v/>
      </c>
      <c r="AV76" s="189">
        <f t="shared" ref="AV76:AV139" si="59">SUM(AW76:AX76)</f>
        <v>0</v>
      </c>
      <c r="AW76" s="189">
        <f t="shared" si="48"/>
        <v>0</v>
      </c>
      <c r="AX76" s="189">
        <f t="shared" si="49"/>
        <v>0</v>
      </c>
      <c r="AZ76" s="194"/>
    </row>
    <row r="77" spans="1:52" s="189" customFormat="1">
      <c r="A77" s="189" t="str">
        <f>'HARD DATA'!B68</f>
        <v>Don</v>
      </c>
      <c r="B77" s="190">
        <f>_xlfn.IFNA(INDEX(L_TIP_TEPPAN[],MATCH($A77,L_TIP_TEPPAN[EMPLOYEE NAME],0),3),0)</f>
        <v>0</v>
      </c>
      <c r="C77" s="190">
        <f>_xlfn.IFNA(INDEX(L_TIP_SUSHI[],MATCH($A77,L_TIP_SUSHI[EMPLOYEE NAME],0),3),0)</f>
        <v>0</v>
      </c>
      <c r="D77" s="191">
        <f>_xlfn.IFNA(INDEX(L_TIP_BAR[],MATCH($A77,L_TIP_BAR[EMPLOYEE NAME],0),3),0)</f>
        <v>0</v>
      </c>
      <c r="E77" s="192">
        <f>_xlfn.IFNA(INDEX(L_TIP_BUSSER[],MATCH($A77,L_TIP_BUSSER[EMPLOYEE NAME],0),3),0)</f>
        <v>0</v>
      </c>
      <c r="F77" s="190">
        <f>_xlfn.IFNA(INDEX(L_TIP_TOGO[],MATCH(A77,L_TIP_TOGO[EMPLOYEE NAME],0),3),0)</f>
        <v>0</v>
      </c>
      <c r="G77" s="193"/>
      <c r="I77" s="189">
        <f>_xlfn.IFNA(INDEX(D_TIP_TEPPAN[],MATCH($A77,D_TIP_TEPPAN[EMPLOYEE NAME],0),3),0)</f>
        <v>0</v>
      </c>
      <c r="J77" s="189">
        <f>_xlfn.IFNA(INDEX(D_TIP_SUSHI[],MATCH($A77,D_TIP_SUSHI[EMPLOYEE NAME],0),3),0)</f>
        <v>0</v>
      </c>
      <c r="K77" s="189">
        <f>_xlfn.IFNA(INDEX(D_TIP_BAR[],MATCH($A77,D_TIP_BAR[EMPLOYEE NAME],0),3),0)</f>
        <v>0</v>
      </c>
      <c r="L77" s="189">
        <f>_xlfn.IFNA(INDEX(D_TIP_BUSSER[],MATCH($A77,D_TIP_BUSSER[EMPLOYEE NAME],0),3),0)</f>
        <v>0</v>
      </c>
      <c r="M77" s="189">
        <f>_xlfn.IFNA(INDEX(D_TIP_TOGO[],MATCH($A77,D_TIP_TOGO[EMPLOYEE NAME],0),3),0)</f>
        <v>0</v>
      </c>
      <c r="N77" s="189">
        <f t="shared" ref="N77:N140" si="60">SUM(H77:M77)</f>
        <v>0</v>
      </c>
      <c r="O77" s="193">
        <f t="shared" ref="O77:O140" si="61">SUM(B77:F77)</f>
        <v>0</v>
      </c>
      <c r="P77" s="189">
        <f t="shared" ref="P77:P140" si="62">SUM(N77:O77)</f>
        <v>0</v>
      </c>
      <c r="Q77" s="194"/>
      <c r="R77" s="189" t="str">
        <f t="shared" si="38"/>
        <v/>
      </c>
      <c r="S77" s="189" t="str">
        <f t="shared" si="50"/>
        <v/>
      </c>
      <c r="V77" s="194"/>
      <c r="W77" s="189" t="str">
        <f t="shared" si="39"/>
        <v/>
      </c>
      <c r="X77" s="189">
        <f t="shared" si="51"/>
        <v>0</v>
      </c>
      <c r="Y77" s="189">
        <f t="shared" si="52"/>
        <v>0</v>
      </c>
      <c r="Z77" s="189">
        <f t="shared" si="53"/>
        <v>0</v>
      </c>
      <c r="AB77" s="194"/>
      <c r="AC77" s="189" t="str">
        <f t="shared" si="40"/>
        <v/>
      </c>
      <c r="AD77" s="189">
        <f t="shared" si="54"/>
        <v>0</v>
      </c>
      <c r="AE77" s="189">
        <f t="shared" si="55"/>
        <v>0</v>
      </c>
      <c r="AF77" s="189">
        <f t="shared" si="56"/>
        <v>0</v>
      </c>
      <c r="AH77" s="194"/>
      <c r="AI77" s="189" t="str">
        <f t="shared" si="41"/>
        <v/>
      </c>
      <c r="AJ77" s="189">
        <f t="shared" si="57"/>
        <v>0</v>
      </c>
      <c r="AK77" s="189">
        <f t="shared" si="42"/>
        <v>0</v>
      </c>
      <c r="AL77" s="189">
        <f t="shared" si="43"/>
        <v>0</v>
      </c>
      <c r="AN77" s="194"/>
      <c r="AO77" s="189" t="str">
        <f t="shared" si="44"/>
        <v/>
      </c>
      <c r="AP77" s="189">
        <f t="shared" si="58"/>
        <v>0</v>
      </c>
      <c r="AQ77" s="189">
        <f t="shared" si="45"/>
        <v>0</v>
      </c>
      <c r="AR77" s="189">
        <f t="shared" si="46"/>
        <v>0</v>
      </c>
      <c r="AT77" s="194"/>
      <c r="AU77" s="189" t="str">
        <f t="shared" si="47"/>
        <v/>
      </c>
      <c r="AV77" s="189">
        <f t="shared" si="59"/>
        <v>0</v>
      </c>
      <c r="AW77" s="189">
        <f t="shared" si="48"/>
        <v>0</v>
      </c>
      <c r="AX77" s="189">
        <f t="shared" si="49"/>
        <v>0</v>
      </c>
      <c r="AZ77" s="194"/>
    </row>
    <row r="78" spans="1:52" s="189" customFormat="1">
      <c r="A78" s="189" t="str">
        <f>'HARD DATA'!B69</f>
        <v>Nick</v>
      </c>
      <c r="B78" s="190">
        <f>_xlfn.IFNA(INDEX(L_TIP_TEPPAN[],MATCH($A78,L_TIP_TEPPAN[EMPLOYEE NAME],0),3),0)</f>
        <v>0</v>
      </c>
      <c r="C78" s="190">
        <f>_xlfn.IFNA(INDEX(L_TIP_SUSHI[],MATCH($A78,L_TIP_SUSHI[EMPLOYEE NAME],0),3),0)</f>
        <v>0</v>
      </c>
      <c r="D78" s="191">
        <f>_xlfn.IFNA(INDEX(L_TIP_BAR[],MATCH($A78,L_TIP_BAR[EMPLOYEE NAME],0),3),0)</f>
        <v>0</v>
      </c>
      <c r="E78" s="192">
        <f>_xlfn.IFNA(INDEX(L_TIP_BUSSER[],MATCH($A78,L_TIP_BUSSER[EMPLOYEE NAME],0),3),0)</f>
        <v>0</v>
      </c>
      <c r="F78" s="190">
        <f>_xlfn.IFNA(INDEX(L_TIP_TOGO[],MATCH(A78,L_TIP_TOGO[EMPLOYEE NAME],0),3),0)</f>
        <v>0</v>
      </c>
      <c r="G78" s="193"/>
      <c r="I78" s="189">
        <f>_xlfn.IFNA(INDEX(D_TIP_TEPPAN[],MATCH($A78,D_TIP_TEPPAN[EMPLOYEE NAME],0),3),0)</f>
        <v>0</v>
      </c>
      <c r="J78" s="189">
        <f>_xlfn.IFNA(INDEX(D_TIP_SUSHI[],MATCH($A78,D_TIP_SUSHI[EMPLOYEE NAME],0),3),0)</f>
        <v>0</v>
      </c>
      <c r="K78" s="189">
        <f>_xlfn.IFNA(INDEX(D_TIP_BAR[],MATCH($A78,D_TIP_BAR[EMPLOYEE NAME],0),3),0)</f>
        <v>0</v>
      </c>
      <c r="L78" s="189">
        <f>_xlfn.IFNA(INDEX(D_TIP_BUSSER[],MATCH($A78,D_TIP_BUSSER[EMPLOYEE NAME],0),3),0)</f>
        <v>0</v>
      </c>
      <c r="M78" s="189">
        <f>_xlfn.IFNA(INDEX(D_TIP_TOGO[],MATCH($A78,D_TIP_TOGO[EMPLOYEE NAME],0),3),0)</f>
        <v>0</v>
      </c>
      <c r="N78" s="189">
        <f t="shared" si="60"/>
        <v>0</v>
      </c>
      <c r="O78" s="193">
        <f t="shared" si="61"/>
        <v>0</v>
      </c>
      <c r="P78" s="189">
        <f t="shared" si="62"/>
        <v>0</v>
      </c>
      <c r="Q78" s="194"/>
      <c r="R78" s="189" t="str">
        <f t="shared" si="38"/>
        <v/>
      </c>
      <c r="S78" s="189" t="str">
        <f t="shared" si="50"/>
        <v/>
      </c>
      <c r="V78" s="194"/>
      <c r="W78" s="189" t="str">
        <f t="shared" si="39"/>
        <v/>
      </c>
      <c r="X78" s="189">
        <f t="shared" si="51"/>
        <v>0</v>
      </c>
      <c r="Y78" s="189">
        <f t="shared" si="52"/>
        <v>0</v>
      </c>
      <c r="Z78" s="189">
        <f t="shared" si="53"/>
        <v>0</v>
      </c>
      <c r="AB78" s="194"/>
      <c r="AC78" s="189" t="str">
        <f t="shared" si="40"/>
        <v/>
      </c>
      <c r="AD78" s="189">
        <f t="shared" si="54"/>
        <v>0</v>
      </c>
      <c r="AE78" s="189">
        <f t="shared" si="55"/>
        <v>0</v>
      </c>
      <c r="AF78" s="189">
        <f t="shared" si="56"/>
        <v>0</v>
      </c>
      <c r="AH78" s="194"/>
      <c r="AI78" s="189" t="str">
        <f t="shared" si="41"/>
        <v/>
      </c>
      <c r="AJ78" s="189">
        <f t="shared" si="57"/>
        <v>0</v>
      </c>
      <c r="AK78" s="189">
        <f t="shared" si="42"/>
        <v>0</v>
      </c>
      <c r="AL78" s="189">
        <f t="shared" si="43"/>
        <v>0</v>
      </c>
      <c r="AN78" s="194"/>
      <c r="AO78" s="189" t="str">
        <f t="shared" si="44"/>
        <v/>
      </c>
      <c r="AP78" s="189">
        <f t="shared" si="58"/>
        <v>0</v>
      </c>
      <c r="AQ78" s="189">
        <f t="shared" si="45"/>
        <v>0</v>
      </c>
      <c r="AR78" s="189">
        <f t="shared" si="46"/>
        <v>0</v>
      </c>
      <c r="AT78" s="194"/>
      <c r="AU78" s="189" t="str">
        <f t="shared" si="47"/>
        <v/>
      </c>
      <c r="AV78" s="189">
        <f t="shared" si="59"/>
        <v>0</v>
      </c>
      <c r="AW78" s="189">
        <f t="shared" si="48"/>
        <v>0</v>
      </c>
      <c r="AX78" s="189">
        <f t="shared" si="49"/>
        <v>0</v>
      </c>
      <c r="AZ78" s="194"/>
    </row>
    <row r="79" spans="1:52" s="189" customFormat="1">
      <c r="A79" s="189" t="str">
        <f>'HARD DATA'!B70</f>
        <v>Nate</v>
      </c>
      <c r="B79" s="190">
        <f>_xlfn.IFNA(INDEX(L_TIP_TEPPAN[],MATCH($A79,L_TIP_TEPPAN[EMPLOYEE NAME],0),3),0)</f>
        <v>0</v>
      </c>
      <c r="C79" s="190">
        <f>_xlfn.IFNA(INDEX(L_TIP_SUSHI[],MATCH($A79,L_TIP_SUSHI[EMPLOYEE NAME],0),3),0)</f>
        <v>0</v>
      </c>
      <c r="D79" s="191">
        <f>_xlfn.IFNA(INDEX(L_TIP_BAR[],MATCH($A79,L_TIP_BAR[EMPLOYEE NAME],0),3),0)</f>
        <v>0</v>
      </c>
      <c r="E79" s="192">
        <f>_xlfn.IFNA(INDEX(L_TIP_BUSSER[],MATCH($A79,L_TIP_BUSSER[EMPLOYEE NAME],0),3),0)</f>
        <v>0</v>
      </c>
      <c r="F79" s="190">
        <f>_xlfn.IFNA(INDEX(L_TIP_TOGO[],MATCH(A79,L_TIP_TOGO[EMPLOYEE NAME],0),3),0)</f>
        <v>0</v>
      </c>
      <c r="G79" s="193"/>
      <c r="I79" s="189">
        <f>_xlfn.IFNA(INDEX(D_TIP_TEPPAN[],MATCH($A79,D_TIP_TEPPAN[EMPLOYEE NAME],0),3),0)</f>
        <v>0</v>
      </c>
      <c r="J79" s="189">
        <f>_xlfn.IFNA(INDEX(D_TIP_SUSHI[],MATCH($A79,D_TIP_SUSHI[EMPLOYEE NAME],0),3),0)</f>
        <v>0</v>
      </c>
      <c r="K79" s="189">
        <f>_xlfn.IFNA(INDEX(D_TIP_BAR[],MATCH($A79,D_TIP_BAR[EMPLOYEE NAME],0),3),0)</f>
        <v>0</v>
      </c>
      <c r="L79" s="189">
        <f>_xlfn.IFNA(INDEX(D_TIP_BUSSER[],MATCH($A79,D_TIP_BUSSER[EMPLOYEE NAME],0),3),0)</f>
        <v>0</v>
      </c>
      <c r="M79" s="189">
        <f>_xlfn.IFNA(INDEX(D_TIP_TOGO[],MATCH($A79,D_TIP_TOGO[EMPLOYEE NAME],0),3),0)</f>
        <v>0</v>
      </c>
      <c r="N79" s="189">
        <f t="shared" si="60"/>
        <v>0</v>
      </c>
      <c r="O79" s="193">
        <f t="shared" si="61"/>
        <v>0</v>
      </c>
      <c r="P79" s="189">
        <f t="shared" si="62"/>
        <v>0</v>
      </c>
      <c r="Q79" s="194"/>
      <c r="R79" s="189" t="str">
        <f t="shared" si="38"/>
        <v/>
      </c>
      <c r="S79" s="189" t="str">
        <f t="shared" si="50"/>
        <v/>
      </c>
      <c r="V79" s="194"/>
      <c r="W79" s="189" t="str">
        <f t="shared" si="39"/>
        <v/>
      </c>
      <c r="X79" s="189">
        <f t="shared" si="51"/>
        <v>0</v>
      </c>
      <c r="Y79" s="189">
        <f t="shared" si="52"/>
        <v>0</v>
      </c>
      <c r="Z79" s="189">
        <f t="shared" si="53"/>
        <v>0</v>
      </c>
      <c r="AB79" s="194"/>
      <c r="AC79" s="189" t="str">
        <f t="shared" si="40"/>
        <v/>
      </c>
      <c r="AD79" s="189">
        <f t="shared" si="54"/>
        <v>0</v>
      </c>
      <c r="AE79" s="189">
        <f t="shared" si="55"/>
        <v>0</v>
      </c>
      <c r="AF79" s="189">
        <f t="shared" si="56"/>
        <v>0</v>
      </c>
      <c r="AH79" s="194"/>
      <c r="AI79" s="189" t="str">
        <f t="shared" si="41"/>
        <v/>
      </c>
      <c r="AJ79" s="189">
        <f t="shared" si="57"/>
        <v>0</v>
      </c>
      <c r="AK79" s="189">
        <f t="shared" si="42"/>
        <v>0</v>
      </c>
      <c r="AL79" s="189">
        <f t="shared" si="43"/>
        <v>0</v>
      </c>
      <c r="AN79" s="194"/>
      <c r="AO79" s="189" t="str">
        <f t="shared" si="44"/>
        <v/>
      </c>
      <c r="AP79" s="189">
        <f t="shared" si="58"/>
        <v>0</v>
      </c>
      <c r="AQ79" s="189">
        <f t="shared" si="45"/>
        <v>0</v>
      </c>
      <c r="AR79" s="189">
        <f t="shared" si="46"/>
        <v>0</v>
      </c>
      <c r="AT79" s="194"/>
      <c r="AU79" s="189" t="str">
        <f t="shared" si="47"/>
        <v/>
      </c>
      <c r="AV79" s="189">
        <f t="shared" si="59"/>
        <v>0</v>
      </c>
      <c r="AW79" s="189">
        <f t="shared" si="48"/>
        <v>0</v>
      </c>
      <c r="AX79" s="189">
        <f t="shared" si="49"/>
        <v>0</v>
      </c>
      <c r="AZ79" s="194"/>
    </row>
    <row r="80" spans="1:52" s="189" customFormat="1">
      <c r="A80" s="189" t="str">
        <f>'HARD DATA'!B71</f>
        <v>Mat</v>
      </c>
      <c r="B80" s="190">
        <f>_xlfn.IFNA(INDEX(L_TIP_TEPPAN[],MATCH($A80,L_TIP_TEPPAN[EMPLOYEE NAME],0),3),0)</f>
        <v>0</v>
      </c>
      <c r="C80" s="190">
        <f>_xlfn.IFNA(INDEX(L_TIP_SUSHI[],MATCH($A80,L_TIP_SUSHI[EMPLOYEE NAME],0),3),0)</f>
        <v>0</v>
      </c>
      <c r="D80" s="191">
        <f>_xlfn.IFNA(INDEX(L_TIP_BAR[],MATCH($A80,L_TIP_BAR[EMPLOYEE NAME],0),3),0)</f>
        <v>0</v>
      </c>
      <c r="E80" s="192">
        <f>_xlfn.IFNA(INDEX(L_TIP_BUSSER[],MATCH($A80,L_TIP_BUSSER[EMPLOYEE NAME],0),3),0)</f>
        <v>0</v>
      </c>
      <c r="F80" s="190">
        <f>_xlfn.IFNA(INDEX(L_TIP_TOGO[],MATCH(A80,L_TIP_TOGO[EMPLOYEE NAME],0),3),0)</f>
        <v>0</v>
      </c>
      <c r="G80" s="193"/>
      <c r="I80" s="189">
        <f>_xlfn.IFNA(INDEX(D_TIP_TEPPAN[],MATCH($A80,D_TIP_TEPPAN[EMPLOYEE NAME],0),3),0)</f>
        <v>0</v>
      </c>
      <c r="J80" s="189">
        <f>_xlfn.IFNA(INDEX(D_TIP_SUSHI[],MATCH($A80,D_TIP_SUSHI[EMPLOYEE NAME],0),3),0)</f>
        <v>0</v>
      </c>
      <c r="K80" s="189">
        <f>_xlfn.IFNA(INDEX(D_TIP_BAR[],MATCH($A80,D_TIP_BAR[EMPLOYEE NAME],0),3),0)</f>
        <v>0</v>
      </c>
      <c r="L80" s="189">
        <f>_xlfn.IFNA(INDEX(D_TIP_BUSSER[],MATCH($A80,D_TIP_BUSSER[EMPLOYEE NAME],0),3),0)</f>
        <v>0</v>
      </c>
      <c r="M80" s="189">
        <f>_xlfn.IFNA(INDEX(D_TIP_TOGO[],MATCH($A80,D_TIP_TOGO[EMPLOYEE NAME],0),3),0)</f>
        <v>0</v>
      </c>
      <c r="N80" s="189">
        <f t="shared" si="60"/>
        <v>0</v>
      </c>
      <c r="O80" s="193">
        <f t="shared" si="61"/>
        <v>0</v>
      </c>
      <c r="P80" s="189">
        <f t="shared" si="62"/>
        <v>0</v>
      </c>
      <c r="Q80" s="194"/>
      <c r="R80" s="189" t="str">
        <f t="shared" si="38"/>
        <v/>
      </c>
      <c r="S80" s="189" t="str">
        <f t="shared" si="50"/>
        <v/>
      </c>
      <c r="V80" s="194"/>
      <c r="W80" s="189" t="str">
        <f t="shared" si="39"/>
        <v/>
      </c>
      <c r="X80" s="189">
        <f t="shared" si="51"/>
        <v>0</v>
      </c>
      <c r="Y80" s="189">
        <f t="shared" si="52"/>
        <v>0</v>
      </c>
      <c r="Z80" s="189">
        <f t="shared" si="53"/>
        <v>0</v>
      </c>
      <c r="AB80" s="194"/>
      <c r="AC80" s="189" t="str">
        <f t="shared" si="40"/>
        <v/>
      </c>
      <c r="AD80" s="189">
        <f t="shared" si="54"/>
        <v>0</v>
      </c>
      <c r="AE80" s="189">
        <f t="shared" si="55"/>
        <v>0</v>
      </c>
      <c r="AF80" s="189">
        <f t="shared" si="56"/>
        <v>0</v>
      </c>
      <c r="AH80" s="194"/>
      <c r="AI80" s="189" t="str">
        <f t="shared" si="41"/>
        <v/>
      </c>
      <c r="AJ80" s="189">
        <f t="shared" si="57"/>
        <v>0</v>
      </c>
      <c r="AK80" s="189">
        <f t="shared" si="42"/>
        <v>0</v>
      </c>
      <c r="AL80" s="189">
        <f t="shared" si="43"/>
        <v>0</v>
      </c>
      <c r="AN80" s="194"/>
      <c r="AO80" s="189" t="str">
        <f t="shared" si="44"/>
        <v/>
      </c>
      <c r="AP80" s="189">
        <f t="shared" si="58"/>
        <v>0</v>
      </c>
      <c r="AQ80" s="189">
        <f t="shared" si="45"/>
        <v>0</v>
      </c>
      <c r="AR80" s="189">
        <f t="shared" si="46"/>
        <v>0</v>
      </c>
      <c r="AT80" s="194"/>
      <c r="AU80" s="189" t="str">
        <f t="shared" si="47"/>
        <v/>
      </c>
      <c r="AV80" s="189">
        <f t="shared" si="59"/>
        <v>0</v>
      </c>
      <c r="AW80" s="189">
        <f t="shared" si="48"/>
        <v>0</v>
      </c>
      <c r="AX80" s="189">
        <f t="shared" si="49"/>
        <v>0</v>
      </c>
      <c r="AZ80" s="194"/>
    </row>
    <row r="81" spans="1:52" s="189" customFormat="1">
      <c r="A81" s="189" t="str">
        <f>'HARD DATA'!B72</f>
        <v>Martha</v>
      </c>
      <c r="B81" s="190">
        <f>_xlfn.IFNA(INDEX(L_TIP_TEPPAN[],MATCH($A81,L_TIP_TEPPAN[EMPLOYEE NAME],0),3),0)</f>
        <v>0</v>
      </c>
      <c r="C81" s="190">
        <f>_xlfn.IFNA(INDEX(L_TIP_SUSHI[],MATCH($A81,L_TIP_SUSHI[EMPLOYEE NAME],0),3),0)</f>
        <v>0</v>
      </c>
      <c r="D81" s="191">
        <f>_xlfn.IFNA(INDEX(L_TIP_BAR[],MATCH($A81,L_TIP_BAR[EMPLOYEE NAME],0),3),0)</f>
        <v>0</v>
      </c>
      <c r="E81" s="192">
        <f>_xlfn.IFNA(INDEX(L_TIP_BUSSER[],MATCH($A81,L_TIP_BUSSER[EMPLOYEE NAME],0),3),0)</f>
        <v>0</v>
      </c>
      <c r="F81" s="190">
        <f>_xlfn.IFNA(INDEX(L_TIP_TOGO[],MATCH(A81,L_TIP_TOGO[EMPLOYEE NAME],0),3),0)</f>
        <v>0</v>
      </c>
      <c r="G81" s="193"/>
      <c r="I81" s="189">
        <f>_xlfn.IFNA(INDEX(D_TIP_TEPPAN[],MATCH($A81,D_TIP_TEPPAN[EMPLOYEE NAME],0),3),0)</f>
        <v>0</v>
      </c>
      <c r="J81" s="189">
        <f>_xlfn.IFNA(INDEX(D_TIP_SUSHI[],MATCH($A81,D_TIP_SUSHI[EMPLOYEE NAME],0),3),0)</f>
        <v>0</v>
      </c>
      <c r="K81" s="189">
        <f>_xlfn.IFNA(INDEX(D_TIP_BAR[],MATCH($A81,D_TIP_BAR[EMPLOYEE NAME],0),3),0)</f>
        <v>0</v>
      </c>
      <c r="L81" s="189">
        <f>_xlfn.IFNA(INDEX(D_TIP_BUSSER[],MATCH($A81,D_TIP_BUSSER[EMPLOYEE NAME],0),3),0)</f>
        <v>0</v>
      </c>
      <c r="M81" s="189">
        <f>_xlfn.IFNA(INDEX(D_TIP_TOGO[],MATCH($A81,D_TIP_TOGO[EMPLOYEE NAME],0),3),0)</f>
        <v>0</v>
      </c>
      <c r="N81" s="189">
        <f t="shared" si="60"/>
        <v>0</v>
      </c>
      <c r="O81" s="193">
        <f t="shared" si="61"/>
        <v>0</v>
      </c>
      <c r="P81" s="189">
        <f t="shared" si="62"/>
        <v>0</v>
      </c>
      <c r="Q81" s="194"/>
      <c r="R81" s="189" t="str">
        <f t="shared" si="38"/>
        <v/>
      </c>
      <c r="S81" s="189" t="str">
        <f t="shared" si="50"/>
        <v/>
      </c>
      <c r="V81" s="194"/>
      <c r="W81" s="189" t="str">
        <f t="shared" si="39"/>
        <v/>
      </c>
      <c r="X81" s="189">
        <f t="shared" si="51"/>
        <v>0</v>
      </c>
      <c r="Y81" s="189">
        <f t="shared" si="52"/>
        <v>0</v>
      </c>
      <c r="Z81" s="189">
        <f t="shared" si="53"/>
        <v>0</v>
      </c>
      <c r="AB81" s="194"/>
      <c r="AC81" s="189" t="str">
        <f t="shared" si="40"/>
        <v/>
      </c>
      <c r="AD81" s="189">
        <f t="shared" si="54"/>
        <v>0</v>
      </c>
      <c r="AE81" s="189">
        <f t="shared" si="55"/>
        <v>0</v>
      </c>
      <c r="AF81" s="189">
        <f t="shared" si="56"/>
        <v>0</v>
      </c>
      <c r="AH81" s="194"/>
      <c r="AI81" s="189" t="str">
        <f t="shared" si="41"/>
        <v/>
      </c>
      <c r="AJ81" s="189">
        <f t="shared" si="57"/>
        <v>0</v>
      </c>
      <c r="AK81" s="189">
        <f t="shared" si="42"/>
        <v>0</v>
      </c>
      <c r="AL81" s="189">
        <f t="shared" si="43"/>
        <v>0</v>
      </c>
      <c r="AN81" s="194"/>
      <c r="AO81" s="189" t="str">
        <f t="shared" si="44"/>
        <v/>
      </c>
      <c r="AP81" s="189">
        <f t="shared" si="58"/>
        <v>0</v>
      </c>
      <c r="AQ81" s="189">
        <f t="shared" si="45"/>
        <v>0</v>
      </c>
      <c r="AR81" s="189">
        <f t="shared" si="46"/>
        <v>0</v>
      </c>
      <c r="AT81" s="194"/>
      <c r="AU81" s="189" t="str">
        <f t="shared" si="47"/>
        <v/>
      </c>
      <c r="AV81" s="189">
        <f t="shared" si="59"/>
        <v>0</v>
      </c>
      <c r="AW81" s="189">
        <f t="shared" si="48"/>
        <v>0</v>
      </c>
      <c r="AX81" s="189">
        <f t="shared" si="49"/>
        <v>0</v>
      </c>
      <c r="AZ81" s="194"/>
    </row>
    <row r="82" spans="1:52" s="189" customFormat="1">
      <c r="A82" s="189" t="str">
        <f>'HARD DATA'!B73</f>
        <v>Tio</v>
      </c>
      <c r="B82" s="190">
        <f>_xlfn.IFNA(INDEX(L_TIP_TEPPAN[],MATCH($A82,L_TIP_TEPPAN[EMPLOYEE NAME],0),3),0)</f>
        <v>0</v>
      </c>
      <c r="C82" s="190">
        <f>_xlfn.IFNA(INDEX(L_TIP_SUSHI[],MATCH($A82,L_TIP_SUSHI[EMPLOYEE NAME],0),3),0)</f>
        <v>0</v>
      </c>
      <c r="D82" s="191">
        <f>_xlfn.IFNA(INDEX(L_TIP_BAR[],MATCH($A82,L_TIP_BAR[EMPLOYEE NAME],0),3),0)</f>
        <v>0</v>
      </c>
      <c r="E82" s="192">
        <f>_xlfn.IFNA(INDEX(L_TIP_BUSSER[],MATCH($A82,L_TIP_BUSSER[EMPLOYEE NAME],0),3),0)</f>
        <v>0</v>
      </c>
      <c r="F82" s="190">
        <f>_xlfn.IFNA(INDEX(L_TIP_TOGO[],MATCH(A82,L_TIP_TOGO[EMPLOYEE NAME],0),3),0)</f>
        <v>0</v>
      </c>
      <c r="G82" s="193"/>
      <c r="I82" s="189">
        <f>_xlfn.IFNA(INDEX(D_TIP_TEPPAN[],MATCH($A82,D_TIP_TEPPAN[EMPLOYEE NAME],0),3),0)</f>
        <v>0</v>
      </c>
      <c r="J82" s="189">
        <f>_xlfn.IFNA(INDEX(D_TIP_SUSHI[],MATCH($A82,D_TIP_SUSHI[EMPLOYEE NAME],0),3),0)</f>
        <v>0</v>
      </c>
      <c r="K82" s="189">
        <f>_xlfn.IFNA(INDEX(D_TIP_BAR[],MATCH($A82,D_TIP_BAR[EMPLOYEE NAME],0),3),0)</f>
        <v>0</v>
      </c>
      <c r="L82" s="189">
        <f>_xlfn.IFNA(INDEX(D_TIP_BUSSER[],MATCH($A82,D_TIP_BUSSER[EMPLOYEE NAME],0),3),0)</f>
        <v>0</v>
      </c>
      <c r="M82" s="189">
        <f>_xlfn.IFNA(INDEX(D_TIP_TOGO[],MATCH($A82,D_TIP_TOGO[EMPLOYEE NAME],0),3),0)</f>
        <v>0</v>
      </c>
      <c r="N82" s="189">
        <f t="shared" si="60"/>
        <v>0</v>
      </c>
      <c r="O82" s="193">
        <f t="shared" si="61"/>
        <v>0</v>
      </c>
      <c r="P82" s="189">
        <f t="shared" si="62"/>
        <v>0</v>
      </c>
      <c r="Q82" s="194"/>
      <c r="R82" s="189" t="str">
        <f t="shared" si="38"/>
        <v/>
      </c>
      <c r="S82" s="189" t="str">
        <f t="shared" si="50"/>
        <v/>
      </c>
      <c r="V82" s="194"/>
      <c r="W82" s="189" t="str">
        <f t="shared" si="39"/>
        <v/>
      </c>
      <c r="X82" s="189">
        <f t="shared" si="51"/>
        <v>0</v>
      </c>
      <c r="Y82" s="189">
        <f t="shared" si="52"/>
        <v>0</v>
      </c>
      <c r="Z82" s="189">
        <f t="shared" si="53"/>
        <v>0</v>
      </c>
      <c r="AB82" s="194"/>
      <c r="AC82" s="189" t="str">
        <f t="shared" si="40"/>
        <v/>
      </c>
      <c r="AD82" s="189">
        <f t="shared" si="54"/>
        <v>0</v>
      </c>
      <c r="AE82" s="189">
        <f t="shared" si="55"/>
        <v>0</v>
      </c>
      <c r="AF82" s="189">
        <f t="shared" si="56"/>
        <v>0</v>
      </c>
      <c r="AH82" s="194"/>
      <c r="AI82" s="189" t="str">
        <f t="shared" si="41"/>
        <v/>
      </c>
      <c r="AJ82" s="189">
        <f t="shared" si="57"/>
        <v>0</v>
      </c>
      <c r="AK82" s="189">
        <f t="shared" si="42"/>
        <v>0</v>
      </c>
      <c r="AL82" s="189">
        <f t="shared" si="43"/>
        <v>0</v>
      </c>
      <c r="AN82" s="194"/>
      <c r="AO82" s="189" t="str">
        <f t="shared" si="44"/>
        <v/>
      </c>
      <c r="AP82" s="189">
        <f t="shared" si="58"/>
        <v>0</v>
      </c>
      <c r="AQ82" s="189">
        <f t="shared" si="45"/>
        <v>0</v>
      </c>
      <c r="AR82" s="189">
        <f t="shared" si="46"/>
        <v>0</v>
      </c>
      <c r="AT82" s="194"/>
      <c r="AU82" s="189" t="str">
        <f t="shared" si="47"/>
        <v/>
      </c>
      <c r="AV82" s="189">
        <f t="shared" si="59"/>
        <v>0</v>
      </c>
      <c r="AW82" s="189">
        <f t="shared" si="48"/>
        <v>0</v>
      </c>
      <c r="AX82" s="189">
        <f t="shared" si="49"/>
        <v>0</v>
      </c>
      <c r="AZ82" s="194"/>
    </row>
    <row r="83" spans="1:52" s="189" customFormat="1">
      <c r="A83" s="189" t="str">
        <f>'HARD DATA'!B74</f>
        <v>Tia</v>
      </c>
      <c r="B83" s="190">
        <f>_xlfn.IFNA(INDEX(L_TIP_TEPPAN[],MATCH($A83,L_TIP_TEPPAN[EMPLOYEE NAME],0),3),0)</f>
        <v>0</v>
      </c>
      <c r="C83" s="190">
        <f>_xlfn.IFNA(INDEX(L_TIP_SUSHI[],MATCH($A83,L_TIP_SUSHI[EMPLOYEE NAME],0),3),0)</f>
        <v>0</v>
      </c>
      <c r="D83" s="191">
        <f>_xlfn.IFNA(INDEX(L_TIP_BAR[],MATCH($A83,L_TIP_BAR[EMPLOYEE NAME],0),3),0)</f>
        <v>0</v>
      </c>
      <c r="E83" s="192">
        <f>_xlfn.IFNA(INDEX(L_TIP_BUSSER[],MATCH($A83,L_TIP_BUSSER[EMPLOYEE NAME],0),3),0)</f>
        <v>0</v>
      </c>
      <c r="F83" s="190">
        <f>_xlfn.IFNA(INDEX(L_TIP_TOGO[],MATCH(A83,L_TIP_TOGO[EMPLOYEE NAME],0),3),0)</f>
        <v>0</v>
      </c>
      <c r="G83" s="193"/>
      <c r="I83" s="189">
        <f>_xlfn.IFNA(INDEX(D_TIP_TEPPAN[],MATCH($A83,D_TIP_TEPPAN[EMPLOYEE NAME],0),3),0)</f>
        <v>0</v>
      </c>
      <c r="J83" s="189">
        <f>_xlfn.IFNA(INDEX(D_TIP_SUSHI[],MATCH($A83,D_TIP_SUSHI[EMPLOYEE NAME],0),3),0)</f>
        <v>0</v>
      </c>
      <c r="K83" s="189">
        <f>_xlfn.IFNA(INDEX(D_TIP_BAR[],MATCH($A83,D_TIP_BAR[EMPLOYEE NAME],0),3),0)</f>
        <v>0</v>
      </c>
      <c r="L83" s="189">
        <f>_xlfn.IFNA(INDEX(D_TIP_BUSSER[],MATCH($A83,D_TIP_BUSSER[EMPLOYEE NAME],0),3),0)</f>
        <v>0</v>
      </c>
      <c r="M83" s="189">
        <f>_xlfn.IFNA(INDEX(D_TIP_TOGO[],MATCH($A83,D_TIP_TOGO[EMPLOYEE NAME],0),3),0)</f>
        <v>0</v>
      </c>
      <c r="N83" s="189">
        <f t="shared" si="60"/>
        <v>0</v>
      </c>
      <c r="O83" s="193">
        <f t="shared" si="61"/>
        <v>0</v>
      </c>
      <c r="P83" s="189">
        <f t="shared" si="62"/>
        <v>0</v>
      </c>
      <c r="Q83" s="194"/>
      <c r="R83" s="189" t="str">
        <f t="shared" si="38"/>
        <v/>
      </c>
      <c r="S83" s="189" t="str">
        <f t="shared" si="50"/>
        <v/>
      </c>
      <c r="V83" s="194"/>
      <c r="W83" s="189" t="str">
        <f t="shared" si="39"/>
        <v/>
      </c>
      <c r="X83" s="189">
        <f t="shared" si="51"/>
        <v>0</v>
      </c>
      <c r="Y83" s="189">
        <f t="shared" si="52"/>
        <v>0</v>
      </c>
      <c r="Z83" s="189">
        <f t="shared" si="53"/>
        <v>0</v>
      </c>
      <c r="AB83" s="194"/>
      <c r="AC83" s="189" t="str">
        <f t="shared" si="40"/>
        <v/>
      </c>
      <c r="AD83" s="189">
        <f t="shared" si="54"/>
        <v>0</v>
      </c>
      <c r="AE83" s="189">
        <f t="shared" si="55"/>
        <v>0</v>
      </c>
      <c r="AF83" s="189">
        <f t="shared" si="56"/>
        <v>0</v>
      </c>
      <c r="AH83" s="194"/>
      <c r="AI83" s="189" t="str">
        <f t="shared" si="41"/>
        <v/>
      </c>
      <c r="AJ83" s="189">
        <f t="shared" si="57"/>
        <v>0</v>
      </c>
      <c r="AK83" s="189">
        <f t="shared" si="42"/>
        <v>0</v>
      </c>
      <c r="AL83" s="189">
        <f t="shared" si="43"/>
        <v>0</v>
      </c>
      <c r="AN83" s="194"/>
      <c r="AO83" s="189" t="str">
        <f t="shared" si="44"/>
        <v/>
      </c>
      <c r="AP83" s="189">
        <f t="shared" si="58"/>
        <v>0</v>
      </c>
      <c r="AQ83" s="189">
        <f t="shared" si="45"/>
        <v>0</v>
      </c>
      <c r="AR83" s="189">
        <f t="shared" si="46"/>
        <v>0</v>
      </c>
      <c r="AT83" s="194"/>
      <c r="AU83" s="189" t="str">
        <f t="shared" si="47"/>
        <v/>
      </c>
      <c r="AV83" s="189">
        <f t="shared" si="59"/>
        <v>0</v>
      </c>
      <c r="AW83" s="189">
        <f t="shared" si="48"/>
        <v>0</v>
      </c>
      <c r="AX83" s="189">
        <f t="shared" si="49"/>
        <v>0</v>
      </c>
      <c r="AZ83" s="194"/>
    </row>
    <row r="84" spans="1:52" s="189" customFormat="1">
      <c r="A84" s="189" t="str">
        <f>'HARD DATA'!B75</f>
        <v>Tom</v>
      </c>
      <c r="B84" s="190">
        <f>_xlfn.IFNA(INDEX(L_TIP_TEPPAN[],MATCH($A84,L_TIP_TEPPAN[EMPLOYEE NAME],0),3),0)</f>
        <v>0</v>
      </c>
      <c r="C84" s="190">
        <f>_xlfn.IFNA(INDEX(L_TIP_SUSHI[],MATCH($A84,L_TIP_SUSHI[EMPLOYEE NAME],0),3),0)</f>
        <v>0</v>
      </c>
      <c r="D84" s="191">
        <f>_xlfn.IFNA(INDEX(L_TIP_BAR[],MATCH($A84,L_TIP_BAR[EMPLOYEE NAME],0),3),0)</f>
        <v>0</v>
      </c>
      <c r="E84" s="192">
        <f>_xlfn.IFNA(INDEX(L_TIP_BUSSER[],MATCH($A84,L_TIP_BUSSER[EMPLOYEE NAME],0),3),0)</f>
        <v>0</v>
      </c>
      <c r="F84" s="190">
        <f>_xlfn.IFNA(INDEX(L_TIP_TOGO[],MATCH(A84,L_TIP_TOGO[EMPLOYEE NAME],0),3),0)</f>
        <v>0</v>
      </c>
      <c r="G84" s="193"/>
      <c r="I84" s="189">
        <f>_xlfn.IFNA(INDEX(D_TIP_TEPPAN[],MATCH($A84,D_TIP_TEPPAN[EMPLOYEE NAME],0),3),0)</f>
        <v>0</v>
      </c>
      <c r="J84" s="189">
        <f>_xlfn.IFNA(INDEX(D_TIP_SUSHI[],MATCH($A84,D_TIP_SUSHI[EMPLOYEE NAME],0),3),0)</f>
        <v>0</v>
      </c>
      <c r="K84" s="189">
        <f>_xlfn.IFNA(INDEX(D_TIP_BAR[],MATCH($A84,D_TIP_BAR[EMPLOYEE NAME],0),3),0)</f>
        <v>0</v>
      </c>
      <c r="L84" s="189">
        <f>_xlfn.IFNA(INDEX(D_TIP_BUSSER[],MATCH($A84,D_TIP_BUSSER[EMPLOYEE NAME],0),3),0)</f>
        <v>0</v>
      </c>
      <c r="M84" s="189">
        <f>_xlfn.IFNA(INDEX(D_TIP_TOGO[],MATCH($A84,D_TIP_TOGO[EMPLOYEE NAME],0),3),0)</f>
        <v>0</v>
      </c>
      <c r="N84" s="189">
        <f t="shared" si="60"/>
        <v>0</v>
      </c>
      <c r="O84" s="193">
        <f t="shared" si="61"/>
        <v>0</v>
      </c>
      <c r="P84" s="189">
        <f t="shared" si="62"/>
        <v>0</v>
      </c>
      <c r="Q84" s="194"/>
      <c r="R84" s="189" t="str">
        <f t="shared" si="38"/>
        <v/>
      </c>
      <c r="S84" s="189" t="str">
        <f t="shared" si="50"/>
        <v/>
      </c>
      <c r="V84" s="194"/>
      <c r="W84" s="189" t="str">
        <f t="shared" si="39"/>
        <v/>
      </c>
      <c r="X84" s="189">
        <f t="shared" si="51"/>
        <v>0</v>
      </c>
      <c r="Y84" s="189">
        <f t="shared" si="52"/>
        <v>0</v>
      </c>
      <c r="Z84" s="189">
        <f t="shared" si="53"/>
        <v>0</v>
      </c>
      <c r="AB84" s="194"/>
      <c r="AC84" s="189" t="str">
        <f t="shared" si="40"/>
        <v/>
      </c>
      <c r="AD84" s="189">
        <f t="shared" si="54"/>
        <v>0</v>
      </c>
      <c r="AE84" s="189">
        <f t="shared" si="55"/>
        <v>0</v>
      </c>
      <c r="AF84" s="189">
        <f t="shared" si="56"/>
        <v>0</v>
      </c>
      <c r="AH84" s="194"/>
      <c r="AI84" s="189" t="str">
        <f t="shared" si="41"/>
        <v/>
      </c>
      <c r="AJ84" s="189">
        <f t="shared" si="57"/>
        <v>0</v>
      </c>
      <c r="AK84" s="189">
        <f t="shared" si="42"/>
        <v>0</v>
      </c>
      <c r="AL84" s="189">
        <f t="shared" si="43"/>
        <v>0</v>
      </c>
      <c r="AN84" s="194"/>
      <c r="AO84" s="189" t="str">
        <f t="shared" si="44"/>
        <v/>
      </c>
      <c r="AP84" s="189">
        <f t="shared" si="58"/>
        <v>0</v>
      </c>
      <c r="AQ84" s="189">
        <f t="shared" si="45"/>
        <v>0</v>
      </c>
      <c r="AR84" s="189">
        <f t="shared" si="46"/>
        <v>0</v>
      </c>
      <c r="AT84" s="194"/>
      <c r="AU84" s="189" t="str">
        <f t="shared" si="47"/>
        <v/>
      </c>
      <c r="AV84" s="189">
        <f t="shared" si="59"/>
        <v>0</v>
      </c>
      <c r="AW84" s="189">
        <f t="shared" si="48"/>
        <v>0</v>
      </c>
      <c r="AX84" s="189">
        <f t="shared" si="49"/>
        <v>0</v>
      </c>
      <c r="AZ84" s="194"/>
    </row>
    <row r="85" spans="1:52" s="189" customFormat="1">
      <c r="A85" s="189" t="str">
        <f>'HARD DATA'!B76</f>
        <v>Tony</v>
      </c>
      <c r="B85" s="190">
        <f>_xlfn.IFNA(INDEX(L_TIP_TEPPAN[],MATCH($A85,L_TIP_TEPPAN[EMPLOYEE NAME],0),3),0)</f>
        <v>0</v>
      </c>
      <c r="C85" s="190">
        <f>_xlfn.IFNA(INDEX(L_TIP_SUSHI[],MATCH($A85,L_TIP_SUSHI[EMPLOYEE NAME],0),3),0)</f>
        <v>0</v>
      </c>
      <c r="D85" s="191">
        <f>_xlfn.IFNA(INDEX(L_TIP_BAR[],MATCH($A85,L_TIP_BAR[EMPLOYEE NAME],0),3),0)</f>
        <v>0</v>
      </c>
      <c r="E85" s="192">
        <f>_xlfn.IFNA(INDEX(L_TIP_BUSSER[],MATCH($A85,L_TIP_BUSSER[EMPLOYEE NAME],0),3),0)</f>
        <v>0</v>
      </c>
      <c r="F85" s="190">
        <f>_xlfn.IFNA(INDEX(L_TIP_TOGO[],MATCH(A85,L_TIP_TOGO[EMPLOYEE NAME],0),3),0)</f>
        <v>0</v>
      </c>
      <c r="G85" s="193"/>
      <c r="I85" s="189">
        <f>_xlfn.IFNA(INDEX(D_TIP_TEPPAN[],MATCH($A85,D_TIP_TEPPAN[EMPLOYEE NAME],0),3),0)</f>
        <v>0</v>
      </c>
      <c r="J85" s="189">
        <f>_xlfn.IFNA(INDEX(D_TIP_SUSHI[],MATCH($A85,D_TIP_SUSHI[EMPLOYEE NAME],0),3),0)</f>
        <v>0</v>
      </c>
      <c r="K85" s="189">
        <f>_xlfn.IFNA(INDEX(D_TIP_BAR[],MATCH($A85,D_TIP_BAR[EMPLOYEE NAME],0),3),0)</f>
        <v>0</v>
      </c>
      <c r="L85" s="189">
        <f>_xlfn.IFNA(INDEX(D_TIP_BUSSER[],MATCH($A85,D_TIP_BUSSER[EMPLOYEE NAME],0),3),0)</f>
        <v>0</v>
      </c>
      <c r="M85" s="189">
        <f>_xlfn.IFNA(INDEX(D_TIP_TOGO[],MATCH($A85,D_TIP_TOGO[EMPLOYEE NAME],0),3),0)</f>
        <v>0</v>
      </c>
      <c r="N85" s="189">
        <f t="shared" si="60"/>
        <v>0</v>
      </c>
      <c r="O85" s="193">
        <f t="shared" si="61"/>
        <v>0</v>
      </c>
      <c r="P85" s="189">
        <f t="shared" si="62"/>
        <v>0</v>
      </c>
      <c r="Q85" s="194"/>
      <c r="R85" s="189" t="str">
        <f t="shared" si="38"/>
        <v/>
      </c>
      <c r="S85" s="189" t="str">
        <f t="shared" si="50"/>
        <v/>
      </c>
      <c r="V85" s="194"/>
      <c r="W85" s="189" t="str">
        <f t="shared" si="39"/>
        <v/>
      </c>
      <c r="X85" s="189">
        <f t="shared" si="51"/>
        <v>0</v>
      </c>
      <c r="Y85" s="189">
        <f t="shared" si="52"/>
        <v>0</v>
      </c>
      <c r="Z85" s="189">
        <f t="shared" si="53"/>
        <v>0</v>
      </c>
      <c r="AB85" s="194"/>
      <c r="AC85" s="189" t="str">
        <f t="shared" si="40"/>
        <v/>
      </c>
      <c r="AD85" s="189">
        <f t="shared" si="54"/>
        <v>0</v>
      </c>
      <c r="AE85" s="189">
        <f t="shared" si="55"/>
        <v>0</v>
      </c>
      <c r="AF85" s="189">
        <f t="shared" si="56"/>
        <v>0</v>
      </c>
      <c r="AH85" s="194"/>
      <c r="AI85" s="189" t="str">
        <f t="shared" si="41"/>
        <v/>
      </c>
      <c r="AJ85" s="189">
        <f t="shared" si="57"/>
        <v>0</v>
      </c>
      <c r="AK85" s="189">
        <f t="shared" si="42"/>
        <v>0</v>
      </c>
      <c r="AL85" s="189">
        <f t="shared" si="43"/>
        <v>0</v>
      </c>
      <c r="AN85" s="194"/>
      <c r="AO85" s="189" t="str">
        <f t="shared" si="44"/>
        <v/>
      </c>
      <c r="AP85" s="189">
        <f t="shared" si="58"/>
        <v>0</v>
      </c>
      <c r="AQ85" s="189">
        <f t="shared" si="45"/>
        <v>0</v>
      </c>
      <c r="AR85" s="189">
        <f t="shared" si="46"/>
        <v>0</v>
      </c>
      <c r="AT85" s="194"/>
      <c r="AU85" s="189" t="str">
        <f t="shared" si="47"/>
        <v/>
      </c>
      <c r="AV85" s="189">
        <f t="shared" si="59"/>
        <v>0</v>
      </c>
      <c r="AW85" s="189">
        <f t="shared" si="48"/>
        <v>0</v>
      </c>
      <c r="AX85" s="189">
        <f t="shared" si="49"/>
        <v>0</v>
      </c>
      <c r="AZ85" s="194"/>
    </row>
    <row r="86" spans="1:52" s="189" customFormat="1">
      <c r="A86" s="189" t="str">
        <f>'HARD DATA'!B77</f>
        <v>Tod</v>
      </c>
      <c r="B86" s="190">
        <f>_xlfn.IFNA(INDEX(L_TIP_TEPPAN[],MATCH($A86,L_TIP_TEPPAN[EMPLOYEE NAME],0),3),0)</f>
        <v>0</v>
      </c>
      <c r="C86" s="190">
        <f>_xlfn.IFNA(INDEX(L_TIP_SUSHI[],MATCH($A86,L_TIP_SUSHI[EMPLOYEE NAME],0),3),0)</f>
        <v>0</v>
      </c>
      <c r="D86" s="191">
        <f>_xlfn.IFNA(INDEX(L_TIP_BAR[],MATCH($A86,L_TIP_BAR[EMPLOYEE NAME],0),3),0)</f>
        <v>0</v>
      </c>
      <c r="E86" s="192">
        <f>_xlfn.IFNA(INDEX(L_TIP_BUSSER[],MATCH($A86,L_TIP_BUSSER[EMPLOYEE NAME],0),3),0)</f>
        <v>0</v>
      </c>
      <c r="F86" s="190">
        <f>_xlfn.IFNA(INDEX(L_TIP_TOGO[],MATCH(A86,L_TIP_TOGO[EMPLOYEE NAME],0),3),0)</f>
        <v>0</v>
      </c>
      <c r="G86" s="193"/>
      <c r="I86" s="189">
        <f>_xlfn.IFNA(INDEX(D_TIP_TEPPAN[],MATCH($A86,D_TIP_TEPPAN[EMPLOYEE NAME],0),3),0)</f>
        <v>0</v>
      </c>
      <c r="J86" s="189">
        <f>_xlfn.IFNA(INDEX(D_TIP_SUSHI[],MATCH($A86,D_TIP_SUSHI[EMPLOYEE NAME],0),3),0)</f>
        <v>0</v>
      </c>
      <c r="K86" s="189">
        <f>_xlfn.IFNA(INDEX(D_TIP_BAR[],MATCH($A86,D_TIP_BAR[EMPLOYEE NAME],0),3),0)</f>
        <v>0</v>
      </c>
      <c r="L86" s="189">
        <f>_xlfn.IFNA(INDEX(D_TIP_BUSSER[],MATCH($A86,D_TIP_BUSSER[EMPLOYEE NAME],0),3),0)</f>
        <v>0</v>
      </c>
      <c r="M86" s="189">
        <f>_xlfn.IFNA(INDEX(D_TIP_TOGO[],MATCH($A86,D_TIP_TOGO[EMPLOYEE NAME],0),3),0)</f>
        <v>0</v>
      </c>
      <c r="N86" s="189">
        <f t="shared" si="60"/>
        <v>0</v>
      </c>
      <c r="O86" s="193">
        <f t="shared" si="61"/>
        <v>0</v>
      </c>
      <c r="P86" s="189">
        <f t="shared" si="62"/>
        <v>0</v>
      </c>
      <c r="Q86" s="194"/>
      <c r="R86" s="189" t="str">
        <f t="shared" si="38"/>
        <v/>
      </c>
      <c r="S86" s="189" t="str">
        <f t="shared" si="50"/>
        <v/>
      </c>
      <c r="V86" s="194"/>
      <c r="W86" s="189" t="str">
        <f t="shared" si="39"/>
        <v/>
      </c>
      <c r="X86" s="189">
        <f t="shared" si="51"/>
        <v>0</v>
      </c>
      <c r="Y86" s="189">
        <f t="shared" si="52"/>
        <v>0</v>
      </c>
      <c r="Z86" s="189">
        <f t="shared" si="53"/>
        <v>0</v>
      </c>
      <c r="AB86" s="194"/>
      <c r="AC86" s="189" t="str">
        <f t="shared" si="40"/>
        <v/>
      </c>
      <c r="AD86" s="189">
        <f t="shared" si="54"/>
        <v>0</v>
      </c>
      <c r="AE86" s="189">
        <f t="shared" si="55"/>
        <v>0</v>
      </c>
      <c r="AF86" s="189">
        <f t="shared" si="56"/>
        <v>0</v>
      </c>
      <c r="AH86" s="194"/>
      <c r="AI86" s="189" t="str">
        <f t="shared" si="41"/>
        <v/>
      </c>
      <c r="AJ86" s="189">
        <f t="shared" si="57"/>
        <v>0</v>
      </c>
      <c r="AK86" s="189">
        <f t="shared" si="42"/>
        <v>0</v>
      </c>
      <c r="AL86" s="189">
        <f t="shared" si="43"/>
        <v>0</v>
      </c>
      <c r="AN86" s="194"/>
      <c r="AO86" s="189" t="str">
        <f t="shared" si="44"/>
        <v/>
      </c>
      <c r="AP86" s="189">
        <f t="shared" si="58"/>
        <v>0</v>
      </c>
      <c r="AQ86" s="189">
        <f t="shared" si="45"/>
        <v>0</v>
      </c>
      <c r="AR86" s="189">
        <f t="shared" si="46"/>
        <v>0</v>
      </c>
      <c r="AT86" s="194"/>
      <c r="AU86" s="189" t="str">
        <f t="shared" si="47"/>
        <v/>
      </c>
      <c r="AV86" s="189">
        <f t="shared" si="59"/>
        <v>0</v>
      </c>
      <c r="AW86" s="189">
        <f t="shared" si="48"/>
        <v>0</v>
      </c>
      <c r="AX86" s="189">
        <f t="shared" si="49"/>
        <v>0</v>
      </c>
      <c r="AZ86" s="194"/>
    </row>
    <row r="87" spans="1:52" s="189" customFormat="1">
      <c r="A87" s="189" t="str">
        <f>'HARD DATA'!B78</f>
        <v>TimTim</v>
      </c>
      <c r="B87" s="190">
        <f>_xlfn.IFNA(INDEX(L_TIP_TEPPAN[],MATCH($A87,L_TIP_TEPPAN[EMPLOYEE NAME],0),3),0)</f>
        <v>0</v>
      </c>
      <c r="C87" s="190">
        <f>_xlfn.IFNA(INDEX(L_TIP_SUSHI[],MATCH($A87,L_TIP_SUSHI[EMPLOYEE NAME],0),3),0)</f>
        <v>0</v>
      </c>
      <c r="D87" s="191">
        <f>_xlfn.IFNA(INDEX(L_TIP_BAR[],MATCH($A87,L_TIP_BAR[EMPLOYEE NAME],0),3),0)</f>
        <v>0</v>
      </c>
      <c r="E87" s="192">
        <f>_xlfn.IFNA(INDEX(L_TIP_BUSSER[],MATCH($A87,L_TIP_BUSSER[EMPLOYEE NAME],0),3),0)</f>
        <v>0</v>
      </c>
      <c r="F87" s="190">
        <f>_xlfn.IFNA(INDEX(L_TIP_TOGO[],MATCH(A87,L_TIP_TOGO[EMPLOYEE NAME],0),3),0)</f>
        <v>0</v>
      </c>
      <c r="G87" s="193"/>
      <c r="I87" s="189">
        <f>_xlfn.IFNA(INDEX(D_TIP_TEPPAN[],MATCH($A87,D_TIP_TEPPAN[EMPLOYEE NAME],0),3),0)</f>
        <v>0</v>
      </c>
      <c r="J87" s="189">
        <f>_xlfn.IFNA(INDEX(D_TIP_SUSHI[],MATCH($A87,D_TIP_SUSHI[EMPLOYEE NAME],0),3),0)</f>
        <v>0</v>
      </c>
      <c r="K87" s="189">
        <f>_xlfn.IFNA(INDEX(D_TIP_BAR[],MATCH($A87,D_TIP_BAR[EMPLOYEE NAME],0),3),0)</f>
        <v>0</v>
      </c>
      <c r="L87" s="189">
        <f>_xlfn.IFNA(INDEX(D_TIP_BUSSER[],MATCH($A87,D_TIP_BUSSER[EMPLOYEE NAME],0),3),0)</f>
        <v>0</v>
      </c>
      <c r="M87" s="189">
        <f>_xlfn.IFNA(INDEX(D_TIP_TOGO[],MATCH($A87,D_TIP_TOGO[EMPLOYEE NAME],0),3),0)</f>
        <v>0</v>
      </c>
      <c r="N87" s="189">
        <f t="shared" si="60"/>
        <v>0</v>
      </c>
      <c r="O87" s="193">
        <f t="shared" si="61"/>
        <v>0</v>
      </c>
      <c r="P87" s="189">
        <f t="shared" si="62"/>
        <v>0</v>
      </c>
      <c r="Q87" s="194"/>
      <c r="R87" s="189" t="str">
        <f t="shared" si="38"/>
        <v/>
      </c>
      <c r="S87" s="189" t="str">
        <f t="shared" si="50"/>
        <v/>
      </c>
      <c r="V87" s="194"/>
      <c r="W87" s="189" t="str">
        <f t="shared" si="39"/>
        <v/>
      </c>
      <c r="X87" s="189">
        <f t="shared" si="51"/>
        <v>0</v>
      </c>
      <c r="Y87" s="189">
        <f t="shared" si="52"/>
        <v>0</v>
      </c>
      <c r="Z87" s="189">
        <f t="shared" si="53"/>
        <v>0</v>
      </c>
      <c r="AB87" s="194"/>
      <c r="AC87" s="189" t="str">
        <f t="shared" si="40"/>
        <v/>
      </c>
      <c r="AD87" s="189">
        <f t="shared" si="54"/>
        <v>0</v>
      </c>
      <c r="AE87" s="189">
        <f t="shared" si="55"/>
        <v>0</v>
      </c>
      <c r="AF87" s="189">
        <f t="shared" si="56"/>
        <v>0</v>
      </c>
      <c r="AH87" s="194"/>
      <c r="AI87" s="189" t="str">
        <f t="shared" si="41"/>
        <v/>
      </c>
      <c r="AJ87" s="189">
        <f t="shared" si="57"/>
        <v>0</v>
      </c>
      <c r="AK87" s="189">
        <f t="shared" si="42"/>
        <v>0</v>
      </c>
      <c r="AL87" s="189">
        <f t="shared" si="43"/>
        <v>0</v>
      </c>
      <c r="AN87" s="194"/>
      <c r="AO87" s="189" t="str">
        <f t="shared" si="44"/>
        <v/>
      </c>
      <c r="AP87" s="189">
        <f t="shared" si="58"/>
        <v>0</v>
      </c>
      <c r="AQ87" s="189">
        <f t="shared" si="45"/>
        <v>0</v>
      </c>
      <c r="AR87" s="189">
        <f t="shared" si="46"/>
        <v>0</v>
      </c>
      <c r="AT87" s="194"/>
      <c r="AU87" s="189" t="str">
        <f t="shared" si="47"/>
        <v/>
      </c>
      <c r="AV87" s="189">
        <f t="shared" si="59"/>
        <v>0</v>
      </c>
      <c r="AW87" s="189">
        <f t="shared" si="48"/>
        <v>0</v>
      </c>
      <c r="AX87" s="189">
        <f t="shared" si="49"/>
        <v>0</v>
      </c>
      <c r="AZ87" s="194"/>
    </row>
    <row r="88" spans="1:52" s="189" customFormat="1">
      <c r="A88" s="189" t="str">
        <f>'HARD DATA'!B79</f>
        <v>Timmy</v>
      </c>
      <c r="B88" s="190">
        <f>_xlfn.IFNA(INDEX(L_TIP_TEPPAN[],MATCH($A88,L_TIP_TEPPAN[EMPLOYEE NAME],0),3),0)</f>
        <v>0</v>
      </c>
      <c r="C88" s="190">
        <f>_xlfn.IFNA(INDEX(L_TIP_SUSHI[],MATCH($A88,L_TIP_SUSHI[EMPLOYEE NAME],0),3),0)</f>
        <v>0</v>
      </c>
      <c r="D88" s="191">
        <f>_xlfn.IFNA(INDEX(L_TIP_BAR[],MATCH($A88,L_TIP_BAR[EMPLOYEE NAME],0),3),0)</f>
        <v>0</v>
      </c>
      <c r="E88" s="192">
        <f>_xlfn.IFNA(INDEX(L_TIP_BUSSER[],MATCH($A88,L_TIP_BUSSER[EMPLOYEE NAME],0),3),0)</f>
        <v>0</v>
      </c>
      <c r="F88" s="190">
        <f>_xlfn.IFNA(INDEX(L_TIP_TOGO[],MATCH(A88,L_TIP_TOGO[EMPLOYEE NAME],0),3),0)</f>
        <v>0</v>
      </c>
      <c r="G88" s="193"/>
      <c r="I88" s="189">
        <f>_xlfn.IFNA(INDEX(D_TIP_TEPPAN[],MATCH($A88,D_TIP_TEPPAN[EMPLOYEE NAME],0),3),0)</f>
        <v>0</v>
      </c>
      <c r="J88" s="189">
        <f>_xlfn.IFNA(INDEX(D_TIP_SUSHI[],MATCH($A88,D_TIP_SUSHI[EMPLOYEE NAME],0),3),0)</f>
        <v>0</v>
      </c>
      <c r="K88" s="189">
        <f>_xlfn.IFNA(INDEX(D_TIP_BAR[],MATCH($A88,D_TIP_BAR[EMPLOYEE NAME],0),3),0)</f>
        <v>0</v>
      </c>
      <c r="L88" s="189">
        <f>_xlfn.IFNA(INDEX(D_TIP_BUSSER[],MATCH($A88,D_TIP_BUSSER[EMPLOYEE NAME],0),3),0)</f>
        <v>0</v>
      </c>
      <c r="M88" s="189">
        <f>_xlfn.IFNA(INDEX(D_TIP_TOGO[],MATCH($A88,D_TIP_TOGO[EMPLOYEE NAME],0),3),0)</f>
        <v>0</v>
      </c>
      <c r="N88" s="189">
        <f t="shared" si="60"/>
        <v>0</v>
      </c>
      <c r="O88" s="193">
        <f t="shared" si="61"/>
        <v>0</v>
      </c>
      <c r="P88" s="189">
        <f t="shared" si="62"/>
        <v>0</v>
      </c>
      <c r="Q88" s="194"/>
      <c r="R88" s="189" t="str">
        <f t="shared" si="38"/>
        <v/>
      </c>
      <c r="S88" s="189" t="str">
        <f t="shared" si="50"/>
        <v/>
      </c>
      <c r="V88" s="194"/>
      <c r="W88" s="189" t="str">
        <f t="shared" si="39"/>
        <v/>
      </c>
      <c r="X88" s="189">
        <f t="shared" si="51"/>
        <v>0</v>
      </c>
      <c r="Y88" s="189">
        <f t="shared" si="52"/>
        <v>0</v>
      </c>
      <c r="Z88" s="189">
        <f t="shared" si="53"/>
        <v>0</v>
      </c>
      <c r="AB88" s="194"/>
      <c r="AC88" s="189" t="str">
        <f t="shared" si="40"/>
        <v/>
      </c>
      <c r="AD88" s="189">
        <f t="shared" si="54"/>
        <v>0</v>
      </c>
      <c r="AE88" s="189">
        <f t="shared" si="55"/>
        <v>0</v>
      </c>
      <c r="AF88" s="189">
        <f t="shared" si="56"/>
        <v>0</v>
      </c>
      <c r="AH88" s="194"/>
      <c r="AI88" s="189" t="str">
        <f t="shared" si="41"/>
        <v/>
      </c>
      <c r="AJ88" s="189">
        <f t="shared" si="57"/>
        <v>0</v>
      </c>
      <c r="AK88" s="189">
        <f t="shared" si="42"/>
        <v>0</v>
      </c>
      <c r="AL88" s="189">
        <f t="shared" si="43"/>
        <v>0</v>
      </c>
      <c r="AN88" s="194"/>
      <c r="AO88" s="189" t="str">
        <f t="shared" si="44"/>
        <v/>
      </c>
      <c r="AP88" s="189">
        <f t="shared" si="58"/>
        <v>0</v>
      </c>
      <c r="AQ88" s="189">
        <f t="shared" si="45"/>
        <v>0</v>
      </c>
      <c r="AR88" s="189">
        <f t="shared" si="46"/>
        <v>0</v>
      </c>
      <c r="AT88" s="194"/>
      <c r="AU88" s="189" t="str">
        <f t="shared" si="47"/>
        <v/>
      </c>
      <c r="AV88" s="189">
        <f t="shared" si="59"/>
        <v>0</v>
      </c>
      <c r="AW88" s="189">
        <f t="shared" si="48"/>
        <v>0</v>
      </c>
      <c r="AX88" s="189">
        <f t="shared" si="49"/>
        <v>0</v>
      </c>
      <c r="AZ88" s="194"/>
    </row>
    <row r="89" spans="1:52" s="189" customFormat="1">
      <c r="A89" s="189" t="str">
        <f>'HARD DATA'!B80</f>
        <v>Tim</v>
      </c>
      <c r="B89" s="190">
        <f>_xlfn.IFNA(INDEX(L_TIP_TEPPAN[],MATCH($A89,L_TIP_TEPPAN[EMPLOYEE NAME],0),3),0)</f>
        <v>0</v>
      </c>
      <c r="C89" s="190">
        <f>_xlfn.IFNA(INDEX(L_TIP_SUSHI[],MATCH($A89,L_TIP_SUSHI[EMPLOYEE NAME],0),3),0)</f>
        <v>0</v>
      </c>
      <c r="D89" s="191">
        <f>_xlfn.IFNA(INDEX(L_TIP_BAR[],MATCH($A89,L_TIP_BAR[EMPLOYEE NAME],0),3),0)</f>
        <v>0</v>
      </c>
      <c r="E89" s="192">
        <f>_xlfn.IFNA(INDEX(L_TIP_BUSSER[],MATCH($A89,L_TIP_BUSSER[EMPLOYEE NAME],0),3),0)</f>
        <v>0</v>
      </c>
      <c r="F89" s="190">
        <f>_xlfn.IFNA(INDEX(L_TIP_TOGO[],MATCH(A89,L_TIP_TOGO[EMPLOYEE NAME],0),3),0)</f>
        <v>0</v>
      </c>
      <c r="G89" s="193"/>
      <c r="I89" s="189">
        <f>_xlfn.IFNA(INDEX(D_TIP_TEPPAN[],MATCH($A89,D_TIP_TEPPAN[EMPLOYEE NAME],0),3),0)</f>
        <v>0</v>
      </c>
      <c r="J89" s="189">
        <f>_xlfn.IFNA(INDEX(D_TIP_SUSHI[],MATCH($A89,D_TIP_SUSHI[EMPLOYEE NAME],0),3),0)</f>
        <v>0</v>
      </c>
      <c r="K89" s="189">
        <f>_xlfn.IFNA(INDEX(D_TIP_BAR[],MATCH($A89,D_TIP_BAR[EMPLOYEE NAME],0),3),0)</f>
        <v>0</v>
      </c>
      <c r="L89" s="189">
        <f>_xlfn.IFNA(INDEX(D_TIP_BUSSER[],MATCH($A89,D_TIP_BUSSER[EMPLOYEE NAME],0),3),0)</f>
        <v>0</v>
      </c>
      <c r="M89" s="189">
        <f>_xlfn.IFNA(INDEX(D_TIP_TOGO[],MATCH($A89,D_TIP_TOGO[EMPLOYEE NAME],0),3),0)</f>
        <v>0</v>
      </c>
      <c r="N89" s="189">
        <f t="shared" si="60"/>
        <v>0</v>
      </c>
      <c r="O89" s="193">
        <f t="shared" si="61"/>
        <v>0</v>
      </c>
      <c r="P89" s="189">
        <f t="shared" si="62"/>
        <v>0</v>
      </c>
      <c r="Q89" s="194"/>
      <c r="R89" s="189" t="str">
        <f t="shared" si="38"/>
        <v/>
      </c>
      <c r="S89" s="189" t="str">
        <f t="shared" si="50"/>
        <v/>
      </c>
      <c r="V89" s="194"/>
      <c r="W89" s="189" t="str">
        <f t="shared" si="39"/>
        <v/>
      </c>
      <c r="X89" s="189">
        <f t="shared" si="51"/>
        <v>0</v>
      </c>
      <c r="Y89" s="189">
        <f t="shared" si="52"/>
        <v>0</v>
      </c>
      <c r="Z89" s="189">
        <f t="shared" si="53"/>
        <v>0</v>
      </c>
      <c r="AB89" s="194"/>
      <c r="AC89" s="189" t="str">
        <f t="shared" si="40"/>
        <v/>
      </c>
      <c r="AD89" s="189">
        <f t="shared" si="54"/>
        <v>0</v>
      </c>
      <c r="AE89" s="189">
        <f t="shared" si="55"/>
        <v>0</v>
      </c>
      <c r="AF89" s="189">
        <f t="shared" si="56"/>
        <v>0</v>
      </c>
      <c r="AH89" s="194"/>
      <c r="AI89" s="189" t="str">
        <f t="shared" si="41"/>
        <v/>
      </c>
      <c r="AJ89" s="189">
        <f t="shared" si="57"/>
        <v>0</v>
      </c>
      <c r="AK89" s="189">
        <f t="shared" si="42"/>
        <v>0</v>
      </c>
      <c r="AL89" s="189">
        <f t="shared" si="43"/>
        <v>0</v>
      </c>
      <c r="AN89" s="194"/>
      <c r="AO89" s="189" t="str">
        <f t="shared" si="44"/>
        <v/>
      </c>
      <c r="AP89" s="189">
        <f t="shared" si="58"/>
        <v>0</v>
      </c>
      <c r="AQ89" s="189">
        <f t="shared" si="45"/>
        <v>0</v>
      </c>
      <c r="AR89" s="189">
        <f t="shared" si="46"/>
        <v>0</v>
      </c>
      <c r="AT89" s="194"/>
      <c r="AU89" s="189" t="str">
        <f t="shared" si="47"/>
        <v/>
      </c>
      <c r="AV89" s="189">
        <f t="shared" si="59"/>
        <v>0</v>
      </c>
      <c r="AW89" s="189">
        <f t="shared" si="48"/>
        <v>0</v>
      </c>
      <c r="AX89" s="189">
        <f t="shared" si="49"/>
        <v>0</v>
      </c>
      <c r="AZ89" s="194"/>
    </row>
    <row r="90" spans="1:52" s="189" customFormat="1">
      <c r="A90" s="189" t="str">
        <f>'HARD DATA'!B81</f>
        <v>Jeff</v>
      </c>
      <c r="B90" s="190">
        <f>_xlfn.IFNA(INDEX(L_TIP_TEPPAN[],MATCH($A90,L_TIP_TEPPAN[EMPLOYEE NAME],0),3),0)</f>
        <v>0</v>
      </c>
      <c r="C90" s="190">
        <f>_xlfn.IFNA(INDEX(L_TIP_SUSHI[],MATCH($A90,L_TIP_SUSHI[EMPLOYEE NAME],0),3),0)</f>
        <v>0</v>
      </c>
      <c r="D90" s="191">
        <f>_xlfn.IFNA(INDEX(L_TIP_BAR[],MATCH($A90,L_TIP_BAR[EMPLOYEE NAME],0),3),0)</f>
        <v>0</v>
      </c>
      <c r="E90" s="192">
        <f>_xlfn.IFNA(INDEX(L_TIP_BUSSER[],MATCH($A90,L_TIP_BUSSER[EMPLOYEE NAME],0),3),0)</f>
        <v>0</v>
      </c>
      <c r="F90" s="190">
        <f>_xlfn.IFNA(INDEX(L_TIP_TOGO[],MATCH(A90,L_TIP_TOGO[EMPLOYEE NAME],0),3),0)</f>
        <v>0</v>
      </c>
      <c r="G90" s="193"/>
      <c r="I90" s="189">
        <f>_xlfn.IFNA(INDEX(D_TIP_TEPPAN[],MATCH($A90,D_TIP_TEPPAN[EMPLOYEE NAME],0),3),0)</f>
        <v>0</v>
      </c>
      <c r="J90" s="189">
        <f>_xlfn.IFNA(INDEX(D_TIP_SUSHI[],MATCH($A90,D_TIP_SUSHI[EMPLOYEE NAME],0),3),0)</f>
        <v>0</v>
      </c>
      <c r="K90" s="189">
        <f>_xlfn.IFNA(INDEX(D_TIP_BAR[],MATCH($A90,D_TIP_BAR[EMPLOYEE NAME],0),3),0)</f>
        <v>0</v>
      </c>
      <c r="L90" s="189">
        <f>_xlfn.IFNA(INDEX(D_TIP_BUSSER[],MATCH($A90,D_TIP_BUSSER[EMPLOYEE NAME],0),3),0)</f>
        <v>0</v>
      </c>
      <c r="M90" s="189">
        <f>_xlfn.IFNA(INDEX(D_TIP_TOGO[],MATCH($A90,D_TIP_TOGO[EMPLOYEE NAME],0),3),0)</f>
        <v>0</v>
      </c>
      <c r="N90" s="189">
        <f t="shared" si="60"/>
        <v>0</v>
      </c>
      <c r="O90" s="193">
        <f t="shared" si="61"/>
        <v>0</v>
      </c>
      <c r="P90" s="189">
        <f t="shared" si="62"/>
        <v>0</v>
      </c>
      <c r="Q90" s="194"/>
      <c r="R90" s="189" t="str">
        <f t="shared" si="38"/>
        <v/>
      </c>
      <c r="S90" s="189" t="str">
        <f t="shared" si="50"/>
        <v/>
      </c>
      <c r="V90" s="194"/>
      <c r="W90" s="189" t="str">
        <f t="shared" si="39"/>
        <v/>
      </c>
      <c r="X90" s="189">
        <f t="shared" si="51"/>
        <v>0</v>
      </c>
      <c r="Y90" s="189">
        <f t="shared" si="52"/>
        <v>0</v>
      </c>
      <c r="Z90" s="189">
        <f t="shared" si="53"/>
        <v>0</v>
      </c>
      <c r="AB90" s="194"/>
      <c r="AC90" s="189" t="str">
        <f t="shared" si="40"/>
        <v/>
      </c>
      <c r="AD90" s="189">
        <f t="shared" si="54"/>
        <v>0</v>
      </c>
      <c r="AE90" s="189">
        <f t="shared" si="55"/>
        <v>0</v>
      </c>
      <c r="AF90" s="189">
        <f t="shared" si="56"/>
        <v>0</v>
      </c>
      <c r="AH90" s="194"/>
      <c r="AI90" s="189" t="str">
        <f t="shared" si="41"/>
        <v/>
      </c>
      <c r="AJ90" s="189">
        <f t="shared" si="57"/>
        <v>0</v>
      </c>
      <c r="AK90" s="189">
        <f t="shared" si="42"/>
        <v>0</v>
      </c>
      <c r="AL90" s="189">
        <f t="shared" si="43"/>
        <v>0</v>
      </c>
      <c r="AN90" s="194"/>
      <c r="AO90" s="189" t="str">
        <f t="shared" si="44"/>
        <v/>
      </c>
      <c r="AP90" s="189">
        <f t="shared" si="58"/>
        <v>0</v>
      </c>
      <c r="AQ90" s="189">
        <f t="shared" si="45"/>
        <v>0</v>
      </c>
      <c r="AR90" s="189">
        <f t="shared" si="46"/>
        <v>0</v>
      </c>
      <c r="AT90" s="194"/>
      <c r="AU90" s="189" t="str">
        <f t="shared" si="47"/>
        <v/>
      </c>
      <c r="AV90" s="189">
        <f t="shared" si="59"/>
        <v>0</v>
      </c>
      <c r="AW90" s="189">
        <f t="shared" si="48"/>
        <v>0</v>
      </c>
      <c r="AX90" s="189">
        <f t="shared" si="49"/>
        <v>0</v>
      </c>
      <c r="AZ90" s="194"/>
    </row>
    <row r="91" spans="1:52" s="189" customFormat="1">
      <c r="A91" s="189" t="str">
        <f>'HARD DATA'!B82</f>
        <v>Johnny Test</v>
      </c>
      <c r="B91" s="190">
        <f>_xlfn.IFNA(INDEX(L_TIP_TEPPAN[],MATCH($A91,L_TIP_TEPPAN[EMPLOYEE NAME],0),3),0)</f>
        <v>0</v>
      </c>
      <c r="C91" s="190">
        <f>_xlfn.IFNA(INDEX(L_TIP_SUSHI[],MATCH($A91,L_TIP_SUSHI[EMPLOYEE NAME],0),3),0)</f>
        <v>0</v>
      </c>
      <c r="D91" s="191">
        <f>_xlfn.IFNA(INDEX(L_TIP_BAR[],MATCH($A91,L_TIP_BAR[EMPLOYEE NAME],0),3),0)</f>
        <v>0</v>
      </c>
      <c r="E91" s="192">
        <f>_xlfn.IFNA(INDEX(L_TIP_BUSSER[],MATCH($A91,L_TIP_BUSSER[EMPLOYEE NAME],0),3),0)</f>
        <v>0</v>
      </c>
      <c r="F91" s="190">
        <f>_xlfn.IFNA(INDEX(L_TIP_TOGO[],MATCH(A91,L_TIP_TOGO[EMPLOYEE NAME],0),3),0)</f>
        <v>0</v>
      </c>
      <c r="G91" s="193"/>
      <c r="I91" s="189">
        <f>_xlfn.IFNA(INDEX(D_TIP_TEPPAN[],MATCH($A91,D_TIP_TEPPAN[EMPLOYEE NAME],0),3),0)</f>
        <v>0</v>
      </c>
      <c r="J91" s="189">
        <f>_xlfn.IFNA(INDEX(D_TIP_SUSHI[],MATCH($A91,D_TIP_SUSHI[EMPLOYEE NAME],0),3),0)</f>
        <v>0</v>
      </c>
      <c r="K91" s="189">
        <f>_xlfn.IFNA(INDEX(D_TIP_BAR[],MATCH($A91,D_TIP_BAR[EMPLOYEE NAME],0),3),0)</f>
        <v>0</v>
      </c>
      <c r="L91" s="189">
        <f>_xlfn.IFNA(INDEX(D_TIP_BUSSER[],MATCH($A91,D_TIP_BUSSER[EMPLOYEE NAME],0),3),0)</f>
        <v>0</v>
      </c>
      <c r="M91" s="189">
        <f>_xlfn.IFNA(INDEX(D_TIP_TOGO[],MATCH($A91,D_TIP_TOGO[EMPLOYEE NAME],0),3),0)</f>
        <v>0</v>
      </c>
      <c r="N91" s="189">
        <f t="shared" si="60"/>
        <v>0</v>
      </c>
      <c r="O91" s="193">
        <f t="shared" si="61"/>
        <v>0</v>
      </c>
      <c r="P91" s="189">
        <f t="shared" si="62"/>
        <v>0</v>
      </c>
      <c r="Q91" s="194"/>
      <c r="R91" s="189" t="str">
        <f t="shared" si="38"/>
        <v/>
      </c>
      <c r="S91" s="189" t="str">
        <f t="shared" si="50"/>
        <v/>
      </c>
      <c r="V91" s="194"/>
      <c r="W91" s="189" t="str">
        <f t="shared" si="39"/>
        <v/>
      </c>
      <c r="X91" s="189">
        <f t="shared" si="51"/>
        <v>0</v>
      </c>
      <c r="Y91" s="189">
        <f t="shared" si="52"/>
        <v>0</v>
      </c>
      <c r="Z91" s="189">
        <f t="shared" si="53"/>
        <v>0</v>
      </c>
      <c r="AB91" s="194"/>
      <c r="AC91" s="189" t="str">
        <f t="shared" si="40"/>
        <v/>
      </c>
      <c r="AD91" s="189">
        <f t="shared" si="54"/>
        <v>0</v>
      </c>
      <c r="AE91" s="189">
        <f t="shared" si="55"/>
        <v>0</v>
      </c>
      <c r="AF91" s="189">
        <f t="shared" si="56"/>
        <v>0</v>
      </c>
      <c r="AH91" s="194"/>
      <c r="AI91" s="189" t="str">
        <f t="shared" si="41"/>
        <v/>
      </c>
      <c r="AJ91" s="189">
        <f t="shared" si="57"/>
        <v>0</v>
      </c>
      <c r="AK91" s="189">
        <f t="shared" si="42"/>
        <v>0</v>
      </c>
      <c r="AL91" s="189">
        <f t="shared" si="43"/>
        <v>0</v>
      </c>
      <c r="AN91" s="194"/>
      <c r="AO91" s="189" t="str">
        <f t="shared" si="44"/>
        <v/>
      </c>
      <c r="AP91" s="189">
        <f t="shared" si="58"/>
        <v>0</v>
      </c>
      <c r="AQ91" s="189">
        <f t="shared" si="45"/>
        <v>0</v>
      </c>
      <c r="AR91" s="189">
        <f t="shared" si="46"/>
        <v>0</v>
      </c>
      <c r="AT91" s="194"/>
      <c r="AU91" s="189" t="str">
        <f t="shared" si="47"/>
        <v/>
      </c>
      <c r="AV91" s="189">
        <f t="shared" si="59"/>
        <v>0</v>
      </c>
      <c r="AW91" s="189">
        <f t="shared" si="48"/>
        <v>0</v>
      </c>
      <c r="AX91" s="189">
        <f t="shared" si="49"/>
        <v>0</v>
      </c>
      <c r="AZ91" s="194"/>
    </row>
    <row r="92" spans="1:52" s="189" customFormat="1">
      <c r="A92" s="189" t="str">
        <f>'HARD DATA'!B83</f>
        <v>Michalangelo</v>
      </c>
      <c r="B92" s="190">
        <f>_xlfn.IFNA(INDEX(L_TIP_TEPPAN[],MATCH($A92,L_TIP_TEPPAN[EMPLOYEE NAME],0),3),0)</f>
        <v>0</v>
      </c>
      <c r="C92" s="190">
        <f>_xlfn.IFNA(INDEX(L_TIP_SUSHI[],MATCH($A92,L_TIP_SUSHI[EMPLOYEE NAME],0),3),0)</f>
        <v>0</v>
      </c>
      <c r="D92" s="191">
        <f>_xlfn.IFNA(INDEX(L_TIP_BAR[],MATCH($A92,L_TIP_BAR[EMPLOYEE NAME],0),3),0)</f>
        <v>0</v>
      </c>
      <c r="E92" s="192">
        <f>_xlfn.IFNA(INDEX(L_TIP_BUSSER[],MATCH($A92,L_TIP_BUSSER[EMPLOYEE NAME],0),3),0)</f>
        <v>0</v>
      </c>
      <c r="F92" s="190">
        <f>_xlfn.IFNA(INDEX(L_TIP_TOGO[],MATCH(A92,L_TIP_TOGO[EMPLOYEE NAME],0),3),0)</f>
        <v>0</v>
      </c>
      <c r="G92" s="193"/>
      <c r="I92" s="189">
        <f>_xlfn.IFNA(INDEX(D_TIP_TEPPAN[],MATCH($A92,D_TIP_TEPPAN[EMPLOYEE NAME],0),3),0)</f>
        <v>0</v>
      </c>
      <c r="J92" s="189">
        <f>_xlfn.IFNA(INDEX(D_TIP_SUSHI[],MATCH($A92,D_TIP_SUSHI[EMPLOYEE NAME],0),3),0)</f>
        <v>0</v>
      </c>
      <c r="K92" s="189">
        <f>_xlfn.IFNA(INDEX(D_TIP_BAR[],MATCH($A92,D_TIP_BAR[EMPLOYEE NAME],0),3),0)</f>
        <v>0</v>
      </c>
      <c r="L92" s="189">
        <f>_xlfn.IFNA(INDEX(D_TIP_BUSSER[],MATCH($A92,D_TIP_BUSSER[EMPLOYEE NAME],0),3),0)</f>
        <v>0</v>
      </c>
      <c r="M92" s="189">
        <f>_xlfn.IFNA(INDEX(D_TIP_TOGO[],MATCH($A92,D_TIP_TOGO[EMPLOYEE NAME],0),3),0)</f>
        <v>0</v>
      </c>
      <c r="N92" s="189">
        <f t="shared" si="60"/>
        <v>0</v>
      </c>
      <c r="O92" s="193">
        <f t="shared" si="61"/>
        <v>0</v>
      </c>
      <c r="P92" s="189">
        <f t="shared" si="62"/>
        <v>0</v>
      </c>
      <c r="Q92" s="194"/>
      <c r="R92" s="189" t="str">
        <f t="shared" si="38"/>
        <v/>
      </c>
      <c r="S92" s="189" t="str">
        <f t="shared" si="50"/>
        <v/>
      </c>
      <c r="V92" s="194"/>
      <c r="W92" s="189" t="str">
        <f t="shared" si="39"/>
        <v/>
      </c>
      <c r="X92" s="189">
        <f t="shared" si="51"/>
        <v>0</v>
      </c>
      <c r="Y92" s="189">
        <f t="shared" si="52"/>
        <v>0</v>
      </c>
      <c r="Z92" s="189">
        <f t="shared" si="53"/>
        <v>0</v>
      </c>
      <c r="AB92" s="194"/>
      <c r="AC92" s="189" t="str">
        <f t="shared" si="40"/>
        <v/>
      </c>
      <c r="AD92" s="189">
        <f t="shared" si="54"/>
        <v>0</v>
      </c>
      <c r="AE92" s="189">
        <f t="shared" si="55"/>
        <v>0</v>
      </c>
      <c r="AF92" s="189">
        <f t="shared" si="56"/>
        <v>0</v>
      </c>
      <c r="AH92" s="194"/>
      <c r="AI92" s="189" t="str">
        <f t="shared" si="41"/>
        <v/>
      </c>
      <c r="AJ92" s="189">
        <f t="shared" si="57"/>
        <v>0</v>
      </c>
      <c r="AK92" s="189">
        <f t="shared" si="42"/>
        <v>0</v>
      </c>
      <c r="AL92" s="189">
        <f t="shared" si="43"/>
        <v>0</v>
      </c>
      <c r="AN92" s="194"/>
      <c r="AO92" s="189" t="str">
        <f t="shared" si="44"/>
        <v/>
      </c>
      <c r="AP92" s="189">
        <f t="shared" si="58"/>
        <v>0</v>
      </c>
      <c r="AQ92" s="189">
        <f t="shared" si="45"/>
        <v>0</v>
      </c>
      <c r="AR92" s="189">
        <f t="shared" si="46"/>
        <v>0</v>
      </c>
      <c r="AT92" s="194"/>
      <c r="AU92" s="189" t="str">
        <f t="shared" si="47"/>
        <v/>
      </c>
      <c r="AV92" s="189">
        <f t="shared" si="59"/>
        <v>0</v>
      </c>
      <c r="AW92" s="189">
        <f t="shared" si="48"/>
        <v>0</v>
      </c>
      <c r="AX92" s="189">
        <f t="shared" si="49"/>
        <v>0</v>
      </c>
      <c r="AZ92" s="194"/>
    </row>
    <row r="93" spans="1:52" s="189" customFormat="1">
      <c r="A93" s="189" t="str">
        <f>'HARD DATA'!B84</f>
        <v>Leonardo</v>
      </c>
      <c r="B93" s="190">
        <f>_xlfn.IFNA(INDEX(L_TIP_TEPPAN[],MATCH($A93,L_TIP_TEPPAN[EMPLOYEE NAME],0),3),0)</f>
        <v>0</v>
      </c>
      <c r="C93" s="190">
        <f>_xlfn.IFNA(INDEX(L_TIP_SUSHI[],MATCH($A93,L_TIP_SUSHI[EMPLOYEE NAME],0),3),0)</f>
        <v>0</v>
      </c>
      <c r="D93" s="191">
        <f>_xlfn.IFNA(INDEX(L_TIP_BAR[],MATCH($A93,L_TIP_BAR[EMPLOYEE NAME],0),3),0)</f>
        <v>0</v>
      </c>
      <c r="E93" s="192">
        <f>_xlfn.IFNA(INDEX(L_TIP_BUSSER[],MATCH($A93,L_TIP_BUSSER[EMPLOYEE NAME],0),3),0)</f>
        <v>0</v>
      </c>
      <c r="F93" s="190">
        <f>_xlfn.IFNA(INDEX(L_TIP_TOGO[],MATCH(A93,L_TIP_TOGO[EMPLOYEE NAME],0),3),0)</f>
        <v>0</v>
      </c>
      <c r="G93" s="193"/>
      <c r="I93" s="189">
        <f>_xlfn.IFNA(INDEX(D_TIP_TEPPAN[],MATCH($A93,D_TIP_TEPPAN[EMPLOYEE NAME],0),3),0)</f>
        <v>0</v>
      </c>
      <c r="J93" s="189">
        <f>_xlfn.IFNA(INDEX(D_TIP_SUSHI[],MATCH($A93,D_TIP_SUSHI[EMPLOYEE NAME],0),3),0)</f>
        <v>0</v>
      </c>
      <c r="K93" s="189">
        <f>_xlfn.IFNA(INDEX(D_TIP_BAR[],MATCH($A93,D_TIP_BAR[EMPLOYEE NAME],0),3),0)</f>
        <v>0</v>
      </c>
      <c r="L93" s="189">
        <f>_xlfn.IFNA(INDEX(D_TIP_BUSSER[],MATCH($A93,D_TIP_BUSSER[EMPLOYEE NAME],0),3),0)</f>
        <v>0</v>
      </c>
      <c r="M93" s="189">
        <f>_xlfn.IFNA(INDEX(D_TIP_TOGO[],MATCH($A93,D_TIP_TOGO[EMPLOYEE NAME],0),3),0)</f>
        <v>0</v>
      </c>
      <c r="N93" s="189">
        <f t="shared" si="60"/>
        <v>0</v>
      </c>
      <c r="O93" s="193">
        <f t="shared" si="61"/>
        <v>0</v>
      </c>
      <c r="P93" s="189">
        <f t="shared" si="62"/>
        <v>0</v>
      </c>
      <c r="Q93" s="194"/>
      <c r="R93" s="189" t="str">
        <f t="shared" si="38"/>
        <v/>
      </c>
      <c r="S93" s="189" t="str">
        <f t="shared" si="50"/>
        <v/>
      </c>
      <c r="V93" s="194"/>
      <c r="W93" s="189" t="str">
        <f t="shared" si="39"/>
        <v/>
      </c>
      <c r="X93" s="189">
        <f t="shared" si="51"/>
        <v>0</v>
      </c>
      <c r="Y93" s="189">
        <f t="shared" si="52"/>
        <v>0</v>
      </c>
      <c r="Z93" s="189">
        <f t="shared" si="53"/>
        <v>0</v>
      </c>
      <c r="AB93" s="194"/>
      <c r="AC93" s="189" t="str">
        <f t="shared" si="40"/>
        <v/>
      </c>
      <c r="AD93" s="189">
        <f t="shared" si="54"/>
        <v>0</v>
      </c>
      <c r="AE93" s="189">
        <f t="shared" si="55"/>
        <v>0</v>
      </c>
      <c r="AF93" s="189">
        <f t="shared" si="56"/>
        <v>0</v>
      </c>
      <c r="AH93" s="194"/>
      <c r="AI93" s="189" t="str">
        <f t="shared" si="41"/>
        <v/>
      </c>
      <c r="AJ93" s="189">
        <f t="shared" si="57"/>
        <v>0</v>
      </c>
      <c r="AK93" s="189">
        <f t="shared" si="42"/>
        <v>0</v>
      </c>
      <c r="AL93" s="189">
        <f t="shared" si="43"/>
        <v>0</v>
      </c>
      <c r="AN93" s="194"/>
      <c r="AO93" s="189" t="str">
        <f t="shared" si="44"/>
        <v/>
      </c>
      <c r="AP93" s="189">
        <f t="shared" si="58"/>
        <v>0</v>
      </c>
      <c r="AQ93" s="189">
        <f t="shared" si="45"/>
        <v>0</v>
      </c>
      <c r="AR93" s="189">
        <f t="shared" si="46"/>
        <v>0</v>
      </c>
      <c r="AT93" s="194"/>
      <c r="AU93" s="189" t="str">
        <f t="shared" si="47"/>
        <v/>
      </c>
      <c r="AV93" s="189">
        <f t="shared" si="59"/>
        <v>0</v>
      </c>
      <c r="AW93" s="189">
        <f t="shared" si="48"/>
        <v>0</v>
      </c>
      <c r="AX93" s="189">
        <f t="shared" si="49"/>
        <v>0</v>
      </c>
      <c r="AZ93" s="194"/>
    </row>
    <row r="94" spans="1:52" s="189" customFormat="1">
      <c r="A94" s="189" t="str">
        <f>'HARD DATA'!B85</f>
        <v>Donatello</v>
      </c>
      <c r="B94" s="190">
        <f>_xlfn.IFNA(INDEX(L_TIP_TEPPAN[],MATCH($A94,L_TIP_TEPPAN[EMPLOYEE NAME],0),3),0)</f>
        <v>0</v>
      </c>
      <c r="C94" s="190">
        <f>_xlfn.IFNA(INDEX(L_TIP_SUSHI[],MATCH($A94,L_TIP_SUSHI[EMPLOYEE NAME],0),3),0)</f>
        <v>0</v>
      </c>
      <c r="D94" s="191">
        <f>_xlfn.IFNA(INDEX(L_TIP_BAR[],MATCH($A94,L_TIP_BAR[EMPLOYEE NAME],0),3),0)</f>
        <v>0</v>
      </c>
      <c r="E94" s="192">
        <f>_xlfn.IFNA(INDEX(L_TIP_BUSSER[],MATCH($A94,L_TIP_BUSSER[EMPLOYEE NAME],0),3),0)</f>
        <v>0</v>
      </c>
      <c r="F94" s="190">
        <f>_xlfn.IFNA(INDEX(L_TIP_TOGO[],MATCH(A94,L_TIP_TOGO[EMPLOYEE NAME],0),3),0)</f>
        <v>0</v>
      </c>
      <c r="G94" s="193"/>
      <c r="I94" s="189">
        <f>_xlfn.IFNA(INDEX(D_TIP_TEPPAN[],MATCH($A94,D_TIP_TEPPAN[EMPLOYEE NAME],0),3),0)</f>
        <v>0</v>
      </c>
      <c r="J94" s="189">
        <f>_xlfn.IFNA(INDEX(D_TIP_SUSHI[],MATCH($A94,D_TIP_SUSHI[EMPLOYEE NAME],0),3),0)</f>
        <v>0</v>
      </c>
      <c r="K94" s="189">
        <f>_xlfn.IFNA(INDEX(D_TIP_BAR[],MATCH($A94,D_TIP_BAR[EMPLOYEE NAME],0),3),0)</f>
        <v>0</v>
      </c>
      <c r="L94" s="189">
        <f>_xlfn.IFNA(INDEX(D_TIP_BUSSER[],MATCH($A94,D_TIP_BUSSER[EMPLOYEE NAME],0),3),0)</f>
        <v>0</v>
      </c>
      <c r="M94" s="189">
        <f>_xlfn.IFNA(INDEX(D_TIP_TOGO[],MATCH($A94,D_TIP_TOGO[EMPLOYEE NAME],0),3),0)</f>
        <v>0</v>
      </c>
      <c r="N94" s="189">
        <f t="shared" si="60"/>
        <v>0</v>
      </c>
      <c r="O94" s="193">
        <f t="shared" si="61"/>
        <v>0</v>
      </c>
      <c r="P94" s="189">
        <f t="shared" si="62"/>
        <v>0</v>
      </c>
      <c r="Q94" s="194"/>
      <c r="R94" s="189" t="str">
        <f t="shared" si="38"/>
        <v/>
      </c>
      <c r="S94" s="189" t="str">
        <f t="shared" si="50"/>
        <v/>
      </c>
      <c r="V94" s="194"/>
      <c r="W94" s="189" t="str">
        <f t="shared" si="39"/>
        <v/>
      </c>
      <c r="X94" s="189">
        <f t="shared" si="51"/>
        <v>0</v>
      </c>
      <c r="Y94" s="189">
        <f t="shared" si="52"/>
        <v>0</v>
      </c>
      <c r="Z94" s="189">
        <f t="shared" si="53"/>
        <v>0</v>
      </c>
      <c r="AB94" s="194"/>
      <c r="AC94" s="189" t="str">
        <f t="shared" si="40"/>
        <v/>
      </c>
      <c r="AD94" s="189">
        <f t="shared" si="54"/>
        <v>0</v>
      </c>
      <c r="AE94" s="189">
        <f t="shared" si="55"/>
        <v>0</v>
      </c>
      <c r="AF94" s="189">
        <f t="shared" si="56"/>
        <v>0</v>
      </c>
      <c r="AH94" s="194"/>
      <c r="AI94" s="189" t="str">
        <f t="shared" si="41"/>
        <v/>
      </c>
      <c r="AJ94" s="189">
        <f t="shared" si="57"/>
        <v>0</v>
      </c>
      <c r="AK94" s="189">
        <f t="shared" si="42"/>
        <v>0</v>
      </c>
      <c r="AL94" s="189">
        <f t="shared" si="43"/>
        <v>0</v>
      </c>
      <c r="AN94" s="194"/>
      <c r="AO94" s="189" t="str">
        <f t="shared" si="44"/>
        <v/>
      </c>
      <c r="AP94" s="189">
        <f t="shared" si="58"/>
        <v>0</v>
      </c>
      <c r="AQ94" s="189">
        <f t="shared" si="45"/>
        <v>0</v>
      </c>
      <c r="AR94" s="189">
        <f t="shared" si="46"/>
        <v>0</v>
      </c>
      <c r="AT94" s="194"/>
      <c r="AU94" s="189" t="str">
        <f t="shared" si="47"/>
        <v/>
      </c>
      <c r="AV94" s="189">
        <f t="shared" si="59"/>
        <v>0</v>
      </c>
      <c r="AW94" s="189">
        <f t="shared" si="48"/>
        <v>0</v>
      </c>
      <c r="AX94" s="189">
        <f t="shared" si="49"/>
        <v>0</v>
      </c>
      <c r="AZ94" s="194"/>
    </row>
    <row r="95" spans="1:52" s="189" customFormat="1">
      <c r="A95" s="189" t="str">
        <f>'HARD DATA'!B86</f>
        <v>Raphial</v>
      </c>
      <c r="B95" s="190">
        <f>_xlfn.IFNA(INDEX(L_TIP_TEPPAN[],MATCH($A95,L_TIP_TEPPAN[EMPLOYEE NAME],0),3),0)</f>
        <v>0</v>
      </c>
      <c r="C95" s="190">
        <f>_xlfn.IFNA(INDEX(L_TIP_SUSHI[],MATCH($A95,L_TIP_SUSHI[EMPLOYEE NAME],0),3),0)</f>
        <v>0</v>
      </c>
      <c r="D95" s="191">
        <f>_xlfn.IFNA(INDEX(L_TIP_BAR[],MATCH($A95,L_TIP_BAR[EMPLOYEE NAME],0),3),0)</f>
        <v>0</v>
      </c>
      <c r="E95" s="192">
        <f>_xlfn.IFNA(INDEX(L_TIP_BUSSER[],MATCH($A95,L_TIP_BUSSER[EMPLOYEE NAME],0),3),0)</f>
        <v>0</v>
      </c>
      <c r="F95" s="190">
        <f>_xlfn.IFNA(INDEX(L_TIP_TOGO[],MATCH(A95,L_TIP_TOGO[EMPLOYEE NAME],0),3),0)</f>
        <v>0</v>
      </c>
      <c r="G95" s="193"/>
      <c r="I95" s="189">
        <f>_xlfn.IFNA(INDEX(D_TIP_TEPPAN[],MATCH($A95,D_TIP_TEPPAN[EMPLOYEE NAME],0),3),0)</f>
        <v>0</v>
      </c>
      <c r="J95" s="189">
        <f>_xlfn.IFNA(INDEX(D_TIP_SUSHI[],MATCH($A95,D_TIP_SUSHI[EMPLOYEE NAME],0),3),0)</f>
        <v>0</v>
      </c>
      <c r="K95" s="189">
        <f>_xlfn.IFNA(INDEX(D_TIP_BAR[],MATCH($A95,D_TIP_BAR[EMPLOYEE NAME],0),3),0)</f>
        <v>0</v>
      </c>
      <c r="L95" s="189">
        <f>_xlfn.IFNA(INDEX(D_TIP_BUSSER[],MATCH($A95,D_TIP_BUSSER[EMPLOYEE NAME],0),3),0)</f>
        <v>0</v>
      </c>
      <c r="M95" s="189">
        <f>_xlfn.IFNA(INDEX(D_TIP_TOGO[],MATCH($A95,D_TIP_TOGO[EMPLOYEE NAME],0),3),0)</f>
        <v>0</v>
      </c>
      <c r="N95" s="189">
        <f t="shared" si="60"/>
        <v>0</v>
      </c>
      <c r="O95" s="193">
        <f t="shared" si="61"/>
        <v>0</v>
      </c>
      <c r="P95" s="189">
        <f t="shared" si="62"/>
        <v>0</v>
      </c>
      <c r="Q95" s="194"/>
      <c r="R95" s="189" t="str">
        <f t="shared" si="38"/>
        <v/>
      </c>
      <c r="S95" s="189" t="str">
        <f t="shared" si="50"/>
        <v/>
      </c>
      <c r="V95" s="194"/>
      <c r="W95" s="189" t="str">
        <f t="shared" si="39"/>
        <v/>
      </c>
      <c r="X95" s="189">
        <f t="shared" si="51"/>
        <v>0</v>
      </c>
      <c r="Y95" s="189">
        <f t="shared" si="52"/>
        <v>0</v>
      </c>
      <c r="Z95" s="189">
        <f t="shared" si="53"/>
        <v>0</v>
      </c>
      <c r="AB95" s="194"/>
      <c r="AC95" s="189" t="str">
        <f t="shared" si="40"/>
        <v/>
      </c>
      <c r="AD95" s="189">
        <f t="shared" si="54"/>
        <v>0</v>
      </c>
      <c r="AE95" s="189">
        <f t="shared" si="55"/>
        <v>0</v>
      </c>
      <c r="AF95" s="189">
        <f t="shared" si="56"/>
        <v>0</v>
      </c>
      <c r="AH95" s="194"/>
      <c r="AI95" s="189" t="str">
        <f t="shared" si="41"/>
        <v/>
      </c>
      <c r="AJ95" s="189">
        <f t="shared" si="57"/>
        <v>0</v>
      </c>
      <c r="AK95" s="189">
        <f t="shared" si="42"/>
        <v>0</v>
      </c>
      <c r="AL95" s="189">
        <f t="shared" si="43"/>
        <v>0</v>
      </c>
      <c r="AN95" s="194"/>
      <c r="AO95" s="189" t="str">
        <f t="shared" si="44"/>
        <v/>
      </c>
      <c r="AP95" s="189">
        <f t="shared" si="58"/>
        <v>0</v>
      </c>
      <c r="AQ95" s="189">
        <f t="shared" si="45"/>
        <v>0</v>
      </c>
      <c r="AR95" s="189">
        <f t="shared" si="46"/>
        <v>0</v>
      </c>
      <c r="AT95" s="194"/>
      <c r="AU95" s="189" t="str">
        <f t="shared" si="47"/>
        <v/>
      </c>
      <c r="AV95" s="189">
        <f t="shared" si="59"/>
        <v>0</v>
      </c>
      <c r="AW95" s="189">
        <f t="shared" si="48"/>
        <v>0</v>
      </c>
      <c r="AX95" s="189">
        <f t="shared" si="49"/>
        <v>0</v>
      </c>
      <c r="AZ95" s="194"/>
    </row>
    <row r="96" spans="1:52" s="189" customFormat="1">
      <c r="A96" s="189" t="str">
        <f>'HARD DATA'!B87</f>
        <v>Rod</v>
      </c>
      <c r="B96" s="190">
        <f>_xlfn.IFNA(INDEX(L_TIP_TEPPAN[],MATCH($A96,L_TIP_TEPPAN[EMPLOYEE NAME],0),3),0)</f>
        <v>0</v>
      </c>
      <c r="C96" s="190">
        <f>_xlfn.IFNA(INDEX(L_TIP_SUSHI[],MATCH($A96,L_TIP_SUSHI[EMPLOYEE NAME],0),3),0)</f>
        <v>0</v>
      </c>
      <c r="D96" s="191">
        <f>_xlfn.IFNA(INDEX(L_TIP_BAR[],MATCH($A96,L_TIP_BAR[EMPLOYEE NAME],0),3),0)</f>
        <v>0</v>
      </c>
      <c r="E96" s="192">
        <f>_xlfn.IFNA(INDEX(L_TIP_BUSSER[],MATCH($A96,L_TIP_BUSSER[EMPLOYEE NAME],0),3),0)</f>
        <v>0</v>
      </c>
      <c r="F96" s="190">
        <f>_xlfn.IFNA(INDEX(L_TIP_TOGO[],MATCH(A96,L_TIP_TOGO[EMPLOYEE NAME],0),3),0)</f>
        <v>0</v>
      </c>
      <c r="G96" s="193"/>
      <c r="I96" s="189">
        <f>_xlfn.IFNA(INDEX(D_TIP_TEPPAN[],MATCH($A96,D_TIP_TEPPAN[EMPLOYEE NAME],0),3),0)</f>
        <v>0</v>
      </c>
      <c r="J96" s="189">
        <f>_xlfn.IFNA(INDEX(D_TIP_SUSHI[],MATCH($A96,D_TIP_SUSHI[EMPLOYEE NAME],0),3),0)</f>
        <v>0</v>
      </c>
      <c r="K96" s="189">
        <f>_xlfn.IFNA(INDEX(D_TIP_BAR[],MATCH($A96,D_TIP_BAR[EMPLOYEE NAME],0),3),0)</f>
        <v>0</v>
      </c>
      <c r="L96" s="189">
        <f>_xlfn.IFNA(INDEX(D_TIP_BUSSER[],MATCH($A96,D_TIP_BUSSER[EMPLOYEE NAME],0),3),0)</f>
        <v>0</v>
      </c>
      <c r="M96" s="189">
        <f>_xlfn.IFNA(INDEX(D_TIP_TOGO[],MATCH($A96,D_TIP_TOGO[EMPLOYEE NAME],0),3),0)</f>
        <v>0</v>
      </c>
      <c r="N96" s="189">
        <f t="shared" si="60"/>
        <v>0</v>
      </c>
      <c r="O96" s="193">
        <f t="shared" si="61"/>
        <v>0</v>
      </c>
      <c r="P96" s="189">
        <f t="shared" si="62"/>
        <v>0</v>
      </c>
      <c r="Q96" s="194"/>
      <c r="R96" s="189" t="str">
        <f t="shared" si="38"/>
        <v/>
      </c>
      <c r="S96" s="189" t="str">
        <f t="shared" si="50"/>
        <v/>
      </c>
      <c r="V96" s="194"/>
      <c r="W96" s="189" t="str">
        <f t="shared" si="39"/>
        <v/>
      </c>
      <c r="X96" s="189">
        <f t="shared" si="51"/>
        <v>0</v>
      </c>
      <c r="Y96" s="189">
        <f t="shared" si="52"/>
        <v>0</v>
      </c>
      <c r="Z96" s="189">
        <f t="shared" si="53"/>
        <v>0</v>
      </c>
      <c r="AB96" s="194"/>
      <c r="AC96" s="189" t="str">
        <f t="shared" si="40"/>
        <v/>
      </c>
      <c r="AD96" s="189">
        <f t="shared" si="54"/>
        <v>0</v>
      </c>
      <c r="AE96" s="189">
        <f t="shared" si="55"/>
        <v>0</v>
      </c>
      <c r="AF96" s="189">
        <f t="shared" si="56"/>
        <v>0</v>
      </c>
      <c r="AH96" s="194"/>
      <c r="AI96" s="189" t="str">
        <f t="shared" si="41"/>
        <v/>
      </c>
      <c r="AJ96" s="189">
        <f t="shared" si="57"/>
        <v>0</v>
      </c>
      <c r="AK96" s="189">
        <f t="shared" si="42"/>
        <v>0</v>
      </c>
      <c r="AL96" s="189">
        <f t="shared" si="43"/>
        <v>0</v>
      </c>
      <c r="AN96" s="194"/>
      <c r="AO96" s="189" t="str">
        <f t="shared" si="44"/>
        <v/>
      </c>
      <c r="AP96" s="189">
        <f t="shared" si="58"/>
        <v>0</v>
      </c>
      <c r="AQ96" s="189">
        <f t="shared" si="45"/>
        <v>0</v>
      </c>
      <c r="AR96" s="189">
        <f t="shared" si="46"/>
        <v>0</v>
      </c>
      <c r="AT96" s="194"/>
      <c r="AU96" s="189" t="str">
        <f t="shared" si="47"/>
        <v/>
      </c>
      <c r="AV96" s="189">
        <f t="shared" si="59"/>
        <v>0</v>
      </c>
      <c r="AW96" s="189">
        <f t="shared" si="48"/>
        <v>0</v>
      </c>
      <c r="AX96" s="189">
        <f t="shared" si="49"/>
        <v>0</v>
      </c>
      <c r="AZ96" s="194"/>
    </row>
    <row r="97" spans="1:52" s="189" customFormat="1">
      <c r="A97" s="189" t="str">
        <f>'HARD DATA'!B88</f>
        <v>Splinter</v>
      </c>
      <c r="B97" s="190">
        <f>_xlfn.IFNA(INDEX(L_TIP_TEPPAN[],MATCH($A97,L_TIP_TEPPAN[EMPLOYEE NAME],0),3),0)</f>
        <v>0</v>
      </c>
      <c r="C97" s="190">
        <f>_xlfn.IFNA(INDEX(L_TIP_SUSHI[],MATCH($A97,L_TIP_SUSHI[EMPLOYEE NAME],0),3),0)</f>
        <v>0</v>
      </c>
      <c r="D97" s="191">
        <f>_xlfn.IFNA(INDEX(L_TIP_BAR[],MATCH($A97,L_TIP_BAR[EMPLOYEE NAME],0),3),0)</f>
        <v>0</v>
      </c>
      <c r="E97" s="192">
        <f>_xlfn.IFNA(INDEX(L_TIP_BUSSER[],MATCH($A97,L_TIP_BUSSER[EMPLOYEE NAME],0),3),0)</f>
        <v>0</v>
      </c>
      <c r="F97" s="190">
        <f>_xlfn.IFNA(INDEX(L_TIP_TOGO[],MATCH(A97,L_TIP_TOGO[EMPLOYEE NAME],0),3),0)</f>
        <v>0</v>
      </c>
      <c r="G97" s="193"/>
      <c r="I97" s="189">
        <f>_xlfn.IFNA(INDEX(D_TIP_TEPPAN[],MATCH($A97,D_TIP_TEPPAN[EMPLOYEE NAME],0),3),0)</f>
        <v>0</v>
      </c>
      <c r="J97" s="189">
        <f>_xlfn.IFNA(INDEX(D_TIP_SUSHI[],MATCH($A97,D_TIP_SUSHI[EMPLOYEE NAME],0),3),0)</f>
        <v>0</v>
      </c>
      <c r="K97" s="189">
        <f>_xlfn.IFNA(INDEX(D_TIP_BAR[],MATCH($A97,D_TIP_BAR[EMPLOYEE NAME],0),3),0)</f>
        <v>0</v>
      </c>
      <c r="L97" s="189">
        <f>_xlfn.IFNA(INDEX(D_TIP_BUSSER[],MATCH($A97,D_TIP_BUSSER[EMPLOYEE NAME],0),3),0)</f>
        <v>0</v>
      </c>
      <c r="M97" s="189">
        <f>_xlfn.IFNA(INDEX(D_TIP_TOGO[],MATCH($A97,D_TIP_TOGO[EMPLOYEE NAME],0),3),0)</f>
        <v>0</v>
      </c>
      <c r="N97" s="189">
        <f t="shared" si="60"/>
        <v>0</v>
      </c>
      <c r="O97" s="193">
        <f t="shared" si="61"/>
        <v>0</v>
      </c>
      <c r="P97" s="189">
        <f t="shared" si="62"/>
        <v>0</v>
      </c>
      <c r="Q97" s="194"/>
      <c r="R97" s="189" t="str">
        <f t="shared" si="38"/>
        <v/>
      </c>
      <c r="S97" s="189" t="str">
        <f t="shared" si="50"/>
        <v/>
      </c>
      <c r="V97" s="194"/>
      <c r="W97" s="189" t="str">
        <f t="shared" si="39"/>
        <v/>
      </c>
      <c r="X97" s="189">
        <f t="shared" si="51"/>
        <v>0</v>
      </c>
      <c r="Y97" s="189">
        <f t="shared" si="52"/>
        <v>0</v>
      </c>
      <c r="Z97" s="189">
        <f t="shared" si="53"/>
        <v>0</v>
      </c>
      <c r="AB97" s="194"/>
      <c r="AC97" s="189" t="str">
        <f t="shared" si="40"/>
        <v/>
      </c>
      <c r="AD97" s="189">
        <f t="shared" si="54"/>
        <v>0</v>
      </c>
      <c r="AE97" s="189">
        <f t="shared" si="55"/>
        <v>0</v>
      </c>
      <c r="AF97" s="189">
        <f t="shared" si="56"/>
        <v>0</v>
      </c>
      <c r="AH97" s="194"/>
      <c r="AI97" s="189" t="str">
        <f t="shared" si="41"/>
        <v/>
      </c>
      <c r="AJ97" s="189">
        <f t="shared" si="57"/>
        <v>0</v>
      </c>
      <c r="AK97" s="189">
        <f t="shared" si="42"/>
        <v>0</v>
      </c>
      <c r="AL97" s="189">
        <f t="shared" si="43"/>
        <v>0</v>
      </c>
      <c r="AN97" s="194"/>
      <c r="AO97" s="189" t="str">
        <f t="shared" si="44"/>
        <v/>
      </c>
      <c r="AP97" s="189">
        <f t="shared" si="58"/>
        <v>0</v>
      </c>
      <c r="AQ97" s="189">
        <f t="shared" si="45"/>
        <v>0</v>
      </c>
      <c r="AR97" s="189">
        <f t="shared" si="46"/>
        <v>0</v>
      </c>
      <c r="AT97" s="194"/>
      <c r="AU97" s="189" t="str">
        <f t="shared" si="47"/>
        <v/>
      </c>
      <c r="AV97" s="189">
        <f t="shared" si="59"/>
        <v>0</v>
      </c>
      <c r="AW97" s="189">
        <f t="shared" si="48"/>
        <v>0</v>
      </c>
      <c r="AX97" s="189">
        <f t="shared" si="49"/>
        <v>0</v>
      </c>
      <c r="AZ97" s="194"/>
    </row>
    <row r="98" spans="1:52" s="189" customFormat="1">
      <c r="A98" s="189" t="str">
        <f>'HARD DATA'!B89</f>
        <v>Shredder</v>
      </c>
      <c r="B98" s="190">
        <f>_xlfn.IFNA(INDEX(L_TIP_TEPPAN[],MATCH($A98,L_TIP_TEPPAN[EMPLOYEE NAME],0),3),0)</f>
        <v>0</v>
      </c>
      <c r="C98" s="190">
        <f>_xlfn.IFNA(INDEX(L_TIP_SUSHI[],MATCH($A98,L_TIP_SUSHI[EMPLOYEE NAME],0),3),0)</f>
        <v>0</v>
      </c>
      <c r="D98" s="191">
        <f>_xlfn.IFNA(INDEX(L_TIP_BAR[],MATCH($A98,L_TIP_BAR[EMPLOYEE NAME],0),3),0)</f>
        <v>0</v>
      </c>
      <c r="E98" s="192">
        <f>_xlfn.IFNA(INDEX(L_TIP_BUSSER[],MATCH($A98,L_TIP_BUSSER[EMPLOYEE NAME],0),3),0)</f>
        <v>0</v>
      </c>
      <c r="F98" s="190">
        <f>_xlfn.IFNA(INDEX(L_TIP_TOGO[],MATCH(A98,L_TIP_TOGO[EMPLOYEE NAME],0),3),0)</f>
        <v>0</v>
      </c>
      <c r="G98" s="193"/>
      <c r="I98" s="189">
        <f>_xlfn.IFNA(INDEX(D_TIP_TEPPAN[],MATCH($A98,D_TIP_TEPPAN[EMPLOYEE NAME],0),3),0)</f>
        <v>0</v>
      </c>
      <c r="J98" s="189">
        <f>_xlfn.IFNA(INDEX(D_TIP_SUSHI[],MATCH($A98,D_TIP_SUSHI[EMPLOYEE NAME],0),3),0)</f>
        <v>0</v>
      </c>
      <c r="K98" s="189">
        <f>_xlfn.IFNA(INDEX(D_TIP_BAR[],MATCH($A98,D_TIP_BAR[EMPLOYEE NAME],0),3),0)</f>
        <v>0</v>
      </c>
      <c r="L98" s="189">
        <f>_xlfn.IFNA(INDEX(D_TIP_BUSSER[],MATCH($A98,D_TIP_BUSSER[EMPLOYEE NAME],0),3),0)</f>
        <v>0</v>
      </c>
      <c r="M98" s="189">
        <f>_xlfn.IFNA(INDEX(D_TIP_TOGO[],MATCH($A98,D_TIP_TOGO[EMPLOYEE NAME],0),3),0)</f>
        <v>0</v>
      </c>
      <c r="N98" s="189">
        <f t="shared" si="60"/>
        <v>0</v>
      </c>
      <c r="O98" s="193">
        <f t="shared" si="61"/>
        <v>0</v>
      </c>
      <c r="P98" s="189">
        <f t="shared" si="62"/>
        <v>0</v>
      </c>
      <c r="Q98" s="194"/>
      <c r="R98" s="189" t="str">
        <f t="shared" si="38"/>
        <v/>
      </c>
      <c r="S98" s="189" t="str">
        <f t="shared" si="50"/>
        <v/>
      </c>
      <c r="V98" s="194"/>
      <c r="W98" s="189" t="str">
        <f t="shared" si="39"/>
        <v/>
      </c>
      <c r="X98" s="189">
        <f t="shared" si="51"/>
        <v>0</v>
      </c>
      <c r="Y98" s="189">
        <f t="shared" si="52"/>
        <v>0</v>
      </c>
      <c r="Z98" s="189">
        <f t="shared" si="53"/>
        <v>0</v>
      </c>
      <c r="AB98" s="194"/>
      <c r="AC98" s="189" t="str">
        <f t="shared" si="40"/>
        <v/>
      </c>
      <c r="AD98" s="189">
        <f t="shared" si="54"/>
        <v>0</v>
      </c>
      <c r="AE98" s="189">
        <f t="shared" si="55"/>
        <v>0</v>
      </c>
      <c r="AF98" s="189">
        <f t="shared" si="56"/>
        <v>0</v>
      </c>
      <c r="AH98" s="194"/>
      <c r="AI98" s="189" t="str">
        <f t="shared" si="41"/>
        <v/>
      </c>
      <c r="AJ98" s="189">
        <f t="shared" si="57"/>
        <v>0</v>
      </c>
      <c r="AK98" s="189">
        <f t="shared" si="42"/>
        <v>0</v>
      </c>
      <c r="AL98" s="189">
        <f t="shared" si="43"/>
        <v>0</v>
      </c>
      <c r="AN98" s="194"/>
      <c r="AO98" s="189" t="str">
        <f t="shared" si="44"/>
        <v/>
      </c>
      <c r="AP98" s="189">
        <f t="shared" si="58"/>
        <v>0</v>
      </c>
      <c r="AQ98" s="189">
        <f t="shared" si="45"/>
        <v>0</v>
      </c>
      <c r="AR98" s="189">
        <f t="shared" si="46"/>
        <v>0</v>
      </c>
      <c r="AT98" s="194"/>
      <c r="AU98" s="189" t="str">
        <f t="shared" si="47"/>
        <v/>
      </c>
      <c r="AV98" s="189">
        <f t="shared" si="59"/>
        <v>0</v>
      </c>
      <c r="AW98" s="189">
        <f t="shared" si="48"/>
        <v>0</v>
      </c>
      <c r="AX98" s="189">
        <f t="shared" si="49"/>
        <v>0</v>
      </c>
      <c r="AZ98" s="194"/>
    </row>
    <row r="99" spans="1:52" s="189" customFormat="1">
      <c r="A99" s="189" t="str">
        <f>'HARD DATA'!B90</f>
        <v>KC Jones</v>
      </c>
      <c r="B99" s="190">
        <f>_xlfn.IFNA(INDEX(L_TIP_TEPPAN[],MATCH($A99,L_TIP_TEPPAN[EMPLOYEE NAME],0),3),0)</f>
        <v>0</v>
      </c>
      <c r="C99" s="190">
        <f>_xlfn.IFNA(INDEX(L_TIP_SUSHI[],MATCH($A99,L_TIP_SUSHI[EMPLOYEE NAME],0),3),0)</f>
        <v>0</v>
      </c>
      <c r="D99" s="191">
        <f>_xlfn.IFNA(INDEX(L_TIP_BAR[],MATCH($A99,L_TIP_BAR[EMPLOYEE NAME],0),3),0)</f>
        <v>0</v>
      </c>
      <c r="E99" s="192">
        <f>_xlfn.IFNA(INDEX(L_TIP_BUSSER[],MATCH($A99,L_TIP_BUSSER[EMPLOYEE NAME],0),3),0)</f>
        <v>0</v>
      </c>
      <c r="F99" s="190">
        <f>_xlfn.IFNA(INDEX(L_TIP_TOGO[],MATCH(A99,L_TIP_TOGO[EMPLOYEE NAME],0),3),0)</f>
        <v>0</v>
      </c>
      <c r="G99" s="193"/>
      <c r="I99" s="189">
        <f>_xlfn.IFNA(INDEX(D_TIP_TEPPAN[],MATCH($A99,D_TIP_TEPPAN[EMPLOYEE NAME],0),3),0)</f>
        <v>0</v>
      </c>
      <c r="J99" s="189">
        <f>_xlfn.IFNA(INDEX(D_TIP_SUSHI[],MATCH($A99,D_TIP_SUSHI[EMPLOYEE NAME],0),3),0)</f>
        <v>0</v>
      </c>
      <c r="K99" s="189">
        <f>_xlfn.IFNA(INDEX(D_TIP_BAR[],MATCH($A99,D_TIP_BAR[EMPLOYEE NAME],0),3),0)</f>
        <v>0</v>
      </c>
      <c r="L99" s="189">
        <f>_xlfn.IFNA(INDEX(D_TIP_BUSSER[],MATCH($A99,D_TIP_BUSSER[EMPLOYEE NAME],0),3),0)</f>
        <v>0</v>
      </c>
      <c r="M99" s="189">
        <f>_xlfn.IFNA(INDEX(D_TIP_TOGO[],MATCH($A99,D_TIP_TOGO[EMPLOYEE NAME],0),3),0)</f>
        <v>0</v>
      </c>
      <c r="N99" s="189">
        <f t="shared" si="60"/>
        <v>0</v>
      </c>
      <c r="O99" s="193">
        <f t="shared" si="61"/>
        <v>0</v>
      </c>
      <c r="P99" s="189">
        <f t="shared" si="62"/>
        <v>0</v>
      </c>
      <c r="Q99" s="194"/>
      <c r="R99" s="189" t="str">
        <f t="shared" si="38"/>
        <v/>
      </c>
      <c r="S99" s="189" t="str">
        <f t="shared" si="50"/>
        <v/>
      </c>
      <c r="V99" s="194"/>
      <c r="W99" s="189" t="str">
        <f t="shared" si="39"/>
        <v/>
      </c>
      <c r="X99" s="189">
        <f t="shared" si="51"/>
        <v>0</v>
      </c>
      <c r="Y99" s="189">
        <f t="shared" si="52"/>
        <v>0</v>
      </c>
      <c r="Z99" s="189">
        <f t="shared" si="53"/>
        <v>0</v>
      </c>
      <c r="AB99" s="194"/>
      <c r="AC99" s="189" t="str">
        <f t="shared" si="40"/>
        <v/>
      </c>
      <c r="AD99" s="189">
        <f t="shared" si="54"/>
        <v>0</v>
      </c>
      <c r="AE99" s="189">
        <f t="shared" si="55"/>
        <v>0</v>
      </c>
      <c r="AF99" s="189">
        <f t="shared" si="56"/>
        <v>0</v>
      </c>
      <c r="AH99" s="194"/>
      <c r="AI99" s="189" t="str">
        <f t="shared" si="41"/>
        <v/>
      </c>
      <c r="AJ99" s="189">
        <f t="shared" si="57"/>
        <v>0</v>
      </c>
      <c r="AK99" s="189">
        <f t="shared" si="42"/>
        <v>0</v>
      </c>
      <c r="AL99" s="189">
        <f t="shared" si="43"/>
        <v>0</v>
      </c>
      <c r="AN99" s="194"/>
      <c r="AO99" s="189" t="str">
        <f t="shared" si="44"/>
        <v/>
      </c>
      <c r="AP99" s="189">
        <f t="shared" si="58"/>
        <v>0</v>
      </c>
      <c r="AQ99" s="189">
        <f t="shared" si="45"/>
        <v>0</v>
      </c>
      <c r="AR99" s="189">
        <f t="shared" si="46"/>
        <v>0</v>
      </c>
      <c r="AT99" s="194"/>
      <c r="AU99" s="189" t="str">
        <f t="shared" si="47"/>
        <v/>
      </c>
      <c r="AV99" s="189">
        <f t="shared" si="59"/>
        <v>0</v>
      </c>
      <c r="AW99" s="189">
        <f t="shared" si="48"/>
        <v>0</v>
      </c>
      <c r="AX99" s="189">
        <f t="shared" si="49"/>
        <v>0</v>
      </c>
      <c r="AZ99" s="194"/>
    </row>
    <row r="100" spans="1:52" s="189" customFormat="1">
      <c r="A100" s="189" t="str">
        <f>'HARD DATA'!B91</f>
        <v>KC</v>
      </c>
      <c r="B100" s="190">
        <f>_xlfn.IFNA(INDEX(L_TIP_TEPPAN[],MATCH($A100,L_TIP_TEPPAN[EMPLOYEE NAME],0),3),0)</f>
        <v>0</v>
      </c>
      <c r="C100" s="190">
        <f>_xlfn.IFNA(INDEX(L_TIP_SUSHI[],MATCH($A100,L_TIP_SUSHI[EMPLOYEE NAME],0),3),0)</f>
        <v>0</v>
      </c>
      <c r="D100" s="191">
        <f>_xlfn.IFNA(INDEX(L_TIP_BAR[],MATCH($A100,L_TIP_BAR[EMPLOYEE NAME],0),3),0)</f>
        <v>0</v>
      </c>
      <c r="E100" s="192">
        <f>_xlfn.IFNA(INDEX(L_TIP_BUSSER[],MATCH($A100,L_TIP_BUSSER[EMPLOYEE NAME],0),3),0)</f>
        <v>0</v>
      </c>
      <c r="F100" s="190">
        <f>_xlfn.IFNA(INDEX(L_TIP_TOGO[],MATCH(A100,L_TIP_TOGO[EMPLOYEE NAME],0),3),0)</f>
        <v>0</v>
      </c>
      <c r="G100" s="193"/>
      <c r="I100" s="189">
        <f>_xlfn.IFNA(INDEX(D_TIP_TEPPAN[],MATCH($A100,D_TIP_TEPPAN[EMPLOYEE NAME],0),3),0)</f>
        <v>0</v>
      </c>
      <c r="J100" s="189">
        <f>_xlfn.IFNA(INDEX(D_TIP_SUSHI[],MATCH($A100,D_TIP_SUSHI[EMPLOYEE NAME],0),3),0)</f>
        <v>0</v>
      </c>
      <c r="K100" s="189">
        <f>_xlfn.IFNA(INDEX(D_TIP_BAR[],MATCH($A100,D_TIP_BAR[EMPLOYEE NAME],0),3),0)</f>
        <v>0</v>
      </c>
      <c r="L100" s="189">
        <f>_xlfn.IFNA(INDEX(D_TIP_BUSSER[],MATCH($A100,D_TIP_BUSSER[EMPLOYEE NAME],0),3),0)</f>
        <v>0</v>
      </c>
      <c r="M100" s="189">
        <f>_xlfn.IFNA(INDEX(D_TIP_TOGO[],MATCH($A100,D_TIP_TOGO[EMPLOYEE NAME],0),3),0)</f>
        <v>0</v>
      </c>
      <c r="N100" s="189">
        <f t="shared" si="60"/>
        <v>0</v>
      </c>
      <c r="O100" s="193">
        <f t="shared" si="61"/>
        <v>0</v>
      </c>
      <c r="P100" s="189">
        <f t="shared" si="62"/>
        <v>0</v>
      </c>
      <c r="Q100" s="194"/>
      <c r="R100" s="189" t="str">
        <f t="shared" si="38"/>
        <v/>
      </c>
      <c r="S100" s="189" t="str">
        <f t="shared" si="50"/>
        <v/>
      </c>
      <c r="V100" s="194"/>
      <c r="W100" s="189" t="str">
        <f t="shared" si="39"/>
        <v/>
      </c>
      <c r="X100" s="189">
        <f t="shared" si="51"/>
        <v>0</v>
      </c>
      <c r="Y100" s="189">
        <f t="shared" si="52"/>
        <v>0</v>
      </c>
      <c r="Z100" s="189">
        <f t="shared" si="53"/>
        <v>0</v>
      </c>
      <c r="AB100" s="194"/>
      <c r="AC100" s="189" t="str">
        <f t="shared" si="40"/>
        <v/>
      </c>
      <c r="AD100" s="189">
        <f t="shared" si="54"/>
        <v>0</v>
      </c>
      <c r="AE100" s="189">
        <f t="shared" si="55"/>
        <v>0</v>
      </c>
      <c r="AF100" s="189">
        <f t="shared" si="56"/>
        <v>0</v>
      </c>
      <c r="AH100" s="194"/>
      <c r="AI100" s="189" t="str">
        <f t="shared" si="41"/>
        <v/>
      </c>
      <c r="AJ100" s="189">
        <f t="shared" si="57"/>
        <v>0</v>
      </c>
      <c r="AK100" s="189">
        <f t="shared" si="42"/>
        <v>0</v>
      </c>
      <c r="AL100" s="189">
        <f t="shared" si="43"/>
        <v>0</v>
      </c>
      <c r="AN100" s="194"/>
      <c r="AO100" s="189" t="str">
        <f t="shared" si="44"/>
        <v/>
      </c>
      <c r="AP100" s="189">
        <f t="shared" si="58"/>
        <v>0</v>
      </c>
      <c r="AQ100" s="189">
        <f t="shared" si="45"/>
        <v>0</v>
      </c>
      <c r="AR100" s="189">
        <f t="shared" si="46"/>
        <v>0</v>
      </c>
      <c r="AT100" s="194"/>
      <c r="AU100" s="189" t="str">
        <f t="shared" si="47"/>
        <v/>
      </c>
      <c r="AV100" s="189">
        <f t="shared" si="59"/>
        <v>0</v>
      </c>
      <c r="AW100" s="189">
        <f t="shared" si="48"/>
        <v>0</v>
      </c>
      <c r="AX100" s="189">
        <f t="shared" si="49"/>
        <v>0</v>
      </c>
      <c r="AZ100" s="194"/>
    </row>
    <row r="101" spans="1:52" s="189" customFormat="1">
      <c r="A101" s="189" t="str">
        <f>'HARD DATA'!B92</f>
        <v>Conrad</v>
      </c>
      <c r="B101" s="190">
        <f>_xlfn.IFNA(INDEX(L_TIP_TEPPAN[],MATCH($A101,L_TIP_TEPPAN[EMPLOYEE NAME],0),3),0)</f>
        <v>0</v>
      </c>
      <c r="C101" s="190">
        <f>_xlfn.IFNA(INDEX(L_TIP_SUSHI[],MATCH($A101,L_TIP_SUSHI[EMPLOYEE NAME],0),3),0)</f>
        <v>0</v>
      </c>
      <c r="D101" s="191">
        <f>_xlfn.IFNA(INDEX(L_TIP_BAR[],MATCH($A101,L_TIP_BAR[EMPLOYEE NAME],0),3),0)</f>
        <v>0</v>
      </c>
      <c r="E101" s="192">
        <f>_xlfn.IFNA(INDEX(L_TIP_BUSSER[],MATCH($A101,L_TIP_BUSSER[EMPLOYEE NAME],0),3),0)</f>
        <v>0</v>
      </c>
      <c r="F101" s="190">
        <f>_xlfn.IFNA(INDEX(L_TIP_TOGO[],MATCH(A101,L_TIP_TOGO[EMPLOYEE NAME],0),3),0)</f>
        <v>0</v>
      </c>
      <c r="G101" s="193"/>
      <c r="I101" s="189">
        <f>_xlfn.IFNA(INDEX(D_TIP_TEPPAN[],MATCH($A101,D_TIP_TEPPAN[EMPLOYEE NAME],0),3),0)</f>
        <v>0</v>
      </c>
      <c r="J101" s="189">
        <f>_xlfn.IFNA(INDEX(D_TIP_SUSHI[],MATCH($A101,D_TIP_SUSHI[EMPLOYEE NAME],0),3),0)</f>
        <v>0</v>
      </c>
      <c r="K101" s="189">
        <f>_xlfn.IFNA(INDEX(D_TIP_BAR[],MATCH($A101,D_TIP_BAR[EMPLOYEE NAME],0),3),0)</f>
        <v>0</v>
      </c>
      <c r="L101" s="189">
        <f>_xlfn.IFNA(INDEX(D_TIP_BUSSER[],MATCH($A101,D_TIP_BUSSER[EMPLOYEE NAME],0),3),0)</f>
        <v>0</v>
      </c>
      <c r="M101" s="189">
        <f>_xlfn.IFNA(INDEX(D_TIP_TOGO[],MATCH($A101,D_TIP_TOGO[EMPLOYEE NAME],0),3),0)</f>
        <v>0</v>
      </c>
      <c r="N101" s="189">
        <f t="shared" si="60"/>
        <v>0</v>
      </c>
      <c r="O101" s="193">
        <f t="shared" si="61"/>
        <v>0</v>
      </c>
      <c r="P101" s="189">
        <f t="shared" si="62"/>
        <v>0</v>
      </c>
      <c r="Q101" s="194"/>
      <c r="R101" s="189" t="str">
        <f t="shared" si="38"/>
        <v/>
      </c>
      <c r="S101" s="189" t="str">
        <f t="shared" si="50"/>
        <v/>
      </c>
      <c r="V101" s="194"/>
      <c r="W101" s="189" t="str">
        <f t="shared" si="39"/>
        <v/>
      </c>
      <c r="X101" s="189">
        <f t="shared" si="51"/>
        <v>0</v>
      </c>
      <c r="Y101" s="189">
        <f t="shared" si="52"/>
        <v>0</v>
      </c>
      <c r="Z101" s="189">
        <f t="shared" si="53"/>
        <v>0</v>
      </c>
      <c r="AB101" s="194"/>
      <c r="AC101" s="189" t="str">
        <f t="shared" si="40"/>
        <v/>
      </c>
      <c r="AD101" s="189">
        <f t="shared" si="54"/>
        <v>0</v>
      </c>
      <c r="AE101" s="189">
        <f t="shared" si="55"/>
        <v>0</v>
      </c>
      <c r="AF101" s="189">
        <f t="shared" si="56"/>
        <v>0</v>
      </c>
      <c r="AH101" s="194"/>
      <c r="AI101" s="189" t="str">
        <f t="shared" si="41"/>
        <v/>
      </c>
      <c r="AJ101" s="189">
        <f t="shared" si="57"/>
        <v>0</v>
      </c>
      <c r="AK101" s="189">
        <f t="shared" si="42"/>
        <v>0</v>
      </c>
      <c r="AL101" s="189">
        <f t="shared" si="43"/>
        <v>0</v>
      </c>
      <c r="AN101" s="194"/>
      <c r="AO101" s="189" t="str">
        <f t="shared" si="44"/>
        <v/>
      </c>
      <c r="AP101" s="189">
        <f t="shared" si="58"/>
        <v>0</v>
      </c>
      <c r="AQ101" s="189">
        <f t="shared" si="45"/>
        <v>0</v>
      </c>
      <c r="AR101" s="189">
        <f t="shared" si="46"/>
        <v>0</v>
      </c>
      <c r="AT101" s="194"/>
      <c r="AU101" s="189" t="str">
        <f t="shared" si="47"/>
        <v/>
      </c>
      <c r="AV101" s="189">
        <f t="shared" si="59"/>
        <v>0</v>
      </c>
      <c r="AW101" s="189">
        <f t="shared" si="48"/>
        <v>0</v>
      </c>
      <c r="AX101" s="189">
        <f t="shared" si="49"/>
        <v>0</v>
      </c>
      <c r="AZ101" s="194"/>
    </row>
    <row r="102" spans="1:52" s="189" customFormat="1">
      <c r="A102" s="189" t="str">
        <f>'HARD DATA'!B93</f>
        <v>George</v>
      </c>
      <c r="B102" s="190">
        <f>_xlfn.IFNA(INDEX(L_TIP_TEPPAN[],MATCH($A102,L_TIP_TEPPAN[EMPLOYEE NAME],0),3),0)</f>
        <v>0</v>
      </c>
      <c r="C102" s="190">
        <f>_xlfn.IFNA(INDEX(L_TIP_SUSHI[],MATCH($A102,L_TIP_SUSHI[EMPLOYEE NAME],0),3),0)</f>
        <v>0</v>
      </c>
      <c r="D102" s="191">
        <f>_xlfn.IFNA(INDEX(L_TIP_BAR[],MATCH($A102,L_TIP_BAR[EMPLOYEE NAME],0),3),0)</f>
        <v>0</v>
      </c>
      <c r="E102" s="192">
        <f>_xlfn.IFNA(INDEX(L_TIP_BUSSER[],MATCH($A102,L_TIP_BUSSER[EMPLOYEE NAME],0),3),0)</f>
        <v>0</v>
      </c>
      <c r="F102" s="190">
        <f>_xlfn.IFNA(INDEX(L_TIP_TOGO[],MATCH(A102,L_TIP_TOGO[EMPLOYEE NAME],0),3),0)</f>
        <v>0</v>
      </c>
      <c r="G102" s="193"/>
      <c r="I102" s="189">
        <f>_xlfn.IFNA(INDEX(D_TIP_TEPPAN[],MATCH($A102,D_TIP_TEPPAN[EMPLOYEE NAME],0),3),0)</f>
        <v>0</v>
      </c>
      <c r="J102" s="189">
        <f>_xlfn.IFNA(INDEX(D_TIP_SUSHI[],MATCH($A102,D_TIP_SUSHI[EMPLOYEE NAME],0),3),0)</f>
        <v>0</v>
      </c>
      <c r="K102" s="189">
        <f>_xlfn.IFNA(INDEX(D_TIP_BAR[],MATCH($A102,D_TIP_BAR[EMPLOYEE NAME],0),3),0)</f>
        <v>0</v>
      </c>
      <c r="L102" s="189">
        <f>_xlfn.IFNA(INDEX(D_TIP_BUSSER[],MATCH($A102,D_TIP_BUSSER[EMPLOYEE NAME],0),3),0)</f>
        <v>0</v>
      </c>
      <c r="M102" s="189">
        <f>_xlfn.IFNA(INDEX(D_TIP_TOGO[],MATCH($A102,D_TIP_TOGO[EMPLOYEE NAME],0),3),0)</f>
        <v>0</v>
      </c>
      <c r="N102" s="189">
        <f t="shared" si="60"/>
        <v>0</v>
      </c>
      <c r="O102" s="193">
        <f t="shared" si="61"/>
        <v>0</v>
      </c>
      <c r="P102" s="189">
        <f t="shared" si="62"/>
        <v>0</v>
      </c>
      <c r="Q102" s="194"/>
      <c r="R102" s="189" t="str">
        <f t="shared" si="38"/>
        <v/>
      </c>
      <c r="S102" s="189" t="str">
        <f t="shared" si="50"/>
        <v/>
      </c>
      <c r="V102" s="194"/>
      <c r="W102" s="189" t="str">
        <f t="shared" si="39"/>
        <v/>
      </c>
      <c r="X102" s="189">
        <f t="shared" si="51"/>
        <v>0</v>
      </c>
      <c r="Y102" s="189">
        <f t="shared" si="52"/>
        <v>0</v>
      </c>
      <c r="Z102" s="189">
        <f t="shared" si="53"/>
        <v>0</v>
      </c>
      <c r="AB102" s="194"/>
      <c r="AC102" s="189" t="str">
        <f t="shared" si="40"/>
        <v/>
      </c>
      <c r="AD102" s="189">
        <f t="shared" si="54"/>
        <v>0</v>
      </c>
      <c r="AE102" s="189">
        <f t="shared" si="55"/>
        <v>0</v>
      </c>
      <c r="AF102" s="189">
        <f t="shared" si="56"/>
        <v>0</v>
      </c>
      <c r="AH102" s="194"/>
      <c r="AI102" s="189" t="str">
        <f t="shared" si="41"/>
        <v/>
      </c>
      <c r="AJ102" s="189">
        <f t="shared" si="57"/>
        <v>0</v>
      </c>
      <c r="AK102" s="189">
        <f t="shared" si="42"/>
        <v>0</v>
      </c>
      <c r="AL102" s="189">
        <f t="shared" si="43"/>
        <v>0</v>
      </c>
      <c r="AN102" s="194"/>
      <c r="AO102" s="189" t="str">
        <f t="shared" si="44"/>
        <v/>
      </c>
      <c r="AP102" s="189">
        <f t="shared" si="58"/>
        <v>0</v>
      </c>
      <c r="AQ102" s="189">
        <f t="shared" si="45"/>
        <v>0</v>
      </c>
      <c r="AR102" s="189">
        <f t="shared" si="46"/>
        <v>0</v>
      </c>
      <c r="AT102" s="194"/>
      <c r="AU102" s="189" t="str">
        <f t="shared" si="47"/>
        <v/>
      </c>
      <c r="AV102" s="189">
        <f t="shared" si="59"/>
        <v>0</v>
      </c>
      <c r="AW102" s="189">
        <f t="shared" si="48"/>
        <v>0</v>
      </c>
      <c r="AX102" s="189">
        <f t="shared" si="49"/>
        <v>0</v>
      </c>
      <c r="AZ102" s="194"/>
    </row>
    <row r="103" spans="1:52" s="189" customFormat="1">
      <c r="A103" s="189" t="str">
        <f>'HARD DATA'!B94</f>
        <v>Phillip</v>
      </c>
      <c r="B103" s="190">
        <f>_xlfn.IFNA(INDEX(L_TIP_TEPPAN[],MATCH($A103,L_TIP_TEPPAN[EMPLOYEE NAME],0),3),0)</f>
        <v>0</v>
      </c>
      <c r="C103" s="190">
        <f>_xlfn.IFNA(INDEX(L_TIP_SUSHI[],MATCH($A103,L_TIP_SUSHI[EMPLOYEE NAME],0),3),0)</f>
        <v>0</v>
      </c>
      <c r="D103" s="191">
        <f>_xlfn.IFNA(INDEX(L_TIP_BAR[],MATCH($A103,L_TIP_BAR[EMPLOYEE NAME],0),3),0)</f>
        <v>0</v>
      </c>
      <c r="E103" s="192">
        <f>_xlfn.IFNA(INDEX(L_TIP_BUSSER[],MATCH($A103,L_TIP_BUSSER[EMPLOYEE NAME],0),3),0)</f>
        <v>0</v>
      </c>
      <c r="F103" s="190">
        <f>_xlfn.IFNA(INDEX(L_TIP_TOGO[],MATCH(A103,L_TIP_TOGO[EMPLOYEE NAME],0),3),0)</f>
        <v>0</v>
      </c>
      <c r="G103" s="193"/>
      <c r="I103" s="189">
        <f>_xlfn.IFNA(INDEX(D_TIP_TEPPAN[],MATCH($A103,D_TIP_TEPPAN[EMPLOYEE NAME],0),3),0)</f>
        <v>0</v>
      </c>
      <c r="J103" s="189">
        <f>_xlfn.IFNA(INDEX(D_TIP_SUSHI[],MATCH($A103,D_TIP_SUSHI[EMPLOYEE NAME],0),3),0)</f>
        <v>0</v>
      </c>
      <c r="K103" s="189">
        <f>_xlfn.IFNA(INDEX(D_TIP_BAR[],MATCH($A103,D_TIP_BAR[EMPLOYEE NAME],0),3),0)</f>
        <v>0</v>
      </c>
      <c r="L103" s="189">
        <f>_xlfn.IFNA(INDEX(D_TIP_BUSSER[],MATCH($A103,D_TIP_BUSSER[EMPLOYEE NAME],0),3),0)</f>
        <v>0</v>
      </c>
      <c r="M103" s="189">
        <f>_xlfn.IFNA(INDEX(D_TIP_TOGO[],MATCH($A103,D_TIP_TOGO[EMPLOYEE NAME],0),3),0)</f>
        <v>0</v>
      </c>
      <c r="N103" s="189">
        <f t="shared" si="60"/>
        <v>0</v>
      </c>
      <c r="O103" s="193">
        <f t="shared" si="61"/>
        <v>0</v>
      </c>
      <c r="P103" s="189">
        <f t="shared" si="62"/>
        <v>0</v>
      </c>
      <c r="Q103" s="194"/>
      <c r="R103" s="189" t="str">
        <f t="shared" si="38"/>
        <v/>
      </c>
      <c r="S103" s="189" t="str">
        <f t="shared" si="50"/>
        <v/>
      </c>
      <c r="V103" s="194"/>
      <c r="W103" s="189" t="str">
        <f t="shared" si="39"/>
        <v/>
      </c>
      <c r="X103" s="189">
        <f t="shared" si="51"/>
        <v>0</v>
      </c>
      <c r="Y103" s="189">
        <f t="shared" si="52"/>
        <v>0</v>
      </c>
      <c r="Z103" s="189">
        <f t="shared" si="53"/>
        <v>0</v>
      </c>
      <c r="AB103" s="194"/>
      <c r="AC103" s="189" t="str">
        <f t="shared" si="40"/>
        <v/>
      </c>
      <c r="AD103" s="189">
        <f t="shared" si="54"/>
        <v>0</v>
      </c>
      <c r="AE103" s="189">
        <f t="shared" si="55"/>
        <v>0</v>
      </c>
      <c r="AF103" s="189">
        <f t="shared" si="56"/>
        <v>0</v>
      </c>
      <c r="AH103" s="194"/>
      <c r="AI103" s="189" t="str">
        <f t="shared" si="41"/>
        <v/>
      </c>
      <c r="AJ103" s="189">
        <f t="shared" si="57"/>
        <v>0</v>
      </c>
      <c r="AK103" s="189">
        <f t="shared" si="42"/>
        <v>0</v>
      </c>
      <c r="AL103" s="189">
        <f t="shared" si="43"/>
        <v>0</v>
      </c>
      <c r="AN103" s="194"/>
      <c r="AO103" s="189" t="str">
        <f t="shared" si="44"/>
        <v/>
      </c>
      <c r="AP103" s="189">
        <f t="shared" si="58"/>
        <v>0</v>
      </c>
      <c r="AQ103" s="189">
        <f t="shared" si="45"/>
        <v>0</v>
      </c>
      <c r="AR103" s="189">
        <f t="shared" si="46"/>
        <v>0</v>
      </c>
      <c r="AT103" s="194"/>
      <c r="AU103" s="189" t="str">
        <f t="shared" si="47"/>
        <v/>
      </c>
      <c r="AV103" s="189">
        <f t="shared" si="59"/>
        <v>0</v>
      </c>
      <c r="AW103" s="189">
        <f t="shared" si="48"/>
        <v>0</v>
      </c>
      <c r="AX103" s="189">
        <f t="shared" si="49"/>
        <v>0</v>
      </c>
      <c r="AZ103" s="194"/>
    </row>
    <row r="104" spans="1:52" s="189" customFormat="1">
      <c r="A104" s="189" t="str">
        <f>'HARD DATA'!B95</f>
        <v xml:space="preserve">Phil </v>
      </c>
      <c r="B104" s="190">
        <f>_xlfn.IFNA(INDEX(L_TIP_TEPPAN[],MATCH($A104,L_TIP_TEPPAN[EMPLOYEE NAME],0),3),0)</f>
        <v>0</v>
      </c>
      <c r="C104" s="190">
        <f>_xlfn.IFNA(INDEX(L_TIP_SUSHI[],MATCH($A104,L_TIP_SUSHI[EMPLOYEE NAME],0),3),0)</f>
        <v>0</v>
      </c>
      <c r="D104" s="191">
        <f>_xlfn.IFNA(INDEX(L_TIP_BAR[],MATCH($A104,L_TIP_BAR[EMPLOYEE NAME],0),3),0)</f>
        <v>0</v>
      </c>
      <c r="E104" s="192">
        <f>_xlfn.IFNA(INDEX(L_TIP_BUSSER[],MATCH($A104,L_TIP_BUSSER[EMPLOYEE NAME],0),3),0)</f>
        <v>0</v>
      </c>
      <c r="F104" s="190">
        <f>_xlfn.IFNA(INDEX(L_TIP_TOGO[],MATCH(A104,L_TIP_TOGO[EMPLOYEE NAME],0),3),0)</f>
        <v>0</v>
      </c>
      <c r="G104" s="193"/>
      <c r="I104" s="189">
        <f>_xlfn.IFNA(INDEX(D_TIP_TEPPAN[],MATCH($A104,D_TIP_TEPPAN[EMPLOYEE NAME],0),3),0)</f>
        <v>0</v>
      </c>
      <c r="J104" s="189">
        <f>_xlfn.IFNA(INDEX(D_TIP_SUSHI[],MATCH($A104,D_TIP_SUSHI[EMPLOYEE NAME],0),3),0)</f>
        <v>0</v>
      </c>
      <c r="K104" s="189">
        <f>_xlfn.IFNA(INDEX(D_TIP_BAR[],MATCH($A104,D_TIP_BAR[EMPLOYEE NAME],0),3),0)</f>
        <v>0</v>
      </c>
      <c r="L104" s="189">
        <f>_xlfn.IFNA(INDEX(D_TIP_BUSSER[],MATCH($A104,D_TIP_BUSSER[EMPLOYEE NAME],0),3),0)</f>
        <v>0</v>
      </c>
      <c r="M104" s="189">
        <f>_xlfn.IFNA(INDEX(D_TIP_TOGO[],MATCH($A104,D_TIP_TOGO[EMPLOYEE NAME],0),3),0)</f>
        <v>0</v>
      </c>
      <c r="N104" s="189">
        <f t="shared" si="60"/>
        <v>0</v>
      </c>
      <c r="O104" s="193">
        <f t="shared" si="61"/>
        <v>0</v>
      </c>
      <c r="P104" s="189">
        <f t="shared" si="62"/>
        <v>0</v>
      </c>
      <c r="Q104" s="194"/>
      <c r="R104" s="189" t="str">
        <f t="shared" si="38"/>
        <v/>
      </c>
      <c r="S104" s="189" t="str">
        <f t="shared" si="50"/>
        <v/>
      </c>
      <c r="V104" s="194"/>
      <c r="W104" s="189" t="str">
        <f t="shared" si="39"/>
        <v/>
      </c>
      <c r="X104" s="189">
        <f t="shared" si="51"/>
        <v>0</v>
      </c>
      <c r="Y104" s="189">
        <f t="shared" si="52"/>
        <v>0</v>
      </c>
      <c r="Z104" s="189">
        <f t="shared" si="53"/>
        <v>0</v>
      </c>
      <c r="AB104" s="194"/>
      <c r="AC104" s="189" t="str">
        <f t="shared" si="40"/>
        <v/>
      </c>
      <c r="AD104" s="189">
        <f t="shared" si="54"/>
        <v>0</v>
      </c>
      <c r="AE104" s="189">
        <f t="shared" si="55"/>
        <v>0</v>
      </c>
      <c r="AF104" s="189">
        <f t="shared" si="56"/>
        <v>0</v>
      </c>
      <c r="AH104" s="194"/>
      <c r="AI104" s="189" t="str">
        <f t="shared" si="41"/>
        <v/>
      </c>
      <c r="AJ104" s="189">
        <f t="shared" si="57"/>
        <v>0</v>
      </c>
      <c r="AK104" s="189">
        <f t="shared" si="42"/>
        <v>0</v>
      </c>
      <c r="AL104" s="189">
        <f t="shared" si="43"/>
        <v>0</v>
      </c>
      <c r="AN104" s="194"/>
      <c r="AO104" s="189" t="str">
        <f t="shared" si="44"/>
        <v/>
      </c>
      <c r="AP104" s="189">
        <f t="shared" si="58"/>
        <v>0</v>
      </c>
      <c r="AQ104" s="189">
        <f t="shared" si="45"/>
        <v>0</v>
      </c>
      <c r="AR104" s="189">
        <f t="shared" si="46"/>
        <v>0</v>
      </c>
      <c r="AT104" s="194"/>
      <c r="AU104" s="189" t="str">
        <f t="shared" si="47"/>
        <v/>
      </c>
      <c r="AV104" s="189">
        <f t="shared" si="59"/>
        <v>0</v>
      </c>
      <c r="AW104" s="189">
        <f t="shared" si="48"/>
        <v>0</v>
      </c>
      <c r="AX104" s="189">
        <f t="shared" si="49"/>
        <v>0</v>
      </c>
      <c r="AZ104" s="194"/>
    </row>
    <row r="105" spans="1:52" s="189" customFormat="1">
      <c r="A105" s="189" t="str">
        <f>'HARD DATA'!B96</f>
        <v>Frank</v>
      </c>
      <c r="B105" s="190">
        <f>_xlfn.IFNA(INDEX(L_TIP_TEPPAN[],MATCH($A105,L_TIP_TEPPAN[EMPLOYEE NAME],0),3),0)</f>
        <v>0</v>
      </c>
      <c r="C105" s="190">
        <f>_xlfn.IFNA(INDEX(L_TIP_SUSHI[],MATCH($A105,L_TIP_SUSHI[EMPLOYEE NAME],0),3),0)</f>
        <v>0</v>
      </c>
      <c r="D105" s="191">
        <f>_xlfn.IFNA(INDEX(L_TIP_BAR[],MATCH($A105,L_TIP_BAR[EMPLOYEE NAME],0),3),0)</f>
        <v>0</v>
      </c>
      <c r="E105" s="192">
        <f>_xlfn.IFNA(INDEX(L_TIP_BUSSER[],MATCH($A105,L_TIP_BUSSER[EMPLOYEE NAME],0),3),0)</f>
        <v>0</v>
      </c>
      <c r="F105" s="190">
        <f>_xlfn.IFNA(INDEX(L_TIP_TOGO[],MATCH(A105,L_TIP_TOGO[EMPLOYEE NAME],0),3),0)</f>
        <v>0</v>
      </c>
      <c r="G105" s="193"/>
      <c r="I105" s="189">
        <f>_xlfn.IFNA(INDEX(D_TIP_TEPPAN[],MATCH($A105,D_TIP_TEPPAN[EMPLOYEE NAME],0),3),0)</f>
        <v>0</v>
      </c>
      <c r="J105" s="189">
        <f>_xlfn.IFNA(INDEX(D_TIP_SUSHI[],MATCH($A105,D_TIP_SUSHI[EMPLOYEE NAME],0),3),0)</f>
        <v>0</v>
      </c>
      <c r="K105" s="189">
        <f>_xlfn.IFNA(INDEX(D_TIP_BAR[],MATCH($A105,D_TIP_BAR[EMPLOYEE NAME],0),3),0)</f>
        <v>0</v>
      </c>
      <c r="L105" s="189">
        <f>_xlfn.IFNA(INDEX(D_TIP_BUSSER[],MATCH($A105,D_TIP_BUSSER[EMPLOYEE NAME],0),3),0)</f>
        <v>0</v>
      </c>
      <c r="M105" s="189">
        <f>_xlfn.IFNA(INDEX(D_TIP_TOGO[],MATCH($A105,D_TIP_TOGO[EMPLOYEE NAME],0),3),0)</f>
        <v>0</v>
      </c>
      <c r="N105" s="189">
        <f t="shared" si="60"/>
        <v>0</v>
      </c>
      <c r="O105" s="193">
        <f t="shared" si="61"/>
        <v>0</v>
      </c>
      <c r="P105" s="189">
        <f t="shared" si="62"/>
        <v>0</v>
      </c>
      <c r="Q105" s="194"/>
      <c r="R105" s="189" t="str">
        <f t="shared" si="38"/>
        <v/>
      </c>
      <c r="S105" s="189" t="str">
        <f t="shared" si="50"/>
        <v/>
      </c>
      <c r="V105" s="194"/>
      <c r="W105" s="189" t="str">
        <f t="shared" si="39"/>
        <v/>
      </c>
      <c r="X105" s="189">
        <f t="shared" si="51"/>
        <v>0</v>
      </c>
      <c r="Y105" s="189">
        <f t="shared" si="52"/>
        <v>0</v>
      </c>
      <c r="Z105" s="189">
        <f t="shared" si="53"/>
        <v>0</v>
      </c>
      <c r="AB105" s="194"/>
      <c r="AC105" s="189" t="str">
        <f t="shared" si="40"/>
        <v/>
      </c>
      <c r="AD105" s="189">
        <f t="shared" si="54"/>
        <v>0</v>
      </c>
      <c r="AE105" s="189">
        <f t="shared" si="55"/>
        <v>0</v>
      </c>
      <c r="AF105" s="189">
        <f t="shared" si="56"/>
        <v>0</v>
      </c>
      <c r="AH105" s="194"/>
      <c r="AI105" s="189" t="str">
        <f t="shared" si="41"/>
        <v/>
      </c>
      <c r="AJ105" s="189">
        <f t="shared" si="57"/>
        <v>0</v>
      </c>
      <c r="AK105" s="189">
        <f t="shared" si="42"/>
        <v>0</v>
      </c>
      <c r="AL105" s="189">
        <f t="shared" si="43"/>
        <v>0</v>
      </c>
      <c r="AN105" s="194"/>
      <c r="AO105" s="189" t="str">
        <f t="shared" si="44"/>
        <v/>
      </c>
      <c r="AP105" s="189">
        <f t="shared" si="58"/>
        <v>0</v>
      </c>
      <c r="AQ105" s="189">
        <f t="shared" si="45"/>
        <v>0</v>
      </c>
      <c r="AR105" s="189">
        <f t="shared" si="46"/>
        <v>0</v>
      </c>
      <c r="AT105" s="194"/>
      <c r="AU105" s="189" t="str">
        <f t="shared" si="47"/>
        <v/>
      </c>
      <c r="AV105" s="189">
        <f t="shared" si="59"/>
        <v>0</v>
      </c>
      <c r="AW105" s="189">
        <f t="shared" si="48"/>
        <v>0</v>
      </c>
      <c r="AX105" s="189">
        <f t="shared" si="49"/>
        <v>0</v>
      </c>
      <c r="AZ105" s="194"/>
    </row>
    <row r="106" spans="1:52" s="189" customFormat="1">
      <c r="A106" s="189" t="str">
        <f>'HARD DATA'!B97</f>
        <v>Wu</v>
      </c>
      <c r="B106" s="190">
        <f>_xlfn.IFNA(INDEX(L_TIP_TEPPAN[],MATCH($A106,L_TIP_TEPPAN[EMPLOYEE NAME],0),3),0)</f>
        <v>0</v>
      </c>
      <c r="C106" s="190">
        <f>_xlfn.IFNA(INDEX(L_TIP_SUSHI[],MATCH($A106,L_TIP_SUSHI[EMPLOYEE NAME],0),3),0)</f>
        <v>0</v>
      </c>
      <c r="D106" s="191">
        <f>_xlfn.IFNA(INDEX(L_TIP_BAR[],MATCH($A106,L_TIP_BAR[EMPLOYEE NAME],0),3),0)</f>
        <v>0</v>
      </c>
      <c r="E106" s="192">
        <f>_xlfn.IFNA(INDEX(L_TIP_BUSSER[],MATCH($A106,L_TIP_BUSSER[EMPLOYEE NAME],0),3),0)</f>
        <v>0</v>
      </c>
      <c r="F106" s="190">
        <f>_xlfn.IFNA(INDEX(L_TIP_TOGO[],MATCH(A106,L_TIP_TOGO[EMPLOYEE NAME],0),3),0)</f>
        <v>0</v>
      </c>
      <c r="G106" s="193"/>
      <c r="I106" s="189">
        <f>_xlfn.IFNA(INDEX(D_TIP_TEPPAN[],MATCH($A106,D_TIP_TEPPAN[EMPLOYEE NAME],0),3),0)</f>
        <v>0</v>
      </c>
      <c r="J106" s="189">
        <f>_xlfn.IFNA(INDEX(D_TIP_SUSHI[],MATCH($A106,D_TIP_SUSHI[EMPLOYEE NAME],0),3),0)</f>
        <v>0</v>
      </c>
      <c r="K106" s="189">
        <f>_xlfn.IFNA(INDEX(D_TIP_BAR[],MATCH($A106,D_TIP_BAR[EMPLOYEE NAME],0),3),0)</f>
        <v>0</v>
      </c>
      <c r="L106" s="189">
        <f>_xlfn.IFNA(INDEX(D_TIP_BUSSER[],MATCH($A106,D_TIP_BUSSER[EMPLOYEE NAME],0),3),0)</f>
        <v>0</v>
      </c>
      <c r="M106" s="189">
        <f>_xlfn.IFNA(INDEX(D_TIP_TOGO[],MATCH($A106,D_TIP_TOGO[EMPLOYEE NAME],0),3),0)</f>
        <v>0</v>
      </c>
      <c r="N106" s="189">
        <f t="shared" si="60"/>
        <v>0</v>
      </c>
      <c r="O106" s="193">
        <f t="shared" si="61"/>
        <v>0</v>
      </c>
      <c r="P106" s="189">
        <f t="shared" si="62"/>
        <v>0</v>
      </c>
      <c r="Q106" s="194"/>
      <c r="R106" s="189" t="str">
        <f t="shared" si="38"/>
        <v/>
      </c>
      <c r="S106" s="189" t="str">
        <f t="shared" si="50"/>
        <v/>
      </c>
      <c r="V106" s="194"/>
      <c r="W106" s="189" t="str">
        <f t="shared" si="39"/>
        <v/>
      </c>
      <c r="X106" s="189">
        <f t="shared" si="51"/>
        <v>0</v>
      </c>
      <c r="Y106" s="189">
        <f t="shared" si="52"/>
        <v>0</v>
      </c>
      <c r="Z106" s="189">
        <f t="shared" si="53"/>
        <v>0</v>
      </c>
      <c r="AB106" s="194"/>
      <c r="AC106" s="189" t="str">
        <f t="shared" si="40"/>
        <v/>
      </c>
      <c r="AD106" s="189">
        <f t="shared" si="54"/>
        <v>0</v>
      </c>
      <c r="AE106" s="189">
        <f t="shared" si="55"/>
        <v>0</v>
      </c>
      <c r="AF106" s="189">
        <f t="shared" si="56"/>
        <v>0</v>
      </c>
      <c r="AH106" s="194"/>
      <c r="AI106" s="189" t="str">
        <f t="shared" si="41"/>
        <v/>
      </c>
      <c r="AJ106" s="189">
        <f t="shared" si="57"/>
        <v>0</v>
      </c>
      <c r="AK106" s="189">
        <f t="shared" si="42"/>
        <v>0</v>
      </c>
      <c r="AL106" s="189">
        <f t="shared" si="43"/>
        <v>0</v>
      </c>
      <c r="AN106" s="194"/>
      <c r="AO106" s="189" t="str">
        <f t="shared" si="44"/>
        <v/>
      </c>
      <c r="AP106" s="189">
        <f t="shared" si="58"/>
        <v>0</v>
      </c>
      <c r="AQ106" s="189">
        <f t="shared" si="45"/>
        <v>0</v>
      </c>
      <c r="AR106" s="189">
        <f t="shared" si="46"/>
        <v>0</v>
      </c>
      <c r="AT106" s="194"/>
      <c r="AU106" s="189" t="str">
        <f t="shared" si="47"/>
        <v/>
      </c>
      <c r="AV106" s="189">
        <f t="shared" si="59"/>
        <v>0</v>
      </c>
      <c r="AW106" s="189">
        <f t="shared" si="48"/>
        <v>0</v>
      </c>
      <c r="AX106" s="189">
        <f t="shared" si="49"/>
        <v>0</v>
      </c>
      <c r="AZ106" s="194"/>
    </row>
    <row r="107" spans="1:52" s="189" customFormat="1">
      <c r="A107" s="189" t="str">
        <f>'HARD DATA'!B98</f>
        <v>Wan</v>
      </c>
      <c r="B107" s="190">
        <f>_xlfn.IFNA(INDEX(L_TIP_TEPPAN[],MATCH($A107,L_TIP_TEPPAN[EMPLOYEE NAME],0),3),0)</f>
        <v>0</v>
      </c>
      <c r="C107" s="190">
        <f>_xlfn.IFNA(INDEX(L_TIP_SUSHI[],MATCH($A107,L_TIP_SUSHI[EMPLOYEE NAME],0),3),0)</f>
        <v>0</v>
      </c>
      <c r="D107" s="191">
        <f>_xlfn.IFNA(INDEX(L_TIP_BAR[],MATCH($A107,L_TIP_BAR[EMPLOYEE NAME],0),3),0)</f>
        <v>0</v>
      </c>
      <c r="E107" s="192">
        <f>_xlfn.IFNA(INDEX(L_TIP_BUSSER[],MATCH($A107,L_TIP_BUSSER[EMPLOYEE NAME],0),3),0)</f>
        <v>0</v>
      </c>
      <c r="F107" s="190">
        <f>_xlfn.IFNA(INDEX(L_TIP_TOGO[],MATCH(A107,L_TIP_TOGO[EMPLOYEE NAME],0),3),0)</f>
        <v>0</v>
      </c>
      <c r="G107" s="193"/>
      <c r="I107" s="189">
        <f>_xlfn.IFNA(INDEX(D_TIP_TEPPAN[],MATCH($A107,D_TIP_TEPPAN[EMPLOYEE NAME],0),3),0)</f>
        <v>0</v>
      </c>
      <c r="J107" s="189">
        <f>_xlfn.IFNA(INDEX(D_TIP_SUSHI[],MATCH($A107,D_TIP_SUSHI[EMPLOYEE NAME],0),3),0)</f>
        <v>0</v>
      </c>
      <c r="K107" s="189">
        <f>_xlfn.IFNA(INDEX(D_TIP_BAR[],MATCH($A107,D_TIP_BAR[EMPLOYEE NAME],0),3),0)</f>
        <v>0</v>
      </c>
      <c r="L107" s="189">
        <f>_xlfn.IFNA(INDEX(D_TIP_BUSSER[],MATCH($A107,D_TIP_BUSSER[EMPLOYEE NAME],0),3),0)</f>
        <v>0</v>
      </c>
      <c r="M107" s="189">
        <f>_xlfn.IFNA(INDEX(D_TIP_TOGO[],MATCH($A107,D_TIP_TOGO[EMPLOYEE NAME],0),3),0)</f>
        <v>0</v>
      </c>
      <c r="N107" s="189">
        <f t="shared" si="60"/>
        <v>0</v>
      </c>
      <c r="O107" s="193">
        <f t="shared" si="61"/>
        <v>0</v>
      </c>
      <c r="P107" s="189">
        <f t="shared" si="62"/>
        <v>0</v>
      </c>
      <c r="Q107" s="194"/>
      <c r="R107" s="189" t="str">
        <f t="shared" ref="R107:R138" si="63">IF(P107&gt;0,A107,"")</f>
        <v/>
      </c>
      <c r="S107" s="189" t="str">
        <f t="shared" si="50"/>
        <v/>
      </c>
      <c r="V107" s="194"/>
      <c r="W107" s="189" t="str">
        <f t="shared" ref="W107:W138" si="64">IF(AND(R107&lt;&gt;"",B107+I107&gt;0),A107,"")</f>
        <v/>
      </c>
      <c r="X107" s="189">
        <f t="shared" si="51"/>
        <v>0</v>
      </c>
      <c r="Y107" s="189">
        <f t="shared" si="52"/>
        <v>0</v>
      </c>
      <c r="Z107" s="189">
        <f t="shared" si="53"/>
        <v>0</v>
      </c>
      <c r="AB107" s="194"/>
      <c r="AC107" s="189" t="str">
        <f t="shared" ref="AC107:AC138" si="65">IF(AND(R107&lt;&gt;"",J107+C107&gt;0),A107,"")</f>
        <v/>
      </c>
      <c r="AD107" s="189">
        <f t="shared" si="54"/>
        <v>0</v>
      </c>
      <c r="AE107" s="189">
        <f t="shared" si="55"/>
        <v>0</v>
      </c>
      <c r="AF107" s="189">
        <f t="shared" si="56"/>
        <v>0</v>
      </c>
      <c r="AH107" s="194"/>
      <c r="AI107" s="189" t="str">
        <f t="shared" ref="AI107:AI138" si="66">IF(AND($R107&lt;&gt;"",D107+K107&gt;0),$A107,"")</f>
        <v/>
      </c>
      <c r="AJ107" s="189">
        <f t="shared" si="57"/>
        <v>0</v>
      </c>
      <c r="AK107" s="189">
        <f t="shared" ref="AK107:AK138" si="67">_xlfn.IFNA(INDEX($A$11:$F$160,MATCH($R107,$A$11:$A$160,0),4),0)</f>
        <v>0</v>
      </c>
      <c r="AL107" s="189">
        <f t="shared" ref="AL107:AL138" si="68">_xlfn.IFNA(INDEX($I$11:$M$160,MATCH($R107,$A$11:$A$160,0),3),0)</f>
        <v>0</v>
      </c>
      <c r="AN107" s="194"/>
      <c r="AO107" s="189" t="str">
        <f t="shared" ref="AO107:AO138" si="69">IF(AND($R107&lt;&gt;"",E107+L107&gt;0),$A107,"")</f>
        <v/>
      </c>
      <c r="AP107" s="189">
        <f t="shared" si="58"/>
        <v>0</v>
      </c>
      <c r="AQ107" s="189">
        <f t="shared" ref="AQ107:AQ138" si="70">_xlfn.IFNA(INDEX($A$11:$F$160,MATCH($R107,$A$11:$A$160,0),5),0)</f>
        <v>0</v>
      </c>
      <c r="AR107" s="189">
        <f t="shared" ref="AR107:AR138" si="71">_xlfn.IFNA(INDEX($I$11:$M$160,MATCH($R107,$A$11:$A$160,0),4),0)</f>
        <v>0</v>
      </c>
      <c r="AT107" s="194"/>
      <c r="AU107" s="189" t="str">
        <f t="shared" ref="AU107:AU138" si="72">IF(AND($R107&lt;&gt;"",M107+F107&gt;0),$A107,"")</f>
        <v/>
      </c>
      <c r="AV107" s="189">
        <f t="shared" si="59"/>
        <v>0</v>
      </c>
      <c r="AW107" s="189">
        <f t="shared" ref="AW107:AW138" si="73">_xlfn.IFNA(INDEX($A$11:$F$160,MATCH($R107,$A$11:$A$160,0),6),0)</f>
        <v>0</v>
      </c>
      <c r="AX107" s="189">
        <f t="shared" ref="AX107:AX138" si="74">_xlfn.IFNA(INDEX($I$11:$M$160,MATCH($R107,$A$11:$A$160,0),5),0)</f>
        <v>0</v>
      </c>
      <c r="AZ107" s="194"/>
    </row>
    <row r="108" spans="1:52" s="189" customFormat="1">
      <c r="A108" s="189" t="str">
        <f>'HARD DATA'!B99</f>
        <v>Young</v>
      </c>
      <c r="B108" s="190">
        <f>_xlfn.IFNA(INDEX(L_TIP_TEPPAN[],MATCH($A108,L_TIP_TEPPAN[EMPLOYEE NAME],0),3),0)</f>
        <v>0</v>
      </c>
      <c r="C108" s="190">
        <f>_xlfn.IFNA(INDEX(L_TIP_SUSHI[],MATCH($A108,L_TIP_SUSHI[EMPLOYEE NAME],0),3),0)</f>
        <v>0</v>
      </c>
      <c r="D108" s="191">
        <f>_xlfn.IFNA(INDEX(L_TIP_BAR[],MATCH($A108,L_TIP_BAR[EMPLOYEE NAME],0),3),0)</f>
        <v>0</v>
      </c>
      <c r="E108" s="192">
        <f>_xlfn.IFNA(INDEX(L_TIP_BUSSER[],MATCH($A108,L_TIP_BUSSER[EMPLOYEE NAME],0),3),0)</f>
        <v>0</v>
      </c>
      <c r="F108" s="190">
        <f>_xlfn.IFNA(INDEX(L_TIP_TOGO[],MATCH(A108,L_TIP_TOGO[EMPLOYEE NAME],0),3),0)</f>
        <v>0</v>
      </c>
      <c r="G108" s="193"/>
      <c r="I108" s="189">
        <f>_xlfn.IFNA(INDEX(D_TIP_TEPPAN[],MATCH($A108,D_TIP_TEPPAN[EMPLOYEE NAME],0),3),0)</f>
        <v>0</v>
      </c>
      <c r="J108" s="189">
        <f>_xlfn.IFNA(INDEX(D_TIP_SUSHI[],MATCH($A108,D_TIP_SUSHI[EMPLOYEE NAME],0),3),0)</f>
        <v>0</v>
      </c>
      <c r="K108" s="189">
        <f>_xlfn.IFNA(INDEX(D_TIP_BAR[],MATCH($A108,D_TIP_BAR[EMPLOYEE NAME],0),3),0)</f>
        <v>0</v>
      </c>
      <c r="L108" s="189">
        <f>_xlfn.IFNA(INDEX(D_TIP_BUSSER[],MATCH($A108,D_TIP_BUSSER[EMPLOYEE NAME],0),3),0)</f>
        <v>0</v>
      </c>
      <c r="M108" s="189">
        <f>_xlfn.IFNA(INDEX(D_TIP_TOGO[],MATCH($A108,D_TIP_TOGO[EMPLOYEE NAME],0),3),0)</f>
        <v>0</v>
      </c>
      <c r="N108" s="189">
        <f t="shared" si="60"/>
        <v>0</v>
      </c>
      <c r="O108" s="193">
        <f t="shared" si="61"/>
        <v>0</v>
      </c>
      <c r="P108" s="189">
        <f t="shared" si="62"/>
        <v>0</v>
      </c>
      <c r="Q108" s="194"/>
      <c r="R108" s="189" t="str">
        <f t="shared" si="63"/>
        <v/>
      </c>
      <c r="S108" s="189" t="str">
        <f t="shared" si="50"/>
        <v/>
      </c>
      <c r="V108" s="194"/>
      <c r="W108" s="189" t="str">
        <f t="shared" si="64"/>
        <v/>
      </c>
      <c r="X108" s="189">
        <f t="shared" si="51"/>
        <v>0</v>
      </c>
      <c r="Y108" s="189">
        <f t="shared" si="52"/>
        <v>0</v>
      </c>
      <c r="Z108" s="189">
        <f t="shared" si="53"/>
        <v>0</v>
      </c>
      <c r="AB108" s="194"/>
      <c r="AC108" s="189" t="str">
        <f t="shared" si="65"/>
        <v/>
      </c>
      <c r="AD108" s="189">
        <f t="shared" si="54"/>
        <v>0</v>
      </c>
      <c r="AE108" s="189">
        <f t="shared" si="55"/>
        <v>0</v>
      </c>
      <c r="AF108" s="189">
        <f t="shared" si="56"/>
        <v>0</v>
      </c>
      <c r="AH108" s="194"/>
      <c r="AI108" s="189" t="str">
        <f t="shared" si="66"/>
        <v/>
      </c>
      <c r="AJ108" s="189">
        <f t="shared" si="57"/>
        <v>0</v>
      </c>
      <c r="AK108" s="189">
        <f t="shared" si="67"/>
        <v>0</v>
      </c>
      <c r="AL108" s="189">
        <f t="shared" si="68"/>
        <v>0</v>
      </c>
      <c r="AN108" s="194"/>
      <c r="AO108" s="189" t="str">
        <f t="shared" si="69"/>
        <v/>
      </c>
      <c r="AP108" s="189">
        <f t="shared" si="58"/>
        <v>0</v>
      </c>
      <c r="AQ108" s="189">
        <f t="shared" si="70"/>
        <v>0</v>
      </c>
      <c r="AR108" s="189">
        <f t="shared" si="71"/>
        <v>0</v>
      </c>
      <c r="AT108" s="194"/>
      <c r="AU108" s="189" t="str">
        <f t="shared" si="72"/>
        <v/>
      </c>
      <c r="AV108" s="189">
        <f t="shared" si="59"/>
        <v>0</v>
      </c>
      <c r="AW108" s="189">
        <f t="shared" si="73"/>
        <v>0</v>
      </c>
      <c r="AX108" s="189">
        <f t="shared" si="74"/>
        <v>0</v>
      </c>
      <c r="AZ108" s="194"/>
    </row>
    <row r="109" spans="1:52" s="189" customFormat="1">
      <c r="A109" s="189" t="str">
        <f>'HARD DATA'!B100</f>
        <v>Old</v>
      </c>
      <c r="B109" s="190">
        <f>_xlfn.IFNA(INDEX(L_TIP_TEPPAN[],MATCH($A109,L_TIP_TEPPAN[EMPLOYEE NAME],0),3),0)</f>
        <v>0</v>
      </c>
      <c r="C109" s="190">
        <f>_xlfn.IFNA(INDEX(L_TIP_SUSHI[],MATCH($A109,L_TIP_SUSHI[EMPLOYEE NAME],0),3),0)</f>
        <v>0</v>
      </c>
      <c r="D109" s="191">
        <f>_xlfn.IFNA(INDEX(L_TIP_BAR[],MATCH($A109,L_TIP_BAR[EMPLOYEE NAME],0),3),0)</f>
        <v>0</v>
      </c>
      <c r="E109" s="192">
        <f>_xlfn.IFNA(INDEX(L_TIP_BUSSER[],MATCH($A109,L_TIP_BUSSER[EMPLOYEE NAME],0),3),0)</f>
        <v>0</v>
      </c>
      <c r="F109" s="190">
        <f>_xlfn.IFNA(INDEX(L_TIP_TOGO[],MATCH(A109,L_TIP_TOGO[EMPLOYEE NAME],0),3),0)</f>
        <v>0</v>
      </c>
      <c r="G109" s="193"/>
      <c r="I109" s="189">
        <f>_xlfn.IFNA(INDEX(D_TIP_TEPPAN[],MATCH($A109,D_TIP_TEPPAN[EMPLOYEE NAME],0),3),0)</f>
        <v>0</v>
      </c>
      <c r="J109" s="189">
        <f>_xlfn.IFNA(INDEX(D_TIP_SUSHI[],MATCH($A109,D_TIP_SUSHI[EMPLOYEE NAME],0),3),0)</f>
        <v>0</v>
      </c>
      <c r="K109" s="189">
        <f>_xlfn.IFNA(INDEX(D_TIP_BAR[],MATCH($A109,D_TIP_BAR[EMPLOYEE NAME],0),3),0)</f>
        <v>0</v>
      </c>
      <c r="L109" s="189">
        <f>_xlfn.IFNA(INDEX(D_TIP_BUSSER[],MATCH($A109,D_TIP_BUSSER[EMPLOYEE NAME],0),3),0)</f>
        <v>0</v>
      </c>
      <c r="M109" s="189">
        <f>_xlfn.IFNA(INDEX(D_TIP_TOGO[],MATCH($A109,D_TIP_TOGO[EMPLOYEE NAME],0),3),0)</f>
        <v>0</v>
      </c>
      <c r="N109" s="189">
        <f t="shared" si="60"/>
        <v>0</v>
      </c>
      <c r="O109" s="193">
        <f t="shared" si="61"/>
        <v>0</v>
      </c>
      <c r="P109" s="189">
        <f t="shared" si="62"/>
        <v>0</v>
      </c>
      <c r="Q109" s="194"/>
      <c r="R109" s="189" t="str">
        <f t="shared" si="63"/>
        <v/>
      </c>
      <c r="S109" s="189" t="str">
        <f t="shared" si="50"/>
        <v/>
      </c>
      <c r="V109" s="194"/>
      <c r="W109" s="189" t="str">
        <f t="shared" si="64"/>
        <v/>
      </c>
      <c r="X109" s="189">
        <f t="shared" si="51"/>
        <v>0</v>
      </c>
      <c r="Y109" s="189">
        <f t="shared" si="52"/>
        <v>0</v>
      </c>
      <c r="Z109" s="189">
        <f t="shared" si="53"/>
        <v>0</v>
      </c>
      <c r="AB109" s="194"/>
      <c r="AC109" s="189" t="str">
        <f t="shared" si="65"/>
        <v/>
      </c>
      <c r="AD109" s="189">
        <f t="shared" si="54"/>
        <v>0</v>
      </c>
      <c r="AE109" s="189">
        <f t="shared" si="55"/>
        <v>0</v>
      </c>
      <c r="AF109" s="189">
        <f t="shared" si="56"/>
        <v>0</v>
      </c>
      <c r="AH109" s="194"/>
      <c r="AI109" s="189" t="str">
        <f t="shared" si="66"/>
        <v/>
      </c>
      <c r="AJ109" s="189">
        <f t="shared" si="57"/>
        <v>0</v>
      </c>
      <c r="AK109" s="189">
        <f t="shared" si="67"/>
        <v>0</v>
      </c>
      <c r="AL109" s="189">
        <f t="shared" si="68"/>
        <v>0</v>
      </c>
      <c r="AN109" s="194"/>
      <c r="AO109" s="189" t="str">
        <f t="shared" si="69"/>
        <v/>
      </c>
      <c r="AP109" s="189">
        <f t="shared" si="58"/>
        <v>0</v>
      </c>
      <c r="AQ109" s="189">
        <f t="shared" si="70"/>
        <v>0</v>
      </c>
      <c r="AR109" s="189">
        <f t="shared" si="71"/>
        <v>0</v>
      </c>
      <c r="AT109" s="194"/>
      <c r="AU109" s="189" t="str">
        <f t="shared" si="72"/>
        <v/>
      </c>
      <c r="AV109" s="189">
        <f t="shared" si="59"/>
        <v>0</v>
      </c>
      <c r="AW109" s="189">
        <f t="shared" si="73"/>
        <v>0</v>
      </c>
      <c r="AX109" s="189">
        <f t="shared" si="74"/>
        <v>0</v>
      </c>
      <c r="AZ109" s="194"/>
    </row>
    <row r="110" spans="1:52" s="189" customFormat="1">
      <c r="A110" s="189" t="str">
        <f>'HARD DATA'!B101</f>
        <v>Short Round</v>
      </c>
      <c r="B110" s="190">
        <f>_xlfn.IFNA(INDEX(L_TIP_TEPPAN[],MATCH($A110,L_TIP_TEPPAN[EMPLOYEE NAME],0),3),0)</f>
        <v>0</v>
      </c>
      <c r="C110" s="190">
        <f>_xlfn.IFNA(INDEX(L_TIP_SUSHI[],MATCH($A110,L_TIP_SUSHI[EMPLOYEE NAME],0),3),0)</f>
        <v>0</v>
      </c>
      <c r="D110" s="191">
        <f>_xlfn.IFNA(INDEX(L_TIP_BAR[],MATCH($A110,L_TIP_BAR[EMPLOYEE NAME],0),3),0)</f>
        <v>0</v>
      </c>
      <c r="E110" s="192">
        <f>_xlfn.IFNA(INDEX(L_TIP_BUSSER[],MATCH($A110,L_TIP_BUSSER[EMPLOYEE NAME],0),3),0)</f>
        <v>0</v>
      </c>
      <c r="F110" s="190">
        <f>_xlfn.IFNA(INDEX(L_TIP_TOGO[],MATCH(A110,L_TIP_TOGO[EMPLOYEE NAME],0),3),0)</f>
        <v>0</v>
      </c>
      <c r="G110" s="193"/>
      <c r="I110" s="189">
        <f>_xlfn.IFNA(INDEX(D_TIP_TEPPAN[],MATCH($A110,D_TIP_TEPPAN[EMPLOYEE NAME],0),3),0)</f>
        <v>0</v>
      </c>
      <c r="J110" s="189">
        <f>_xlfn.IFNA(INDEX(D_TIP_SUSHI[],MATCH($A110,D_TIP_SUSHI[EMPLOYEE NAME],0),3),0)</f>
        <v>0</v>
      </c>
      <c r="K110" s="189">
        <f>_xlfn.IFNA(INDEX(D_TIP_BAR[],MATCH($A110,D_TIP_BAR[EMPLOYEE NAME],0),3),0)</f>
        <v>0</v>
      </c>
      <c r="L110" s="189">
        <f>_xlfn.IFNA(INDEX(D_TIP_BUSSER[],MATCH($A110,D_TIP_BUSSER[EMPLOYEE NAME],0),3),0)</f>
        <v>0</v>
      </c>
      <c r="M110" s="189">
        <f>_xlfn.IFNA(INDEX(D_TIP_TOGO[],MATCH($A110,D_TIP_TOGO[EMPLOYEE NAME],0),3),0)</f>
        <v>0</v>
      </c>
      <c r="N110" s="189">
        <f t="shared" si="60"/>
        <v>0</v>
      </c>
      <c r="O110" s="193">
        <f t="shared" si="61"/>
        <v>0</v>
      </c>
      <c r="P110" s="189">
        <f t="shared" si="62"/>
        <v>0</v>
      </c>
      <c r="Q110" s="194"/>
      <c r="R110" s="189" t="str">
        <f t="shared" si="63"/>
        <v/>
      </c>
      <c r="S110" s="189" t="str">
        <f t="shared" si="50"/>
        <v/>
      </c>
      <c r="V110" s="194"/>
      <c r="W110" s="189" t="str">
        <f t="shared" si="64"/>
        <v/>
      </c>
      <c r="X110" s="189">
        <f t="shared" si="51"/>
        <v>0</v>
      </c>
      <c r="Y110" s="189">
        <f t="shared" si="52"/>
        <v>0</v>
      </c>
      <c r="Z110" s="189">
        <f t="shared" si="53"/>
        <v>0</v>
      </c>
      <c r="AB110" s="194"/>
      <c r="AC110" s="189" t="str">
        <f t="shared" si="65"/>
        <v/>
      </c>
      <c r="AD110" s="189">
        <f t="shared" si="54"/>
        <v>0</v>
      </c>
      <c r="AE110" s="189">
        <f t="shared" si="55"/>
        <v>0</v>
      </c>
      <c r="AF110" s="189">
        <f t="shared" si="56"/>
        <v>0</v>
      </c>
      <c r="AH110" s="194"/>
      <c r="AI110" s="189" t="str">
        <f t="shared" si="66"/>
        <v/>
      </c>
      <c r="AJ110" s="189">
        <f t="shared" si="57"/>
        <v>0</v>
      </c>
      <c r="AK110" s="189">
        <f t="shared" si="67"/>
        <v>0</v>
      </c>
      <c r="AL110" s="189">
        <f t="shared" si="68"/>
        <v>0</v>
      </c>
      <c r="AN110" s="194"/>
      <c r="AO110" s="189" t="str">
        <f t="shared" si="69"/>
        <v/>
      </c>
      <c r="AP110" s="189">
        <f t="shared" si="58"/>
        <v>0</v>
      </c>
      <c r="AQ110" s="189">
        <f t="shared" si="70"/>
        <v>0</v>
      </c>
      <c r="AR110" s="189">
        <f t="shared" si="71"/>
        <v>0</v>
      </c>
      <c r="AT110" s="194"/>
      <c r="AU110" s="189" t="str">
        <f t="shared" si="72"/>
        <v/>
      </c>
      <c r="AV110" s="189">
        <f t="shared" si="59"/>
        <v>0</v>
      </c>
      <c r="AW110" s="189">
        <f t="shared" si="73"/>
        <v>0</v>
      </c>
      <c r="AX110" s="189">
        <f t="shared" si="74"/>
        <v>0</v>
      </c>
      <c r="AZ110" s="194"/>
    </row>
    <row r="111" spans="1:52" s="189" customFormat="1">
      <c r="A111" s="189" t="str">
        <f>'HARD DATA'!B102</f>
        <v>Indiana Jones</v>
      </c>
      <c r="B111" s="190">
        <f>_xlfn.IFNA(INDEX(L_TIP_TEPPAN[],MATCH($A111,L_TIP_TEPPAN[EMPLOYEE NAME],0),3),0)</f>
        <v>0</v>
      </c>
      <c r="C111" s="190">
        <f>_xlfn.IFNA(INDEX(L_TIP_SUSHI[],MATCH($A111,L_TIP_SUSHI[EMPLOYEE NAME],0),3),0)</f>
        <v>0</v>
      </c>
      <c r="D111" s="191">
        <f>_xlfn.IFNA(INDEX(L_TIP_BAR[],MATCH($A111,L_TIP_BAR[EMPLOYEE NAME],0),3),0)</f>
        <v>0</v>
      </c>
      <c r="E111" s="192">
        <f>_xlfn.IFNA(INDEX(L_TIP_BUSSER[],MATCH($A111,L_TIP_BUSSER[EMPLOYEE NAME],0),3),0)</f>
        <v>0</v>
      </c>
      <c r="F111" s="190">
        <f>_xlfn.IFNA(INDEX(L_TIP_TOGO[],MATCH(A111,L_TIP_TOGO[EMPLOYEE NAME],0),3),0)</f>
        <v>0</v>
      </c>
      <c r="G111" s="193"/>
      <c r="I111" s="189">
        <f>_xlfn.IFNA(INDEX(D_TIP_TEPPAN[],MATCH($A111,D_TIP_TEPPAN[EMPLOYEE NAME],0),3),0)</f>
        <v>0</v>
      </c>
      <c r="J111" s="189">
        <f>_xlfn.IFNA(INDEX(D_TIP_SUSHI[],MATCH($A111,D_TIP_SUSHI[EMPLOYEE NAME],0),3),0)</f>
        <v>0</v>
      </c>
      <c r="K111" s="189">
        <f>_xlfn.IFNA(INDEX(D_TIP_BAR[],MATCH($A111,D_TIP_BAR[EMPLOYEE NAME],0),3),0)</f>
        <v>0</v>
      </c>
      <c r="L111" s="189">
        <f>_xlfn.IFNA(INDEX(D_TIP_BUSSER[],MATCH($A111,D_TIP_BUSSER[EMPLOYEE NAME],0),3),0)</f>
        <v>0</v>
      </c>
      <c r="M111" s="189">
        <f>_xlfn.IFNA(INDEX(D_TIP_TOGO[],MATCH($A111,D_TIP_TOGO[EMPLOYEE NAME],0),3),0)</f>
        <v>0</v>
      </c>
      <c r="N111" s="189">
        <f t="shared" si="60"/>
        <v>0</v>
      </c>
      <c r="O111" s="193">
        <f t="shared" si="61"/>
        <v>0</v>
      </c>
      <c r="P111" s="189">
        <f t="shared" si="62"/>
        <v>0</v>
      </c>
      <c r="Q111" s="194"/>
      <c r="R111" s="189" t="str">
        <f t="shared" si="63"/>
        <v/>
      </c>
      <c r="S111" s="189" t="str">
        <f t="shared" si="50"/>
        <v/>
      </c>
      <c r="V111" s="194"/>
      <c r="W111" s="189" t="str">
        <f t="shared" si="64"/>
        <v/>
      </c>
      <c r="X111" s="189">
        <f t="shared" si="51"/>
        <v>0</v>
      </c>
      <c r="Y111" s="189">
        <f t="shared" si="52"/>
        <v>0</v>
      </c>
      <c r="Z111" s="189">
        <f t="shared" si="53"/>
        <v>0</v>
      </c>
      <c r="AB111" s="194"/>
      <c r="AC111" s="189" t="str">
        <f t="shared" si="65"/>
        <v/>
      </c>
      <c r="AD111" s="189">
        <f t="shared" si="54"/>
        <v>0</v>
      </c>
      <c r="AE111" s="189">
        <f t="shared" si="55"/>
        <v>0</v>
      </c>
      <c r="AF111" s="189">
        <f t="shared" si="56"/>
        <v>0</v>
      </c>
      <c r="AH111" s="194"/>
      <c r="AI111" s="189" t="str">
        <f t="shared" si="66"/>
        <v/>
      </c>
      <c r="AJ111" s="189">
        <f t="shared" si="57"/>
        <v>0</v>
      </c>
      <c r="AK111" s="189">
        <f t="shared" si="67"/>
        <v>0</v>
      </c>
      <c r="AL111" s="189">
        <f t="shared" si="68"/>
        <v>0</v>
      </c>
      <c r="AN111" s="194"/>
      <c r="AO111" s="189" t="str">
        <f t="shared" si="69"/>
        <v/>
      </c>
      <c r="AP111" s="189">
        <f t="shared" si="58"/>
        <v>0</v>
      </c>
      <c r="AQ111" s="189">
        <f t="shared" si="70"/>
        <v>0</v>
      </c>
      <c r="AR111" s="189">
        <f t="shared" si="71"/>
        <v>0</v>
      </c>
      <c r="AT111" s="194"/>
      <c r="AU111" s="189" t="str">
        <f t="shared" si="72"/>
        <v/>
      </c>
      <c r="AV111" s="189">
        <f t="shared" si="59"/>
        <v>0</v>
      </c>
      <c r="AW111" s="189">
        <f t="shared" si="73"/>
        <v>0</v>
      </c>
      <c r="AX111" s="189">
        <f t="shared" si="74"/>
        <v>0</v>
      </c>
      <c r="AZ111" s="194"/>
    </row>
    <row r="112" spans="1:52" s="189" customFormat="1">
      <c r="A112" s="189" t="str">
        <f>'HARD DATA'!B103</f>
        <v>Captain</v>
      </c>
      <c r="B112" s="190">
        <f>_xlfn.IFNA(INDEX(L_TIP_TEPPAN[],MATCH($A112,L_TIP_TEPPAN[EMPLOYEE NAME],0),3),0)</f>
        <v>0</v>
      </c>
      <c r="C112" s="190">
        <f>_xlfn.IFNA(INDEX(L_TIP_SUSHI[],MATCH($A112,L_TIP_SUSHI[EMPLOYEE NAME],0),3),0)</f>
        <v>0</v>
      </c>
      <c r="D112" s="191">
        <f>_xlfn.IFNA(INDEX(L_TIP_BAR[],MATCH($A112,L_TIP_BAR[EMPLOYEE NAME],0),3),0)</f>
        <v>0</v>
      </c>
      <c r="E112" s="192">
        <f>_xlfn.IFNA(INDEX(L_TIP_BUSSER[],MATCH($A112,L_TIP_BUSSER[EMPLOYEE NAME],0),3),0)</f>
        <v>0</v>
      </c>
      <c r="F112" s="190">
        <f>_xlfn.IFNA(INDEX(L_TIP_TOGO[],MATCH(A112,L_TIP_TOGO[EMPLOYEE NAME],0),3),0)</f>
        <v>0</v>
      </c>
      <c r="G112" s="193"/>
      <c r="I112" s="189">
        <f>_xlfn.IFNA(INDEX(D_TIP_TEPPAN[],MATCH($A112,D_TIP_TEPPAN[EMPLOYEE NAME],0),3),0)</f>
        <v>0</v>
      </c>
      <c r="J112" s="189">
        <f>_xlfn.IFNA(INDEX(D_TIP_SUSHI[],MATCH($A112,D_TIP_SUSHI[EMPLOYEE NAME],0),3),0)</f>
        <v>0</v>
      </c>
      <c r="K112" s="189">
        <f>_xlfn.IFNA(INDEX(D_TIP_BAR[],MATCH($A112,D_TIP_BAR[EMPLOYEE NAME],0),3),0)</f>
        <v>0</v>
      </c>
      <c r="L112" s="189">
        <f>_xlfn.IFNA(INDEX(D_TIP_BUSSER[],MATCH($A112,D_TIP_BUSSER[EMPLOYEE NAME],0),3),0)</f>
        <v>0</v>
      </c>
      <c r="M112" s="189">
        <f>_xlfn.IFNA(INDEX(D_TIP_TOGO[],MATCH($A112,D_TIP_TOGO[EMPLOYEE NAME],0),3),0)</f>
        <v>0</v>
      </c>
      <c r="N112" s="189">
        <f t="shared" si="60"/>
        <v>0</v>
      </c>
      <c r="O112" s="193">
        <f t="shared" si="61"/>
        <v>0</v>
      </c>
      <c r="P112" s="189">
        <f t="shared" si="62"/>
        <v>0</v>
      </c>
      <c r="Q112" s="194"/>
      <c r="R112" s="189" t="str">
        <f t="shared" si="63"/>
        <v/>
      </c>
      <c r="S112" s="189" t="str">
        <f t="shared" si="50"/>
        <v/>
      </c>
      <c r="V112" s="194"/>
      <c r="W112" s="189" t="str">
        <f t="shared" si="64"/>
        <v/>
      </c>
      <c r="X112" s="189">
        <f t="shared" si="51"/>
        <v>0</v>
      </c>
      <c r="Y112" s="189">
        <f t="shared" si="52"/>
        <v>0</v>
      </c>
      <c r="Z112" s="189">
        <f t="shared" si="53"/>
        <v>0</v>
      </c>
      <c r="AB112" s="194"/>
      <c r="AC112" s="189" t="str">
        <f t="shared" si="65"/>
        <v/>
      </c>
      <c r="AD112" s="189">
        <f t="shared" si="54"/>
        <v>0</v>
      </c>
      <c r="AE112" s="189">
        <f t="shared" si="55"/>
        <v>0</v>
      </c>
      <c r="AF112" s="189">
        <f t="shared" si="56"/>
        <v>0</v>
      </c>
      <c r="AH112" s="194"/>
      <c r="AI112" s="189" t="str">
        <f t="shared" si="66"/>
        <v/>
      </c>
      <c r="AJ112" s="189">
        <f t="shared" si="57"/>
        <v>0</v>
      </c>
      <c r="AK112" s="189">
        <f t="shared" si="67"/>
        <v>0</v>
      </c>
      <c r="AL112" s="189">
        <f t="shared" si="68"/>
        <v>0</v>
      </c>
      <c r="AN112" s="194"/>
      <c r="AO112" s="189" t="str">
        <f t="shared" si="69"/>
        <v/>
      </c>
      <c r="AP112" s="189">
        <f t="shared" si="58"/>
        <v>0</v>
      </c>
      <c r="AQ112" s="189">
        <f t="shared" si="70"/>
        <v>0</v>
      </c>
      <c r="AR112" s="189">
        <f t="shared" si="71"/>
        <v>0</v>
      </c>
      <c r="AT112" s="194"/>
      <c r="AU112" s="189" t="str">
        <f t="shared" si="72"/>
        <v/>
      </c>
      <c r="AV112" s="189">
        <f t="shared" si="59"/>
        <v>0</v>
      </c>
      <c r="AW112" s="189">
        <f t="shared" si="73"/>
        <v>0</v>
      </c>
      <c r="AX112" s="189">
        <f t="shared" si="74"/>
        <v>0</v>
      </c>
      <c r="AZ112" s="194"/>
    </row>
    <row r="113" spans="1:52" s="189" customFormat="1">
      <c r="A113" s="189" t="str">
        <f>'HARD DATA'!B104</f>
        <v>Piccard</v>
      </c>
      <c r="B113" s="190">
        <f>_xlfn.IFNA(INDEX(L_TIP_TEPPAN[],MATCH($A113,L_TIP_TEPPAN[EMPLOYEE NAME],0),3),0)</f>
        <v>0</v>
      </c>
      <c r="C113" s="190">
        <f>_xlfn.IFNA(INDEX(L_TIP_SUSHI[],MATCH($A113,L_TIP_SUSHI[EMPLOYEE NAME],0),3),0)</f>
        <v>0</v>
      </c>
      <c r="D113" s="191">
        <f>_xlfn.IFNA(INDEX(L_TIP_BAR[],MATCH($A113,L_TIP_BAR[EMPLOYEE NAME],0),3),0)</f>
        <v>0</v>
      </c>
      <c r="E113" s="192">
        <f>_xlfn.IFNA(INDEX(L_TIP_BUSSER[],MATCH($A113,L_TIP_BUSSER[EMPLOYEE NAME],0),3),0)</f>
        <v>0</v>
      </c>
      <c r="F113" s="190">
        <f>_xlfn.IFNA(INDEX(L_TIP_TOGO[],MATCH(A113,L_TIP_TOGO[EMPLOYEE NAME],0),3),0)</f>
        <v>0</v>
      </c>
      <c r="G113" s="193"/>
      <c r="I113" s="189">
        <f>_xlfn.IFNA(INDEX(D_TIP_TEPPAN[],MATCH($A113,D_TIP_TEPPAN[EMPLOYEE NAME],0),3),0)</f>
        <v>0</v>
      </c>
      <c r="J113" s="189">
        <f>_xlfn.IFNA(INDEX(D_TIP_SUSHI[],MATCH($A113,D_TIP_SUSHI[EMPLOYEE NAME],0),3),0)</f>
        <v>0</v>
      </c>
      <c r="K113" s="189">
        <f>_xlfn.IFNA(INDEX(D_TIP_BAR[],MATCH($A113,D_TIP_BAR[EMPLOYEE NAME],0),3),0)</f>
        <v>0</v>
      </c>
      <c r="L113" s="189">
        <f>_xlfn.IFNA(INDEX(D_TIP_BUSSER[],MATCH($A113,D_TIP_BUSSER[EMPLOYEE NAME],0),3),0)</f>
        <v>0</v>
      </c>
      <c r="M113" s="189">
        <f>_xlfn.IFNA(INDEX(D_TIP_TOGO[],MATCH($A113,D_TIP_TOGO[EMPLOYEE NAME],0),3),0)</f>
        <v>0</v>
      </c>
      <c r="N113" s="189">
        <f t="shared" si="60"/>
        <v>0</v>
      </c>
      <c r="O113" s="193">
        <f t="shared" si="61"/>
        <v>0</v>
      </c>
      <c r="P113" s="189">
        <f t="shared" si="62"/>
        <v>0</v>
      </c>
      <c r="Q113" s="194"/>
      <c r="R113" s="189" t="str">
        <f t="shared" si="63"/>
        <v/>
      </c>
      <c r="S113" s="189" t="str">
        <f t="shared" si="50"/>
        <v/>
      </c>
      <c r="V113" s="194"/>
      <c r="W113" s="189" t="str">
        <f t="shared" si="64"/>
        <v/>
      </c>
      <c r="X113" s="189">
        <f t="shared" si="51"/>
        <v>0</v>
      </c>
      <c r="Y113" s="189">
        <f t="shared" si="52"/>
        <v>0</v>
      </c>
      <c r="Z113" s="189">
        <f t="shared" si="53"/>
        <v>0</v>
      </c>
      <c r="AB113" s="194"/>
      <c r="AC113" s="189" t="str">
        <f t="shared" si="65"/>
        <v/>
      </c>
      <c r="AD113" s="189">
        <f t="shared" si="54"/>
        <v>0</v>
      </c>
      <c r="AE113" s="189">
        <f t="shared" si="55"/>
        <v>0</v>
      </c>
      <c r="AF113" s="189">
        <f t="shared" si="56"/>
        <v>0</v>
      </c>
      <c r="AH113" s="194"/>
      <c r="AI113" s="189" t="str">
        <f t="shared" si="66"/>
        <v/>
      </c>
      <c r="AJ113" s="189">
        <f t="shared" si="57"/>
        <v>0</v>
      </c>
      <c r="AK113" s="189">
        <f t="shared" si="67"/>
        <v>0</v>
      </c>
      <c r="AL113" s="189">
        <f t="shared" si="68"/>
        <v>0</v>
      </c>
      <c r="AN113" s="194"/>
      <c r="AO113" s="189" t="str">
        <f t="shared" si="69"/>
        <v/>
      </c>
      <c r="AP113" s="189">
        <f t="shared" si="58"/>
        <v>0</v>
      </c>
      <c r="AQ113" s="189">
        <f t="shared" si="70"/>
        <v>0</v>
      </c>
      <c r="AR113" s="189">
        <f t="shared" si="71"/>
        <v>0</v>
      </c>
      <c r="AT113" s="194"/>
      <c r="AU113" s="189" t="str">
        <f t="shared" si="72"/>
        <v/>
      </c>
      <c r="AV113" s="189">
        <f t="shared" si="59"/>
        <v>0</v>
      </c>
      <c r="AW113" s="189">
        <f t="shared" si="73"/>
        <v>0</v>
      </c>
      <c r="AX113" s="189">
        <f t="shared" si="74"/>
        <v>0</v>
      </c>
      <c r="AZ113" s="194"/>
    </row>
    <row r="114" spans="1:52" s="189" customFormat="1">
      <c r="A114" s="189" t="str">
        <f>'HARD DATA'!B105</f>
        <v>Seven of Nine</v>
      </c>
      <c r="B114" s="190">
        <f>_xlfn.IFNA(INDEX(L_TIP_TEPPAN[],MATCH($A114,L_TIP_TEPPAN[EMPLOYEE NAME],0),3),0)</f>
        <v>0</v>
      </c>
      <c r="C114" s="190">
        <f>_xlfn.IFNA(INDEX(L_TIP_SUSHI[],MATCH($A114,L_TIP_SUSHI[EMPLOYEE NAME],0),3),0)</f>
        <v>0</v>
      </c>
      <c r="D114" s="191">
        <f>_xlfn.IFNA(INDEX(L_TIP_BAR[],MATCH($A114,L_TIP_BAR[EMPLOYEE NAME],0),3),0)</f>
        <v>0</v>
      </c>
      <c r="E114" s="192">
        <f>_xlfn.IFNA(INDEX(L_TIP_BUSSER[],MATCH($A114,L_TIP_BUSSER[EMPLOYEE NAME],0),3),0)</f>
        <v>0</v>
      </c>
      <c r="F114" s="190">
        <f>_xlfn.IFNA(INDEX(L_TIP_TOGO[],MATCH(A114,L_TIP_TOGO[EMPLOYEE NAME],0),3),0)</f>
        <v>0</v>
      </c>
      <c r="G114" s="193"/>
      <c r="I114" s="189">
        <f>_xlfn.IFNA(INDEX(D_TIP_TEPPAN[],MATCH($A114,D_TIP_TEPPAN[EMPLOYEE NAME],0),3),0)</f>
        <v>0</v>
      </c>
      <c r="J114" s="189">
        <f>_xlfn.IFNA(INDEX(D_TIP_SUSHI[],MATCH($A114,D_TIP_SUSHI[EMPLOYEE NAME],0),3),0)</f>
        <v>0</v>
      </c>
      <c r="K114" s="189">
        <f>_xlfn.IFNA(INDEX(D_TIP_BAR[],MATCH($A114,D_TIP_BAR[EMPLOYEE NAME],0),3),0)</f>
        <v>0</v>
      </c>
      <c r="L114" s="189">
        <f>_xlfn.IFNA(INDEX(D_TIP_BUSSER[],MATCH($A114,D_TIP_BUSSER[EMPLOYEE NAME],0),3),0)</f>
        <v>0</v>
      </c>
      <c r="M114" s="189">
        <f>_xlfn.IFNA(INDEX(D_TIP_TOGO[],MATCH($A114,D_TIP_TOGO[EMPLOYEE NAME],0),3),0)</f>
        <v>0</v>
      </c>
      <c r="N114" s="189">
        <f t="shared" si="60"/>
        <v>0</v>
      </c>
      <c r="O114" s="193">
        <f t="shared" si="61"/>
        <v>0</v>
      </c>
      <c r="P114" s="189">
        <f t="shared" si="62"/>
        <v>0</v>
      </c>
      <c r="Q114" s="194"/>
      <c r="R114" s="189" t="str">
        <f t="shared" si="63"/>
        <v/>
      </c>
      <c r="S114" s="189" t="str">
        <f t="shared" si="50"/>
        <v/>
      </c>
      <c r="V114" s="194"/>
      <c r="W114" s="189" t="str">
        <f t="shared" si="64"/>
        <v/>
      </c>
      <c r="X114" s="189">
        <f t="shared" si="51"/>
        <v>0</v>
      </c>
      <c r="Y114" s="189">
        <f t="shared" si="52"/>
        <v>0</v>
      </c>
      <c r="Z114" s="189">
        <f t="shared" si="53"/>
        <v>0</v>
      </c>
      <c r="AB114" s="194"/>
      <c r="AC114" s="189" t="str">
        <f t="shared" si="65"/>
        <v/>
      </c>
      <c r="AD114" s="189">
        <f t="shared" si="54"/>
        <v>0</v>
      </c>
      <c r="AE114" s="189">
        <f t="shared" si="55"/>
        <v>0</v>
      </c>
      <c r="AF114" s="189">
        <f t="shared" si="56"/>
        <v>0</v>
      </c>
      <c r="AH114" s="194"/>
      <c r="AI114" s="189" t="str">
        <f t="shared" si="66"/>
        <v/>
      </c>
      <c r="AJ114" s="189">
        <f t="shared" si="57"/>
        <v>0</v>
      </c>
      <c r="AK114" s="189">
        <f t="shared" si="67"/>
        <v>0</v>
      </c>
      <c r="AL114" s="189">
        <f t="shared" si="68"/>
        <v>0</v>
      </c>
      <c r="AN114" s="194"/>
      <c r="AO114" s="189" t="str">
        <f t="shared" si="69"/>
        <v/>
      </c>
      <c r="AP114" s="189">
        <f t="shared" si="58"/>
        <v>0</v>
      </c>
      <c r="AQ114" s="189">
        <f t="shared" si="70"/>
        <v>0</v>
      </c>
      <c r="AR114" s="189">
        <f t="shared" si="71"/>
        <v>0</v>
      </c>
      <c r="AT114" s="194"/>
      <c r="AU114" s="189" t="str">
        <f t="shared" si="72"/>
        <v/>
      </c>
      <c r="AV114" s="189">
        <f t="shared" si="59"/>
        <v>0</v>
      </c>
      <c r="AW114" s="189">
        <f t="shared" si="73"/>
        <v>0</v>
      </c>
      <c r="AX114" s="189">
        <f t="shared" si="74"/>
        <v>0</v>
      </c>
      <c r="AZ114" s="194"/>
    </row>
    <row r="115" spans="1:52" s="189" customFormat="1">
      <c r="A115" s="189" t="str">
        <f>'HARD DATA'!B106</f>
        <v>Data</v>
      </c>
      <c r="B115" s="190">
        <f>_xlfn.IFNA(INDEX(L_TIP_TEPPAN[],MATCH($A115,L_TIP_TEPPAN[EMPLOYEE NAME],0),3),0)</f>
        <v>0</v>
      </c>
      <c r="C115" s="190">
        <f>_xlfn.IFNA(INDEX(L_TIP_SUSHI[],MATCH($A115,L_TIP_SUSHI[EMPLOYEE NAME],0),3),0)</f>
        <v>0</v>
      </c>
      <c r="D115" s="191">
        <f>_xlfn.IFNA(INDEX(L_TIP_BAR[],MATCH($A115,L_TIP_BAR[EMPLOYEE NAME],0),3),0)</f>
        <v>0</v>
      </c>
      <c r="E115" s="192">
        <f>_xlfn.IFNA(INDEX(L_TIP_BUSSER[],MATCH($A115,L_TIP_BUSSER[EMPLOYEE NAME],0),3),0)</f>
        <v>0</v>
      </c>
      <c r="F115" s="190">
        <f>_xlfn.IFNA(INDEX(L_TIP_TOGO[],MATCH(A115,L_TIP_TOGO[EMPLOYEE NAME],0),3),0)</f>
        <v>0</v>
      </c>
      <c r="G115" s="193"/>
      <c r="I115" s="189">
        <f>_xlfn.IFNA(INDEX(D_TIP_TEPPAN[],MATCH($A115,D_TIP_TEPPAN[EMPLOYEE NAME],0),3),0)</f>
        <v>0</v>
      </c>
      <c r="J115" s="189">
        <f>_xlfn.IFNA(INDEX(D_TIP_SUSHI[],MATCH($A115,D_TIP_SUSHI[EMPLOYEE NAME],0),3),0)</f>
        <v>0</v>
      </c>
      <c r="K115" s="189">
        <f>_xlfn.IFNA(INDEX(D_TIP_BAR[],MATCH($A115,D_TIP_BAR[EMPLOYEE NAME],0),3),0)</f>
        <v>0</v>
      </c>
      <c r="L115" s="189">
        <f>_xlfn.IFNA(INDEX(D_TIP_BUSSER[],MATCH($A115,D_TIP_BUSSER[EMPLOYEE NAME],0),3),0)</f>
        <v>0</v>
      </c>
      <c r="M115" s="189">
        <f>_xlfn.IFNA(INDEX(D_TIP_TOGO[],MATCH($A115,D_TIP_TOGO[EMPLOYEE NAME],0),3),0)</f>
        <v>0</v>
      </c>
      <c r="N115" s="189">
        <f t="shared" si="60"/>
        <v>0</v>
      </c>
      <c r="O115" s="193">
        <f t="shared" si="61"/>
        <v>0</v>
      </c>
      <c r="P115" s="189">
        <f t="shared" si="62"/>
        <v>0</v>
      </c>
      <c r="Q115" s="194"/>
      <c r="R115" s="189" t="str">
        <f t="shared" si="63"/>
        <v/>
      </c>
      <c r="S115" s="189" t="str">
        <f t="shared" si="50"/>
        <v/>
      </c>
      <c r="V115" s="194"/>
      <c r="W115" s="189" t="str">
        <f t="shared" si="64"/>
        <v/>
      </c>
      <c r="X115" s="189">
        <f t="shared" si="51"/>
        <v>0</v>
      </c>
      <c r="Y115" s="189">
        <f t="shared" si="52"/>
        <v>0</v>
      </c>
      <c r="Z115" s="189">
        <f t="shared" si="53"/>
        <v>0</v>
      </c>
      <c r="AB115" s="194"/>
      <c r="AC115" s="189" t="str">
        <f t="shared" si="65"/>
        <v/>
      </c>
      <c r="AD115" s="189">
        <f t="shared" si="54"/>
        <v>0</v>
      </c>
      <c r="AE115" s="189">
        <f t="shared" si="55"/>
        <v>0</v>
      </c>
      <c r="AF115" s="189">
        <f t="shared" si="56"/>
        <v>0</v>
      </c>
      <c r="AH115" s="194"/>
      <c r="AI115" s="189" t="str">
        <f t="shared" si="66"/>
        <v/>
      </c>
      <c r="AJ115" s="189">
        <f t="shared" si="57"/>
        <v>0</v>
      </c>
      <c r="AK115" s="189">
        <f t="shared" si="67"/>
        <v>0</v>
      </c>
      <c r="AL115" s="189">
        <f t="shared" si="68"/>
        <v>0</v>
      </c>
      <c r="AN115" s="194"/>
      <c r="AO115" s="189" t="str">
        <f t="shared" si="69"/>
        <v/>
      </c>
      <c r="AP115" s="189">
        <f t="shared" si="58"/>
        <v>0</v>
      </c>
      <c r="AQ115" s="189">
        <f t="shared" si="70"/>
        <v>0</v>
      </c>
      <c r="AR115" s="189">
        <f t="shared" si="71"/>
        <v>0</v>
      </c>
      <c r="AT115" s="194"/>
      <c r="AU115" s="189" t="str">
        <f t="shared" si="72"/>
        <v/>
      </c>
      <c r="AV115" s="189">
        <f t="shared" si="59"/>
        <v>0</v>
      </c>
      <c r="AW115" s="189">
        <f t="shared" si="73"/>
        <v>0</v>
      </c>
      <c r="AX115" s="189">
        <f t="shared" si="74"/>
        <v>0</v>
      </c>
      <c r="AZ115" s="194"/>
    </row>
    <row r="116" spans="1:52" s="189" customFormat="1">
      <c r="A116" s="189" t="str">
        <f>'HARD DATA'!B107</f>
        <v>Jordie</v>
      </c>
      <c r="B116" s="190">
        <f>_xlfn.IFNA(INDEX(L_TIP_TEPPAN[],MATCH($A116,L_TIP_TEPPAN[EMPLOYEE NAME],0),3),0)</f>
        <v>0</v>
      </c>
      <c r="C116" s="190">
        <f>_xlfn.IFNA(INDEX(L_TIP_SUSHI[],MATCH($A116,L_TIP_SUSHI[EMPLOYEE NAME],0),3),0)</f>
        <v>0</v>
      </c>
      <c r="D116" s="191">
        <f>_xlfn.IFNA(INDEX(L_TIP_BAR[],MATCH($A116,L_TIP_BAR[EMPLOYEE NAME],0),3),0)</f>
        <v>0</v>
      </c>
      <c r="E116" s="192">
        <f>_xlfn.IFNA(INDEX(L_TIP_BUSSER[],MATCH($A116,L_TIP_BUSSER[EMPLOYEE NAME],0),3),0)</f>
        <v>0</v>
      </c>
      <c r="F116" s="190">
        <f>_xlfn.IFNA(INDEX(L_TIP_TOGO[],MATCH(A116,L_TIP_TOGO[EMPLOYEE NAME],0),3),0)</f>
        <v>0</v>
      </c>
      <c r="G116" s="193"/>
      <c r="I116" s="189">
        <f>_xlfn.IFNA(INDEX(D_TIP_TEPPAN[],MATCH($A116,D_TIP_TEPPAN[EMPLOYEE NAME],0),3),0)</f>
        <v>0</v>
      </c>
      <c r="J116" s="189">
        <f>_xlfn.IFNA(INDEX(D_TIP_SUSHI[],MATCH($A116,D_TIP_SUSHI[EMPLOYEE NAME],0),3),0)</f>
        <v>0</v>
      </c>
      <c r="K116" s="189">
        <f>_xlfn.IFNA(INDEX(D_TIP_BAR[],MATCH($A116,D_TIP_BAR[EMPLOYEE NAME],0),3),0)</f>
        <v>0</v>
      </c>
      <c r="L116" s="189">
        <f>_xlfn.IFNA(INDEX(D_TIP_BUSSER[],MATCH($A116,D_TIP_BUSSER[EMPLOYEE NAME],0),3),0)</f>
        <v>0</v>
      </c>
      <c r="M116" s="189">
        <f>_xlfn.IFNA(INDEX(D_TIP_TOGO[],MATCH($A116,D_TIP_TOGO[EMPLOYEE NAME],0),3),0)</f>
        <v>0</v>
      </c>
      <c r="N116" s="189">
        <f t="shared" si="60"/>
        <v>0</v>
      </c>
      <c r="O116" s="193">
        <f t="shared" si="61"/>
        <v>0</v>
      </c>
      <c r="P116" s="189">
        <f t="shared" si="62"/>
        <v>0</v>
      </c>
      <c r="Q116" s="194"/>
      <c r="R116" s="189" t="str">
        <f t="shared" si="63"/>
        <v/>
      </c>
      <c r="S116" s="189" t="str">
        <f t="shared" si="50"/>
        <v/>
      </c>
      <c r="V116" s="194"/>
      <c r="W116" s="189" t="str">
        <f t="shared" si="64"/>
        <v/>
      </c>
      <c r="X116" s="189">
        <f t="shared" si="51"/>
        <v>0</v>
      </c>
      <c r="Y116" s="189">
        <f t="shared" si="52"/>
        <v>0</v>
      </c>
      <c r="Z116" s="189">
        <f t="shared" si="53"/>
        <v>0</v>
      </c>
      <c r="AB116" s="194"/>
      <c r="AC116" s="189" t="str">
        <f t="shared" si="65"/>
        <v/>
      </c>
      <c r="AD116" s="189">
        <f t="shared" si="54"/>
        <v>0</v>
      </c>
      <c r="AE116" s="189">
        <f t="shared" si="55"/>
        <v>0</v>
      </c>
      <c r="AF116" s="189">
        <f t="shared" si="56"/>
        <v>0</v>
      </c>
      <c r="AH116" s="194"/>
      <c r="AI116" s="189" t="str">
        <f t="shared" si="66"/>
        <v/>
      </c>
      <c r="AJ116" s="189">
        <f t="shared" si="57"/>
        <v>0</v>
      </c>
      <c r="AK116" s="189">
        <f t="shared" si="67"/>
        <v>0</v>
      </c>
      <c r="AL116" s="189">
        <f t="shared" si="68"/>
        <v>0</v>
      </c>
      <c r="AN116" s="194"/>
      <c r="AO116" s="189" t="str">
        <f t="shared" si="69"/>
        <v/>
      </c>
      <c r="AP116" s="189">
        <f t="shared" si="58"/>
        <v>0</v>
      </c>
      <c r="AQ116" s="189">
        <f t="shared" si="70"/>
        <v>0</v>
      </c>
      <c r="AR116" s="189">
        <f t="shared" si="71"/>
        <v>0</v>
      </c>
      <c r="AT116" s="194"/>
      <c r="AU116" s="189" t="str">
        <f t="shared" si="72"/>
        <v/>
      </c>
      <c r="AV116" s="189">
        <f t="shared" si="59"/>
        <v>0</v>
      </c>
      <c r="AW116" s="189">
        <f t="shared" si="73"/>
        <v>0</v>
      </c>
      <c r="AX116" s="189">
        <f t="shared" si="74"/>
        <v>0</v>
      </c>
      <c r="AZ116" s="194"/>
    </row>
    <row r="117" spans="1:52" s="189" customFormat="1">
      <c r="A117" s="189" t="str">
        <f>'HARD DATA'!B108</f>
        <v>Mulan</v>
      </c>
      <c r="B117" s="190">
        <f>_xlfn.IFNA(INDEX(L_TIP_TEPPAN[],MATCH($A117,L_TIP_TEPPAN[EMPLOYEE NAME],0),3),0)</f>
        <v>0</v>
      </c>
      <c r="C117" s="190">
        <f>_xlfn.IFNA(INDEX(L_TIP_SUSHI[],MATCH($A117,L_TIP_SUSHI[EMPLOYEE NAME],0),3),0)</f>
        <v>0</v>
      </c>
      <c r="D117" s="191">
        <f>_xlfn.IFNA(INDEX(L_TIP_BAR[],MATCH($A117,L_TIP_BAR[EMPLOYEE NAME],0),3),0)</f>
        <v>0</v>
      </c>
      <c r="E117" s="192">
        <f>_xlfn.IFNA(INDEX(L_TIP_BUSSER[],MATCH($A117,L_TIP_BUSSER[EMPLOYEE NAME],0),3),0)</f>
        <v>0</v>
      </c>
      <c r="F117" s="190">
        <f>_xlfn.IFNA(INDEX(L_TIP_TOGO[],MATCH(A117,L_TIP_TOGO[EMPLOYEE NAME],0),3),0)</f>
        <v>0</v>
      </c>
      <c r="G117" s="193"/>
      <c r="I117" s="189">
        <f>_xlfn.IFNA(INDEX(D_TIP_TEPPAN[],MATCH($A117,D_TIP_TEPPAN[EMPLOYEE NAME],0),3),0)</f>
        <v>0</v>
      </c>
      <c r="J117" s="189">
        <f>_xlfn.IFNA(INDEX(D_TIP_SUSHI[],MATCH($A117,D_TIP_SUSHI[EMPLOYEE NAME],0),3),0)</f>
        <v>0</v>
      </c>
      <c r="K117" s="189">
        <f>_xlfn.IFNA(INDEX(D_TIP_BAR[],MATCH($A117,D_TIP_BAR[EMPLOYEE NAME],0),3),0)</f>
        <v>0</v>
      </c>
      <c r="L117" s="189">
        <f>_xlfn.IFNA(INDEX(D_TIP_BUSSER[],MATCH($A117,D_TIP_BUSSER[EMPLOYEE NAME],0),3),0)</f>
        <v>0</v>
      </c>
      <c r="M117" s="189">
        <f>_xlfn.IFNA(INDEX(D_TIP_TOGO[],MATCH($A117,D_TIP_TOGO[EMPLOYEE NAME],0),3),0)</f>
        <v>0</v>
      </c>
      <c r="N117" s="189">
        <f t="shared" si="60"/>
        <v>0</v>
      </c>
      <c r="O117" s="193">
        <f t="shared" si="61"/>
        <v>0</v>
      </c>
      <c r="P117" s="189">
        <f t="shared" si="62"/>
        <v>0</v>
      </c>
      <c r="Q117" s="194"/>
      <c r="R117" s="189" t="str">
        <f t="shared" si="63"/>
        <v/>
      </c>
      <c r="S117" s="189" t="str">
        <f t="shared" si="50"/>
        <v/>
      </c>
      <c r="V117" s="194"/>
      <c r="W117" s="189" t="str">
        <f t="shared" si="64"/>
        <v/>
      </c>
      <c r="X117" s="189">
        <f t="shared" si="51"/>
        <v>0</v>
      </c>
      <c r="Y117" s="189">
        <f t="shared" si="52"/>
        <v>0</v>
      </c>
      <c r="Z117" s="189">
        <f t="shared" si="53"/>
        <v>0</v>
      </c>
      <c r="AB117" s="194"/>
      <c r="AC117" s="189" t="str">
        <f t="shared" si="65"/>
        <v/>
      </c>
      <c r="AD117" s="189">
        <f t="shared" si="54"/>
        <v>0</v>
      </c>
      <c r="AE117" s="189">
        <f t="shared" si="55"/>
        <v>0</v>
      </c>
      <c r="AF117" s="189">
        <f t="shared" si="56"/>
        <v>0</v>
      </c>
      <c r="AH117" s="194"/>
      <c r="AI117" s="189" t="str">
        <f t="shared" si="66"/>
        <v/>
      </c>
      <c r="AJ117" s="189">
        <f t="shared" si="57"/>
        <v>0</v>
      </c>
      <c r="AK117" s="189">
        <f t="shared" si="67"/>
        <v>0</v>
      </c>
      <c r="AL117" s="189">
        <f t="shared" si="68"/>
        <v>0</v>
      </c>
      <c r="AN117" s="194"/>
      <c r="AO117" s="189" t="str">
        <f t="shared" si="69"/>
        <v/>
      </c>
      <c r="AP117" s="189">
        <f t="shared" si="58"/>
        <v>0</v>
      </c>
      <c r="AQ117" s="189">
        <f t="shared" si="70"/>
        <v>0</v>
      </c>
      <c r="AR117" s="189">
        <f t="shared" si="71"/>
        <v>0</v>
      </c>
      <c r="AT117" s="194"/>
      <c r="AU117" s="189" t="str">
        <f t="shared" si="72"/>
        <v/>
      </c>
      <c r="AV117" s="189">
        <f t="shared" si="59"/>
        <v>0</v>
      </c>
      <c r="AW117" s="189">
        <f t="shared" si="73"/>
        <v>0</v>
      </c>
      <c r="AX117" s="189">
        <f t="shared" si="74"/>
        <v>0</v>
      </c>
      <c r="AZ117" s="194"/>
    </row>
    <row r="118" spans="1:52" s="189" customFormat="1">
      <c r="A118" s="189" t="str">
        <f>'HARD DATA'!B109</f>
        <v>Barbie</v>
      </c>
      <c r="B118" s="190">
        <f>_xlfn.IFNA(INDEX(L_TIP_TEPPAN[],MATCH($A118,L_TIP_TEPPAN[EMPLOYEE NAME],0),3),0)</f>
        <v>0</v>
      </c>
      <c r="C118" s="190">
        <f>_xlfn.IFNA(INDEX(L_TIP_SUSHI[],MATCH($A118,L_TIP_SUSHI[EMPLOYEE NAME],0),3),0)</f>
        <v>0</v>
      </c>
      <c r="D118" s="191">
        <f>_xlfn.IFNA(INDEX(L_TIP_BAR[],MATCH($A118,L_TIP_BAR[EMPLOYEE NAME],0),3),0)</f>
        <v>0</v>
      </c>
      <c r="E118" s="192">
        <f>_xlfn.IFNA(INDEX(L_TIP_BUSSER[],MATCH($A118,L_TIP_BUSSER[EMPLOYEE NAME],0),3),0)</f>
        <v>0</v>
      </c>
      <c r="F118" s="190">
        <f>_xlfn.IFNA(INDEX(L_TIP_TOGO[],MATCH(A118,L_TIP_TOGO[EMPLOYEE NAME],0),3),0)</f>
        <v>0</v>
      </c>
      <c r="G118" s="193"/>
      <c r="I118" s="189">
        <f>_xlfn.IFNA(INDEX(D_TIP_TEPPAN[],MATCH($A118,D_TIP_TEPPAN[EMPLOYEE NAME],0),3),0)</f>
        <v>0</v>
      </c>
      <c r="J118" s="189">
        <f>_xlfn.IFNA(INDEX(D_TIP_SUSHI[],MATCH($A118,D_TIP_SUSHI[EMPLOYEE NAME],0),3),0)</f>
        <v>0</v>
      </c>
      <c r="K118" s="189">
        <f>_xlfn.IFNA(INDEX(D_TIP_BAR[],MATCH($A118,D_TIP_BAR[EMPLOYEE NAME],0),3),0)</f>
        <v>0</v>
      </c>
      <c r="L118" s="189">
        <f>_xlfn.IFNA(INDEX(D_TIP_BUSSER[],MATCH($A118,D_TIP_BUSSER[EMPLOYEE NAME],0),3),0)</f>
        <v>0</v>
      </c>
      <c r="M118" s="189">
        <f>_xlfn.IFNA(INDEX(D_TIP_TOGO[],MATCH($A118,D_TIP_TOGO[EMPLOYEE NAME],0),3),0)</f>
        <v>0</v>
      </c>
      <c r="N118" s="189">
        <f t="shared" si="60"/>
        <v>0</v>
      </c>
      <c r="O118" s="193">
        <f t="shared" si="61"/>
        <v>0</v>
      </c>
      <c r="P118" s="189">
        <f t="shared" si="62"/>
        <v>0</v>
      </c>
      <c r="Q118" s="194"/>
      <c r="R118" s="189" t="str">
        <f t="shared" si="63"/>
        <v/>
      </c>
      <c r="S118" s="189" t="str">
        <f t="shared" si="50"/>
        <v/>
      </c>
      <c r="V118" s="194"/>
      <c r="W118" s="189" t="str">
        <f t="shared" si="64"/>
        <v/>
      </c>
      <c r="X118" s="189">
        <f t="shared" si="51"/>
        <v>0</v>
      </c>
      <c r="Y118" s="189">
        <f t="shared" si="52"/>
        <v>0</v>
      </c>
      <c r="Z118" s="189">
        <f t="shared" si="53"/>
        <v>0</v>
      </c>
      <c r="AB118" s="194"/>
      <c r="AC118" s="189" t="str">
        <f t="shared" si="65"/>
        <v/>
      </c>
      <c r="AD118" s="189">
        <f t="shared" si="54"/>
        <v>0</v>
      </c>
      <c r="AE118" s="189">
        <f t="shared" si="55"/>
        <v>0</v>
      </c>
      <c r="AF118" s="189">
        <f t="shared" si="56"/>
        <v>0</v>
      </c>
      <c r="AH118" s="194"/>
      <c r="AI118" s="189" t="str">
        <f t="shared" si="66"/>
        <v/>
      </c>
      <c r="AJ118" s="189">
        <f t="shared" si="57"/>
        <v>0</v>
      </c>
      <c r="AK118" s="189">
        <f t="shared" si="67"/>
        <v>0</v>
      </c>
      <c r="AL118" s="189">
        <f t="shared" si="68"/>
        <v>0</v>
      </c>
      <c r="AN118" s="194"/>
      <c r="AO118" s="189" t="str">
        <f t="shared" si="69"/>
        <v/>
      </c>
      <c r="AP118" s="189">
        <f t="shared" si="58"/>
        <v>0</v>
      </c>
      <c r="AQ118" s="189">
        <f t="shared" si="70"/>
        <v>0</v>
      </c>
      <c r="AR118" s="189">
        <f t="shared" si="71"/>
        <v>0</v>
      </c>
      <c r="AT118" s="194"/>
      <c r="AU118" s="189" t="str">
        <f t="shared" si="72"/>
        <v/>
      </c>
      <c r="AV118" s="189">
        <f t="shared" si="59"/>
        <v>0</v>
      </c>
      <c r="AW118" s="189">
        <f t="shared" si="73"/>
        <v>0</v>
      </c>
      <c r="AX118" s="189">
        <f t="shared" si="74"/>
        <v>0</v>
      </c>
      <c r="AZ118" s="194"/>
    </row>
    <row r="119" spans="1:52" s="189" customFormat="1">
      <c r="A119" s="189" t="str">
        <f>'HARD DATA'!B110</f>
        <v>Babe</v>
      </c>
      <c r="B119" s="190">
        <f>_xlfn.IFNA(INDEX(L_TIP_TEPPAN[],MATCH($A119,L_TIP_TEPPAN[EMPLOYEE NAME],0),3),0)</f>
        <v>0</v>
      </c>
      <c r="C119" s="190">
        <f>_xlfn.IFNA(INDEX(L_TIP_SUSHI[],MATCH($A119,L_TIP_SUSHI[EMPLOYEE NAME],0),3),0)</f>
        <v>0</v>
      </c>
      <c r="D119" s="191">
        <f>_xlfn.IFNA(INDEX(L_TIP_BAR[],MATCH($A119,L_TIP_BAR[EMPLOYEE NAME],0),3),0)</f>
        <v>0</v>
      </c>
      <c r="E119" s="192">
        <f>_xlfn.IFNA(INDEX(L_TIP_BUSSER[],MATCH($A119,L_TIP_BUSSER[EMPLOYEE NAME],0),3),0)</f>
        <v>0</v>
      </c>
      <c r="F119" s="190">
        <f>_xlfn.IFNA(INDEX(L_TIP_TOGO[],MATCH(A119,L_TIP_TOGO[EMPLOYEE NAME],0),3),0)</f>
        <v>0</v>
      </c>
      <c r="G119" s="193"/>
      <c r="I119" s="189">
        <f>_xlfn.IFNA(INDEX(D_TIP_TEPPAN[],MATCH($A119,D_TIP_TEPPAN[EMPLOYEE NAME],0),3),0)</f>
        <v>0</v>
      </c>
      <c r="J119" s="189">
        <f>_xlfn.IFNA(INDEX(D_TIP_SUSHI[],MATCH($A119,D_TIP_SUSHI[EMPLOYEE NAME],0),3),0)</f>
        <v>0</v>
      </c>
      <c r="K119" s="189">
        <f>_xlfn.IFNA(INDEX(D_TIP_BAR[],MATCH($A119,D_TIP_BAR[EMPLOYEE NAME],0),3),0)</f>
        <v>0</v>
      </c>
      <c r="L119" s="189">
        <f>_xlfn.IFNA(INDEX(D_TIP_BUSSER[],MATCH($A119,D_TIP_BUSSER[EMPLOYEE NAME],0),3),0)</f>
        <v>0</v>
      </c>
      <c r="M119" s="189">
        <f>_xlfn.IFNA(INDEX(D_TIP_TOGO[],MATCH($A119,D_TIP_TOGO[EMPLOYEE NAME],0),3),0)</f>
        <v>0</v>
      </c>
      <c r="N119" s="189">
        <f t="shared" si="60"/>
        <v>0</v>
      </c>
      <c r="O119" s="193">
        <f t="shared" si="61"/>
        <v>0</v>
      </c>
      <c r="P119" s="189">
        <f t="shared" si="62"/>
        <v>0</v>
      </c>
      <c r="Q119" s="194"/>
      <c r="R119" s="189" t="str">
        <f t="shared" si="63"/>
        <v/>
      </c>
      <c r="S119" s="189" t="str">
        <f t="shared" si="50"/>
        <v/>
      </c>
      <c r="V119" s="194"/>
      <c r="W119" s="189" t="str">
        <f t="shared" si="64"/>
        <v/>
      </c>
      <c r="X119" s="189">
        <f t="shared" si="51"/>
        <v>0</v>
      </c>
      <c r="Y119" s="189">
        <f t="shared" si="52"/>
        <v>0</v>
      </c>
      <c r="Z119" s="189">
        <f t="shared" si="53"/>
        <v>0</v>
      </c>
      <c r="AB119" s="194"/>
      <c r="AC119" s="189" t="str">
        <f t="shared" si="65"/>
        <v/>
      </c>
      <c r="AD119" s="189">
        <f t="shared" si="54"/>
        <v>0</v>
      </c>
      <c r="AE119" s="189">
        <f t="shared" si="55"/>
        <v>0</v>
      </c>
      <c r="AF119" s="189">
        <f t="shared" si="56"/>
        <v>0</v>
      </c>
      <c r="AH119" s="194"/>
      <c r="AI119" s="189" t="str">
        <f t="shared" si="66"/>
        <v/>
      </c>
      <c r="AJ119" s="189">
        <f t="shared" si="57"/>
        <v>0</v>
      </c>
      <c r="AK119" s="189">
        <f t="shared" si="67"/>
        <v>0</v>
      </c>
      <c r="AL119" s="189">
        <f t="shared" si="68"/>
        <v>0</v>
      </c>
      <c r="AN119" s="194"/>
      <c r="AO119" s="189" t="str">
        <f t="shared" si="69"/>
        <v/>
      </c>
      <c r="AP119" s="189">
        <f t="shared" si="58"/>
        <v>0</v>
      </c>
      <c r="AQ119" s="189">
        <f t="shared" si="70"/>
        <v>0</v>
      </c>
      <c r="AR119" s="189">
        <f t="shared" si="71"/>
        <v>0</v>
      </c>
      <c r="AT119" s="194"/>
      <c r="AU119" s="189" t="str">
        <f t="shared" si="72"/>
        <v/>
      </c>
      <c r="AV119" s="189">
        <f t="shared" si="59"/>
        <v>0</v>
      </c>
      <c r="AW119" s="189">
        <f t="shared" si="73"/>
        <v>0</v>
      </c>
      <c r="AX119" s="189">
        <f t="shared" si="74"/>
        <v>0</v>
      </c>
      <c r="AZ119" s="194"/>
    </row>
    <row r="120" spans="1:52" s="189" customFormat="1">
      <c r="A120" s="189" t="str">
        <f>'HARD DATA'!B111</f>
        <v>Babe the blue Ox</v>
      </c>
      <c r="B120" s="190">
        <f>_xlfn.IFNA(INDEX(L_TIP_TEPPAN[],MATCH($A120,L_TIP_TEPPAN[EMPLOYEE NAME],0),3),0)</f>
        <v>0</v>
      </c>
      <c r="C120" s="190">
        <f>_xlfn.IFNA(INDEX(L_TIP_SUSHI[],MATCH($A120,L_TIP_SUSHI[EMPLOYEE NAME],0),3),0)</f>
        <v>0</v>
      </c>
      <c r="D120" s="191">
        <f>_xlfn.IFNA(INDEX(L_TIP_BAR[],MATCH($A120,L_TIP_BAR[EMPLOYEE NAME],0),3),0)</f>
        <v>0</v>
      </c>
      <c r="E120" s="192">
        <f>_xlfn.IFNA(INDEX(L_TIP_BUSSER[],MATCH($A120,L_TIP_BUSSER[EMPLOYEE NAME],0),3),0)</f>
        <v>0</v>
      </c>
      <c r="F120" s="190">
        <f>_xlfn.IFNA(INDEX(L_TIP_TOGO[],MATCH(A120,L_TIP_TOGO[EMPLOYEE NAME],0),3),0)</f>
        <v>0</v>
      </c>
      <c r="G120" s="193"/>
      <c r="I120" s="189">
        <f>_xlfn.IFNA(INDEX(D_TIP_TEPPAN[],MATCH($A120,D_TIP_TEPPAN[EMPLOYEE NAME],0),3),0)</f>
        <v>0</v>
      </c>
      <c r="J120" s="189">
        <f>_xlfn.IFNA(INDEX(D_TIP_SUSHI[],MATCH($A120,D_TIP_SUSHI[EMPLOYEE NAME],0),3),0)</f>
        <v>0</v>
      </c>
      <c r="K120" s="189">
        <f>_xlfn.IFNA(INDEX(D_TIP_BAR[],MATCH($A120,D_TIP_BAR[EMPLOYEE NAME],0),3),0)</f>
        <v>0</v>
      </c>
      <c r="L120" s="189">
        <f>_xlfn.IFNA(INDEX(D_TIP_BUSSER[],MATCH($A120,D_TIP_BUSSER[EMPLOYEE NAME],0),3),0)</f>
        <v>0</v>
      </c>
      <c r="M120" s="189">
        <f>_xlfn.IFNA(INDEX(D_TIP_TOGO[],MATCH($A120,D_TIP_TOGO[EMPLOYEE NAME],0),3),0)</f>
        <v>0</v>
      </c>
      <c r="N120" s="189">
        <f t="shared" si="60"/>
        <v>0</v>
      </c>
      <c r="O120" s="193">
        <f t="shared" si="61"/>
        <v>0</v>
      </c>
      <c r="P120" s="189">
        <f t="shared" si="62"/>
        <v>0</v>
      </c>
      <c r="Q120" s="194"/>
      <c r="R120" s="189" t="str">
        <f t="shared" si="63"/>
        <v/>
      </c>
      <c r="S120" s="189" t="str">
        <f t="shared" si="50"/>
        <v/>
      </c>
      <c r="V120" s="194"/>
      <c r="W120" s="189" t="str">
        <f t="shared" si="64"/>
        <v/>
      </c>
      <c r="X120" s="189">
        <f t="shared" si="51"/>
        <v>0</v>
      </c>
      <c r="Y120" s="189">
        <f t="shared" si="52"/>
        <v>0</v>
      </c>
      <c r="Z120" s="189">
        <f t="shared" si="53"/>
        <v>0</v>
      </c>
      <c r="AB120" s="194"/>
      <c r="AC120" s="189" t="str">
        <f t="shared" si="65"/>
        <v/>
      </c>
      <c r="AD120" s="189">
        <f t="shared" si="54"/>
        <v>0</v>
      </c>
      <c r="AE120" s="189">
        <f t="shared" si="55"/>
        <v>0</v>
      </c>
      <c r="AF120" s="189">
        <f t="shared" si="56"/>
        <v>0</v>
      </c>
      <c r="AH120" s="194"/>
      <c r="AI120" s="189" t="str">
        <f t="shared" si="66"/>
        <v/>
      </c>
      <c r="AJ120" s="189">
        <f t="shared" si="57"/>
        <v>0</v>
      </c>
      <c r="AK120" s="189">
        <f t="shared" si="67"/>
        <v>0</v>
      </c>
      <c r="AL120" s="189">
        <f t="shared" si="68"/>
        <v>0</v>
      </c>
      <c r="AN120" s="194"/>
      <c r="AO120" s="189" t="str">
        <f t="shared" si="69"/>
        <v/>
      </c>
      <c r="AP120" s="189">
        <f t="shared" si="58"/>
        <v>0</v>
      </c>
      <c r="AQ120" s="189">
        <f t="shared" si="70"/>
        <v>0</v>
      </c>
      <c r="AR120" s="189">
        <f t="shared" si="71"/>
        <v>0</v>
      </c>
      <c r="AT120" s="194"/>
      <c r="AU120" s="189" t="str">
        <f t="shared" si="72"/>
        <v/>
      </c>
      <c r="AV120" s="189">
        <f t="shared" si="59"/>
        <v>0</v>
      </c>
      <c r="AW120" s="189">
        <f t="shared" si="73"/>
        <v>0</v>
      </c>
      <c r="AX120" s="189">
        <f t="shared" si="74"/>
        <v>0</v>
      </c>
      <c r="AZ120" s="194"/>
    </row>
    <row r="121" spans="1:52" s="189" customFormat="1">
      <c r="A121" s="189" t="str">
        <f>'HARD DATA'!B112</f>
        <v>Mary</v>
      </c>
      <c r="B121" s="190">
        <f>_xlfn.IFNA(INDEX(L_TIP_TEPPAN[],MATCH($A121,L_TIP_TEPPAN[EMPLOYEE NAME],0),3),0)</f>
        <v>0</v>
      </c>
      <c r="C121" s="190">
        <f>_xlfn.IFNA(INDEX(L_TIP_SUSHI[],MATCH($A121,L_TIP_SUSHI[EMPLOYEE NAME],0),3),0)</f>
        <v>0</v>
      </c>
      <c r="D121" s="191">
        <f>_xlfn.IFNA(INDEX(L_TIP_BAR[],MATCH($A121,L_TIP_BAR[EMPLOYEE NAME],0),3),0)</f>
        <v>0</v>
      </c>
      <c r="E121" s="192">
        <f>_xlfn.IFNA(INDEX(L_TIP_BUSSER[],MATCH($A121,L_TIP_BUSSER[EMPLOYEE NAME],0),3),0)</f>
        <v>0</v>
      </c>
      <c r="F121" s="190">
        <f>_xlfn.IFNA(INDEX(L_TIP_TOGO[],MATCH(A121,L_TIP_TOGO[EMPLOYEE NAME],0),3),0)</f>
        <v>0</v>
      </c>
      <c r="G121" s="193"/>
      <c r="I121" s="189">
        <f>_xlfn.IFNA(INDEX(D_TIP_TEPPAN[],MATCH($A121,D_TIP_TEPPAN[EMPLOYEE NAME],0),3),0)</f>
        <v>0</v>
      </c>
      <c r="J121" s="189">
        <f>_xlfn.IFNA(INDEX(D_TIP_SUSHI[],MATCH($A121,D_TIP_SUSHI[EMPLOYEE NAME],0),3),0)</f>
        <v>0</v>
      </c>
      <c r="K121" s="189">
        <f>_xlfn.IFNA(INDEX(D_TIP_BAR[],MATCH($A121,D_TIP_BAR[EMPLOYEE NAME],0),3),0)</f>
        <v>0</v>
      </c>
      <c r="L121" s="189">
        <f>_xlfn.IFNA(INDEX(D_TIP_BUSSER[],MATCH($A121,D_TIP_BUSSER[EMPLOYEE NAME],0),3),0)</f>
        <v>0</v>
      </c>
      <c r="M121" s="189">
        <f>_xlfn.IFNA(INDEX(D_TIP_TOGO[],MATCH($A121,D_TIP_TOGO[EMPLOYEE NAME],0),3),0)</f>
        <v>0</v>
      </c>
      <c r="N121" s="189">
        <f t="shared" si="60"/>
        <v>0</v>
      </c>
      <c r="O121" s="193">
        <f t="shared" si="61"/>
        <v>0</v>
      </c>
      <c r="P121" s="189">
        <f t="shared" si="62"/>
        <v>0</v>
      </c>
      <c r="Q121" s="194"/>
      <c r="R121" s="189" t="str">
        <f t="shared" si="63"/>
        <v/>
      </c>
      <c r="S121" s="189" t="str">
        <f t="shared" si="50"/>
        <v/>
      </c>
      <c r="V121" s="194"/>
      <c r="W121" s="189" t="str">
        <f t="shared" si="64"/>
        <v/>
      </c>
      <c r="X121" s="189">
        <f t="shared" si="51"/>
        <v>0</v>
      </c>
      <c r="Y121" s="189">
        <f t="shared" si="52"/>
        <v>0</v>
      </c>
      <c r="Z121" s="189">
        <f t="shared" si="53"/>
        <v>0</v>
      </c>
      <c r="AB121" s="194"/>
      <c r="AC121" s="189" t="str">
        <f t="shared" si="65"/>
        <v/>
      </c>
      <c r="AD121" s="189">
        <f t="shared" si="54"/>
        <v>0</v>
      </c>
      <c r="AE121" s="189">
        <f t="shared" si="55"/>
        <v>0</v>
      </c>
      <c r="AF121" s="189">
        <f t="shared" si="56"/>
        <v>0</v>
      </c>
      <c r="AH121" s="194"/>
      <c r="AI121" s="189" t="str">
        <f t="shared" si="66"/>
        <v/>
      </c>
      <c r="AJ121" s="189">
        <f t="shared" si="57"/>
        <v>0</v>
      </c>
      <c r="AK121" s="189">
        <f t="shared" si="67"/>
        <v>0</v>
      </c>
      <c r="AL121" s="189">
        <f t="shared" si="68"/>
        <v>0</v>
      </c>
      <c r="AN121" s="194"/>
      <c r="AO121" s="189" t="str">
        <f t="shared" si="69"/>
        <v/>
      </c>
      <c r="AP121" s="189">
        <f t="shared" si="58"/>
        <v>0</v>
      </c>
      <c r="AQ121" s="189">
        <f t="shared" si="70"/>
        <v>0</v>
      </c>
      <c r="AR121" s="189">
        <f t="shared" si="71"/>
        <v>0</v>
      </c>
      <c r="AT121" s="194"/>
      <c r="AU121" s="189" t="str">
        <f t="shared" si="72"/>
        <v/>
      </c>
      <c r="AV121" s="189">
        <f t="shared" si="59"/>
        <v>0</v>
      </c>
      <c r="AW121" s="189">
        <f t="shared" si="73"/>
        <v>0</v>
      </c>
      <c r="AX121" s="189">
        <f t="shared" si="74"/>
        <v>0</v>
      </c>
      <c r="AZ121" s="194"/>
    </row>
    <row r="122" spans="1:52" s="189" customFormat="1">
      <c r="A122" s="189" t="str">
        <f>'HARD DATA'!B113</f>
        <v>Jesus</v>
      </c>
      <c r="B122" s="190">
        <f>_xlfn.IFNA(INDEX(L_TIP_TEPPAN[],MATCH($A122,L_TIP_TEPPAN[EMPLOYEE NAME],0),3),0)</f>
        <v>0</v>
      </c>
      <c r="C122" s="190">
        <f>_xlfn.IFNA(INDEX(L_TIP_SUSHI[],MATCH($A122,L_TIP_SUSHI[EMPLOYEE NAME],0),3),0)</f>
        <v>0</v>
      </c>
      <c r="D122" s="191">
        <f>_xlfn.IFNA(INDEX(L_TIP_BAR[],MATCH($A122,L_TIP_BAR[EMPLOYEE NAME],0),3),0)</f>
        <v>0</v>
      </c>
      <c r="E122" s="192">
        <f>_xlfn.IFNA(INDEX(L_TIP_BUSSER[],MATCH($A122,L_TIP_BUSSER[EMPLOYEE NAME],0),3),0)</f>
        <v>0</v>
      </c>
      <c r="F122" s="190">
        <f>_xlfn.IFNA(INDEX(L_TIP_TOGO[],MATCH(A122,L_TIP_TOGO[EMPLOYEE NAME],0),3),0)</f>
        <v>0</v>
      </c>
      <c r="G122" s="193"/>
      <c r="I122" s="189">
        <f>_xlfn.IFNA(INDEX(D_TIP_TEPPAN[],MATCH($A122,D_TIP_TEPPAN[EMPLOYEE NAME],0),3),0)</f>
        <v>0</v>
      </c>
      <c r="J122" s="189">
        <f>_xlfn.IFNA(INDEX(D_TIP_SUSHI[],MATCH($A122,D_TIP_SUSHI[EMPLOYEE NAME],0),3),0)</f>
        <v>0</v>
      </c>
      <c r="K122" s="189">
        <f>_xlfn.IFNA(INDEX(D_TIP_BAR[],MATCH($A122,D_TIP_BAR[EMPLOYEE NAME],0),3),0)</f>
        <v>0</v>
      </c>
      <c r="L122" s="189">
        <f>_xlfn.IFNA(INDEX(D_TIP_BUSSER[],MATCH($A122,D_TIP_BUSSER[EMPLOYEE NAME],0),3),0)</f>
        <v>0</v>
      </c>
      <c r="M122" s="189">
        <f>_xlfn.IFNA(INDEX(D_TIP_TOGO[],MATCH($A122,D_TIP_TOGO[EMPLOYEE NAME],0),3),0)</f>
        <v>0</v>
      </c>
      <c r="N122" s="189">
        <f t="shared" si="60"/>
        <v>0</v>
      </c>
      <c r="O122" s="193">
        <f t="shared" si="61"/>
        <v>0</v>
      </c>
      <c r="P122" s="189">
        <f t="shared" si="62"/>
        <v>0</v>
      </c>
      <c r="Q122" s="194"/>
      <c r="R122" s="189" t="str">
        <f t="shared" si="63"/>
        <v/>
      </c>
      <c r="S122" s="189" t="str">
        <f t="shared" si="50"/>
        <v/>
      </c>
      <c r="V122" s="194"/>
      <c r="W122" s="189" t="str">
        <f t="shared" si="64"/>
        <v/>
      </c>
      <c r="X122" s="189">
        <f t="shared" si="51"/>
        <v>0</v>
      </c>
      <c r="Y122" s="189">
        <f t="shared" si="52"/>
        <v>0</v>
      </c>
      <c r="Z122" s="189">
        <f t="shared" si="53"/>
        <v>0</v>
      </c>
      <c r="AB122" s="194"/>
      <c r="AC122" s="189" t="str">
        <f t="shared" si="65"/>
        <v/>
      </c>
      <c r="AD122" s="189">
        <f t="shared" si="54"/>
        <v>0</v>
      </c>
      <c r="AE122" s="189">
        <f t="shared" si="55"/>
        <v>0</v>
      </c>
      <c r="AF122" s="189">
        <f t="shared" si="56"/>
        <v>0</v>
      </c>
      <c r="AH122" s="194"/>
      <c r="AI122" s="189" t="str">
        <f t="shared" si="66"/>
        <v/>
      </c>
      <c r="AJ122" s="189">
        <f t="shared" si="57"/>
        <v>0</v>
      </c>
      <c r="AK122" s="189">
        <f t="shared" si="67"/>
        <v>0</v>
      </c>
      <c r="AL122" s="189">
        <f t="shared" si="68"/>
        <v>0</v>
      </c>
      <c r="AN122" s="194"/>
      <c r="AO122" s="189" t="str">
        <f t="shared" si="69"/>
        <v/>
      </c>
      <c r="AP122" s="189">
        <f t="shared" si="58"/>
        <v>0</v>
      </c>
      <c r="AQ122" s="189">
        <f t="shared" si="70"/>
        <v>0</v>
      </c>
      <c r="AR122" s="189">
        <f t="shared" si="71"/>
        <v>0</v>
      </c>
      <c r="AT122" s="194"/>
      <c r="AU122" s="189" t="str">
        <f t="shared" si="72"/>
        <v/>
      </c>
      <c r="AV122" s="189">
        <f t="shared" si="59"/>
        <v>0</v>
      </c>
      <c r="AW122" s="189">
        <f t="shared" si="73"/>
        <v>0</v>
      </c>
      <c r="AX122" s="189">
        <f t="shared" si="74"/>
        <v>0</v>
      </c>
      <c r="AZ122" s="194"/>
    </row>
    <row r="123" spans="1:52" s="189" customFormat="1">
      <c r="A123" s="189" t="str">
        <f>'HARD DATA'!B114</f>
        <v>Employee 1</v>
      </c>
      <c r="B123" s="190">
        <f>_xlfn.IFNA(INDEX(L_TIP_TEPPAN[],MATCH($A123,L_TIP_TEPPAN[EMPLOYEE NAME],0),3),0)</f>
        <v>0</v>
      </c>
      <c r="C123" s="190">
        <f>_xlfn.IFNA(INDEX(L_TIP_SUSHI[],MATCH($A123,L_TIP_SUSHI[EMPLOYEE NAME],0),3),0)</f>
        <v>0</v>
      </c>
      <c r="D123" s="191">
        <f>_xlfn.IFNA(INDEX(L_TIP_BAR[],MATCH($A123,L_TIP_BAR[EMPLOYEE NAME],0),3),0)</f>
        <v>0</v>
      </c>
      <c r="E123" s="192">
        <f>_xlfn.IFNA(INDEX(L_TIP_BUSSER[],MATCH($A123,L_TIP_BUSSER[EMPLOYEE NAME],0),3),0)</f>
        <v>0</v>
      </c>
      <c r="F123" s="190">
        <f>_xlfn.IFNA(INDEX(L_TIP_TOGO[],MATCH(A123,L_TIP_TOGO[EMPLOYEE NAME],0),3),0)</f>
        <v>0</v>
      </c>
      <c r="G123" s="193"/>
      <c r="I123" s="189">
        <f>_xlfn.IFNA(INDEX(D_TIP_TEPPAN[],MATCH($A123,D_TIP_TEPPAN[EMPLOYEE NAME],0),3),0)</f>
        <v>0</v>
      </c>
      <c r="J123" s="189">
        <f>_xlfn.IFNA(INDEX(D_TIP_SUSHI[],MATCH($A123,D_TIP_SUSHI[EMPLOYEE NAME],0),3),0)</f>
        <v>0</v>
      </c>
      <c r="K123" s="189">
        <f>_xlfn.IFNA(INDEX(D_TIP_BAR[],MATCH($A123,D_TIP_BAR[EMPLOYEE NAME],0),3),0)</f>
        <v>0</v>
      </c>
      <c r="L123" s="189">
        <f>_xlfn.IFNA(INDEX(D_TIP_BUSSER[],MATCH($A123,D_TIP_BUSSER[EMPLOYEE NAME],0),3),0)</f>
        <v>0</v>
      </c>
      <c r="M123" s="189">
        <f>_xlfn.IFNA(INDEX(D_TIP_TOGO[],MATCH($A123,D_TIP_TOGO[EMPLOYEE NAME],0),3),0)</f>
        <v>0</v>
      </c>
      <c r="N123" s="189">
        <f t="shared" si="60"/>
        <v>0</v>
      </c>
      <c r="O123" s="193">
        <f t="shared" si="61"/>
        <v>0</v>
      </c>
      <c r="P123" s="189">
        <f t="shared" si="62"/>
        <v>0</v>
      </c>
      <c r="Q123" s="194"/>
      <c r="R123" s="189" t="str">
        <f t="shared" si="63"/>
        <v/>
      </c>
      <c r="S123" s="189" t="str">
        <f t="shared" si="50"/>
        <v/>
      </c>
      <c r="V123" s="194"/>
      <c r="W123" s="189" t="str">
        <f t="shared" si="64"/>
        <v/>
      </c>
      <c r="X123" s="189">
        <f t="shared" si="51"/>
        <v>0</v>
      </c>
      <c r="Y123" s="189">
        <f t="shared" si="52"/>
        <v>0</v>
      </c>
      <c r="Z123" s="189">
        <f t="shared" si="53"/>
        <v>0</v>
      </c>
      <c r="AB123" s="194"/>
      <c r="AC123" s="189" t="str">
        <f t="shared" si="65"/>
        <v/>
      </c>
      <c r="AD123" s="189">
        <f t="shared" si="54"/>
        <v>0</v>
      </c>
      <c r="AE123" s="189">
        <f t="shared" si="55"/>
        <v>0</v>
      </c>
      <c r="AF123" s="189">
        <f t="shared" si="56"/>
        <v>0</v>
      </c>
      <c r="AH123" s="194"/>
      <c r="AI123" s="189" t="str">
        <f t="shared" si="66"/>
        <v/>
      </c>
      <c r="AJ123" s="189">
        <f t="shared" si="57"/>
        <v>0</v>
      </c>
      <c r="AK123" s="189">
        <f t="shared" si="67"/>
        <v>0</v>
      </c>
      <c r="AL123" s="189">
        <f t="shared" si="68"/>
        <v>0</v>
      </c>
      <c r="AN123" s="194"/>
      <c r="AO123" s="189" t="str">
        <f t="shared" si="69"/>
        <v/>
      </c>
      <c r="AP123" s="189">
        <f t="shared" si="58"/>
        <v>0</v>
      </c>
      <c r="AQ123" s="189">
        <f t="shared" si="70"/>
        <v>0</v>
      </c>
      <c r="AR123" s="189">
        <f t="shared" si="71"/>
        <v>0</v>
      </c>
      <c r="AT123" s="194"/>
      <c r="AU123" s="189" t="str">
        <f t="shared" si="72"/>
        <v/>
      </c>
      <c r="AV123" s="189">
        <f t="shared" si="59"/>
        <v>0</v>
      </c>
      <c r="AW123" s="189">
        <f t="shared" si="73"/>
        <v>0</v>
      </c>
      <c r="AX123" s="189">
        <f t="shared" si="74"/>
        <v>0</v>
      </c>
      <c r="AZ123" s="194"/>
    </row>
    <row r="124" spans="1:52" s="189" customFormat="1">
      <c r="A124" s="189" t="str">
        <f>'HARD DATA'!B115</f>
        <v>Employee 2</v>
      </c>
      <c r="B124" s="190">
        <f>_xlfn.IFNA(INDEX(L_TIP_TEPPAN[],MATCH($A124,L_TIP_TEPPAN[EMPLOYEE NAME],0),3),0)</f>
        <v>0</v>
      </c>
      <c r="C124" s="190">
        <f>_xlfn.IFNA(INDEX(L_TIP_SUSHI[],MATCH($A124,L_TIP_SUSHI[EMPLOYEE NAME],0),3),0)</f>
        <v>0</v>
      </c>
      <c r="D124" s="191">
        <f>_xlfn.IFNA(INDEX(L_TIP_BAR[],MATCH($A124,L_TIP_BAR[EMPLOYEE NAME],0),3),0)</f>
        <v>0</v>
      </c>
      <c r="E124" s="192">
        <f>_xlfn.IFNA(INDEX(L_TIP_BUSSER[],MATCH($A124,L_TIP_BUSSER[EMPLOYEE NAME],0),3),0)</f>
        <v>0</v>
      </c>
      <c r="F124" s="190">
        <f>_xlfn.IFNA(INDEX(L_TIP_TOGO[],MATCH(A124,L_TIP_TOGO[EMPLOYEE NAME],0),3),0)</f>
        <v>0</v>
      </c>
      <c r="G124" s="193"/>
      <c r="I124" s="189">
        <f>_xlfn.IFNA(INDEX(D_TIP_TEPPAN[],MATCH($A124,D_TIP_TEPPAN[EMPLOYEE NAME],0),3),0)</f>
        <v>0</v>
      </c>
      <c r="J124" s="189">
        <f>_xlfn.IFNA(INDEX(D_TIP_SUSHI[],MATCH($A124,D_TIP_SUSHI[EMPLOYEE NAME],0),3),0)</f>
        <v>0</v>
      </c>
      <c r="K124" s="189">
        <f>_xlfn.IFNA(INDEX(D_TIP_BAR[],MATCH($A124,D_TIP_BAR[EMPLOYEE NAME],0),3),0)</f>
        <v>0</v>
      </c>
      <c r="L124" s="189">
        <f>_xlfn.IFNA(INDEX(D_TIP_BUSSER[],MATCH($A124,D_TIP_BUSSER[EMPLOYEE NAME],0),3),0)</f>
        <v>0</v>
      </c>
      <c r="M124" s="189">
        <f>_xlfn.IFNA(INDEX(D_TIP_TOGO[],MATCH($A124,D_TIP_TOGO[EMPLOYEE NAME],0),3),0)</f>
        <v>0</v>
      </c>
      <c r="N124" s="189">
        <f t="shared" si="60"/>
        <v>0</v>
      </c>
      <c r="O124" s="193">
        <f t="shared" si="61"/>
        <v>0</v>
      </c>
      <c r="P124" s="189">
        <f t="shared" si="62"/>
        <v>0</v>
      </c>
      <c r="Q124" s="194"/>
      <c r="R124" s="189" t="str">
        <f t="shared" si="63"/>
        <v/>
      </c>
      <c r="S124" s="189" t="str">
        <f t="shared" si="50"/>
        <v/>
      </c>
      <c r="V124" s="194"/>
      <c r="W124" s="189" t="str">
        <f t="shared" si="64"/>
        <v/>
      </c>
      <c r="X124" s="189">
        <f t="shared" si="51"/>
        <v>0</v>
      </c>
      <c r="Y124" s="189">
        <f t="shared" si="52"/>
        <v>0</v>
      </c>
      <c r="Z124" s="189">
        <f t="shared" si="53"/>
        <v>0</v>
      </c>
      <c r="AB124" s="194"/>
      <c r="AC124" s="189" t="str">
        <f t="shared" si="65"/>
        <v/>
      </c>
      <c r="AD124" s="189">
        <f t="shared" si="54"/>
        <v>0</v>
      </c>
      <c r="AE124" s="189">
        <f t="shared" si="55"/>
        <v>0</v>
      </c>
      <c r="AF124" s="189">
        <f t="shared" si="56"/>
        <v>0</v>
      </c>
      <c r="AH124" s="194"/>
      <c r="AI124" s="189" t="str">
        <f t="shared" si="66"/>
        <v/>
      </c>
      <c r="AJ124" s="189">
        <f t="shared" si="57"/>
        <v>0</v>
      </c>
      <c r="AK124" s="189">
        <f t="shared" si="67"/>
        <v>0</v>
      </c>
      <c r="AL124" s="189">
        <f t="shared" si="68"/>
        <v>0</v>
      </c>
      <c r="AN124" s="194"/>
      <c r="AO124" s="189" t="str">
        <f t="shared" si="69"/>
        <v/>
      </c>
      <c r="AP124" s="189">
        <f t="shared" si="58"/>
        <v>0</v>
      </c>
      <c r="AQ124" s="189">
        <f t="shared" si="70"/>
        <v>0</v>
      </c>
      <c r="AR124" s="189">
        <f t="shared" si="71"/>
        <v>0</v>
      </c>
      <c r="AT124" s="194"/>
      <c r="AU124" s="189" t="str">
        <f t="shared" si="72"/>
        <v/>
      </c>
      <c r="AV124" s="189">
        <f t="shared" si="59"/>
        <v>0</v>
      </c>
      <c r="AW124" s="189">
        <f t="shared" si="73"/>
        <v>0</v>
      </c>
      <c r="AX124" s="189">
        <f t="shared" si="74"/>
        <v>0</v>
      </c>
      <c r="AZ124" s="194"/>
    </row>
    <row r="125" spans="1:52" s="189" customFormat="1">
      <c r="A125" s="189" t="str">
        <f>'HARD DATA'!B116</f>
        <v>Employee 3</v>
      </c>
      <c r="B125" s="190">
        <f>_xlfn.IFNA(INDEX(L_TIP_TEPPAN[],MATCH($A125,L_TIP_TEPPAN[EMPLOYEE NAME],0),3),0)</f>
        <v>0</v>
      </c>
      <c r="C125" s="190">
        <f>_xlfn.IFNA(INDEX(L_TIP_SUSHI[],MATCH($A125,L_TIP_SUSHI[EMPLOYEE NAME],0),3),0)</f>
        <v>0</v>
      </c>
      <c r="D125" s="191">
        <f>_xlfn.IFNA(INDEX(L_TIP_BAR[],MATCH($A125,L_TIP_BAR[EMPLOYEE NAME],0),3),0)</f>
        <v>0</v>
      </c>
      <c r="E125" s="192">
        <f>_xlfn.IFNA(INDEX(L_TIP_BUSSER[],MATCH($A125,L_TIP_BUSSER[EMPLOYEE NAME],0),3),0)</f>
        <v>0</v>
      </c>
      <c r="F125" s="190">
        <f>_xlfn.IFNA(INDEX(L_TIP_TOGO[],MATCH(A125,L_TIP_TOGO[EMPLOYEE NAME],0),3),0)</f>
        <v>0</v>
      </c>
      <c r="G125" s="193"/>
      <c r="I125" s="189">
        <f>_xlfn.IFNA(INDEX(D_TIP_TEPPAN[],MATCH($A125,D_TIP_TEPPAN[EMPLOYEE NAME],0),3),0)</f>
        <v>0</v>
      </c>
      <c r="J125" s="189">
        <f>_xlfn.IFNA(INDEX(D_TIP_SUSHI[],MATCH($A125,D_TIP_SUSHI[EMPLOYEE NAME],0),3),0)</f>
        <v>0</v>
      </c>
      <c r="K125" s="189">
        <f>_xlfn.IFNA(INDEX(D_TIP_BAR[],MATCH($A125,D_TIP_BAR[EMPLOYEE NAME],0),3),0)</f>
        <v>0</v>
      </c>
      <c r="L125" s="189">
        <f>_xlfn.IFNA(INDEX(D_TIP_BUSSER[],MATCH($A125,D_TIP_BUSSER[EMPLOYEE NAME],0),3),0)</f>
        <v>0</v>
      </c>
      <c r="M125" s="189">
        <f>_xlfn.IFNA(INDEX(D_TIP_TOGO[],MATCH($A125,D_TIP_TOGO[EMPLOYEE NAME],0),3),0)</f>
        <v>0</v>
      </c>
      <c r="N125" s="189">
        <f t="shared" si="60"/>
        <v>0</v>
      </c>
      <c r="O125" s="193">
        <f t="shared" si="61"/>
        <v>0</v>
      </c>
      <c r="P125" s="189">
        <f t="shared" si="62"/>
        <v>0</v>
      </c>
      <c r="Q125" s="194"/>
      <c r="R125" s="189" t="str">
        <f t="shared" si="63"/>
        <v/>
      </c>
      <c r="S125" s="189" t="str">
        <f t="shared" si="50"/>
        <v/>
      </c>
      <c r="V125" s="194"/>
      <c r="W125" s="189" t="str">
        <f t="shared" si="64"/>
        <v/>
      </c>
      <c r="X125" s="189">
        <f t="shared" si="51"/>
        <v>0</v>
      </c>
      <c r="Y125" s="189">
        <f t="shared" si="52"/>
        <v>0</v>
      </c>
      <c r="Z125" s="189">
        <f t="shared" si="53"/>
        <v>0</v>
      </c>
      <c r="AB125" s="194"/>
      <c r="AC125" s="189" t="str">
        <f t="shared" si="65"/>
        <v/>
      </c>
      <c r="AD125" s="189">
        <f t="shared" si="54"/>
        <v>0</v>
      </c>
      <c r="AE125" s="189">
        <f t="shared" si="55"/>
        <v>0</v>
      </c>
      <c r="AF125" s="189">
        <f t="shared" si="56"/>
        <v>0</v>
      </c>
      <c r="AH125" s="194"/>
      <c r="AI125" s="189" t="str">
        <f t="shared" si="66"/>
        <v/>
      </c>
      <c r="AJ125" s="189">
        <f t="shared" si="57"/>
        <v>0</v>
      </c>
      <c r="AK125" s="189">
        <f t="shared" si="67"/>
        <v>0</v>
      </c>
      <c r="AL125" s="189">
        <f t="shared" si="68"/>
        <v>0</v>
      </c>
      <c r="AN125" s="194"/>
      <c r="AO125" s="189" t="str">
        <f t="shared" si="69"/>
        <v/>
      </c>
      <c r="AP125" s="189">
        <f t="shared" si="58"/>
        <v>0</v>
      </c>
      <c r="AQ125" s="189">
        <f t="shared" si="70"/>
        <v>0</v>
      </c>
      <c r="AR125" s="189">
        <f t="shared" si="71"/>
        <v>0</v>
      </c>
      <c r="AT125" s="194"/>
      <c r="AU125" s="189" t="str">
        <f t="shared" si="72"/>
        <v/>
      </c>
      <c r="AV125" s="189">
        <f t="shared" si="59"/>
        <v>0</v>
      </c>
      <c r="AW125" s="189">
        <f t="shared" si="73"/>
        <v>0</v>
      </c>
      <c r="AX125" s="189">
        <f t="shared" si="74"/>
        <v>0</v>
      </c>
      <c r="AZ125" s="194"/>
    </row>
    <row r="126" spans="1:52" s="189" customFormat="1">
      <c r="A126" s="189" t="str">
        <f>'HARD DATA'!B117</f>
        <v>Stand in 1</v>
      </c>
      <c r="B126" s="190">
        <f>_xlfn.IFNA(INDEX(L_TIP_TEPPAN[],MATCH($A126,L_TIP_TEPPAN[EMPLOYEE NAME],0),3),0)</f>
        <v>0</v>
      </c>
      <c r="C126" s="190">
        <f>_xlfn.IFNA(INDEX(L_TIP_SUSHI[],MATCH($A126,L_TIP_SUSHI[EMPLOYEE NAME],0),3),0)</f>
        <v>0</v>
      </c>
      <c r="D126" s="191">
        <f>_xlfn.IFNA(INDEX(L_TIP_BAR[],MATCH($A126,L_TIP_BAR[EMPLOYEE NAME],0),3),0)</f>
        <v>0</v>
      </c>
      <c r="E126" s="192">
        <f>_xlfn.IFNA(INDEX(L_TIP_BUSSER[],MATCH($A126,L_TIP_BUSSER[EMPLOYEE NAME],0),3),0)</f>
        <v>0</v>
      </c>
      <c r="F126" s="190">
        <f>_xlfn.IFNA(INDEX(L_TIP_TOGO[],MATCH(A126,L_TIP_TOGO[EMPLOYEE NAME],0),3),0)</f>
        <v>0</v>
      </c>
      <c r="G126" s="193"/>
      <c r="I126" s="189">
        <f>_xlfn.IFNA(INDEX(D_TIP_TEPPAN[],MATCH($A126,D_TIP_TEPPAN[EMPLOYEE NAME],0),3),0)</f>
        <v>0</v>
      </c>
      <c r="J126" s="189">
        <f>_xlfn.IFNA(INDEX(D_TIP_SUSHI[],MATCH($A126,D_TIP_SUSHI[EMPLOYEE NAME],0),3),0)</f>
        <v>0</v>
      </c>
      <c r="K126" s="189">
        <f>_xlfn.IFNA(INDEX(D_TIP_BAR[],MATCH($A126,D_TIP_BAR[EMPLOYEE NAME],0),3),0)</f>
        <v>5</v>
      </c>
      <c r="L126" s="189">
        <f>_xlfn.IFNA(INDEX(D_TIP_BUSSER[],MATCH($A126,D_TIP_BUSSER[EMPLOYEE NAME],0),3),0)</f>
        <v>0</v>
      </c>
      <c r="M126" s="189">
        <f>_xlfn.IFNA(INDEX(D_TIP_TOGO[],MATCH($A126,D_TIP_TOGO[EMPLOYEE NAME],0),3),0)</f>
        <v>0</v>
      </c>
      <c r="N126" s="189">
        <f t="shared" si="60"/>
        <v>5</v>
      </c>
      <c r="O126" s="193">
        <f t="shared" si="61"/>
        <v>0</v>
      </c>
      <c r="P126" s="189">
        <f t="shared" si="62"/>
        <v>5</v>
      </c>
      <c r="Q126" s="194"/>
      <c r="R126" s="189" t="str">
        <f t="shared" si="63"/>
        <v>Stand in 1</v>
      </c>
      <c r="S126" s="189">
        <f t="shared" si="50"/>
        <v>5</v>
      </c>
      <c r="V126" s="194"/>
      <c r="W126" s="189" t="str">
        <f t="shared" si="64"/>
        <v/>
      </c>
      <c r="X126" s="189">
        <f t="shared" si="51"/>
        <v>0</v>
      </c>
      <c r="Y126" s="189">
        <f t="shared" si="52"/>
        <v>0</v>
      </c>
      <c r="Z126" s="189">
        <f t="shared" si="53"/>
        <v>0</v>
      </c>
      <c r="AB126" s="194"/>
      <c r="AC126" s="189" t="str">
        <f t="shared" si="65"/>
        <v/>
      </c>
      <c r="AD126" s="189">
        <f t="shared" si="54"/>
        <v>0</v>
      </c>
      <c r="AE126" s="189">
        <f t="shared" si="55"/>
        <v>0</v>
      </c>
      <c r="AF126" s="189">
        <f t="shared" si="56"/>
        <v>0</v>
      </c>
      <c r="AH126" s="194"/>
      <c r="AI126" s="189" t="str">
        <f t="shared" si="66"/>
        <v>Stand in 1</v>
      </c>
      <c r="AJ126" s="189">
        <f t="shared" si="57"/>
        <v>5</v>
      </c>
      <c r="AK126" s="189">
        <f t="shared" si="67"/>
        <v>0</v>
      </c>
      <c r="AL126" s="189">
        <f t="shared" si="68"/>
        <v>5</v>
      </c>
      <c r="AN126" s="194"/>
      <c r="AO126" s="189" t="str">
        <f t="shared" si="69"/>
        <v/>
      </c>
      <c r="AP126" s="189">
        <f t="shared" si="58"/>
        <v>0</v>
      </c>
      <c r="AQ126" s="189">
        <f t="shared" si="70"/>
        <v>0</v>
      </c>
      <c r="AR126" s="189">
        <f t="shared" si="71"/>
        <v>0</v>
      </c>
      <c r="AT126" s="194"/>
      <c r="AU126" s="189" t="str">
        <f t="shared" si="72"/>
        <v/>
      </c>
      <c r="AV126" s="189">
        <f t="shared" si="59"/>
        <v>0</v>
      </c>
      <c r="AW126" s="189">
        <f t="shared" si="73"/>
        <v>0</v>
      </c>
      <c r="AX126" s="189">
        <f t="shared" si="74"/>
        <v>0</v>
      </c>
      <c r="AZ126" s="194"/>
    </row>
    <row r="127" spans="1:52" s="189" customFormat="1">
      <c r="A127" s="189" t="str">
        <f>'HARD DATA'!B118</f>
        <v>Stand in 2</v>
      </c>
      <c r="B127" s="190">
        <f>_xlfn.IFNA(INDEX(L_TIP_TEPPAN[],MATCH($A127,L_TIP_TEPPAN[EMPLOYEE NAME],0),3),0)</f>
        <v>0</v>
      </c>
      <c r="C127" s="190">
        <f>_xlfn.IFNA(INDEX(L_TIP_SUSHI[],MATCH($A127,L_TIP_SUSHI[EMPLOYEE NAME],0),3),0)</f>
        <v>0</v>
      </c>
      <c r="D127" s="191">
        <f>_xlfn.IFNA(INDEX(L_TIP_BAR[],MATCH($A127,L_TIP_BAR[EMPLOYEE NAME],0),3),0)</f>
        <v>0</v>
      </c>
      <c r="E127" s="192">
        <f>_xlfn.IFNA(INDEX(L_TIP_BUSSER[],MATCH($A127,L_TIP_BUSSER[EMPLOYEE NAME],0),3),0)</f>
        <v>0</v>
      </c>
      <c r="F127" s="190">
        <f>_xlfn.IFNA(INDEX(L_TIP_TOGO[],MATCH(A127,L_TIP_TOGO[EMPLOYEE NAME],0),3),0)</f>
        <v>0</v>
      </c>
      <c r="G127" s="193"/>
      <c r="I127" s="189">
        <f>_xlfn.IFNA(INDEX(D_TIP_TEPPAN[],MATCH($A127,D_TIP_TEPPAN[EMPLOYEE NAME],0),3),0)</f>
        <v>0</v>
      </c>
      <c r="J127" s="189">
        <f>_xlfn.IFNA(INDEX(D_TIP_SUSHI[],MATCH($A127,D_TIP_SUSHI[EMPLOYEE NAME],0),3),0)</f>
        <v>0</v>
      </c>
      <c r="K127" s="189">
        <f>_xlfn.IFNA(INDEX(D_TIP_BAR[],MATCH($A127,D_TIP_BAR[EMPLOYEE NAME],0),3),0)</f>
        <v>0</v>
      </c>
      <c r="L127" s="189">
        <f>_xlfn.IFNA(INDEX(D_TIP_BUSSER[],MATCH($A127,D_TIP_BUSSER[EMPLOYEE NAME],0),3),0)</f>
        <v>0</v>
      </c>
      <c r="M127" s="189">
        <f>_xlfn.IFNA(INDEX(D_TIP_TOGO[],MATCH($A127,D_TIP_TOGO[EMPLOYEE NAME],0),3),0)</f>
        <v>0</v>
      </c>
      <c r="N127" s="189">
        <f t="shared" si="60"/>
        <v>0</v>
      </c>
      <c r="O127" s="193">
        <f t="shared" si="61"/>
        <v>0</v>
      </c>
      <c r="P127" s="189">
        <f t="shared" si="62"/>
        <v>0</v>
      </c>
      <c r="Q127" s="194"/>
      <c r="R127" s="189" t="str">
        <f t="shared" si="63"/>
        <v/>
      </c>
      <c r="S127" s="189" t="str">
        <f t="shared" si="50"/>
        <v/>
      </c>
      <c r="V127" s="194"/>
      <c r="W127" s="189" t="str">
        <f t="shared" si="64"/>
        <v/>
      </c>
      <c r="X127" s="189">
        <f t="shared" si="51"/>
        <v>0</v>
      </c>
      <c r="Y127" s="189">
        <f t="shared" si="52"/>
        <v>0</v>
      </c>
      <c r="Z127" s="189">
        <f t="shared" si="53"/>
        <v>0</v>
      </c>
      <c r="AB127" s="194"/>
      <c r="AC127" s="189" t="str">
        <f t="shared" si="65"/>
        <v/>
      </c>
      <c r="AD127" s="189">
        <f t="shared" si="54"/>
        <v>0</v>
      </c>
      <c r="AE127" s="189">
        <f t="shared" si="55"/>
        <v>0</v>
      </c>
      <c r="AF127" s="189">
        <f t="shared" si="56"/>
        <v>0</v>
      </c>
      <c r="AH127" s="194"/>
      <c r="AI127" s="189" t="str">
        <f t="shared" si="66"/>
        <v/>
      </c>
      <c r="AJ127" s="189">
        <f t="shared" si="57"/>
        <v>0</v>
      </c>
      <c r="AK127" s="189">
        <f t="shared" si="67"/>
        <v>0</v>
      </c>
      <c r="AL127" s="189">
        <f t="shared" si="68"/>
        <v>0</v>
      </c>
      <c r="AN127" s="194"/>
      <c r="AO127" s="189" t="str">
        <f t="shared" si="69"/>
        <v/>
      </c>
      <c r="AP127" s="189">
        <f t="shared" si="58"/>
        <v>0</v>
      </c>
      <c r="AQ127" s="189">
        <f t="shared" si="70"/>
        <v>0</v>
      </c>
      <c r="AR127" s="189">
        <f t="shared" si="71"/>
        <v>0</v>
      </c>
      <c r="AT127" s="194"/>
      <c r="AU127" s="189" t="str">
        <f t="shared" si="72"/>
        <v/>
      </c>
      <c r="AV127" s="189">
        <f t="shared" si="59"/>
        <v>0</v>
      </c>
      <c r="AW127" s="189">
        <f t="shared" si="73"/>
        <v>0</v>
      </c>
      <c r="AX127" s="189">
        <f t="shared" si="74"/>
        <v>0</v>
      </c>
      <c r="AZ127" s="194"/>
    </row>
    <row r="128" spans="1:52" s="189" customFormat="1">
      <c r="A128" s="189" t="str">
        <f>'HARD DATA'!B119</f>
        <v>Stand in 3</v>
      </c>
      <c r="B128" s="190">
        <f>_xlfn.IFNA(INDEX(L_TIP_TEPPAN[],MATCH($A128,L_TIP_TEPPAN[EMPLOYEE NAME],0),3),0)</f>
        <v>0</v>
      </c>
      <c r="C128" s="190">
        <f>_xlfn.IFNA(INDEX(L_TIP_SUSHI[],MATCH($A128,L_TIP_SUSHI[EMPLOYEE NAME],0),3),0)</f>
        <v>0</v>
      </c>
      <c r="D128" s="191">
        <f>_xlfn.IFNA(INDEX(L_TIP_BAR[],MATCH($A128,L_TIP_BAR[EMPLOYEE NAME],0),3),0)</f>
        <v>0</v>
      </c>
      <c r="E128" s="192">
        <f>_xlfn.IFNA(INDEX(L_TIP_BUSSER[],MATCH($A128,L_TIP_BUSSER[EMPLOYEE NAME],0),3),0)</f>
        <v>0</v>
      </c>
      <c r="F128" s="190">
        <f>_xlfn.IFNA(INDEX(L_TIP_TOGO[],MATCH(A128,L_TIP_TOGO[EMPLOYEE NAME],0),3),0)</f>
        <v>0</v>
      </c>
      <c r="G128" s="193"/>
      <c r="I128" s="189">
        <f>_xlfn.IFNA(INDEX(D_TIP_TEPPAN[],MATCH($A128,D_TIP_TEPPAN[EMPLOYEE NAME],0),3),0)</f>
        <v>0</v>
      </c>
      <c r="J128" s="189">
        <f>_xlfn.IFNA(INDEX(D_TIP_SUSHI[],MATCH($A128,D_TIP_SUSHI[EMPLOYEE NAME],0),3),0)</f>
        <v>0</v>
      </c>
      <c r="K128" s="189">
        <f>_xlfn.IFNA(INDEX(D_TIP_BAR[],MATCH($A128,D_TIP_BAR[EMPLOYEE NAME],0),3),0)</f>
        <v>0</v>
      </c>
      <c r="L128" s="189">
        <f>_xlfn.IFNA(INDEX(D_TIP_BUSSER[],MATCH($A128,D_TIP_BUSSER[EMPLOYEE NAME],0),3),0)</f>
        <v>0</v>
      </c>
      <c r="M128" s="189">
        <f>_xlfn.IFNA(INDEX(D_TIP_TOGO[],MATCH($A128,D_TIP_TOGO[EMPLOYEE NAME],0),3),0)</f>
        <v>0</v>
      </c>
      <c r="N128" s="189">
        <f t="shared" si="60"/>
        <v>0</v>
      </c>
      <c r="O128" s="193">
        <f t="shared" si="61"/>
        <v>0</v>
      </c>
      <c r="P128" s="189">
        <f t="shared" si="62"/>
        <v>0</v>
      </c>
      <c r="Q128" s="194"/>
      <c r="R128" s="189" t="str">
        <f t="shared" si="63"/>
        <v/>
      </c>
      <c r="S128" s="189" t="str">
        <f t="shared" si="50"/>
        <v/>
      </c>
      <c r="V128" s="194"/>
      <c r="W128" s="189" t="str">
        <f t="shared" si="64"/>
        <v/>
      </c>
      <c r="X128" s="189">
        <f t="shared" si="51"/>
        <v>0</v>
      </c>
      <c r="Y128" s="189">
        <f t="shared" si="52"/>
        <v>0</v>
      </c>
      <c r="Z128" s="189">
        <f t="shared" si="53"/>
        <v>0</v>
      </c>
      <c r="AB128" s="194"/>
      <c r="AC128" s="189" t="str">
        <f t="shared" si="65"/>
        <v/>
      </c>
      <c r="AD128" s="189">
        <f t="shared" si="54"/>
        <v>0</v>
      </c>
      <c r="AE128" s="189">
        <f t="shared" si="55"/>
        <v>0</v>
      </c>
      <c r="AF128" s="189">
        <f t="shared" si="56"/>
        <v>0</v>
      </c>
      <c r="AH128" s="194"/>
      <c r="AI128" s="189" t="str">
        <f t="shared" si="66"/>
        <v/>
      </c>
      <c r="AJ128" s="189">
        <f t="shared" si="57"/>
        <v>0</v>
      </c>
      <c r="AK128" s="189">
        <f t="shared" si="67"/>
        <v>0</v>
      </c>
      <c r="AL128" s="189">
        <f t="shared" si="68"/>
        <v>0</v>
      </c>
      <c r="AN128" s="194"/>
      <c r="AO128" s="189" t="str">
        <f t="shared" si="69"/>
        <v/>
      </c>
      <c r="AP128" s="189">
        <f t="shared" si="58"/>
        <v>0</v>
      </c>
      <c r="AQ128" s="189">
        <f t="shared" si="70"/>
        <v>0</v>
      </c>
      <c r="AR128" s="189">
        <f t="shared" si="71"/>
        <v>0</v>
      </c>
      <c r="AT128" s="194"/>
      <c r="AU128" s="189" t="str">
        <f t="shared" si="72"/>
        <v/>
      </c>
      <c r="AV128" s="189">
        <f t="shared" si="59"/>
        <v>0</v>
      </c>
      <c r="AW128" s="189">
        <f t="shared" si="73"/>
        <v>0</v>
      </c>
      <c r="AX128" s="189">
        <f t="shared" si="74"/>
        <v>0</v>
      </c>
      <c r="AZ128" s="194"/>
    </row>
    <row r="129" spans="1:52" s="189" customFormat="1">
      <c r="A129" s="189" t="str">
        <f>'HARD DATA'!B120</f>
        <v>Darth Vader</v>
      </c>
      <c r="B129" s="190">
        <f>_xlfn.IFNA(INDEX(L_TIP_TEPPAN[],MATCH($A129,L_TIP_TEPPAN[EMPLOYEE NAME],0),3),0)</f>
        <v>0</v>
      </c>
      <c r="C129" s="190">
        <f>_xlfn.IFNA(INDEX(L_TIP_SUSHI[],MATCH($A129,L_TIP_SUSHI[EMPLOYEE NAME],0),3),0)</f>
        <v>0</v>
      </c>
      <c r="D129" s="191">
        <f>_xlfn.IFNA(INDEX(L_TIP_BAR[],MATCH($A129,L_TIP_BAR[EMPLOYEE NAME],0),3),0)</f>
        <v>0</v>
      </c>
      <c r="E129" s="192">
        <f>_xlfn.IFNA(INDEX(L_TIP_BUSSER[],MATCH($A129,L_TIP_BUSSER[EMPLOYEE NAME],0),3),0)</f>
        <v>0</v>
      </c>
      <c r="F129" s="190">
        <f>_xlfn.IFNA(INDEX(L_TIP_TOGO[],MATCH(A129,L_TIP_TOGO[EMPLOYEE NAME],0),3),0)</f>
        <v>0</v>
      </c>
      <c r="G129" s="193"/>
      <c r="I129" s="189">
        <f>_xlfn.IFNA(INDEX(D_TIP_TEPPAN[],MATCH($A129,D_TIP_TEPPAN[EMPLOYEE NAME],0),3),0)</f>
        <v>0</v>
      </c>
      <c r="J129" s="189">
        <f>_xlfn.IFNA(INDEX(D_TIP_SUSHI[],MATCH($A129,D_TIP_SUSHI[EMPLOYEE NAME],0),3),0)</f>
        <v>0</v>
      </c>
      <c r="K129" s="189">
        <f>_xlfn.IFNA(INDEX(D_TIP_BAR[],MATCH($A129,D_TIP_BAR[EMPLOYEE NAME],0),3),0)</f>
        <v>0</v>
      </c>
      <c r="L129" s="189">
        <f>_xlfn.IFNA(INDEX(D_TIP_BUSSER[],MATCH($A129,D_TIP_BUSSER[EMPLOYEE NAME],0),3),0)</f>
        <v>0</v>
      </c>
      <c r="M129" s="189">
        <f>_xlfn.IFNA(INDEX(D_TIP_TOGO[],MATCH($A129,D_TIP_TOGO[EMPLOYEE NAME],0),3),0)</f>
        <v>0</v>
      </c>
      <c r="N129" s="189">
        <f t="shared" si="60"/>
        <v>0</v>
      </c>
      <c r="O129" s="193">
        <f t="shared" si="61"/>
        <v>0</v>
      </c>
      <c r="P129" s="189">
        <f t="shared" si="62"/>
        <v>0</v>
      </c>
      <c r="Q129" s="194"/>
      <c r="R129" s="189" t="str">
        <f t="shared" si="63"/>
        <v/>
      </c>
      <c r="S129" s="189" t="str">
        <f t="shared" si="50"/>
        <v/>
      </c>
      <c r="V129" s="194"/>
      <c r="W129" s="189" t="str">
        <f t="shared" si="64"/>
        <v/>
      </c>
      <c r="X129" s="189">
        <f t="shared" si="51"/>
        <v>0</v>
      </c>
      <c r="Y129" s="189">
        <f t="shared" si="52"/>
        <v>0</v>
      </c>
      <c r="Z129" s="189">
        <f t="shared" si="53"/>
        <v>0</v>
      </c>
      <c r="AB129" s="194"/>
      <c r="AC129" s="189" t="str">
        <f t="shared" si="65"/>
        <v/>
      </c>
      <c r="AD129" s="189">
        <f t="shared" si="54"/>
        <v>0</v>
      </c>
      <c r="AE129" s="189">
        <f t="shared" si="55"/>
        <v>0</v>
      </c>
      <c r="AF129" s="189">
        <f t="shared" si="56"/>
        <v>0</v>
      </c>
      <c r="AH129" s="194"/>
      <c r="AI129" s="189" t="str">
        <f t="shared" si="66"/>
        <v/>
      </c>
      <c r="AJ129" s="189">
        <f t="shared" si="57"/>
        <v>0</v>
      </c>
      <c r="AK129" s="189">
        <f t="shared" si="67"/>
        <v>0</v>
      </c>
      <c r="AL129" s="189">
        <f t="shared" si="68"/>
        <v>0</v>
      </c>
      <c r="AN129" s="194"/>
      <c r="AO129" s="189" t="str">
        <f t="shared" si="69"/>
        <v/>
      </c>
      <c r="AP129" s="189">
        <f t="shared" si="58"/>
        <v>0</v>
      </c>
      <c r="AQ129" s="189">
        <f t="shared" si="70"/>
        <v>0</v>
      </c>
      <c r="AR129" s="189">
        <f t="shared" si="71"/>
        <v>0</v>
      </c>
      <c r="AT129" s="194"/>
      <c r="AU129" s="189" t="str">
        <f t="shared" si="72"/>
        <v/>
      </c>
      <c r="AV129" s="189">
        <f t="shared" si="59"/>
        <v>0</v>
      </c>
      <c r="AW129" s="189">
        <f t="shared" si="73"/>
        <v>0</v>
      </c>
      <c r="AX129" s="189">
        <f t="shared" si="74"/>
        <v>0</v>
      </c>
      <c r="AZ129" s="194"/>
    </row>
    <row r="130" spans="1:52" s="189" customFormat="1">
      <c r="A130" s="189" t="str">
        <f>'HARD DATA'!B121</f>
        <v>Clone Trooper</v>
      </c>
      <c r="B130" s="190">
        <f>_xlfn.IFNA(INDEX(L_TIP_TEPPAN[],MATCH($A130,L_TIP_TEPPAN[EMPLOYEE NAME],0),3),0)</f>
        <v>0</v>
      </c>
      <c r="C130" s="190">
        <f>_xlfn.IFNA(INDEX(L_TIP_SUSHI[],MATCH($A130,L_TIP_SUSHI[EMPLOYEE NAME],0),3),0)</f>
        <v>0</v>
      </c>
      <c r="D130" s="191">
        <f>_xlfn.IFNA(INDEX(L_TIP_BAR[],MATCH($A130,L_TIP_BAR[EMPLOYEE NAME],0),3),0)</f>
        <v>0</v>
      </c>
      <c r="E130" s="192">
        <f>_xlfn.IFNA(INDEX(L_TIP_BUSSER[],MATCH($A130,L_TIP_BUSSER[EMPLOYEE NAME],0),3),0)</f>
        <v>0</v>
      </c>
      <c r="F130" s="190">
        <f>_xlfn.IFNA(INDEX(L_TIP_TOGO[],MATCH(A130,L_TIP_TOGO[EMPLOYEE NAME],0),3),0)</f>
        <v>0</v>
      </c>
      <c r="G130" s="193"/>
      <c r="I130" s="189">
        <f>_xlfn.IFNA(INDEX(D_TIP_TEPPAN[],MATCH($A130,D_TIP_TEPPAN[EMPLOYEE NAME],0),3),0)</f>
        <v>0</v>
      </c>
      <c r="J130" s="189">
        <f>_xlfn.IFNA(INDEX(D_TIP_SUSHI[],MATCH($A130,D_TIP_SUSHI[EMPLOYEE NAME],0),3),0)</f>
        <v>0</v>
      </c>
      <c r="K130" s="189">
        <f>_xlfn.IFNA(INDEX(D_TIP_BAR[],MATCH($A130,D_TIP_BAR[EMPLOYEE NAME],0),3),0)</f>
        <v>0</v>
      </c>
      <c r="L130" s="189">
        <f>_xlfn.IFNA(INDEX(D_TIP_BUSSER[],MATCH($A130,D_TIP_BUSSER[EMPLOYEE NAME],0),3),0)</f>
        <v>0</v>
      </c>
      <c r="M130" s="189">
        <f>_xlfn.IFNA(INDEX(D_TIP_TOGO[],MATCH($A130,D_TIP_TOGO[EMPLOYEE NAME],0),3),0)</f>
        <v>0</v>
      </c>
      <c r="N130" s="189">
        <f t="shared" si="60"/>
        <v>0</v>
      </c>
      <c r="O130" s="193">
        <f t="shared" si="61"/>
        <v>0</v>
      </c>
      <c r="P130" s="189">
        <f t="shared" si="62"/>
        <v>0</v>
      </c>
      <c r="Q130" s="194"/>
      <c r="R130" s="189" t="str">
        <f t="shared" si="63"/>
        <v/>
      </c>
      <c r="S130" s="189" t="str">
        <f t="shared" si="50"/>
        <v/>
      </c>
      <c r="V130" s="194"/>
      <c r="W130" s="189" t="str">
        <f t="shared" si="64"/>
        <v/>
      </c>
      <c r="X130" s="189">
        <f t="shared" si="51"/>
        <v>0</v>
      </c>
      <c r="Y130" s="189">
        <f t="shared" si="52"/>
        <v>0</v>
      </c>
      <c r="Z130" s="189">
        <f t="shared" si="53"/>
        <v>0</v>
      </c>
      <c r="AB130" s="194"/>
      <c r="AC130" s="189" t="str">
        <f t="shared" si="65"/>
        <v/>
      </c>
      <c r="AD130" s="189">
        <f t="shared" si="54"/>
        <v>0</v>
      </c>
      <c r="AE130" s="189">
        <f t="shared" si="55"/>
        <v>0</v>
      </c>
      <c r="AF130" s="189">
        <f t="shared" si="56"/>
        <v>0</v>
      </c>
      <c r="AH130" s="194"/>
      <c r="AI130" s="189" t="str">
        <f t="shared" si="66"/>
        <v/>
      </c>
      <c r="AJ130" s="189">
        <f t="shared" si="57"/>
        <v>0</v>
      </c>
      <c r="AK130" s="189">
        <f t="shared" si="67"/>
        <v>0</v>
      </c>
      <c r="AL130" s="189">
        <f t="shared" si="68"/>
        <v>0</v>
      </c>
      <c r="AN130" s="194"/>
      <c r="AO130" s="189" t="str">
        <f t="shared" si="69"/>
        <v/>
      </c>
      <c r="AP130" s="189">
        <f t="shared" si="58"/>
        <v>0</v>
      </c>
      <c r="AQ130" s="189">
        <f t="shared" si="70"/>
        <v>0</v>
      </c>
      <c r="AR130" s="189">
        <f t="shared" si="71"/>
        <v>0</v>
      </c>
      <c r="AT130" s="194"/>
      <c r="AU130" s="189" t="str">
        <f t="shared" si="72"/>
        <v/>
      </c>
      <c r="AV130" s="189">
        <f t="shared" si="59"/>
        <v>0</v>
      </c>
      <c r="AW130" s="189">
        <f t="shared" si="73"/>
        <v>0</v>
      </c>
      <c r="AX130" s="189">
        <f t="shared" si="74"/>
        <v>0</v>
      </c>
      <c r="AZ130" s="194"/>
    </row>
    <row r="131" spans="1:52" s="189" customFormat="1">
      <c r="A131" s="189" t="str">
        <f>'HARD DATA'!B122</f>
        <v>Qui Gon Jin</v>
      </c>
      <c r="B131" s="190">
        <f>_xlfn.IFNA(INDEX(L_TIP_TEPPAN[],MATCH($A131,L_TIP_TEPPAN[EMPLOYEE NAME],0),3),0)</f>
        <v>0</v>
      </c>
      <c r="C131" s="190">
        <f>_xlfn.IFNA(INDEX(L_TIP_SUSHI[],MATCH($A131,L_TIP_SUSHI[EMPLOYEE NAME],0),3),0)</f>
        <v>0</v>
      </c>
      <c r="D131" s="191">
        <f>_xlfn.IFNA(INDEX(L_TIP_BAR[],MATCH($A131,L_TIP_BAR[EMPLOYEE NAME],0),3),0)</f>
        <v>0</v>
      </c>
      <c r="E131" s="192">
        <f>_xlfn.IFNA(INDEX(L_TIP_BUSSER[],MATCH($A131,L_TIP_BUSSER[EMPLOYEE NAME],0),3),0)</f>
        <v>0</v>
      </c>
      <c r="F131" s="190">
        <f>_xlfn.IFNA(INDEX(L_TIP_TOGO[],MATCH(A131,L_TIP_TOGO[EMPLOYEE NAME],0),3),0)</f>
        <v>0</v>
      </c>
      <c r="G131" s="193"/>
      <c r="I131" s="189">
        <f>_xlfn.IFNA(INDEX(D_TIP_TEPPAN[],MATCH($A131,D_TIP_TEPPAN[EMPLOYEE NAME],0),3),0)</f>
        <v>0</v>
      </c>
      <c r="J131" s="189">
        <f>_xlfn.IFNA(INDEX(D_TIP_SUSHI[],MATCH($A131,D_TIP_SUSHI[EMPLOYEE NAME],0),3),0)</f>
        <v>0</v>
      </c>
      <c r="K131" s="189">
        <f>_xlfn.IFNA(INDEX(D_TIP_BAR[],MATCH($A131,D_TIP_BAR[EMPLOYEE NAME],0),3),0)</f>
        <v>0</v>
      </c>
      <c r="L131" s="189">
        <f>_xlfn.IFNA(INDEX(D_TIP_BUSSER[],MATCH($A131,D_TIP_BUSSER[EMPLOYEE NAME],0),3),0)</f>
        <v>0</v>
      </c>
      <c r="M131" s="189">
        <f>_xlfn.IFNA(INDEX(D_TIP_TOGO[],MATCH($A131,D_TIP_TOGO[EMPLOYEE NAME],0),3),0)</f>
        <v>0</v>
      </c>
      <c r="N131" s="189">
        <f t="shared" si="60"/>
        <v>0</v>
      </c>
      <c r="O131" s="193">
        <f t="shared" si="61"/>
        <v>0</v>
      </c>
      <c r="P131" s="189">
        <f t="shared" si="62"/>
        <v>0</v>
      </c>
      <c r="Q131" s="194"/>
      <c r="R131" s="189" t="str">
        <f t="shared" si="63"/>
        <v/>
      </c>
      <c r="S131" s="189" t="str">
        <f t="shared" si="50"/>
        <v/>
      </c>
      <c r="V131" s="194"/>
      <c r="W131" s="189" t="str">
        <f t="shared" si="64"/>
        <v/>
      </c>
      <c r="X131" s="189">
        <f t="shared" si="51"/>
        <v>0</v>
      </c>
      <c r="Y131" s="189">
        <f t="shared" si="52"/>
        <v>0</v>
      </c>
      <c r="Z131" s="189">
        <f t="shared" si="53"/>
        <v>0</v>
      </c>
      <c r="AB131" s="194"/>
      <c r="AC131" s="189" t="str">
        <f t="shared" si="65"/>
        <v/>
      </c>
      <c r="AD131" s="189">
        <f t="shared" si="54"/>
        <v>0</v>
      </c>
      <c r="AE131" s="189">
        <f t="shared" si="55"/>
        <v>0</v>
      </c>
      <c r="AF131" s="189">
        <f t="shared" si="56"/>
        <v>0</v>
      </c>
      <c r="AH131" s="194"/>
      <c r="AI131" s="189" t="str">
        <f t="shared" si="66"/>
        <v/>
      </c>
      <c r="AJ131" s="189">
        <f t="shared" si="57"/>
        <v>0</v>
      </c>
      <c r="AK131" s="189">
        <f t="shared" si="67"/>
        <v>0</v>
      </c>
      <c r="AL131" s="189">
        <f t="shared" si="68"/>
        <v>0</v>
      </c>
      <c r="AN131" s="194"/>
      <c r="AO131" s="189" t="str">
        <f t="shared" si="69"/>
        <v/>
      </c>
      <c r="AP131" s="189">
        <f t="shared" si="58"/>
        <v>0</v>
      </c>
      <c r="AQ131" s="189">
        <f t="shared" si="70"/>
        <v>0</v>
      </c>
      <c r="AR131" s="189">
        <f t="shared" si="71"/>
        <v>0</v>
      </c>
      <c r="AT131" s="194"/>
      <c r="AU131" s="189" t="str">
        <f t="shared" si="72"/>
        <v/>
      </c>
      <c r="AV131" s="189">
        <f t="shared" si="59"/>
        <v>0</v>
      </c>
      <c r="AW131" s="189">
        <f t="shared" si="73"/>
        <v>0</v>
      </c>
      <c r="AX131" s="189">
        <f t="shared" si="74"/>
        <v>0</v>
      </c>
      <c r="AZ131" s="194"/>
    </row>
    <row r="132" spans="1:52" s="189" customFormat="1">
      <c r="A132" s="189" t="str">
        <f>'HARD DATA'!B123</f>
        <v>Yoda</v>
      </c>
      <c r="B132" s="190">
        <f>_xlfn.IFNA(INDEX(L_TIP_TEPPAN[],MATCH($A132,L_TIP_TEPPAN[EMPLOYEE NAME],0),3),0)</f>
        <v>0</v>
      </c>
      <c r="C132" s="190">
        <f>_xlfn.IFNA(INDEX(L_TIP_SUSHI[],MATCH($A132,L_TIP_SUSHI[EMPLOYEE NAME],0),3),0)</f>
        <v>0</v>
      </c>
      <c r="D132" s="191">
        <f>_xlfn.IFNA(INDEX(L_TIP_BAR[],MATCH($A132,L_TIP_BAR[EMPLOYEE NAME],0),3),0)</f>
        <v>0</v>
      </c>
      <c r="E132" s="192">
        <f>_xlfn.IFNA(INDEX(L_TIP_BUSSER[],MATCH($A132,L_TIP_BUSSER[EMPLOYEE NAME],0),3),0)</f>
        <v>0</v>
      </c>
      <c r="F132" s="190">
        <f>_xlfn.IFNA(INDEX(L_TIP_TOGO[],MATCH(A132,L_TIP_TOGO[EMPLOYEE NAME],0),3),0)</f>
        <v>0</v>
      </c>
      <c r="G132" s="193"/>
      <c r="I132" s="189">
        <f>_xlfn.IFNA(INDEX(D_TIP_TEPPAN[],MATCH($A132,D_TIP_TEPPAN[EMPLOYEE NAME],0),3),0)</f>
        <v>0</v>
      </c>
      <c r="J132" s="189">
        <f>_xlfn.IFNA(INDEX(D_TIP_SUSHI[],MATCH($A132,D_TIP_SUSHI[EMPLOYEE NAME],0),3),0)</f>
        <v>0</v>
      </c>
      <c r="K132" s="189">
        <f>_xlfn.IFNA(INDEX(D_TIP_BAR[],MATCH($A132,D_TIP_BAR[EMPLOYEE NAME],0),3),0)</f>
        <v>0</v>
      </c>
      <c r="L132" s="189">
        <f>_xlfn.IFNA(INDEX(D_TIP_BUSSER[],MATCH($A132,D_TIP_BUSSER[EMPLOYEE NAME],0),3),0)</f>
        <v>0</v>
      </c>
      <c r="M132" s="189">
        <f>_xlfn.IFNA(INDEX(D_TIP_TOGO[],MATCH($A132,D_TIP_TOGO[EMPLOYEE NAME],0),3),0)</f>
        <v>0</v>
      </c>
      <c r="N132" s="189">
        <f t="shared" si="60"/>
        <v>0</v>
      </c>
      <c r="O132" s="193">
        <f t="shared" si="61"/>
        <v>0</v>
      </c>
      <c r="P132" s="189">
        <f t="shared" si="62"/>
        <v>0</v>
      </c>
      <c r="Q132" s="194"/>
      <c r="R132" s="189" t="str">
        <f t="shared" si="63"/>
        <v/>
      </c>
      <c r="S132" s="189" t="str">
        <f t="shared" si="50"/>
        <v/>
      </c>
      <c r="V132" s="194"/>
      <c r="W132" s="189" t="str">
        <f t="shared" si="64"/>
        <v/>
      </c>
      <c r="X132" s="189">
        <f t="shared" si="51"/>
        <v>0</v>
      </c>
      <c r="Y132" s="189">
        <f t="shared" si="52"/>
        <v>0</v>
      </c>
      <c r="Z132" s="189">
        <f t="shared" si="53"/>
        <v>0</v>
      </c>
      <c r="AB132" s="194"/>
      <c r="AC132" s="189" t="str">
        <f t="shared" si="65"/>
        <v/>
      </c>
      <c r="AD132" s="189">
        <f t="shared" si="54"/>
        <v>0</v>
      </c>
      <c r="AE132" s="189">
        <f t="shared" si="55"/>
        <v>0</v>
      </c>
      <c r="AF132" s="189">
        <f t="shared" si="56"/>
        <v>0</v>
      </c>
      <c r="AH132" s="194"/>
      <c r="AI132" s="189" t="str">
        <f t="shared" si="66"/>
        <v/>
      </c>
      <c r="AJ132" s="189">
        <f t="shared" si="57"/>
        <v>0</v>
      </c>
      <c r="AK132" s="189">
        <f t="shared" si="67"/>
        <v>0</v>
      </c>
      <c r="AL132" s="189">
        <f t="shared" si="68"/>
        <v>0</v>
      </c>
      <c r="AN132" s="194"/>
      <c r="AO132" s="189" t="str">
        <f t="shared" si="69"/>
        <v/>
      </c>
      <c r="AP132" s="189">
        <f t="shared" si="58"/>
        <v>0</v>
      </c>
      <c r="AQ132" s="189">
        <f t="shared" si="70"/>
        <v>0</v>
      </c>
      <c r="AR132" s="189">
        <f t="shared" si="71"/>
        <v>0</v>
      </c>
      <c r="AT132" s="194"/>
      <c r="AU132" s="189" t="str">
        <f t="shared" si="72"/>
        <v/>
      </c>
      <c r="AV132" s="189">
        <f t="shared" si="59"/>
        <v>0</v>
      </c>
      <c r="AW132" s="189">
        <f t="shared" si="73"/>
        <v>0</v>
      </c>
      <c r="AX132" s="189">
        <f t="shared" si="74"/>
        <v>0</v>
      </c>
      <c r="AZ132" s="194"/>
    </row>
    <row r="133" spans="1:52" s="189" customFormat="1">
      <c r="A133" s="189" t="str">
        <f>'HARD DATA'!B124</f>
        <v>Luke</v>
      </c>
      <c r="B133" s="190">
        <f>_xlfn.IFNA(INDEX(L_TIP_TEPPAN[],MATCH($A133,L_TIP_TEPPAN[EMPLOYEE NAME],0),3),0)</f>
        <v>0</v>
      </c>
      <c r="C133" s="190">
        <f>_xlfn.IFNA(INDEX(L_TIP_SUSHI[],MATCH($A133,L_TIP_SUSHI[EMPLOYEE NAME],0),3),0)</f>
        <v>0</v>
      </c>
      <c r="D133" s="191">
        <f>_xlfn.IFNA(INDEX(L_TIP_BAR[],MATCH($A133,L_TIP_BAR[EMPLOYEE NAME],0),3),0)</f>
        <v>0</v>
      </c>
      <c r="E133" s="192">
        <f>_xlfn.IFNA(INDEX(L_TIP_BUSSER[],MATCH($A133,L_TIP_BUSSER[EMPLOYEE NAME],0),3),0)</f>
        <v>0</v>
      </c>
      <c r="F133" s="190">
        <f>_xlfn.IFNA(INDEX(L_TIP_TOGO[],MATCH(A133,L_TIP_TOGO[EMPLOYEE NAME],0),3),0)</f>
        <v>0</v>
      </c>
      <c r="G133" s="193"/>
      <c r="I133" s="189">
        <f>_xlfn.IFNA(INDEX(D_TIP_TEPPAN[],MATCH($A133,D_TIP_TEPPAN[EMPLOYEE NAME],0),3),0)</f>
        <v>0</v>
      </c>
      <c r="J133" s="189">
        <f>_xlfn.IFNA(INDEX(D_TIP_SUSHI[],MATCH($A133,D_TIP_SUSHI[EMPLOYEE NAME],0),3),0)</f>
        <v>0</v>
      </c>
      <c r="K133" s="189">
        <f>_xlfn.IFNA(INDEX(D_TIP_BAR[],MATCH($A133,D_TIP_BAR[EMPLOYEE NAME],0),3),0)</f>
        <v>0</v>
      </c>
      <c r="L133" s="189">
        <f>_xlfn.IFNA(INDEX(D_TIP_BUSSER[],MATCH($A133,D_TIP_BUSSER[EMPLOYEE NAME],0),3),0)</f>
        <v>0</v>
      </c>
      <c r="M133" s="189">
        <f>_xlfn.IFNA(INDEX(D_TIP_TOGO[],MATCH($A133,D_TIP_TOGO[EMPLOYEE NAME],0),3),0)</f>
        <v>0</v>
      </c>
      <c r="N133" s="189">
        <f t="shared" si="60"/>
        <v>0</v>
      </c>
      <c r="O133" s="193">
        <f t="shared" si="61"/>
        <v>0</v>
      </c>
      <c r="P133" s="189">
        <f t="shared" si="62"/>
        <v>0</v>
      </c>
      <c r="Q133" s="194"/>
      <c r="R133" s="189" t="str">
        <f t="shared" si="63"/>
        <v/>
      </c>
      <c r="S133" s="189" t="str">
        <f t="shared" si="50"/>
        <v/>
      </c>
      <c r="V133" s="194"/>
      <c r="W133" s="189" t="str">
        <f t="shared" si="64"/>
        <v/>
      </c>
      <c r="X133" s="189">
        <f t="shared" si="51"/>
        <v>0</v>
      </c>
      <c r="Y133" s="189">
        <f t="shared" si="52"/>
        <v>0</v>
      </c>
      <c r="Z133" s="189">
        <f t="shared" si="53"/>
        <v>0</v>
      </c>
      <c r="AB133" s="194"/>
      <c r="AC133" s="189" t="str">
        <f t="shared" si="65"/>
        <v/>
      </c>
      <c r="AD133" s="189">
        <f t="shared" si="54"/>
        <v>0</v>
      </c>
      <c r="AE133" s="189">
        <f t="shared" si="55"/>
        <v>0</v>
      </c>
      <c r="AF133" s="189">
        <f t="shared" si="56"/>
        <v>0</v>
      </c>
      <c r="AH133" s="194"/>
      <c r="AI133" s="189" t="str">
        <f t="shared" si="66"/>
        <v/>
      </c>
      <c r="AJ133" s="189">
        <f t="shared" si="57"/>
        <v>0</v>
      </c>
      <c r="AK133" s="189">
        <f t="shared" si="67"/>
        <v>0</v>
      </c>
      <c r="AL133" s="189">
        <f t="shared" si="68"/>
        <v>0</v>
      </c>
      <c r="AN133" s="194"/>
      <c r="AO133" s="189" t="str">
        <f t="shared" si="69"/>
        <v/>
      </c>
      <c r="AP133" s="189">
        <f t="shared" si="58"/>
        <v>0</v>
      </c>
      <c r="AQ133" s="189">
        <f t="shared" si="70"/>
        <v>0</v>
      </c>
      <c r="AR133" s="189">
        <f t="shared" si="71"/>
        <v>0</v>
      </c>
      <c r="AT133" s="194"/>
      <c r="AU133" s="189" t="str">
        <f t="shared" si="72"/>
        <v/>
      </c>
      <c r="AV133" s="189">
        <f t="shared" si="59"/>
        <v>0</v>
      </c>
      <c r="AW133" s="189">
        <f t="shared" si="73"/>
        <v>0</v>
      </c>
      <c r="AX133" s="189">
        <f t="shared" si="74"/>
        <v>0</v>
      </c>
      <c r="AZ133" s="194"/>
    </row>
    <row r="134" spans="1:52" s="189" customFormat="1">
      <c r="A134" s="189" t="str">
        <f>'HARD DATA'!B125</f>
        <v>Liegha</v>
      </c>
      <c r="B134" s="190">
        <f>_xlfn.IFNA(INDEX(L_TIP_TEPPAN[],MATCH($A134,L_TIP_TEPPAN[EMPLOYEE NAME],0),3),0)</f>
        <v>0</v>
      </c>
      <c r="C134" s="190">
        <f>_xlfn.IFNA(INDEX(L_TIP_SUSHI[],MATCH($A134,L_TIP_SUSHI[EMPLOYEE NAME],0),3),0)</f>
        <v>0</v>
      </c>
      <c r="D134" s="191">
        <f>_xlfn.IFNA(INDEX(L_TIP_BAR[],MATCH($A134,L_TIP_BAR[EMPLOYEE NAME],0),3),0)</f>
        <v>0</v>
      </c>
      <c r="E134" s="192">
        <f>_xlfn.IFNA(INDEX(L_TIP_BUSSER[],MATCH($A134,L_TIP_BUSSER[EMPLOYEE NAME],0),3),0)</f>
        <v>0</v>
      </c>
      <c r="F134" s="190">
        <f>_xlfn.IFNA(INDEX(L_TIP_TOGO[],MATCH(A134,L_TIP_TOGO[EMPLOYEE NAME],0),3),0)</f>
        <v>0</v>
      </c>
      <c r="G134" s="193"/>
      <c r="I134" s="189">
        <f>_xlfn.IFNA(INDEX(D_TIP_TEPPAN[],MATCH($A134,D_TIP_TEPPAN[EMPLOYEE NAME],0),3),0)</f>
        <v>0</v>
      </c>
      <c r="J134" s="189">
        <f>_xlfn.IFNA(INDEX(D_TIP_SUSHI[],MATCH($A134,D_TIP_SUSHI[EMPLOYEE NAME],0),3),0)</f>
        <v>0</v>
      </c>
      <c r="K134" s="189">
        <f>_xlfn.IFNA(INDEX(D_TIP_BAR[],MATCH($A134,D_TIP_BAR[EMPLOYEE NAME],0),3),0)</f>
        <v>0</v>
      </c>
      <c r="L134" s="189">
        <f>_xlfn.IFNA(INDEX(D_TIP_BUSSER[],MATCH($A134,D_TIP_BUSSER[EMPLOYEE NAME],0),3),0)</f>
        <v>0</v>
      </c>
      <c r="M134" s="189">
        <f>_xlfn.IFNA(INDEX(D_TIP_TOGO[],MATCH($A134,D_TIP_TOGO[EMPLOYEE NAME],0),3),0)</f>
        <v>0</v>
      </c>
      <c r="N134" s="189">
        <f t="shared" si="60"/>
        <v>0</v>
      </c>
      <c r="O134" s="193">
        <f t="shared" si="61"/>
        <v>0</v>
      </c>
      <c r="P134" s="189">
        <f t="shared" si="62"/>
        <v>0</v>
      </c>
      <c r="Q134" s="194"/>
      <c r="R134" s="189" t="str">
        <f t="shared" si="63"/>
        <v/>
      </c>
      <c r="S134" s="189" t="str">
        <f t="shared" si="50"/>
        <v/>
      </c>
      <c r="V134" s="194"/>
      <c r="W134" s="189" t="str">
        <f t="shared" si="64"/>
        <v/>
      </c>
      <c r="X134" s="189">
        <f t="shared" si="51"/>
        <v>0</v>
      </c>
      <c r="Y134" s="189">
        <f t="shared" si="52"/>
        <v>0</v>
      </c>
      <c r="Z134" s="189">
        <f t="shared" si="53"/>
        <v>0</v>
      </c>
      <c r="AB134" s="194"/>
      <c r="AC134" s="189" t="str">
        <f t="shared" si="65"/>
        <v/>
      </c>
      <c r="AD134" s="189">
        <f t="shared" si="54"/>
        <v>0</v>
      </c>
      <c r="AE134" s="189">
        <f t="shared" si="55"/>
        <v>0</v>
      </c>
      <c r="AF134" s="189">
        <f t="shared" si="56"/>
        <v>0</v>
      </c>
      <c r="AH134" s="194"/>
      <c r="AI134" s="189" t="str">
        <f t="shared" si="66"/>
        <v/>
      </c>
      <c r="AJ134" s="189">
        <f t="shared" si="57"/>
        <v>0</v>
      </c>
      <c r="AK134" s="189">
        <f t="shared" si="67"/>
        <v>0</v>
      </c>
      <c r="AL134" s="189">
        <f t="shared" si="68"/>
        <v>0</v>
      </c>
      <c r="AN134" s="194"/>
      <c r="AO134" s="189" t="str">
        <f t="shared" si="69"/>
        <v/>
      </c>
      <c r="AP134" s="189">
        <f t="shared" si="58"/>
        <v>0</v>
      </c>
      <c r="AQ134" s="189">
        <f t="shared" si="70"/>
        <v>0</v>
      </c>
      <c r="AR134" s="189">
        <f t="shared" si="71"/>
        <v>0</v>
      </c>
      <c r="AT134" s="194"/>
      <c r="AU134" s="189" t="str">
        <f t="shared" si="72"/>
        <v/>
      </c>
      <c r="AV134" s="189">
        <f t="shared" si="59"/>
        <v>0</v>
      </c>
      <c r="AW134" s="189">
        <f t="shared" si="73"/>
        <v>0</v>
      </c>
      <c r="AX134" s="189">
        <f t="shared" si="74"/>
        <v>0</v>
      </c>
      <c r="AZ134" s="194"/>
    </row>
    <row r="135" spans="1:52" s="189" customFormat="1">
      <c r="A135" s="189" t="str">
        <f>'HARD DATA'!B126</f>
        <v>Han Solo</v>
      </c>
      <c r="B135" s="190">
        <f>_xlfn.IFNA(INDEX(L_TIP_TEPPAN[],MATCH($A135,L_TIP_TEPPAN[EMPLOYEE NAME],0),3),0)</f>
        <v>0</v>
      </c>
      <c r="C135" s="190">
        <f>_xlfn.IFNA(INDEX(L_TIP_SUSHI[],MATCH($A135,L_TIP_SUSHI[EMPLOYEE NAME],0),3),0)</f>
        <v>0</v>
      </c>
      <c r="D135" s="191">
        <f>_xlfn.IFNA(INDEX(L_TIP_BAR[],MATCH($A135,L_TIP_BAR[EMPLOYEE NAME],0),3),0)</f>
        <v>0</v>
      </c>
      <c r="E135" s="192">
        <f>_xlfn.IFNA(INDEX(L_TIP_BUSSER[],MATCH($A135,L_TIP_BUSSER[EMPLOYEE NAME],0),3),0)</f>
        <v>0</v>
      </c>
      <c r="F135" s="190">
        <f>_xlfn.IFNA(INDEX(L_TIP_TOGO[],MATCH(A135,L_TIP_TOGO[EMPLOYEE NAME],0),3),0)</f>
        <v>0</v>
      </c>
      <c r="G135" s="193"/>
      <c r="I135" s="189">
        <f>_xlfn.IFNA(INDEX(D_TIP_TEPPAN[],MATCH($A135,D_TIP_TEPPAN[EMPLOYEE NAME],0),3),0)</f>
        <v>0</v>
      </c>
      <c r="J135" s="189">
        <f>_xlfn.IFNA(INDEX(D_TIP_SUSHI[],MATCH($A135,D_TIP_SUSHI[EMPLOYEE NAME],0),3),0)</f>
        <v>0</v>
      </c>
      <c r="K135" s="189">
        <f>_xlfn.IFNA(INDEX(D_TIP_BAR[],MATCH($A135,D_TIP_BAR[EMPLOYEE NAME],0),3),0)</f>
        <v>0</v>
      </c>
      <c r="L135" s="189">
        <f>_xlfn.IFNA(INDEX(D_TIP_BUSSER[],MATCH($A135,D_TIP_BUSSER[EMPLOYEE NAME],0),3),0)</f>
        <v>0</v>
      </c>
      <c r="M135" s="189">
        <f>_xlfn.IFNA(INDEX(D_TIP_TOGO[],MATCH($A135,D_TIP_TOGO[EMPLOYEE NAME],0),3),0)</f>
        <v>0</v>
      </c>
      <c r="N135" s="189">
        <f t="shared" si="60"/>
        <v>0</v>
      </c>
      <c r="O135" s="193">
        <f t="shared" si="61"/>
        <v>0</v>
      </c>
      <c r="P135" s="189">
        <f t="shared" si="62"/>
        <v>0</v>
      </c>
      <c r="Q135" s="194"/>
      <c r="R135" s="189" t="str">
        <f t="shared" si="63"/>
        <v/>
      </c>
      <c r="S135" s="189" t="str">
        <f t="shared" si="50"/>
        <v/>
      </c>
      <c r="V135" s="194"/>
      <c r="W135" s="189" t="str">
        <f t="shared" si="64"/>
        <v/>
      </c>
      <c r="X135" s="189">
        <f t="shared" si="51"/>
        <v>0</v>
      </c>
      <c r="Y135" s="189">
        <f t="shared" si="52"/>
        <v>0</v>
      </c>
      <c r="Z135" s="189">
        <f t="shared" si="53"/>
        <v>0</v>
      </c>
      <c r="AB135" s="194"/>
      <c r="AC135" s="189" t="str">
        <f t="shared" si="65"/>
        <v/>
      </c>
      <c r="AD135" s="189">
        <f t="shared" si="54"/>
        <v>0</v>
      </c>
      <c r="AE135" s="189">
        <f t="shared" si="55"/>
        <v>0</v>
      </c>
      <c r="AF135" s="189">
        <f t="shared" si="56"/>
        <v>0</v>
      </c>
      <c r="AH135" s="194"/>
      <c r="AI135" s="189" t="str">
        <f t="shared" si="66"/>
        <v/>
      </c>
      <c r="AJ135" s="189">
        <f t="shared" si="57"/>
        <v>0</v>
      </c>
      <c r="AK135" s="189">
        <f t="shared" si="67"/>
        <v>0</v>
      </c>
      <c r="AL135" s="189">
        <f t="shared" si="68"/>
        <v>0</v>
      </c>
      <c r="AN135" s="194"/>
      <c r="AO135" s="189" t="str">
        <f t="shared" si="69"/>
        <v/>
      </c>
      <c r="AP135" s="189">
        <f t="shared" si="58"/>
        <v>0</v>
      </c>
      <c r="AQ135" s="189">
        <f t="shared" si="70"/>
        <v>0</v>
      </c>
      <c r="AR135" s="189">
        <f t="shared" si="71"/>
        <v>0</v>
      </c>
      <c r="AT135" s="194"/>
      <c r="AU135" s="189" t="str">
        <f t="shared" si="72"/>
        <v/>
      </c>
      <c r="AV135" s="189">
        <f t="shared" si="59"/>
        <v>0</v>
      </c>
      <c r="AW135" s="189">
        <f t="shared" si="73"/>
        <v>0</v>
      </c>
      <c r="AX135" s="189">
        <f t="shared" si="74"/>
        <v>0</v>
      </c>
      <c r="AZ135" s="194"/>
    </row>
    <row r="136" spans="1:52" s="189" customFormat="1">
      <c r="A136" s="189" t="str">
        <f>'HARD DATA'!B127</f>
        <v>Chewbaca</v>
      </c>
      <c r="B136" s="190">
        <f>_xlfn.IFNA(INDEX(L_TIP_TEPPAN[],MATCH($A136,L_TIP_TEPPAN[EMPLOYEE NAME],0),3),0)</f>
        <v>0</v>
      </c>
      <c r="C136" s="190">
        <f>_xlfn.IFNA(INDEX(L_TIP_SUSHI[],MATCH($A136,L_TIP_SUSHI[EMPLOYEE NAME],0),3),0)</f>
        <v>0</v>
      </c>
      <c r="D136" s="191">
        <f>_xlfn.IFNA(INDEX(L_TIP_BAR[],MATCH($A136,L_TIP_BAR[EMPLOYEE NAME],0),3),0)</f>
        <v>0</v>
      </c>
      <c r="E136" s="192">
        <f>_xlfn.IFNA(INDEX(L_TIP_BUSSER[],MATCH($A136,L_TIP_BUSSER[EMPLOYEE NAME],0),3),0)</f>
        <v>0</v>
      </c>
      <c r="F136" s="190">
        <f>_xlfn.IFNA(INDEX(L_TIP_TOGO[],MATCH(A136,L_TIP_TOGO[EMPLOYEE NAME],0),3),0)</f>
        <v>0</v>
      </c>
      <c r="G136" s="193"/>
      <c r="I136" s="189">
        <f>_xlfn.IFNA(INDEX(D_TIP_TEPPAN[],MATCH($A136,D_TIP_TEPPAN[EMPLOYEE NAME],0),3),0)</f>
        <v>0</v>
      </c>
      <c r="J136" s="189">
        <f>_xlfn.IFNA(INDEX(D_TIP_SUSHI[],MATCH($A136,D_TIP_SUSHI[EMPLOYEE NAME],0),3),0)</f>
        <v>0</v>
      </c>
      <c r="K136" s="189">
        <f>_xlfn.IFNA(INDEX(D_TIP_BAR[],MATCH($A136,D_TIP_BAR[EMPLOYEE NAME],0),3),0)</f>
        <v>0</v>
      </c>
      <c r="L136" s="189">
        <f>_xlfn.IFNA(INDEX(D_TIP_BUSSER[],MATCH($A136,D_TIP_BUSSER[EMPLOYEE NAME],0),3),0)</f>
        <v>0</v>
      </c>
      <c r="M136" s="189">
        <f>_xlfn.IFNA(INDEX(D_TIP_TOGO[],MATCH($A136,D_TIP_TOGO[EMPLOYEE NAME],0),3),0)</f>
        <v>0</v>
      </c>
      <c r="N136" s="189">
        <f t="shared" si="60"/>
        <v>0</v>
      </c>
      <c r="O136" s="193">
        <f t="shared" si="61"/>
        <v>0</v>
      </c>
      <c r="P136" s="189">
        <f t="shared" si="62"/>
        <v>0</v>
      </c>
      <c r="Q136" s="194"/>
      <c r="R136" s="189" t="str">
        <f t="shared" si="63"/>
        <v/>
      </c>
      <c r="S136" s="189" t="str">
        <f t="shared" si="50"/>
        <v/>
      </c>
      <c r="V136" s="194"/>
      <c r="W136" s="189" t="str">
        <f t="shared" si="64"/>
        <v/>
      </c>
      <c r="X136" s="189">
        <f t="shared" si="51"/>
        <v>0</v>
      </c>
      <c r="Y136" s="189">
        <f t="shared" si="52"/>
        <v>0</v>
      </c>
      <c r="Z136" s="189">
        <f t="shared" si="53"/>
        <v>0</v>
      </c>
      <c r="AB136" s="194"/>
      <c r="AC136" s="189" t="str">
        <f t="shared" si="65"/>
        <v/>
      </c>
      <c r="AD136" s="189">
        <f t="shared" si="54"/>
        <v>0</v>
      </c>
      <c r="AE136" s="189">
        <f t="shared" si="55"/>
        <v>0</v>
      </c>
      <c r="AF136" s="189">
        <f t="shared" si="56"/>
        <v>0</v>
      </c>
      <c r="AH136" s="194"/>
      <c r="AI136" s="189" t="str">
        <f t="shared" si="66"/>
        <v/>
      </c>
      <c r="AJ136" s="189">
        <f t="shared" si="57"/>
        <v>0</v>
      </c>
      <c r="AK136" s="189">
        <f t="shared" si="67"/>
        <v>0</v>
      </c>
      <c r="AL136" s="189">
        <f t="shared" si="68"/>
        <v>0</v>
      </c>
      <c r="AN136" s="194"/>
      <c r="AO136" s="189" t="str">
        <f t="shared" si="69"/>
        <v/>
      </c>
      <c r="AP136" s="189">
        <f t="shared" si="58"/>
        <v>0</v>
      </c>
      <c r="AQ136" s="189">
        <f t="shared" si="70"/>
        <v>0</v>
      </c>
      <c r="AR136" s="189">
        <f t="shared" si="71"/>
        <v>0</v>
      </c>
      <c r="AT136" s="194"/>
      <c r="AU136" s="189" t="str">
        <f t="shared" si="72"/>
        <v/>
      </c>
      <c r="AV136" s="189">
        <f t="shared" si="59"/>
        <v>0</v>
      </c>
      <c r="AW136" s="189">
        <f t="shared" si="73"/>
        <v>0</v>
      </c>
      <c r="AX136" s="189">
        <f t="shared" si="74"/>
        <v>0</v>
      </c>
      <c r="AZ136" s="194"/>
    </row>
    <row r="137" spans="1:52" s="189" customFormat="1">
      <c r="A137" s="189" t="str">
        <f>'HARD DATA'!B128</f>
        <v>C3PO</v>
      </c>
      <c r="B137" s="190">
        <f>_xlfn.IFNA(INDEX(L_TIP_TEPPAN[],MATCH($A137,L_TIP_TEPPAN[EMPLOYEE NAME],0),3),0)</f>
        <v>0</v>
      </c>
      <c r="C137" s="190">
        <f>_xlfn.IFNA(INDEX(L_TIP_SUSHI[],MATCH($A137,L_TIP_SUSHI[EMPLOYEE NAME],0),3),0)</f>
        <v>0</v>
      </c>
      <c r="D137" s="191">
        <f>_xlfn.IFNA(INDEX(L_TIP_BAR[],MATCH($A137,L_TIP_BAR[EMPLOYEE NAME],0),3),0)</f>
        <v>0</v>
      </c>
      <c r="E137" s="192">
        <f>_xlfn.IFNA(INDEX(L_TIP_BUSSER[],MATCH($A137,L_TIP_BUSSER[EMPLOYEE NAME],0),3),0)</f>
        <v>0</v>
      </c>
      <c r="F137" s="190">
        <f>_xlfn.IFNA(INDEX(L_TIP_TOGO[],MATCH(A137,L_TIP_TOGO[EMPLOYEE NAME],0),3),0)</f>
        <v>0</v>
      </c>
      <c r="G137" s="193"/>
      <c r="I137" s="189">
        <f>_xlfn.IFNA(INDEX(D_TIP_TEPPAN[],MATCH($A137,D_TIP_TEPPAN[EMPLOYEE NAME],0),3),0)</f>
        <v>0</v>
      </c>
      <c r="J137" s="189">
        <f>_xlfn.IFNA(INDEX(D_TIP_SUSHI[],MATCH($A137,D_TIP_SUSHI[EMPLOYEE NAME],0),3),0)</f>
        <v>0</v>
      </c>
      <c r="K137" s="189">
        <f>_xlfn.IFNA(INDEX(D_TIP_BAR[],MATCH($A137,D_TIP_BAR[EMPLOYEE NAME],0),3),0)</f>
        <v>0</v>
      </c>
      <c r="L137" s="189">
        <f>_xlfn.IFNA(INDEX(D_TIP_BUSSER[],MATCH($A137,D_TIP_BUSSER[EMPLOYEE NAME],0),3),0)</f>
        <v>0</v>
      </c>
      <c r="M137" s="189">
        <f>_xlfn.IFNA(INDEX(D_TIP_TOGO[],MATCH($A137,D_TIP_TOGO[EMPLOYEE NAME],0),3),0)</f>
        <v>0</v>
      </c>
      <c r="N137" s="189">
        <f t="shared" si="60"/>
        <v>0</v>
      </c>
      <c r="O137" s="193">
        <f t="shared" si="61"/>
        <v>0</v>
      </c>
      <c r="P137" s="189">
        <f t="shared" si="62"/>
        <v>0</v>
      </c>
      <c r="Q137" s="194"/>
      <c r="R137" s="189" t="str">
        <f t="shared" si="63"/>
        <v/>
      </c>
      <c r="S137" s="189" t="str">
        <f t="shared" si="50"/>
        <v/>
      </c>
      <c r="V137" s="194"/>
      <c r="W137" s="189" t="str">
        <f t="shared" si="64"/>
        <v/>
      </c>
      <c r="X137" s="189">
        <f t="shared" si="51"/>
        <v>0</v>
      </c>
      <c r="Y137" s="189">
        <f t="shared" si="52"/>
        <v>0</v>
      </c>
      <c r="Z137" s="189">
        <f t="shared" si="53"/>
        <v>0</v>
      </c>
      <c r="AB137" s="194"/>
      <c r="AC137" s="189" t="str">
        <f t="shared" si="65"/>
        <v/>
      </c>
      <c r="AD137" s="189">
        <f t="shared" si="54"/>
        <v>0</v>
      </c>
      <c r="AE137" s="189">
        <f t="shared" si="55"/>
        <v>0</v>
      </c>
      <c r="AF137" s="189">
        <f t="shared" si="56"/>
        <v>0</v>
      </c>
      <c r="AH137" s="194"/>
      <c r="AI137" s="189" t="str">
        <f t="shared" si="66"/>
        <v/>
      </c>
      <c r="AJ137" s="189">
        <f t="shared" si="57"/>
        <v>0</v>
      </c>
      <c r="AK137" s="189">
        <f t="shared" si="67"/>
        <v>0</v>
      </c>
      <c r="AL137" s="189">
        <f t="shared" si="68"/>
        <v>0</v>
      </c>
      <c r="AN137" s="194"/>
      <c r="AO137" s="189" t="str">
        <f t="shared" si="69"/>
        <v/>
      </c>
      <c r="AP137" s="189">
        <f t="shared" si="58"/>
        <v>0</v>
      </c>
      <c r="AQ137" s="189">
        <f t="shared" si="70"/>
        <v>0</v>
      </c>
      <c r="AR137" s="189">
        <f t="shared" si="71"/>
        <v>0</v>
      </c>
      <c r="AT137" s="194"/>
      <c r="AU137" s="189" t="str">
        <f t="shared" si="72"/>
        <v/>
      </c>
      <c r="AV137" s="189">
        <f t="shared" si="59"/>
        <v>0</v>
      </c>
      <c r="AW137" s="189">
        <f t="shared" si="73"/>
        <v>0</v>
      </c>
      <c r="AX137" s="189">
        <f t="shared" si="74"/>
        <v>0</v>
      </c>
      <c r="AZ137" s="194"/>
    </row>
    <row r="138" spans="1:52" s="189" customFormat="1">
      <c r="A138" s="189" t="str">
        <f>'HARD DATA'!B129</f>
        <v>R2-D2</v>
      </c>
      <c r="B138" s="190">
        <f>_xlfn.IFNA(INDEX(L_TIP_TEPPAN[],MATCH($A138,L_TIP_TEPPAN[EMPLOYEE NAME],0),3),0)</f>
        <v>0</v>
      </c>
      <c r="C138" s="190">
        <f>_xlfn.IFNA(INDEX(L_TIP_SUSHI[],MATCH($A138,L_TIP_SUSHI[EMPLOYEE NAME],0),3),0)</f>
        <v>0</v>
      </c>
      <c r="D138" s="191">
        <f>_xlfn.IFNA(INDEX(L_TIP_BAR[],MATCH($A138,L_TIP_BAR[EMPLOYEE NAME],0),3),0)</f>
        <v>0</v>
      </c>
      <c r="E138" s="192">
        <f>_xlfn.IFNA(INDEX(L_TIP_BUSSER[],MATCH($A138,L_TIP_BUSSER[EMPLOYEE NAME],0),3),0)</f>
        <v>0</v>
      </c>
      <c r="F138" s="190">
        <f>_xlfn.IFNA(INDEX(L_TIP_TOGO[],MATCH(A138,L_TIP_TOGO[EMPLOYEE NAME],0),3),0)</f>
        <v>0</v>
      </c>
      <c r="G138" s="193"/>
      <c r="I138" s="189">
        <f>_xlfn.IFNA(INDEX(D_TIP_TEPPAN[],MATCH($A138,D_TIP_TEPPAN[EMPLOYEE NAME],0),3),0)</f>
        <v>0</v>
      </c>
      <c r="J138" s="189">
        <f>_xlfn.IFNA(INDEX(D_TIP_SUSHI[],MATCH($A138,D_TIP_SUSHI[EMPLOYEE NAME],0),3),0)</f>
        <v>0</v>
      </c>
      <c r="K138" s="189">
        <f>_xlfn.IFNA(INDEX(D_TIP_BAR[],MATCH($A138,D_TIP_BAR[EMPLOYEE NAME],0),3),0)</f>
        <v>0</v>
      </c>
      <c r="L138" s="189">
        <f>_xlfn.IFNA(INDEX(D_TIP_BUSSER[],MATCH($A138,D_TIP_BUSSER[EMPLOYEE NAME],0),3),0)</f>
        <v>0</v>
      </c>
      <c r="M138" s="189">
        <f>_xlfn.IFNA(INDEX(D_TIP_TOGO[],MATCH($A138,D_TIP_TOGO[EMPLOYEE NAME],0),3),0)</f>
        <v>0</v>
      </c>
      <c r="N138" s="189">
        <f t="shared" si="60"/>
        <v>0</v>
      </c>
      <c r="O138" s="193">
        <f t="shared" si="61"/>
        <v>0</v>
      </c>
      <c r="P138" s="189">
        <f t="shared" si="62"/>
        <v>0</v>
      </c>
      <c r="Q138" s="194"/>
      <c r="R138" s="189" t="str">
        <f t="shared" si="63"/>
        <v/>
      </c>
      <c r="S138" s="189" t="str">
        <f t="shared" si="50"/>
        <v/>
      </c>
      <c r="V138" s="194"/>
      <c r="W138" s="189" t="str">
        <f t="shared" si="64"/>
        <v/>
      </c>
      <c r="X138" s="189">
        <f t="shared" si="51"/>
        <v>0</v>
      </c>
      <c r="Y138" s="189">
        <f t="shared" si="52"/>
        <v>0</v>
      </c>
      <c r="Z138" s="189">
        <f t="shared" si="53"/>
        <v>0</v>
      </c>
      <c r="AB138" s="194"/>
      <c r="AC138" s="189" t="str">
        <f t="shared" si="65"/>
        <v/>
      </c>
      <c r="AD138" s="189">
        <f t="shared" si="54"/>
        <v>0</v>
      </c>
      <c r="AE138" s="189">
        <f t="shared" si="55"/>
        <v>0</v>
      </c>
      <c r="AF138" s="189">
        <f t="shared" si="56"/>
        <v>0</v>
      </c>
      <c r="AH138" s="194"/>
      <c r="AI138" s="189" t="str">
        <f t="shared" si="66"/>
        <v/>
      </c>
      <c r="AJ138" s="189">
        <f t="shared" si="57"/>
        <v>0</v>
      </c>
      <c r="AK138" s="189">
        <f t="shared" si="67"/>
        <v>0</v>
      </c>
      <c r="AL138" s="189">
        <f t="shared" si="68"/>
        <v>0</v>
      </c>
      <c r="AN138" s="194"/>
      <c r="AO138" s="189" t="str">
        <f t="shared" si="69"/>
        <v/>
      </c>
      <c r="AP138" s="189">
        <f t="shared" si="58"/>
        <v>0</v>
      </c>
      <c r="AQ138" s="189">
        <f t="shared" si="70"/>
        <v>0</v>
      </c>
      <c r="AR138" s="189">
        <f t="shared" si="71"/>
        <v>0</v>
      </c>
      <c r="AT138" s="194"/>
      <c r="AU138" s="189" t="str">
        <f t="shared" si="72"/>
        <v/>
      </c>
      <c r="AV138" s="189">
        <f t="shared" si="59"/>
        <v>0</v>
      </c>
      <c r="AW138" s="189">
        <f t="shared" si="73"/>
        <v>0</v>
      </c>
      <c r="AX138" s="189">
        <f t="shared" si="74"/>
        <v>0</v>
      </c>
      <c r="AZ138" s="194"/>
    </row>
    <row r="139" spans="1:52" s="189" customFormat="1">
      <c r="A139" s="189" t="str">
        <f>'HARD DATA'!B130</f>
        <v>Mace Windu</v>
      </c>
      <c r="B139" s="190">
        <f>_xlfn.IFNA(INDEX(L_TIP_TEPPAN[],MATCH($A139,L_TIP_TEPPAN[EMPLOYEE NAME],0),3),0)</f>
        <v>0</v>
      </c>
      <c r="C139" s="190">
        <f>_xlfn.IFNA(INDEX(L_TIP_SUSHI[],MATCH($A139,L_TIP_SUSHI[EMPLOYEE NAME],0),3),0)</f>
        <v>0</v>
      </c>
      <c r="D139" s="191">
        <f>_xlfn.IFNA(INDEX(L_TIP_BAR[],MATCH($A139,L_TIP_BAR[EMPLOYEE NAME],0),3),0)</f>
        <v>0</v>
      </c>
      <c r="E139" s="192">
        <f>_xlfn.IFNA(INDEX(L_TIP_BUSSER[],MATCH($A139,L_TIP_BUSSER[EMPLOYEE NAME],0),3),0)</f>
        <v>0</v>
      </c>
      <c r="F139" s="190">
        <f>_xlfn.IFNA(INDEX(L_TIP_TOGO[],MATCH(A139,L_TIP_TOGO[EMPLOYEE NAME],0),3),0)</f>
        <v>0</v>
      </c>
      <c r="G139" s="193"/>
      <c r="I139" s="189">
        <f>_xlfn.IFNA(INDEX(D_TIP_TEPPAN[],MATCH($A139,D_TIP_TEPPAN[EMPLOYEE NAME],0),3),0)</f>
        <v>0</v>
      </c>
      <c r="J139" s="189">
        <f>_xlfn.IFNA(INDEX(D_TIP_SUSHI[],MATCH($A139,D_TIP_SUSHI[EMPLOYEE NAME],0),3),0)</f>
        <v>0</v>
      </c>
      <c r="K139" s="189">
        <f>_xlfn.IFNA(INDEX(D_TIP_BAR[],MATCH($A139,D_TIP_BAR[EMPLOYEE NAME],0),3),0)</f>
        <v>0</v>
      </c>
      <c r="L139" s="189">
        <f>_xlfn.IFNA(INDEX(D_TIP_BUSSER[],MATCH($A139,D_TIP_BUSSER[EMPLOYEE NAME],0),3),0)</f>
        <v>0</v>
      </c>
      <c r="M139" s="189">
        <f>_xlfn.IFNA(INDEX(D_TIP_TOGO[],MATCH($A139,D_TIP_TOGO[EMPLOYEE NAME],0),3),0)</f>
        <v>0</v>
      </c>
      <c r="N139" s="189">
        <f t="shared" si="60"/>
        <v>0</v>
      </c>
      <c r="O139" s="193">
        <f t="shared" si="61"/>
        <v>0</v>
      </c>
      <c r="P139" s="189">
        <f t="shared" si="62"/>
        <v>0</v>
      </c>
      <c r="Q139" s="194"/>
      <c r="R139" s="189" t="str">
        <f t="shared" ref="R139:R160" si="75">IF(P139&gt;0,A139,"")</f>
        <v/>
      </c>
      <c r="S139" s="189" t="str">
        <f t="shared" si="50"/>
        <v/>
      </c>
      <c r="V139" s="194"/>
      <c r="W139" s="189" t="str">
        <f t="shared" ref="W139:W160" si="76">IF(AND(R139&lt;&gt;"",B139+I139&gt;0),A139,"")</f>
        <v/>
      </c>
      <c r="X139" s="189">
        <f t="shared" si="51"/>
        <v>0</v>
      </c>
      <c r="Y139" s="189">
        <f t="shared" si="52"/>
        <v>0</v>
      </c>
      <c r="Z139" s="189">
        <f t="shared" si="53"/>
        <v>0</v>
      </c>
      <c r="AB139" s="194"/>
      <c r="AC139" s="189" t="str">
        <f t="shared" ref="AC139:AC160" si="77">IF(AND(R139&lt;&gt;"",J139+C139&gt;0),A139,"")</f>
        <v/>
      </c>
      <c r="AD139" s="189">
        <f t="shared" si="54"/>
        <v>0</v>
      </c>
      <c r="AE139" s="189">
        <f t="shared" si="55"/>
        <v>0</v>
      </c>
      <c r="AF139" s="189">
        <f t="shared" si="56"/>
        <v>0</v>
      </c>
      <c r="AH139" s="194"/>
      <c r="AI139" s="189" t="str">
        <f t="shared" ref="AI139:AI160" si="78">IF(AND($R139&lt;&gt;"",D139+K139&gt;0),$A139,"")</f>
        <v/>
      </c>
      <c r="AJ139" s="189">
        <f t="shared" si="57"/>
        <v>0</v>
      </c>
      <c r="AK139" s="189">
        <f t="shared" ref="AK139:AK160" si="79">_xlfn.IFNA(INDEX($A$11:$F$160,MATCH($R139,$A$11:$A$160,0),4),0)</f>
        <v>0</v>
      </c>
      <c r="AL139" s="189">
        <f t="shared" ref="AL139:AL160" si="80">_xlfn.IFNA(INDEX($I$11:$M$160,MATCH($R139,$A$11:$A$160,0),3),0)</f>
        <v>0</v>
      </c>
      <c r="AN139" s="194"/>
      <c r="AO139" s="189" t="str">
        <f t="shared" ref="AO139:AO160" si="81">IF(AND($R139&lt;&gt;"",E139+L139&gt;0),$A139,"")</f>
        <v/>
      </c>
      <c r="AP139" s="189">
        <f t="shared" si="58"/>
        <v>0</v>
      </c>
      <c r="AQ139" s="189">
        <f t="shared" ref="AQ139:AQ160" si="82">_xlfn.IFNA(INDEX($A$11:$F$160,MATCH($R139,$A$11:$A$160,0),5),0)</f>
        <v>0</v>
      </c>
      <c r="AR139" s="189">
        <f t="shared" ref="AR139:AR160" si="83">_xlfn.IFNA(INDEX($I$11:$M$160,MATCH($R139,$A$11:$A$160,0),4),0)</f>
        <v>0</v>
      </c>
      <c r="AT139" s="194"/>
      <c r="AU139" s="189" t="str">
        <f t="shared" ref="AU139:AU160" si="84">IF(AND($R139&lt;&gt;"",M139+F139&gt;0),$A139,"")</f>
        <v/>
      </c>
      <c r="AV139" s="189">
        <f t="shared" si="59"/>
        <v>0</v>
      </c>
      <c r="AW139" s="189">
        <f t="shared" ref="AW139:AW160" si="85">_xlfn.IFNA(INDEX($A$11:$F$160,MATCH($R139,$A$11:$A$160,0),6),0)</f>
        <v>0</v>
      </c>
      <c r="AX139" s="189">
        <f t="shared" ref="AX139:AX160" si="86">_xlfn.IFNA(INDEX($I$11:$M$160,MATCH($R139,$A$11:$A$160,0),5),0)</f>
        <v>0</v>
      </c>
      <c r="AZ139" s="194"/>
    </row>
    <row r="140" spans="1:52" s="189" customFormat="1">
      <c r="A140" s="189" t="str">
        <f>'HARD DATA'!B131</f>
        <v>James Bond</v>
      </c>
      <c r="B140" s="190">
        <f>_xlfn.IFNA(INDEX(L_TIP_TEPPAN[],MATCH($A140,L_TIP_TEPPAN[EMPLOYEE NAME],0),3),0)</f>
        <v>0</v>
      </c>
      <c r="C140" s="190">
        <f>_xlfn.IFNA(INDEX(L_TIP_SUSHI[],MATCH($A140,L_TIP_SUSHI[EMPLOYEE NAME],0),3),0)</f>
        <v>0</v>
      </c>
      <c r="D140" s="191">
        <f>_xlfn.IFNA(INDEX(L_TIP_BAR[],MATCH($A140,L_TIP_BAR[EMPLOYEE NAME],0),3),0)</f>
        <v>0</v>
      </c>
      <c r="E140" s="192">
        <f>_xlfn.IFNA(INDEX(L_TIP_BUSSER[],MATCH($A140,L_TIP_BUSSER[EMPLOYEE NAME],0),3),0)</f>
        <v>0</v>
      </c>
      <c r="F140" s="190">
        <f>_xlfn.IFNA(INDEX(L_TIP_TOGO[],MATCH(A140,L_TIP_TOGO[EMPLOYEE NAME],0),3),0)</f>
        <v>0</v>
      </c>
      <c r="G140" s="193"/>
      <c r="I140" s="189">
        <f>_xlfn.IFNA(INDEX(D_TIP_TEPPAN[],MATCH($A140,D_TIP_TEPPAN[EMPLOYEE NAME],0),3),0)</f>
        <v>3.8461538461538463</v>
      </c>
      <c r="J140" s="189">
        <f>_xlfn.IFNA(INDEX(D_TIP_SUSHI[],MATCH($A140,D_TIP_SUSHI[EMPLOYEE NAME],0),3),0)</f>
        <v>0</v>
      </c>
      <c r="K140" s="189">
        <f>_xlfn.IFNA(INDEX(D_TIP_BAR[],MATCH($A140,D_TIP_BAR[EMPLOYEE NAME],0),3),0)</f>
        <v>0</v>
      </c>
      <c r="L140" s="189">
        <f>_xlfn.IFNA(INDEX(D_TIP_BUSSER[],MATCH($A140,D_TIP_BUSSER[EMPLOYEE NAME],0),3),0)</f>
        <v>0</v>
      </c>
      <c r="M140" s="189">
        <f>_xlfn.IFNA(INDEX(D_TIP_TOGO[],MATCH($A140,D_TIP_TOGO[EMPLOYEE NAME],0),3),0)</f>
        <v>0</v>
      </c>
      <c r="N140" s="189">
        <f t="shared" si="60"/>
        <v>3.8461538461538463</v>
      </c>
      <c r="O140" s="193">
        <f t="shared" si="61"/>
        <v>0</v>
      </c>
      <c r="P140" s="189">
        <f t="shared" si="62"/>
        <v>3.8461538461538463</v>
      </c>
      <c r="Q140" s="194"/>
      <c r="R140" s="189" t="str">
        <f t="shared" si="75"/>
        <v>James Bond</v>
      </c>
      <c r="S140" s="189">
        <f t="shared" ref="S140:S160" si="87">IFERROR(INDEX($A$11:$P$160,MATCH(R140,$A$11:$A$160,0),16),"")</f>
        <v>3.8461538461538463</v>
      </c>
      <c r="V140" s="194"/>
      <c r="W140" s="189" t="str">
        <f t="shared" si="76"/>
        <v>James Bond</v>
      </c>
      <c r="X140" s="189">
        <f t="shared" ref="X140:X160" si="88">SUM(Y140:Z140)</f>
        <v>3.8461538461538463</v>
      </c>
      <c r="Y140" s="189">
        <f t="shared" ref="Y140:Y160" si="89">_xlfn.IFNA(INDEX($A$11:$F$160,MATCH(W140,$A$11:$A$160,0),2),0)</f>
        <v>0</v>
      </c>
      <c r="Z140" s="189">
        <f t="shared" ref="Z140:Z160" si="90">_xlfn.IFNA(INDEX($I$11:$M$160,MATCH(W140,$A$11:$A$160,0),1),0)</f>
        <v>3.8461538461538463</v>
      </c>
      <c r="AB140" s="194"/>
      <c r="AC140" s="189" t="str">
        <f t="shared" si="77"/>
        <v/>
      </c>
      <c r="AD140" s="189">
        <f t="shared" ref="AD140:AD160" si="91">SUM(AE140:AF140)</f>
        <v>0</v>
      </c>
      <c r="AE140" s="189">
        <f t="shared" ref="AE140:AE160" si="92">_xlfn.IFNA(INDEX(A140:F289,MATCH(AC140,A140:A289,0),3),0)</f>
        <v>0</v>
      </c>
      <c r="AF140" s="189">
        <f t="shared" ref="AF140:AF160" si="93">_xlfn.IFNA(INDEX(I140:M289,MATCH(AC140,A140:A289,0),2),0)</f>
        <v>0</v>
      </c>
      <c r="AH140" s="194"/>
      <c r="AI140" s="189" t="str">
        <f t="shared" si="78"/>
        <v/>
      </c>
      <c r="AJ140" s="189">
        <f t="shared" ref="AJ140:AJ160" si="94">SUM(AK140:AL140)</f>
        <v>0</v>
      </c>
      <c r="AK140" s="189">
        <f t="shared" si="79"/>
        <v>0</v>
      </c>
      <c r="AL140" s="189">
        <f t="shared" si="80"/>
        <v>0</v>
      </c>
      <c r="AN140" s="194"/>
      <c r="AO140" s="189" t="str">
        <f t="shared" si="81"/>
        <v/>
      </c>
      <c r="AP140" s="189">
        <f t="shared" ref="AP140:AP160" si="95">SUM(AQ140:AR140)</f>
        <v>0</v>
      </c>
      <c r="AQ140" s="189">
        <f t="shared" si="82"/>
        <v>0</v>
      </c>
      <c r="AR140" s="189">
        <f t="shared" si="83"/>
        <v>0</v>
      </c>
      <c r="AT140" s="194"/>
      <c r="AU140" s="189" t="str">
        <f t="shared" si="84"/>
        <v/>
      </c>
      <c r="AV140" s="189">
        <f t="shared" ref="AV140:AV160" si="96">SUM(AW140:AX140)</f>
        <v>0</v>
      </c>
      <c r="AW140" s="189">
        <f t="shared" si="85"/>
        <v>0</v>
      </c>
      <c r="AX140" s="189">
        <f t="shared" si="86"/>
        <v>0</v>
      </c>
      <c r="AZ140" s="194"/>
    </row>
    <row r="141" spans="1:52" s="189" customFormat="1">
      <c r="A141" s="189" t="str">
        <f>'HARD DATA'!B132</f>
        <v>Frodo</v>
      </c>
      <c r="B141" s="190">
        <f>_xlfn.IFNA(INDEX(L_TIP_TEPPAN[],MATCH($A141,L_TIP_TEPPAN[EMPLOYEE NAME],0),3),0)</f>
        <v>0</v>
      </c>
      <c r="C141" s="190">
        <f>_xlfn.IFNA(INDEX(L_TIP_SUSHI[],MATCH($A141,L_TIP_SUSHI[EMPLOYEE NAME],0),3),0)</f>
        <v>0</v>
      </c>
      <c r="D141" s="191">
        <f>_xlfn.IFNA(INDEX(L_TIP_BAR[],MATCH($A141,L_TIP_BAR[EMPLOYEE NAME],0),3),0)</f>
        <v>0</v>
      </c>
      <c r="E141" s="192">
        <f>_xlfn.IFNA(INDEX(L_TIP_BUSSER[],MATCH($A141,L_TIP_BUSSER[EMPLOYEE NAME],0),3),0)</f>
        <v>0</v>
      </c>
      <c r="F141" s="190">
        <f>_xlfn.IFNA(INDEX(L_TIP_TOGO[],MATCH(A141,L_TIP_TOGO[EMPLOYEE NAME],0),3),0)</f>
        <v>0</v>
      </c>
      <c r="G141" s="193"/>
      <c r="I141" s="189">
        <f>_xlfn.IFNA(INDEX(D_TIP_TEPPAN[],MATCH($A141,D_TIP_TEPPAN[EMPLOYEE NAME],0),3),0)</f>
        <v>0</v>
      </c>
      <c r="J141" s="189">
        <f>_xlfn.IFNA(INDEX(D_TIP_SUSHI[],MATCH($A141,D_TIP_SUSHI[EMPLOYEE NAME],0),3),0)</f>
        <v>0</v>
      </c>
      <c r="K141" s="189">
        <f>_xlfn.IFNA(INDEX(D_TIP_BAR[],MATCH($A141,D_TIP_BAR[EMPLOYEE NAME],0),3),0)</f>
        <v>0</v>
      </c>
      <c r="L141" s="189">
        <f>_xlfn.IFNA(INDEX(D_TIP_BUSSER[],MATCH($A141,D_TIP_BUSSER[EMPLOYEE NAME],0),3),0)</f>
        <v>0</v>
      </c>
      <c r="M141" s="189">
        <f>_xlfn.IFNA(INDEX(D_TIP_TOGO[],MATCH($A141,D_TIP_TOGO[EMPLOYEE NAME],0),3),0)</f>
        <v>0</v>
      </c>
      <c r="N141" s="189">
        <f t="shared" ref="N141:N160" si="97">SUM(H141:M141)</f>
        <v>0</v>
      </c>
      <c r="O141" s="193">
        <f t="shared" ref="O141:O160" si="98">SUM(B141:F141)</f>
        <v>0</v>
      </c>
      <c r="P141" s="189">
        <f t="shared" ref="P141:P160" si="99">SUM(N141:O141)</f>
        <v>0</v>
      </c>
      <c r="Q141" s="194"/>
      <c r="R141" s="189" t="str">
        <f t="shared" si="75"/>
        <v/>
      </c>
      <c r="S141" s="189" t="str">
        <f t="shared" si="87"/>
        <v/>
      </c>
      <c r="V141" s="194"/>
      <c r="W141" s="189" t="str">
        <f t="shared" si="76"/>
        <v/>
      </c>
      <c r="X141" s="189">
        <f t="shared" si="88"/>
        <v>0</v>
      </c>
      <c r="Y141" s="189">
        <f t="shared" si="89"/>
        <v>0</v>
      </c>
      <c r="Z141" s="189">
        <f t="shared" si="90"/>
        <v>0</v>
      </c>
      <c r="AB141" s="194"/>
      <c r="AC141" s="189" t="str">
        <f t="shared" si="77"/>
        <v/>
      </c>
      <c r="AD141" s="189">
        <f t="shared" si="91"/>
        <v>0</v>
      </c>
      <c r="AE141" s="189">
        <f t="shared" si="92"/>
        <v>0</v>
      </c>
      <c r="AF141" s="189">
        <f t="shared" si="93"/>
        <v>0</v>
      </c>
      <c r="AH141" s="194"/>
      <c r="AI141" s="189" t="str">
        <f t="shared" si="78"/>
        <v/>
      </c>
      <c r="AJ141" s="189">
        <f t="shared" si="94"/>
        <v>0</v>
      </c>
      <c r="AK141" s="189">
        <f t="shared" si="79"/>
        <v>0</v>
      </c>
      <c r="AL141" s="189">
        <f t="shared" si="80"/>
        <v>0</v>
      </c>
      <c r="AN141" s="194"/>
      <c r="AO141" s="189" t="str">
        <f t="shared" si="81"/>
        <v/>
      </c>
      <c r="AP141" s="189">
        <f t="shared" si="95"/>
        <v>0</v>
      </c>
      <c r="AQ141" s="189">
        <f t="shared" si="82"/>
        <v>0</v>
      </c>
      <c r="AR141" s="189">
        <f t="shared" si="83"/>
        <v>0</v>
      </c>
      <c r="AT141" s="194"/>
      <c r="AU141" s="189" t="str">
        <f t="shared" si="84"/>
        <v/>
      </c>
      <c r="AV141" s="189">
        <f t="shared" si="96"/>
        <v>0</v>
      </c>
      <c r="AW141" s="189">
        <f t="shared" si="85"/>
        <v>0</v>
      </c>
      <c r="AX141" s="189">
        <f t="shared" si="86"/>
        <v>0</v>
      </c>
      <c r="AZ141" s="194"/>
    </row>
    <row r="142" spans="1:52" s="189" customFormat="1">
      <c r="A142" s="189" t="str">
        <f>'HARD DATA'!B133</f>
        <v>Gimley</v>
      </c>
      <c r="B142" s="190">
        <f>_xlfn.IFNA(INDEX(L_TIP_TEPPAN[],MATCH($A142,L_TIP_TEPPAN[EMPLOYEE NAME],0),3),0)</f>
        <v>0</v>
      </c>
      <c r="C142" s="190">
        <f>_xlfn.IFNA(INDEX(L_TIP_SUSHI[],MATCH($A142,L_TIP_SUSHI[EMPLOYEE NAME],0),3),0)</f>
        <v>0</v>
      </c>
      <c r="D142" s="191">
        <f>_xlfn.IFNA(INDEX(L_TIP_BAR[],MATCH($A142,L_TIP_BAR[EMPLOYEE NAME],0),3),0)</f>
        <v>0</v>
      </c>
      <c r="E142" s="192">
        <f>_xlfn.IFNA(INDEX(L_TIP_BUSSER[],MATCH($A142,L_TIP_BUSSER[EMPLOYEE NAME],0),3),0)</f>
        <v>0</v>
      </c>
      <c r="F142" s="190">
        <f>_xlfn.IFNA(INDEX(L_TIP_TOGO[],MATCH(A142,L_TIP_TOGO[EMPLOYEE NAME],0),3),0)</f>
        <v>0</v>
      </c>
      <c r="G142" s="193"/>
      <c r="I142" s="189">
        <f>_xlfn.IFNA(INDEX(D_TIP_TEPPAN[],MATCH($A142,D_TIP_TEPPAN[EMPLOYEE NAME],0),3),0)</f>
        <v>0</v>
      </c>
      <c r="J142" s="189">
        <f>_xlfn.IFNA(INDEX(D_TIP_SUSHI[],MATCH($A142,D_TIP_SUSHI[EMPLOYEE NAME],0),3),0)</f>
        <v>0</v>
      </c>
      <c r="K142" s="189">
        <f>_xlfn.IFNA(INDEX(D_TIP_BAR[],MATCH($A142,D_TIP_BAR[EMPLOYEE NAME],0),3),0)</f>
        <v>0</v>
      </c>
      <c r="L142" s="189">
        <f>_xlfn.IFNA(INDEX(D_TIP_BUSSER[],MATCH($A142,D_TIP_BUSSER[EMPLOYEE NAME],0),3),0)</f>
        <v>0</v>
      </c>
      <c r="M142" s="189">
        <f>_xlfn.IFNA(INDEX(D_TIP_TOGO[],MATCH($A142,D_TIP_TOGO[EMPLOYEE NAME],0),3),0)</f>
        <v>0</v>
      </c>
      <c r="N142" s="189">
        <f t="shared" si="97"/>
        <v>0</v>
      </c>
      <c r="O142" s="193">
        <f t="shared" si="98"/>
        <v>0</v>
      </c>
      <c r="P142" s="189">
        <f t="shared" si="99"/>
        <v>0</v>
      </c>
      <c r="Q142" s="194"/>
      <c r="R142" s="189" t="str">
        <f t="shared" si="75"/>
        <v/>
      </c>
      <c r="S142" s="189" t="str">
        <f t="shared" si="87"/>
        <v/>
      </c>
      <c r="V142" s="194"/>
      <c r="W142" s="189" t="str">
        <f t="shared" si="76"/>
        <v/>
      </c>
      <c r="X142" s="189">
        <f t="shared" si="88"/>
        <v>0</v>
      </c>
      <c r="Y142" s="189">
        <f t="shared" si="89"/>
        <v>0</v>
      </c>
      <c r="Z142" s="189">
        <f t="shared" si="90"/>
        <v>0</v>
      </c>
      <c r="AB142" s="194"/>
      <c r="AC142" s="189" t="str">
        <f t="shared" si="77"/>
        <v/>
      </c>
      <c r="AD142" s="189">
        <f t="shared" si="91"/>
        <v>0</v>
      </c>
      <c r="AE142" s="189">
        <f t="shared" si="92"/>
        <v>0</v>
      </c>
      <c r="AF142" s="189">
        <f t="shared" si="93"/>
        <v>0</v>
      </c>
      <c r="AH142" s="194"/>
      <c r="AI142" s="189" t="str">
        <f t="shared" si="78"/>
        <v/>
      </c>
      <c r="AJ142" s="189">
        <f t="shared" si="94"/>
        <v>0</v>
      </c>
      <c r="AK142" s="189">
        <f t="shared" si="79"/>
        <v>0</v>
      </c>
      <c r="AL142" s="189">
        <f t="shared" si="80"/>
        <v>0</v>
      </c>
      <c r="AN142" s="194"/>
      <c r="AO142" s="189" t="str">
        <f t="shared" si="81"/>
        <v/>
      </c>
      <c r="AP142" s="189">
        <f t="shared" si="95"/>
        <v>0</v>
      </c>
      <c r="AQ142" s="189">
        <f t="shared" si="82"/>
        <v>0</v>
      </c>
      <c r="AR142" s="189">
        <f t="shared" si="83"/>
        <v>0</v>
      </c>
      <c r="AT142" s="194"/>
      <c r="AU142" s="189" t="str">
        <f t="shared" si="84"/>
        <v/>
      </c>
      <c r="AV142" s="189">
        <f t="shared" si="96"/>
        <v>0</v>
      </c>
      <c r="AW142" s="189">
        <f t="shared" si="85"/>
        <v>0</v>
      </c>
      <c r="AX142" s="189">
        <f t="shared" si="86"/>
        <v>0</v>
      </c>
      <c r="AZ142" s="194"/>
    </row>
    <row r="143" spans="1:52" s="189" customFormat="1">
      <c r="A143" s="189" t="str">
        <f>'HARD DATA'!B134</f>
        <v>Smaug</v>
      </c>
      <c r="B143" s="190">
        <f>_xlfn.IFNA(INDEX(L_TIP_TEPPAN[],MATCH($A143,L_TIP_TEPPAN[EMPLOYEE NAME],0),3),0)</f>
        <v>0</v>
      </c>
      <c r="C143" s="190">
        <f>_xlfn.IFNA(INDEX(L_TIP_SUSHI[],MATCH($A143,L_TIP_SUSHI[EMPLOYEE NAME],0),3),0)</f>
        <v>0</v>
      </c>
      <c r="D143" s="191">
        <f>_xlfn.IFNA(INDEX(L_TIP_BAR[],MATCH($A143,L_TIP_BAR[EMPLOYEE NAME],0),3),0)</f>
        <v>0</v>
      </c>
      <c r="E143" s="192">
        <f>_xlfn.IFNA(INDEX(L_TIP_BUSSER[],MATCH($A143,L_TIP_BUSSER[EMPLOYEE NAME],0),3),0)</f>
        <v>0</v>
      </c>
      <c r="F143" s="190">
        <f>_xlfn.IFNA(INDEX(L_TIP_TOGO[],MATCH(A143,L_TIP_TOGO[EMPLOYEE NAME],0),3),0)</f>
        <v>0</v>
      </c>
      <c r="G143" s="193"/>
      <c r="I143" s="189">
        <f>_xlfn.IFNA(INDEX(D_TIP_TEPPAN[],MATCH($A143,D_TIP_TEPPAN[EMPLOYEE NAME],0),3),0)</f>
        <v>0</v>
      </c>
      <c r="J143" s="189">
        <f>_xlfn.IFNA(INDEX(D_TIP_SUSHI[],MATCH($A143,D_TIP_SUSHI[EMPLOYEE NAME],0),3),0)</f>
        <v>0</v>
      </c>
      <c r="K143" s="189">
        <f>_xlfn.IFNA(INDEX(D_TIP_BAR[],MATCH($A143,D_TIP_BAR[EMPLOYEE NAME],0),3),0)</f>
        <v>0</v>
      </c>
      <c r="L143" s="189">
        <f>_xlfn.IFNA(INDEX(D_TIP_BUSSER[],MATCH($A143,D_TIP_BUSSER[EMPLOYEE NAME],0),3),0)</f>
        <v>0</v>
      </c>
      <c r="M143" s="189">
        <f>_xlfn.IFNA(INDEX(D_TIP_TOGO[],MATCH($A143,D_TIP_TOGO[EMPLOYEE NAME],0),3),0)</f>
        <v>0</v>
      </c>
      <c r="N143" s="189">
        <f t="shared" si="97"/>
        <v>0</v>
      </c>
      <c r="O143" s="193">
        <f t="shared" si="98"/>
        <v>0</v>
      </c>
      <c r="P143" s="189">
        <f t="shared" si="99"/>
        <v>0</v>
      </c>
      <c r="Q143" s="194"/>
      <c r="R143" s="189" t="str">
        <f t="shared" si="75"/>
        <v/>
      </c>
      <c r="S143" s="189" t="str">
        <f t="shared" si="87"/>
        <v/>
      </c>
      <c r="V143" s="194"/>
      <c r="W143" s="189" t="str">
        <f t="shared" si="76"/>
        <v/>
      </c>
      <c r="X143" s="189">
        <f t="shared" si="88"/>
        <v>0</v>
      </c>
      <c r="Y143" s="189">
        <f t="shared" si="89"/>
        <v>0</v>
      </c>
      <c r="Z143" s="189">
        <f t="shared" si="90"/>
        <v>0</v>
      </c>
      <c r="AB143" s="194"/>
      <c r="AC143" s="189" t="str">
        <f t="shared" si="77"/>
        <v/>
      </c>
      <c r="AD143" s="189">
        <f t="shared" si="91"/>
        <v>0</v>
      </c>
      <c r="AE143" s="189">
        <f t="shared" si="92"/>
        <v>0</v>
      </c>
      <c r="AF143" s="189">
        <f t="shared" si="93"/>
        <v>0</v>
      </c>
      <c r="AH143" s="194"/>
      <c r="AI143" s="189" t="str">
        <f t="shared" si="78"/>
        <v/>
      </c>
      <c r="AJ143" s="189">
        <f t="shared" si="94"/>
        <v>0</v>
      </c>
      <c r="AK143" s="189">
        <f t="shared" si="79"/>
        <v>0</v>
      </c>
      <c r="AL143" s="189">
        <f t="shared" si="80"/>
        <v>0</v>
      </c>
      <c r="AN143" s="194"/>
      <c r="AO143" s="189" t="str">
        <f t="shared" si="81"/>
        <v/>
      </c>
      <c r="AP143" s="189">
        <f t="shared" si="95"/>
        <v>0</v>
      </c>
      <c r="AQ143" s="189">
        <f t="shared" si="82"/>
        <v>0</v>
      </c>
      <c r="AR143" s="189">
        <f t="shared" si="83"/>
        <v>0</v>
      </c>
      <c r="AT143" s="194"/>
      <c r="AU143" s="189" t="str">
        <f t="shared" si="84"/>
        <v/>
      </c>
      <c r="AV143" s="189">
        <f t="shared" si="96"/>
        <v>0</v>
      </c>
      <c r="AW143" s="189">
        <f t="shared" si="85"/>
        <v>0</v>
      </c>
      <c r="AX143" s="189">
        <f t="shared" si="86"/>
        <v>0</v>
      </c>
      <c r="AZ143" s="194"/>
    </row>
    <row r="144" spans="1:52" s="189" customFormat="1">
      <c r="A144" s="189" t="str">
        <f>'HARD DATA'!B135</f>
        <v>Ted</v>
      </c>
      <c r="B144" s="190">
        <f>_xlfn.IFNA(INDEX(L_TIP_TEPPAN[],MATCH($A144,L_TIP_TEPPAN[EMPLOYEE NAME],0),3),0)</f>
        <v>0</v>
      </c>
      <c r="C144" s="190">
        <f>_xlfn.IFNA(INDEX(L_TIP_SUSHI[],MATCH($A144,L_TIP_SUSHI[EMPLOYEE NAME],0),3),0)</f>
        <v>0</v>
      </c>
      <c r="D144" s="191">
        <f>_xlfn.IFNA(INDEX(L_TIP_BAR[],MATCH($A144,L_TIP_BAR[EMPLOYEE NAME],0),3),0)</f>
        <v>0</v>
      </c>
      <c r="E144" s="192">
        <f>_xlfn.IFNA(INDEX(L_TIP_BUSSER[],MATCH($A144,L_TIP_BUSSER[EMPLOYEE NAME],0),3),0)</f>
        <v>0</v>
      </c>
      <c r="F144" s="190">
        <f>_xlfn.IFNA(INDEX(L_TIP_TOGO[],MATCH(A144,L_TIP_TOGO[EMPLOYEE NAME],0),3),0)</f>
        <v>0</v>
      </c>
      <c r="G144" s="193"/>
      <c r="I144" s="189">
        <f>_xlfn.IFNA(INDEX(D_TIP_TEPPAN[],MATCH($A144,D_TIP_TEPPAN[EMPLOYEE NAME],0),3),0)</f>
        <v>0</v>
      </c>
      <c r="J144" s="189">
        <f>_xlfn.IFNA(INDEX(D_TIP_SUSHI[],MATCH($A144,D_TIP_SUSHI[EMPLOYEE NAME],0),3),0)</f>
        <v>0</v>
      </c>
      <c r="K144" s="189">
        <f>_xlfn.IFNA(INDEX(D_TIP_BAR[],MATCH($A144,D_TIP_BAR[EMPLOYEE NAME],0),3),0)</f>
        <v>0</v>
      </c>
      <c r="L144" s="189">
        <f>_xlfn.IFNA(INDEX(D_TIP_BUSSER[],MATCH($A144,D_TIP_BUSSER[EMPLOYEE NAME],0),3),0)</f>
        <v>0</v>
      </c>
      <c r="M144" s="189">
        <f>_xlfn.IFNA(INDEX(D_TIP_TOGO[],MATCH($A144,D_TIP_TOGO[EMPLOYEE NAME],0),3),0)</f>
        <v>0</v>
      </c>
      <c r="N144" s="189">
        <f t="shared" si="97"/>
        <v>0</v>
      </c>
      <c r="O144" s="193">
        <f t="shared" si="98"/>
        <v>0</v>
      </c>
      <c r="P144" s="189">
        <f t="shared" si="99"/>
        <v>0</v>
      </c>
      <c r="Q144" s="194"/>
      <c r="R144" s="189" t="str">
        <f t="shared" si="75"/>
        <v/>
      </c>
      <c r="S144" s="189" t="str">
        <f t="shared" si="87"/>
        <v/>
      </c>
      <c r="V144" s="194"/>
      <c r="W144" s="189" t="str">
        <f t="shared" si="76"/>
        <v/>
      </c>
      <c r="X144" s="189">
        <f t="shared" si="88"/>
        <v>0</v>
      </c>
      <c r="Y144" s="189">
        <f t="shared" si="89"/>
        <v>0</v>
      </c>
      <c r="Z144" s="189">
        <f t="shared" si="90"/>
        <v>0</v>
      </c>
      <c r="AB144" s="194"/>
      <c r="AC144" s="189" t="str">
        <f t="shared" si="77"/>
        <v/>
      </c>
      <c r="AD144" s="189">
        <f t="shared" si="91"/>
        <v>0</v>
      </c>
      <c r="AE144" s="189">
        <f t="shared" si="92"/>
        <v>0</v>
      </c>
      <c r="AF144" s="189">
        <f t="shared" si="93"/>
        <v>0</v>
      </c>
      <c r="AH144" s="194"/>
      <c r="AI144" s="189" t="str">
        <f t="shared" si="78"/>
        <v/>
      </c>
      <c r="AJ144" s="189">
        <f t="shared" si="94"/>
        <v>0</v>
      </c>
      <c r="AK144" s="189">
        <f t="shared" si="79"/>
        <v>0</v>
      </c>
      <c r="AL144" s="189">
        <f t="shared" si="80"/>
        <v>0</v>
      </c>
      <c r="AN144" s="194"/>
      <c r="AO144" s="189" t="str">
        <f t="shared" si="81"/>
        <v/>
      </c>
      <c r="AP144" s="189">
        <f t="shared" si="95"/>
        <v>0</v>
      </c>
      <c r="AQ144" s="189">
        <f t="shared" si="82"/>
        <v>0</v>
      </c>
      <c r="AR144" s="189">
        <f t="shared" si="83"/>
        <v>0</v>
      </c>
      <c r="AT144" s="194"/>
      <c r="AU144" s="189" t="str">
        <f t="shared" si="84"/>
        <v/>
      </c>
      <c r="AV144" s="189">
        <f t="shared" si="96"/>
        <v>0</v>
      </c>
      <c r="AW144" s="189">
        <f t="shared" si="85"/>
        <v>0</v>
      </c>
      <c r="AX144" s="189">
        <f t="shared" si="86"/>
        <v>0</v>
      </c>
      <c r="AZ144" s="194"/>
    </row>
    <row r="145" spans="1:52" s="189" customFormat="1">
      <c r="A145" s="189" t="str">
        <f>'HARD DATA'!B136</f>
        <v>Felix</v>
      </c>
      <c r="B145" s="190">
        <f>_xlfn.IFNA(INDEX(L_TIP_TEPPAN[],MATCH($A145,L_TIP_TEPPAN[EMPLOYEE NAME],0),3),0)</f>
        <v>0</v>
      </c>
      <c r="C145" s="190">
        <f>_xlfn.IFNA(INDEX(L_TIP_SUSHI[],MATCH($A145,L_TIP_SUSHI[EMPLOYEE NAME],0),3),0)</f>
        <v>0</v>
      </c>
      <c r="D145" s="191">
        <f>_xlfn.IFNA(INDEX(L_TIP_BAR[],MATCH($A145,L_TIP_BAR[EMPLOYEE NAME],0),3),0)</f>
        <v>0</v>
      </c>
      <c r="E145" s="192">
        <f>_xlfn.IFNA(INDEX(L_TIP_BUSSER[],MATCH($A145,L_TIP_BUSSER[EMPLOYEE NAME],0),3),0)</f>
        <v>0</v>
      </c>
      <c r="F145" s="190">
        <f>_xlfn.IFNA(INDEX(L_TIP_TOGO[],MATCH(A145,L_TIP_TOGO[EMPLOYEE NAME],0),3),0)</f>
        <v>0</v>
      </c>
      <c r="G145" s="193"/>
      <c r="I145" s="189">
        <f>_xlfn.IFNA(INDEX(D_TIP_TEPPAN[],MATCH($A145,D_TIP_TEPPAN[EMPLOYEE NAME],0),3),0)</f>
        <v>0</v>
      </c>
      <c r="J145" s="189">
        <f>_xlfn.IFNA(INDEX(D_TIP_SUSHI[],MATCH($A145,D_TIP_SUSHI[EMPLOYEE NAME],0),3),0)</f>
        <v>0</v>
      </c>
      <c r="K145" s="189">
        <f>_xlfn.IFNA(INDEX(D_TIP_BAR[],MATCH($A145,D_TIP_BAR[EMPLOYEE NAME],0),3),0)</f>
        <v>0</v>
      </c>
      <c r="L145" s="189">
        <f>_xlfn.IFNA(INDEX(D_TIP_BUSSER[],MATCH($A145,D_TIP_BUSSER[EMPLOYEE NAME],0),3),0)</f>
        <v>0</v>
      </c>
      <c r="M145" s="189">
        <f>_xlfn.IFNA(INDEX(D_TIP_TOGO[],MATCH($A145,D_TIP_TOGO[EMPLOYEE NAME],0),3),0)</f>
        <v>0</v>
      </c>
      <c r="N145" s="189">
        <f t="shared" si="97"/>
        <v>0</v>
      </c>
      <c r="O145" s="193">
        <f t="shared" si="98"/>
        <v>0</v>
      </c>
      <c r="P145" s="189">
        <f t="shared" si="99"/>
        <v>0</v>
      </c>
      <c r="Q145" s="194"/>
      <c r="R145" s="189" t="str">
        <f t="shared" si="75"/>
        <v/>
      </c>
      <c r="S145" s="189" t="str">
        <f t="shared" si="87"/>
        <v/>
      </c>
      <c r="V145" s="194"/>
      <c r="W145" s="189" t="str">
        <f t="shared" si="76"/>
        <v/>
      </c>
      <c r="X145" s="189">
        <f t="shared" si="88"/>
        <v>0</v>
      </c>
      <c r="Y145" s="189">
        <f t="shared" si="89"/>
        <v>0</v>
      </c>
      <c r="Z145" s="189">
        <f t="shared" si="90"/>
        <v>0</v>
      </c>
      <c r="AB145" s="194"/>
      <c r="AC145" s="189" t="str">
        <f t="shared" si="77"/>
        <v/>
      </c>
      <c r="AD145" s="189">
        <f t="shared" si="91"/>
        <v>0</v>
      </c>
      <c r="AE145" s="189">
        <f t="shared" si="92"/>
        <v>0</v>
      </c>
      <c r="AF145" s="189">
        <f t="shared" si="93"/>
        <v>0</v>
      </c>
      <c r="AH145" s="194"/>
      <c r="AI145" s="189" t="str">
        <f t="shared" si="78"/>
        <v/>
      </c>
      <c r="AJ145" s="189">
        <f t="shared" si="94"/>
        <v>0</v>
      </c>
      <c r="AK145" s="189">
        <f t="shared" si="79"/>
        <v>0</v>
      </c>
      <c r="AL145" s="189">
        <f t="shared" si="80"/>
        <v>0</v>
      </c>
      <c r="AN145" s="194"/>
      <c r="AO145" s="189" t="str">
        <f t="shared" si="81"/>
        <v/>
      </c>
      <c r="AP145" s="189">
        <f t="shared" si="95"/>
        <v>0</v>
      </c>
      <c r="AQ145" s="189">
        <f t="shared" si="82"/>
        <v>0</v>
      </c>
      <c r="AR145" s="189">
        <f t="shared" si="83"/>
        <v>0</v>
      </c>
      <c r="AT145" s="194"/>
      <c r="AU145" s="189" t="str">
        <f t="shared" si="84"/>
        <v/>
      </c>
      <c r="AV145" s="189">
        <f t="shared" si="96"/>
        <v>0</v>
      </c>
      <c r="AW145" s="189">
        <f t="shared" si="85"/>
        <v>0</v>
      </c>
      <c r="AX145" s="189">
        <f t="shared" si="86"/>
        <v>0</v>
      </c>
      <c r="AZ145" s="194"/>
    </row>
    <row r="146" spans="1:52" s="189" customFormat="1">
      <c r="A146" s="189" t="str">
        <f>'HARD DATA'!B137</f>
        <v>Mary Jo</v>
      </c>
      <c r="B146" s="190">
        <f>_xlfn.IFNA(INDEX(L_TIP_TEPPAN[],MATCH($A146,L_TIP_TEPPAN[EMPLOYEE NAME],0),3),0)</f>
        <v>0</v>
      </c>
      <c r="C146" s="190">
        <f>_xlfn.IFNA(INDEX(L_TIP_SUSHI[],MATCH($A146,L_TIP_SUSHI[EMPLOYEE NAME],0),3),0)</f>
        <v>0</v>
      </c>
      <c r="D146" s="191">
        <f>_xlfn.IFNA(INDEX(L_TIP_BAR[],MATCH($A146,L_TIP_BAR[EMPLOYEE NAME],0),3),0)</f>
        <v>0</v>
      </c>
      <c r="E146" s="192">
        <f>_xlfn.IFNA(INDEX(L_TIP_BUSSER[],MATCH($A146,L_TIP_BUSSER[EMPLOYEE NAME],0),3),0)</f>
        <v>0</v>
      </c>
      <c r="F146" s="190">
        <f>_xlfn.IFNA(INDEX(L_TIP_TOGO[],MATCH(A146,L_TIP_TOGO[EMPLOYEE NAME],0),3),0)</f>
        <v>0</v>
      </c>
      <c r="G146" s="193"/>
      <c r="I146" s="189">
        <f>_xlfn.IFNA(INDEX(D_TIP_TEPPAN[],MATCH($A146,D_TIP_TEPPAN[EMPLOYEE NAME],0),3),0)</f>
        <v>0</v>
      </c>
      <c r="J146" s="189">
        <f>_xlfn.IFNA(INDEX(D_TIP_SUSHI[],MATCH($A146,D_TIP_SUSHI[EMPLOYEE NAME],0),3),0)</f>
        <v>0</v>
      </c>
      <c r="K146" s="189">
        <f>_xlfn.IFNA(INDEX(D_TIP_BAR[],MATCH($A146,D_TIP_BAR[EMPLOYEE NAME],0),3),0)</f>
        <v>0</v>
      </c>
      <c r="L146" s="189">
        <f>_xlfn.IFNA(INDEX(D_TIP_BUSSER[],MATCH($A146,D_TIP_BUSSER[EMPLOYEE NAME],0),3),0)</f>
        <v>0</v>
      </c>
      <c r="M146" s="189">
        <f>_xlfn.IFNA(INDEX(D_TIP_TOGO[],MATCH($A146,D_TIP_TOGO[EMPLOYEE NAME],0),3),0)</f>
        <v>0</v>
      </c>
      <c r="N146" s="189">
        <f t="shared" si="97"/>
        <v>0</v>
      </c>
      <c r="O146" s="193">
        <f t="shared" si="98"/>
        <v>0</v>
      </c>
      <c r="P146" s="189">
        <f t="shared" si="99"/>
        <v>0</v>
      </c>
      <c r="Q146" s="194"/>
      <c r="R146" s="189" t="str">
        <f t="shared" si="75"/>
        <v/>
      </c>
      <c r="S146" s="189" t="str">
        <f t="shared" si="87"/>
        <v/>
      </c>
      <c r="V146" s="194"/>
      <c r="W146" s="189" t="str">
        <f t="shared" si="76"/>
        <v/>
      </c>
      <c r="X146" s="189">
        <f t="shared" si="88"/>
        <v>0</v>
      </c>
      <c r="Y146" s="189">
        <f t="shared" si="89"/>
        <v>0</v>
      </c>
      <c r="Z146" s="189">
        <f t="shared" si="90"/>
        <v>0</v>
      </c>
      <c r="AB146" s="194"/>
      <c r="AC146" s="189" t="str">
        <f t="shared" si="77"/>
        <v/>
      </c>
      <c r="AD146" s="189">
        <f t="shared" si="91"/>
        <v>0</v>
      </c>
      <c r="AE146" s="189">
        <f t="shared" si="92"/>
        <v>0</v>
      </c>
      <c r="AF146" s="189">
        <f t="shared" si="93"/>
        <v>0</v>
      </c>
      <c r="AH146" s="194"/>
      <c r="AI146" s="189" t="str">
        <f t="shared" si="78"/>
        <v/>
      </c>
      <c r="AJ146" s="189">
        <f t="shared" si="94"/>
        <v>0</v>
      </c>
      <c r="AK146" s="189">
        <f t="shared" si="79"/>
        <v>0</v>
      </c>
      <c r="AL146" s="189">
        <f t="shared" si="80"/>
        <v>0</v>
      </c>
      <c r="AN146" s="194"/>
      <c r="AO146" s="189" t="str">
        <f t="shared" si="81"/>
        <v/>
      </c>
      <c r="AP146" s="189">
        <f t="shared" si="95"/>
        <v>0</v>
      </c>
      <c r="AQ146" s="189">
        <f t="shared" si="82"/>
        <v>0</v>
      </c>
      <c r="AR146" s="189">
        <f t="shared" si="83"/>
        <v>0</v>
      </c>
      <c r="AT146" s="194"/>
      <c r="AU146" s="189" t="str">
        <f t="shared" si="84"/>
        <v/>
      </c>
      <c r="AV146" s="189">
        <f t="shared" si="96"/>
        <v>0</v>
      </c>
      <c r="AW146" s="189">
        <f t="shared" si="85"/>
        <v>0</v>
      </c>
      <c r="AX146" s="189">
        <f t="shared" si="86"/>
        <v>0</v>
      </c>
      <c r="AZ146" s="194"/>
    </row>
    <row r="147" spans="1:52" s="189" customFormat="1">
      <c r="A147" s="189" t="str">
        <f>'HARD DATA'!B138</f>
        <v>Riddick</v>
      </c>
      <c r="B147" s="190">
        <f>_xlfn.IFNA(INDEX(L_TIP_TEPPAN[],MATCH($A147,L_TIP_TEPPAN[EMPLOYEE NAME],0),3),0)</f>
        <v>0</v>
      </c>
      <c r="C147" s="190">
        <f>_xlfn.IFNA(INDEX(L_TIP_SUSHI[],MATCH($A147,L_TIP_SUSHI[EMPLOYEE NAME],0),3),0)</f>
        <v>0</v>
      </c>
      <c r="D147" s="191">
        <f>_xlfn.IFNA(INDEX(L_TIP_BAR[],MATCH($A147,L_TIP_BAR[EMPLOYEE NAME],0),3),0)</f>
        <v>0</v>
      </c>
      <c r="E147" s="192">
        <f>_xlfn.IFNA(INDEX(L_TIP_BUSSER[],MATCH($A147,L_TIP_BUSSER[EMPLOYEE NAME],0),3),0)</f>
        <v>0</v>
      </c>
      <c r="F147" s="190">
        <f>_xlfn.IFNA(INDEX(L_TIP_TOGO[],MATCH(A147,L_TIP_TOGO[EMPLOYEE NAME],0),3),0)</f>
        <v>0</v>
      </c>
      <c r="G147" s="193"/>
      <c r="I147" s="189">
        <f>_xlfn.IFNA(INDEX(D_TIP_TEPPAN[],MATCH($A147,D_TIP_TEPPAN[EMPLOYEE NAME],0),3),0)</f>
        <v>0</v>
      </c>
      <c r="J147" s="189">
        <f>_xlfn.IFNA(INDEX(D_TIP_SUSHI[],MATCH($A147,D_TIP_SUSHI[EMPLOYEE NAME],0),3),0)</f>
        <v>0</v>
      </c>
      <c r="K147" s="189">
        <f>_xlfn.IFNA(INDEX(D_TIP_BAR[],MATCH($A147,D_TIP_BAR[EMPLOYEE NAME],0),3),0)</f>
        <v>0</v>
      </c>
      <c r="L147" s="189">
        <f>_xlfn.IFNA(INDEX(D_TIP_BUSSER[],MATCH($A147,D_TIP_BUSSER[EMPLOYEE NAME],0),3),0)</f>
        <v>0</v>
      </c>
      <c r="M147" s="189">
        <f>_xlfn.IFNA(INDEX(D_TIP_TOGO[],MATCH($A147,D_TIP_TOGO[EMPLOYEE NAME],0),3),0)</f>
        <v>0</v>
      </c>
      <c r="N147" s="189">
        <f t="shared" si="97"/>
        <v>0</v>
      </c>
      <c r="O147" s="193">
        <f t="shared" si="98"/>
        <v>0</v>
      </c>
      <c r="P147" s="189">
        <f t="shared" si="99"/>
        <v>0</v>
      </c>
      <c r="Q147" s="194"/>
      <c r="R147" s="189" t="str">
        <f t="shared" si="75"/>
        <v/>
      </c>
      <c r="S147" s="189" t="str">
        <f t="shared" si="87"/>
        <v/>
      </c>
      <c r="V147" s="194"/>
      <c r="W147" s="189" t="str">
        <f t="shared" si="76"/>
        <v/>
      </c>
      <c r="X147" s="189">
        <f t="shared" si="88"/>
        <v>0</v>
      </c>
      <c r="Y147" s="189">
        <f t="shared" si="89"/>
        <v>0</v>
      </c>
      <c r="Z147" s="189">
        <f t="shared" si="90"/>
        <v>0</v>
      </c>
      <c r="AB147" s="194"/>
      <c r="AC147" s="189" t="str">
        <f t="shared" si="77"/>
        <v/>
      </c>
      <c r="AD147" s="189">
        <f t="shared" si="91"/>
        <v>0</v>
      </c>
      <c r="AE147" s="189">
        <f t="shared" si="92"/>
        <v>0</v>
      </c>
      <c r="AF147" s="189">
        <f t="shared" si="93"/>
        <v>0</v>
      </c>
      <c r="AH147" s="194"/>
      <c r="AI147" s="189" t="str">
        <f t="shared" si="78"/>
        <v/>
      </c>
      <c r="AJ147" s="189">
        <f t="shared" si="94"/>
        <v>0</v>
      </c>
      <c r="AK147" s="189">
        <f t="shared" si="79"/>
        <v>0</v>
      </c>
      <c r="AL147" s="189">
        <f t="shared" si="80"/>
        <v>0</v>
      </c>
      <c r="AN147" s="194"/>
      <c r="AO147" s="189" t="str">
        <f t="shared" si="81"/>
        <v/>
      </c>
      <c r="AP147" s="189">
        <f t="shared" si="95"/>
        <v>0</v>
      </c>
      <c r="AQ147" s="189">
        <f t="shared" si="82"/>
        <v>0</v>
      </c>
      <c r="AR147" s="189">
        <f t="shared" si="83"/>
        <v>0</v>
      </c>
      <c r="AT147" s="194"/>
      <c r="AU147" s="189" t="str">
        <f t="shared" si="84"/>
        <v/>
      </c>
      <c r="AV147" s="189">
        <f t="shared" si="96"/>
        <v>0</v>
      </c>
      <c r="AW147" s="189">
        <f t="shared" si="85"/>
        <v>0</v>
      </c>
      <c r="AX147" s="189">
        <f t="shared" si="86"/>
        <v>0</v>
      </c>
      <c r="AZ147" s="194"/>
    </row>
    <row r="148" spans="1:52" s="189" customFormat="1">
      <c r="A148" s="189" t="str">
        <f>'HARD DATA'!B139</f>
        <v>Luigii</v>
      </c>
      <c r="B148" s="190">
        <f>_xlfn.IFNA(INDEX(L_TIP_TEPPAN[],MATCH($A148,L_TIP_TEPPAN[EMPLOYEE NAME],0),3),0)</f>
        <v>0</v>
      </c>
      <c r="C148" s="190">
        <f>_xlfn.IFNA(INDEX(L_TIP_SUSHI[],MATCH($A148,L_TIP_SUSHI[EMPLOYEE NAME],0),3),0)</f>
        <v>0</v>
      </c>
      <c r="D148" s="191">
        <f>_xlfn.IFNA(INDEX(L_TIP_BAR[],MATCH($A148,L_TIP_BAR[EMPLOYEE NAME],0),3),0)</f>
        <v>0</v>
      </c>
      <c r="E148" s="192">
        <f>_xlfn.IFNA(INDEX(L_TIP_BUSSER[],MATCH($A148,L_TIP_BUSSER[EMPLOYEE NAME],0),3),0)</f>
        <v>0</v>
      </c>
      <c r="F148" s="190">
        <f>_xlfn.IFNA(INDEX(L_TIP_TOGO[],MATCH(A148,L_TIP_TOGO[EMPLOYEE NAME],0),3),0)</f>
        <v>0</v>
      </c>
      <c r="G148" s="193"/>
      <c r="I148" s="189">
        <f>_xlfn.IFNA(INDEX(D_TIP_TEPPAN[],MATCH($A148,D_TIP_TEPPAN[EMPLOYEE NAME],0),3),0)</f>
        <v>0</v>
      </c>
      <c r="J148" s="189">
        <f>_xlfn.IFNA(INDEX(D_TIP_SUSHI[],MATCH($A148,D_TIP_SUSHI[EMPLOYEE NAME],0),3),0)</f>
        <v>0</v>
      </c>
      <c r="K148" s="189">
        <f>_xlfn.IFNA(INDEX(D_TIP_BAR[],MATCH($A148,D_TIP_BAR[EMPLOYEE NAME],0),3),0)</f>
        <v>0</v>
      </c>
      <c r="L148" s="189">
        <f>_xlfn.IFNA(INDEX(D_TIP_BUSSER[],MATCH($A148,D_TIP_BUSSER[EMPLOYEE NAME],0),3),0)</f>
        <v>0</v>
      </c>
      <c r="M148" s="189">
        <f>_xlfn.IFNA(INDEX(D_TIP_TOGO[],MATCH($A148,D_TIP_TOGO[EMPLOYEE NAME],0),3),0)</f>
        <v>0</v>
      </c>
      <c r="N148" s="189">
        <f t="shared" si="97"/>
        <v>0</v>
      </c>
      <c r="O148" s="193">
        <f t="shared" si="98"/>
        <v>0</v>
      </c>
      <c r="P148" s="189">
        <f t="shared" si="99"/>
        <v>0</v>
      </c>
      <c r="Q148" s="194"/>
      <c r="R148" s="189" t="str">
        <f t="shared" si="75"/>
        <v/>
      </c>
      <c r="S148" s="189" t="str">
        <f t="shared" si="87"/>
        <v/>
      </c>
      <c r="V148" s="194"/>
      <c r="W148" s="189" t="str">
        <f t="shared" si="76"/>
        <v/>
      </c>
      <c r="X148" s="189">
        <f t="shared" si="88"/>
        <v>0</v>
      </c>
      <c r="Y148" s="189">
        <f t="shared" si="89"/>
        <v>0</v>
      </c>
      <c r="Z148" s="189">
        <f t="shared" si="90"/>
        <v>0</v>
      </c>
      <c r="AB148" s="194"/>
      <c r="AC148" s="189" t="str">
        <f t="shared" si="77"/>
        <v/>
      </c>
      <c r="AD148" s="189">
        <f t="shared" si="91"/>
        <v>0</v>
      </c>
      <c r="AE148" s="189">
        <f t="shared" si="92"/>
        <v>0</v>
      </c>
      <c r="AF148" s="189">
        <f t="shared" si="93"/>
        <v>0</v>
      </c>
      <c r="AH148" s="194"/>
      <c r="AI148" s="189" t="str">
        <f t="shared" si="78"/>
        <v/>
      </c>
      <c r="AJ148" s="189">
        <f t="shared" si="94"/>
        <v>0</v>
      </c>
      <c r="AK148" s="189">
        <f t="shared" si="79"/>
        <v>0</v>
      </c>
      <c r="AL148" s="189">
        <f t="shared" si="80"/>
        <v>0</v>
      </c>
      <c r="AN148" s="194"/>
      <c r="AO148" s="189" t="str">
        <f t="shared" si="81"/>
        <v/>
      </c>
      <c r="AP148" s="189">
        <f t="shared" si="95"/>
        <v>0</v>
      </c>
      <c r="AQ148" s="189">
        <f t="shared" si="82"/>
        <v>0</v>
      </c>
      <c r="AR148" s="189">
        <f t="shared" si="83"/>
        <v>0</v>
      </c>
      <c r="AT148" s="194"/>
      <c r="AU148" s="189" t="str">
        <f t="shared" si="84"/>
        <v/>
      </c>
      <c r="AV148" s="189">
        <f t="shared" si="96"/>
        <v>0</v>
      </c>
      <c r="AW148" s="189">
        <f t="shared" si="85"/>
        <v>0</v>
      </c>
      <c r="AX148" s="189">
        <f t="shared" si="86"/>
        <v>0</v>
      </c>
      <c r="AZ148" s="194"/>
    </row>
    <row r="149" spans="1:52" s="189" customFormat="1">
      <c r="A149" s="189" t="str">
        <f>'HARD DATA'!B140</f>
        <v>Princess</v>
      </c>
      <c r="B149" s="190">
        <f>_xlfn.IFNA(INDEX(L_TIP_TEPPAN[],MATCH($A149,L_TIP_TEPPAN[EMPLOYEE NAME],0),3),0)</f>
        <v>0</v>
      </c>
      <c r="C149" s="190">
        <f>_xlfn.IFNA(INDEX(L_TIP_SUSHI[],MATCH($A149,L_TIP_SUSHI[EMPLOYEE NAME],0),3),0)</f>
        <v>0</v>
      </c>
      <c r="D149" s="191">
        <f>_xlfn.IFNA(INDEX(L_TIP_BAR[],MATCH($A149,L_TIP_BAR[EMPLOYEE NAME],0),3),0)</f>
        <v>0</v>
      </c>
      <c r="E149" s="192">
        <f>_xlfn.IFNA(INDEX(L_TIP_BUSSER[],MATCH($A149,L_TIP_BUSSER[EMPLOYEE NAME],0),3),0)</f>
        <v>0</v>
      </c>
      <c r="F149" s="190">
        <f>_xlfn.IFNA(INDEX(L_TIP_TOGO[],MATCH(A149,L_TIP_TOGO[EMPLOYEE NAME],0),3),0)</f>
        <v>0</v>
      </c>
      <c r="G149" s="193"/>
      <c r="I149" s="189">
        <f>_xlfn.IFNA(INDEX(D_TIP_TEPPAN[],MATCH($A149,D_TIP_TEPPAN[EMPLOYEE NAME],0),3),0)</f>
        <v>0</v>
      </c>
      <c r="J149" s="189">
        <f>_xlfn.IFNA(INDEX(D_TIP_SUSHI[],MATCH($A149,D_TIP_SUSHI[EMPLOYEE NAME],0),3),0)</f>
        <v>0</v>
      </c>
      <c r="K149" s="189">
        <f>_xlfn.IFNA(INDEX(D_TIP_BAR[],MATCH($A149,D_TIP_BAR[EMPLOYEE NAME],0),3),0)</f>
        <v>0</v>
      </c>
      <c r="L149" s="189">
        <f>_xlfn.IFNA(INDEX(D_TIP_BUSSER[],MATCH($A149,D_TIP_BUSSER[EMPLOYEE NAME],0),3),0)</f>
        <v>0</v>
      </c>
      <c r="M149" s="189">
        <f>_xlfn.IFNA(INDEX(D_TIP_TOGO[],MATCH($A149,D_TIP_TOGO[EMPLOYEE NAME],0),3),0)</f>
        <v>0</v>
      </c>
      <c r="N149" s="189">
        <f t="shared" si="97"/>
        <v>0</v>
      </c>
      <c r="O149" s="193">
        <f t="shared" si="98"/>
        <v>0</v>
      </c>
      <c r="P149" s="189">
        <f t="shared" si="99"/>
        <v>0</v>
      </c>
      <c r="Q149" s="194"/>
      <c r="R149" s="189" t="str">
        <f t="shared" si="75"/>
        <v/>
      </c>
      <c r="S149" s="189" t="str">
        <f t="shared" si="87"/>
        <v/>
      </c>
      <c r="V149" s="194"/>
      <c r="W149" s="189" t="str">
        <f t="shared" si="76"/>
        <v/>
      </c>
      <c r="X149" s="189">
        <f t="shared" si="88"/>
        <v>0</v>
      </c>
      <c r="Y149" s="189">
        <f t="shared" si="89"/>
        <v>0</v>
      </c>
      <c r="Z149" s="189">
        <f t="shared" si="90"/>
        <v>0</v>
      </c>
      <c r="AB149" s="194"/>
      <c r="AC149" s="189" t="str">
        <f t="shared" si="77"/>
        <v/>
      </c>
      <c r="AD149" s="189">
        <f t="shared" si="91"/>
        <v>0</v>
      </c>
      <c r="AE149" s="189">
        <f t="shared" si="92"/>
        <v>0</v>
      </c>
      <c r="AF149" s="189">
        <f t="shared" si="93"/>
        <v>0</v>
      </c>
      <c r="AH149" s="194"/>
      <c r="AI149" s="189" t="str">
        <f t="shared" si="78"/>
        <v/>
      </c>
      <c r="AJ149" s="189">
        <f t="shared" si="94"/>
        <v>0</v>
      </c>
      <c r="AK149" s="189">
        <f t="shared" si="79"/>
        <v>0</v>
      </c>
      <c r="AL149" s="189">
        <f t="shared" si="80"/>
        <v>0</v>
      </c>
      <c r="AN149" s="194"/>
      <c r="AO149" s="189" t="str">
        <f t="shared" si="81"/>
        <v/>
      </c>
      <c r="AP149" s="189">
        <f t="shared" si="95"/>
        <v>0</v>
      </c>
      <c r="AQ149" s="189">
        <f t="shared" si="82"/>
        <v>0</v>
      </c>
      <c r="AR149" s="189">
        <f t="shared" si="83"/>
        <v>0</v>
      </c>
      <c r="AT149" s="194"/>
      <c r="AU149" s="189" t="str">
        <f t="shared" si="84"/>
        <v/>
      </c>
      <c r="AV149" s="189">
        <f t="shared" si="96"/>
        <v>0</v>
      </c>
      <c r="AW149" s="189">
        <f t="shared" si="85"/>
        <v>0</v>
      </c>
      <c r="AX149" s="189">
        <f t="shared" si="86"/>
        <v>0</v>
      </c>
      <c r="AZ149" s="194"/>
    </row>
    <row r="150" spans="1:52" s="189" customFormat="1">
      <c r="A150" s="189" t="str">
        <f>'HARD DATA'!B141</f>
        <v>Beast</v>
      </c>
      <c r="B150" s="190">
        <f>_xlfn.IFNA(INDEX(L_TIP_TEPPAN[],MATCH($A150,L_TIP_TEPPAN[EMPLOYEE NAME],0),3),0)</f>
        <v>0</v>
      </c>
      <c r="C150" s="190">
        <f>_xlfn.IFNA(INDEX(L_TIP_SUSHI[],MATCH($A150,L_TIP_SUSHI[EMPLOYEE NAME],0),3),0)</f>
        <v>0</v>
      </c>
      <c r="D150" s="191">
        <f>_xlfn.IFNA(INDEX(L_TIP_BAR[],MATCH($A150,L_TIP_BAR[EMPLOYEE NAME],0),3),0)</f>
        <v>0</v>
      </c>
      <c r="E150" s="192">
        <f>_xlfn.IFNA(INDEX(L_TIP_BUSSER[],MATCH($A150,L_TIP_BUSSER[EMPLOYEE NAME],0),3),0)</f>
        <v>0</v>
      </c>
      <c r="F150" s="190">
        <f>_xlfn.IFNA(INDEX(L_TIP_TOGO[],MATCH(A150,L_TIP_TOGO[EMPLOYEE NAME],0),3),0)</f>
        <v>0</v>
      </c>
      <c r="G150" s="193"/>
      <c r="I150" s="189">
        <f>_xlfn.IFNA(INDEX(D_TIP_TEPPAN[],MATCH($A150,D_TIP_TEPPAN[EMPLOYEE NAME],0),3),0)</f>
        <v>0</v>
      </c>
      <c r="J150" s="189">
        <f>_xlfn.IFNA(INDEX(D_TIP_SUSHI[],MATCH($A150,D_TIP_SUSHI[EMPLOYEE NAME],0),3),0)</f>
        <v>0</v>
      </c>
      <c r="K150" s="189">
        <f>_xlfn.IFNA(INDEX(D_TIP_BAR[],MATCH($A150,D_TIP_BAR[EMPLOYEE NAME],0),3),0)</f>
        <v>0</v>
      </c>
      <c r="L150" s="189">
        <f>_xlfn.IFNA(INDEX(D_TIP_BUSSER[],MATCH($A150,D_TIP_BUSSER[EMPLOYEE NAME],0),3),0)</f>
        <v>0</v>
      </c>
      <c r="M150" s="189">
        <f>_xlfn.IFNA(INDEX(D_TIP_TOGO[],MATCH($A150,D_TIP_TOGO[EMPLOYEE NAME],0),3),0)</f>
        <v>0</v>
      </c>
      <c r="N150" s="189">
        <f t="shared" si="97"/>
        <v>0</v>
      </c>
      <c r="O150" s="193">
        <f t="shared" si="98"/>
        <v>0</v>
      </c>
      <c r="P150" s="189">
        <f t="shared" si="99"/>
        <v>0</v>
      </c>
      <c r="Q150" s="194"/>
      <c r="R150" s="189" t="str">
        <f t="shared" si="75"/>
        <v/>
      </c>
      <c r="S150" s="189" t="str">
        <f t="shared" si="87"/>
        <v/>
      </c>
      <c r="V150" s="194"/>
      <c r="W150" s="189" t="str">
        <f t="shared" si="76"/>
        <v/>
      </c>
      <c r="X150" s="189">
        <f t="shared" si="88"/>
        <v>0</v>
      </c>
      <c r="Y150" s="189">
        <f t="shared" si="89"/>
        <v>0</v>
      </c>
      <c r="Z150" s="189">
        <f t="shared" si="90"/>
        <v>0</v>
      </c>
      <c r="AB150" s="194"/>
      <c r="AC150" s="189" t="str">
        <f t="shared" si="77"/>
        <v/>
      </c>
      <c r="AD150" s="189">
        <f t="shared" si="91"/>
        <v>0</v>
      </c>
      <c r="AE150" s="189">
        <f t="shared" si="92"/>
        <v>0</v>
      </c>
      <c r="AF150" s="189">
        <f t="shared" si="93"/>
        <v>0</v>
      </c>
      <c r="AH150" s="194"/>
      <c r="AI150" s="189" t="str">
        <f t="shared" si="78"/>
        <v/>
      </c>
      <c r="AJ150" s="189">
        <f t="shared" si="94"/>
        <v>0</v>
      </c>
      <c r="AK150" s="189">
        <f t="shared" si="79"/>
        <v>0</v>
      </c>
      <c r="AL150" s="189">
        <f t="shared" si="80"/>
        <v>0</v>
      </c>
      <c r="AN150" s="194"/>
      <c r="AO150" s="189" t="str">
        <f t="shared" si="81"/>
        <v/>
      </c>
      <c r="AP150" s="189">
        <f t="shared" si="95"/>
        <v>0</v>
      </c>
      <c r="AQ150" s="189">
        <f t="shared" si="82"/>
        <v>0</v>
      </c>
      <c r="AR150" s="189">
        <f t="shared" si="83"/>
        <v>0</v>
      </c>
      <c r="AT150" s="194"/>
      <c r="AU150" s="189" t="str">
        <f t="shared" si="84"/>
        <v/>
      </c>
      <c r="AV150" s="189">
        <f t="shared" si="96"/>
        <v>0</v>
      </c>
      <c r="AW150" s="189">
        <f t="shared" si="85"/>
        <v>0</v>
      </c>
      <c r="AX150" s="189">
        <f t="shared" si="86"/>
        <v>0</v>
      </c>
      <c r="AZ150" s="194"/>
    </row>
    <row r="151" spans="1:52" s="189" customFormat="1">
      <c r="A151" s="189" t="str">
        <f>'HARD DATA'!B142</f>
        <v>Beauty</v>
      </c>
      <c r="B151" s="190">
        <f>_xlfn.IFNA(INDEX(L_TIP_TEPPAN[],MATCH($A151,L_TIP_TEPPAN[EMPLOYEE NAME],0),3),0)</f>
        <v>0</v>
      </c>
      <c r="C151" s="190">
        <f>_xlfn.IFNA(INDEX(L_TIP_SUSHI[],MATCH($A151,L_TIP_SUSHI[EMPLOYEE NAME],0),3),0)</f>
        <v>0</v>
      </c>
      <c r="D151" s="191">
        <f>_xlfn.IFNA(INDEX(L_TIP_BAR[],MATCH($A151,L_TIP_BAR[EMPLOYEE NAME],0),3),0)</f>
        <v>0</v>
      </c>
      <c r="E151" s="192">
        <f>_xlfn.IFNA(INDEX(L_TIP_BUSSER[],MATCH($A151,L_TIP_BUSSER[EMPLOYEE NAME],0),3),0)</f>
        <v>0</v>
      </c>
      <c r="F151" s="190">
        <f>_xlfn.IFNA(INDEX(L_TIP_TOGO[],MATCH(A151,L_TIP_TOGO[EMPLOYEE NAME],0),3),0)</f>
        <v>0</v>
      </c>
      <c r="G151" s="193"/>
      <c r="I151" s="189">
        <f>_xlfn.IFNA(INDEX(D_TIP_TEPPAN[],MATCH($A151,D_TIP_TEPPAN[EMPLOYEE NAME],0),3),0)</f>
        <v>0</v>
      </c>
      <c r="J151" s="189">
        <f>_xlfn.IFNA(INDEX(D_TIP_SUSHI[],MATCH($A151,D_TIP_SUSHI[EMPLOYEE NAME],0),3),0)</f>
        <v>0</v>
      </c>
      <c r="K151" s="189">
        <f>_xlfn.IFNA(INDEX(D_TIP_BAR[],MATCH($A151,D_TIP_BAR[EMPLOYEE NAME],0),3),0)</f>
        <v>0</v>
      </c>
      <c r="L151" s="189">
        <f>_xlfn.IFNA(INDEX(D_TIP_BUSSER[],MATCH($A151,D_TIP_BUSSER[EMPLOYEE NAME],0),3),0)</f>
        <v>0</v>
      </c>
      <c r="M151" s="189">
        <f>_xlfn.IFNA(INDEX(D_TIP_TOGO[],MATCH($A151,D_TIP_TOGO[EMPLOYEE NAME],0),3),0)</f>
        <v>0</v>
      </c>
      <c r="N151" s="189">
        <f t="shared" si="97"/>
        <v>0</v>
      </c>
      <c r="O151" s="193">
        <f t="shared" si="98"/>
        <v>0</v>
      </c>
      <c r="P151" s="189">
        <f t="shared" si="99"/>
        <v>0</v>
      </c>
      <c r="Q151" s="194"/>
      <c r="R151" s="189" t="str">
        <f t="shared" si="75"/>
        <v/>
      </c>
      <c r="S151" s="189" t="str">
        <f t="shared" si="87"/>
        <v/>
      </c>
      <c r="V151" s="194"/>
      <c r="W151" s="189" t="str">
        <f t="shared" si="76"/>
        <v/>
      </c>
      <c r="X151" s="189">
        <f t="shared" si="88"/>
        <v>0</v>
      </c>
      <c r="Y151" s="189">
        <f t="shared" si="89"/>
        <v>0</v>
      </c>
      <c r="Z151" s="189">
        <f t="shared" si="90"/>
        <v>0</v>
      </c>
      <c r="AB151" s="194"/>
      <c r="AC151" s="189" t="str">
        <f t="shared" si="77"/>
        <v/>
      </c>
      <c r="AD151" s="189">
        <f t="shared" si="91"/>
        <v>0</v>
      </c>
      <c r="AE151" s="189">
        <f t="shared" si="92"/>
        <v>0</v>
      </c>
      <c r="AF151" s="189">
        <f t="shared" si="93"/>
        <v>0</v>
      </c>
      <c r="AH151" s="194"/>
      <c r="AI151" s="189" t="str">
        <f t="shared" si="78"/>
        <v/>
      </c>
      <c r="AJ151" s="189">
        <f t="shared" si="94"/>
        <v>0</v>
      </c>
      <c r="AK151" s="189">
        <f t="shared" si="79"/>
        <v>0</v>
      </c>
      <c r="AL151" s="189">
        <f t="shared" si="80"/>
        <v>0</v>
      </c>
      <c r="AN151" s="194"/>
      <c r="AO151" s="189" t="str">
        <f t="shared" si="81"/>
        <v/>
      </c>
      <c r="AP151" s="189">
        <f t="shared" si="95"/>
        <v>0</v>
      </c>
      <c r="AQ151" s="189">
        <f t="shared" si="82"/>
        <v>0</v>
      </c>
      <c r="AR151" s="189">
        <f t="shared" si="83"/>
        <v>0</v>
      </c>
      <c r="AT151" s="194"/>
      <c r="AU151" s="189" t="str">
        <f t="shared" si="84"/>
        <v/>
      </c>
      <c r="AV151" s="189">
        <f t="shared" si="96"/>
        <v>0</v>
      </c>
      <c r="AW151" s="189">
        <f t="shared" si="85"/>
        <v>0</v>
      </c>
      <c r="AX151" s="189">
        <f t="shared" si="86"/>
        <v>0</v>
      </c>
      <c r="AZ151" s="194"/>
    </row>
    <row r="152" spans="1:52" s="189" customFormat="1">
      <c r="A152" s="189" t="str">
        <f>'HARD DATA'!B143</f>
        <v>Teacup</v>
      </c>
      <c r="B152" s="190">
        <f>_xlfn.IFNA(INDEX(L_TIP_TEPPAN[],MATCH($A152,L_TIP_TEPPAN[EMPLOYEE NAME],0),3),0)</f>
        <v>0</v>
      </c>
      <c r="C152" s="190">
        <f>_xlfn.IFNA(INDEX(L_TIP_SUSHI[],MATCH($A152,L_TIP_SUSHI[EMPLOYEE NAME],0),3),0)</f>
        <v>0</v>
      </c>
      <c r="D152" s="191">
        <f>_xlfn.IFNA(INDEX(L_TIP_BAR[],MATCH($A152,L_TIP_BAR[EMPLOYEE NAME],0),3),0)</f>
        <v>0</v>
      </c>
      <c r="E152" s="192">
        <f>_xlfn.IFNA(INDEX(L_TIP_BUSSER[],MATCH($A152,L_TIP_BUSSER[EMPLOYEE NAME],0),3),0)</f>
        <v>0</v>
      </c>
      <c r="F152" s="190">
        <f>_xlfn.IFNA(INDEX(L_TIP_TOGO[],MATCH(A152,L_TIP_TOGO[EMPLOYEE NAME],0),3),0)</f>
        <v>0</v>
      </c>
      <c r="G152" s="193"/>
      <c r="I152" s="189">
        <f>_xlfn.IFNA(INDEX(D_TIP_TEPPAN[],MATCH($A152,D_TIP_TEPPAN[EMPLOYEE NAME],0),3),0)</f>
        <v>1.9230769230769231</v>
      </c>
      <c r="J152" s="189">
        <f>_xlfn.IFNA(INDEX(D_TIP_SUSHI[],MATCH($A152,D_TIP_SUSHI[EMPLOYEE NAME],0),3),0)</f>
        <v>0</v>
      </c>
      <c r="K152" s="189">
        <f>_xlfn.IFNA(INDEX(D_TIP_BAR[],MATCH($A152,D_TIP_BAR[EMPLOYEE NAME],0),3),0)</f>
        <v>0</v>
      </c>
      <c r="L152" s="189">
        <f>_xlfn.IFNA(INDEX(D_TIP_BUSSER[],MATCH($A152,D_TIP_BUSSER[EMPLOYEE NAME],0),3),0)</f>
        <v>0</v>
      </c>
      <c r="M152" s="189">
        <f>_xlfn.IFNA(INDEX(D_TIP_TOGO[],MATCH($A152,D_TIP_TOGO[EMPLOYEE NAME],0),3),0)</f>
        <v>0</v>
      </c>
      <c r="N152" s="189">
        <f t="shared" si="97"/>
        <v>1.9230769230769231</v>
      </c>
      <c r="O152" s="193">
        <f t="shared" si="98"/>
        <v>0</v>
      </c>
      <c r="P152" s="189">
        <f t="shared" si="99"/>
        <v>1.9230769230769231</v>
      </c>
      <c r="Q152" s="194"/>
      <c r="R152" s="189" t="str">
        <f t="shared" si="75"/>
        <v>Teacup</v>
      </c>
      <c r="S152" s="189">
        <f t="shared" si="87"/>
        <v>1.9230769230769231</v>
      </c>
      <c r="V152" s="194"/>
      <c r="W152" s="189" t="str">
        <f t="shared" si="76"/>
        <v>Teacup</v>
      </c>
      <c r="X152" s="189">
        <f t="shared" si="88"/>
        <v>1.9230769230769231</v>
      </c>
      <c r="Y152" s="189">
        <f t="shared" si="89"/>
        <v>0</v>
      </c>
      <c r="Z152" s="189">
        <f t="shared" si="90"/>
        <v>1.9230769230769231</v>
      </c>
      <c r="AB152" s="194"/>
      <c r="AC152" s="189" t="str">
        <f t="shared" si="77"/>
        <v/>
      </c>
      <c r="AD152" s="189">
        <f t="shared" si="91"/>
        <v>0</v>
      </c>
      <c r="AE152" s="189">
        <f t="shared" si="92"/>
        <v>0</v>
      </c>
      <c r="AF152" s="189">
        <f t="shared" si="93"/>
        <v>0</v>
      </c>
      <c r="AH152" s="194"/>
      <c r="AI152" s="189" t="str">
        <f t="shared" si="78"/>
        <v/>
      </c>
      <c r="AJ152" s="189">
        <f t="shared" si="94"/>
        <v>0</v>
      </c>
      <c r="AK152" s="189">
        <f t="shared" si="79"/>
        <v>0</v>
      </c>
      <c r="AL152" s="189">
        <f t="shared" si="80"/>
        <v>0</v>
      </c>
      <c r="AN152" s="194"/>
      <c r="AO152" s="189" t="str">
        <f t="shared" si="81"/>
        <v/>
      </c>
      <c r="AP152" s="189">
        <f t="shared" si="95"/>
        <v>0</v>
      </c>
      <c r="AQ152" s="189">
        <f t="shared" si="82"/>
        <v>0</v>
      </c>
      <c r="AR152" s="189">
        <f t="shared" si="83"/>
        <v>0</v>
      </c>
      <c r="AT152" s="194"/>
      <c r="AU152" s="189" t="str">
        <f t="shared" si="84"/>
        <v/>
      </c>
      <c r="AV152" s="189">
        <f t="shared" si="96"/>
        <v>0</v>
      </c>
      <c r="AW152" s="189">
        <f t="shared" si="85"/>
        <v>0</v>
      </c>
      <c r="AX152" s="189">
        <f t="shared" si="86"/>
        <v>0</v>
      </c>
      <c r="AZ152" s="194"/>
    </row>
    <row r="153" spans="1:52" s="189" customFormat="1">
      <c r="A153" s="189" t="str">
        <f>'HARD DATA'!B144</f>
        <v>Arial</v>
      </c>
      <c r="B153" s="190">
        <f>_xlfn.IFNA(INDEX(L_TIP_TEPPAN[],MATCH($A153,L_TIP_TEPPAN[EMPLOYEE NAME],0),3),0)</f>
        <v>0</v>
      </c>
      <c r="C153" s="190">
        <f>_xlfn.IFNA(INDEX(L_TIP_SUSHI[],MATCH($A153,L_TIP_SUSHI[EMPLOYEE NAME],0),3),0)</f>
        <v>0</v>
      </c>
      <c r="D153" s="191">
        <f>_xlfn.IFNA(INDEX(L_TIP_BAR[],MATCH($A153,L_TIP_BAR[EMPLOYEE NAME],0),3),0)</f>
        <v>0</v>
      </c>
      <c r="E153" s="192">
        <f>_xlfn.IFNA(INDEX(L_TIP_BUSSER[],MATCH($A153,L_TIP_BUSSER[EMPLOYEE NAME],0),3),0)</f>
        <v>0</v>
      </c>
      <c r="F153" s="190">
        <f>_xlfn.IFNA(INDEX(L_TIP_TOGO[],MATCH(A153,L_TIP_TOGO[EMPLOYEE NAME],0),3),0)</f>
        <v>0</v>
      </c>
      <c r="G153" s="193"/>
      <c r="I153" s="189">
        <f>_xlfn.IFNA(INDEX(D_TIP_TEPPAN[],MATCH($A153,D_TIP_TEPPAN[EMPLOYEE NAME],0),3),0)</f>
        <v>5.7692307692307692</v>
      </c>
      <c r="J153" s="189">
        <f>_xlfn.IFNA(INDEX(D_TIP_SUSHI[],MATCH($A153,D_TIP_SUSHI[EMPLOYEE NAME],0),3),0)</f>
        <v>0</v>
      </c>
      <c r="K153" s="189">
        <f>_xlfn.IFNA(INDEX(D_TIP_BAR[],MATCH($A153,D_TIP_BAR[EMPLOYEE NAME],0),3),0)</f>
        <v>0</v>
      </c>
      <c r="L153" s="189">
        <f>_xlfn.IFNA(INDEX(D_TIP_BUSSER[],MATCH($A153,D_TIP_BUSSER[EMPLOYEE NAME],0),3),0)</f>
        <v>0</v>
      </c>
      <c r="M153" s="189">
        <f>_xlfn.IFNA(INDEX(D_TIP_TOGO[],MATCH($A153,D_TIP_TOGO[EMPLOYEE NAME],0),3),0)</f>
        <v>0</v>
      </c>
      <c r="N153" s="189">
        <f t="shared" si="97"/>
        <v>5.7692307692307692</v>
      </c>
      <c r="O153" s="193">
        <f t="shared" si="98"/>
        <v>0</v>
      </c>
      <c r="P153" s="189">
        <f t="shared" si="99"/>
        <v>5.7692307692307692</v>
      </c>
      <c r="Q153" s="194"/>
      <c r="R153" s="189" t="str">
        <f t="shared" si="75"/>
        <v>Arial</v>
      </c>
      <c r="S153" s="189">
        <f t="shared" si="87"/>
        <v>5.7692307692307692</v>
      </c>
      <c r="V153" s="194"/>
      <c r="W153" s="189" t="str">
        <f t="shared" si="76"/>
        <v>Arial</v>
      </c>
      <c r="X153" s="189">
        <f t="shared" si="88"/>
        <v>5.7692307692307692</v>
      </c>
      <c r="Y153" s="189">
        <f t="shared" si="89"/>
        <v>0</v>
      </c>
      <c r="Z153" s="189">
        <f t="shared" si="90"/>
        <v>5.7692307692307692</v>
      </c>
      <c r="AB153" s="194"/>
      <c r="AC153" s="189" t="str">
        <f t="shared" si="77"/>
        <v/>
      </c>
      <c r="AD153" s="189">
        <f t="shared" si="91"/>
        <v>0</v>
      </c>
      <c r="AE153" s="189">
        <f t="shared" si="92"/>
        <v>0</v>
      </c>
      <c r="AF153" s="189">
        <f t="shared" si="93"/>
        <v>0</v>
      </c>
      <c r="AH153" s="194"/>
      <c r="AI153" s="189" t="str">
        <f t="shared" si="78"/>
        <v/>
      </c>
      <c r="AJ153" s="189">
        <f t="shared" si="94"/>
        <v>0</v>
      </c>
      <c r="AK153" s="189">
        <f t="shared" si="79"/>
        <v>0</v>
      </c>
      <c r="AL153" s="189">
        <f t="shared" si="80"/>
        <v>0</v>
      </c>
      <c r="AN153" s="194"/>
      <c r="AO153" s="189" t="str">
        <f t="shared" si="81"/>
        <v/>
      </c>
      <c r="AP153" s="189">
        <f t="shared" si="95"/>
        <v>0</v>
      </c>
      <c r="AQ153" s="189">
        <f t="shared" si="82"/>
        <v>0</v>
      </c>
      <c r="AR153" s="189">
        <f t="shared" si="83"/>
        <v>0</v>
      </c>
      <c r="AT153" s="194"/>
      <c r="AU153" s="189" t="str">
        <f t="shared" si="84"/>
        <v/>
      </c>
      <c r="AV153" s="189">
        <f t="shared" si="96"/>
        <v>0</v>
      </c>
      <c r="AW153" s="189">
        <f t="shared" si="85"/>
        <v>0</v>
      </c>
      <c r="AX153" s="189">
        <f t="shared" si="86"/>
        <v>0</v>
      </c>
      <c r="AZ153" s="194"/>
    </row>
    <row r="154" spans="1:52" s="189" customFormat="1">
      <c r="A154" s="189" t="str">
        <f>'HARD DATA'!B145</f>
        <v>Zelda</v>
      </c>
      <c r="B154" s="190">
        <f>_xlfn.IFNA(INDEX(L_TIP_TEPPAN[],MATCH($A154,L_TIP_TEPPAN[EMPLOYEE NAME],0),3),0)</f>
        <v>0</v>
      </c>
      <c r="C154" s="190">
        <f>_xlfn.IFNA(INDEX(L_TIP_SUSHI[],MATCH($A154,L_TIP_SUSHI[EMPLOYEE NAME],0),3),0)</f>
        <v>0</v>
      </c>
      <c r="D154" s="191">
        <f>_xlfn.IFNA(INDEX(L_TIP_BAR[],MATCH($A154,L_TIP_BAR[EMPLOYEE NAME],0),3),0)</f>
        <v>0</v>
      </c>
      <c r="E154" s="192">
        <f>_xlfn.IFNA(INDEX(L_TIP_BUSSER[],MATCH($A154,L_TIP_BUSSER[EMPLOYEE NAME],0),3),0)</f>
        <v>0</v>
      </c>
      <c r="F154" s="190">
        <f>_xlfn.IFNA(INDEX(L_TIP_TOGO[],MATCH(A154,L_TIP_TOGO[EMPLOYEE NAME],0),3),0)</f>
        <v>0</v>
      </c>
      <c r="G154" s="193"/>
      <c r="I154" s="189">
        <f>_xlfn.IFNA(INDEX(D_TIP_TEPPAN[],MATCH($A154,D_TIP_TEPPAN[EMPLOYEE NAME],0),3),0)</f>
        <v>0</v>
      </c>
      <c r="J154" s="189">
        <f>_xlfn.IFNA(INDEX(D_TIP_SUSHI[],MATCH($A154,D_TIP_SUSHI[EMPLOYEE NAME],0),3),0)</f>
        <v>0</v>
      </c>
      <c r="K154" s="189">
        <f>_xlfn.IFNA(INDEX(D_TIP_BAR[],MATCH($A154,D_TIP_BAR[EMPLOYEE NAME],0),3),0)</f>
        <v>0</v>
      </c>
      <c r="L154" s="189">
        <f>_xlfn.IFNA(INDEX(D_TIP_BUSSER[],MATCH($A154,D_TIP_BUSSER[EMPLOYEE NAME],0),3),0)</f>
        <v>0</v>
      </c>
      <c r="M154" s="189">
        <f>_xlfn.IFNA(INDEX(D_TIP_TOGO[],MATCH($A154,D_TIP_TOGO[EMPLOYEE NAME],0),3),0)</f>
        <v>0</v>
      </c>
      <c r="N154" s="189">
        <f t="shared" si="97"/>
        <v>0</v>
      </c>
      <c r="O154" s="193">
        <f t="shared" si="98"/>
        <v>0</v>
      </c>
      <c r="P154" s="189">
        <f t="shared" si="99"/>
        <v>0</v>
      </c>
      <c r="Q154" s="194"/>
      <c r="R154" s="189" t="str">
        <f t="shared" si="75"/>
        <v/>
      </c>
      <c r="S154" s="189" t="str">
        <f t="shared" si="87"/>
        <v/>
      </c>
      <c r="V154" s="194"/>
      <c r="W154" s="189" t="str">
        <f t="shared" si="76"/>
        <v/>
      </c>
      <c r="X154" s="189">
        <f t="shared" si="88"/>
        <v>0</v>
      </c>
      <c r="Y154" s="189">
        <f t="shared" si="89"/>
        <v>0</v>
      </c>
      <c r="Z154" s="189">
        <f t="shared" si="90"/>
        <v>0</v>
      </c>
      <c r="AB154" s="194"/>
      <c r="AC154" s="189" t="str">
        <f t="shared" si="77"/>
        <v/>
      </c>
      <c r="AD154" s="189">
        <f t="shared" si="91"/>
        <v>0</v>
      </c>
      <c r="AE154" s="189">
        <f t="shared" si="92"/>
        <v>0</v>
      </c>
      <c r="AF154" s="189">
        <f t="shared" si="93"/>
        <v>0</v>
      </c>
      <c r="AH154" s="194"/>
      <c r="AI154" s="189" t="str">
        <f t="shared" si="78"/>
        <v/>
      </c>
      <c r="AJ154" s="189">
        <f t="shared" si="94"/>
        <v>0</v>
      </c>
      <c r="AK154" s="189">
        <f t="shared" si="79"/>
        <v>0</v>
      </c>
      <c r="AL154" s="189">
        <f t="shared" si="80"/>
        <v>0</v>
      </c>
      <c r="AN154" s="194"/>
      <c r="AO154" s="189" t="str">
        <f t="shared" si="81"/>
        <v/>
      </c>
      <c r="AP154" s="189">
        <f t="shared" si="95"/>
        <v>0</v>
      </c>
      <c r="AQ154" s="189">
        <f t="shared" si="82"/>
        <v>0</v>
      </c>
      <c r="AR154" s="189">
        <f t="shared" si="83"/>
        <v>0</v>
      </c>
      <c r="AT154" s="194"/>
      <c r="AU154" s="189" t="str">
        <f t="shared" si="84"/>
        <v/>
      </c>
      <c r="AV154" s="189">
        <f t="shared" si="96"/>
        <v>0</v>
      </c>
      <c r="AW154" s="189">
        <f t="shared" si="85"/>
        <v>0</v>
      </c>
      <c r="AX154" s="189">
        <f t="shared" si="86"/>
        <v>0</v>
      </c>
      <c r="AZ154" s="194"/>
    </row>
    <row r="155" spans="1:52" s="189" customFormat="1">
      <c r="A155" s="189" t="str">
        <f>'HARD DATA'!B146</f>
        <v>Link</v>
      </c>
      <c r="B155" s="190">
        <f>_xlfn.IFNA(INDEX(L_TIP_TEPPAN[],MATCH($A155,L_TIP_TEPPAN[EMPLOYEE NAME],0),3),0)</f>
        <v>0</v>
      </c>
      <c r="C155" s="190">
        <f>_xlfn.IFNA(INDEX(L_TIP_SUSHI[],MATCH($A155,L_TIP_SUSHI[EMPLOYEE NAME],0),3),0)</f>
        <v>0</v>
      </c>
      <c r="D155" s="191">
        <f>_xlfn.IFNA(INDEX(L_TIP_BAR[],MATCH($A155,L_TIP_BAR[EMPLOYEE NAME],0),3),0)</f>
        <v>0</v>
      </c>
      <c r="E155" s="192">
        <f>_xlfn.IFNA(INDEX(L_TIP_BUSSER[],MATCH($A155,L_TIP_BUSSER[EMPLOYEE NAME],0),3),0)</f>
        <v>0</v>
      </c>
      <c r="F155" s="190">
        <f>_xlfn.IFNA(INDEX(L_TIP_TOGO[],MATCH(A155,L_TIP_TOGO[EMPLOYEE NAME],0),3),0)</f>
        <v>0</v>
      </c>
      <c r="G155" s="193"/>
      <c r="I155" s="189">
        <f>_xlfn.IFNA(INDEX(D_TIP_TEPPAN[],MATCH($A155,D_TIP_TEPPAN[EMPLOYEE NAME],0),3),0)</f>
        <v>0</v>
      </c>
      <c r="J155" s="189">
        <f>_xlfn.IFNA(INDEX(D_TIP_SUSHI[],MATCH($A155,D_TIP_SUSHI[EMPLOYEE NAME],0),3),0)</f>
        <v>0</v>
      </c>
      <c r="K155" s="189">
        <f>_xlfn.IFNA(INDEX(D_TIP_BAR[],MATCH($A155,D_TIP_BAR[EMPLOYEE NAME],0),3),0)</f>
        <v>0</v>
      </c>
      <c r="L155" s="189">
        <f>_xlfn.IFNA(INDEX(D_TIP_BUSSER[],MATCH($A155,D_TIP_BUSSER[EMPLOYEE NAME],0),3),0)</f>
        <v>0</v>
      </c>
      <c r="M155" s="189">
        <f>_xlfn.IFNA(INDEX(D_TIP_TOGO[],MATCH($A155,D_TIP_TOGO[EMPLOYEE NAME],0),3),0)</f>
        <v>0</v>
      </c>
      <c r="N155" s="189">
        <f t="shared" si="97"/>
        <v>0</v>
      </c>
      <c r="O155" s="193">
        <f t="shared" si="98"/>
        <v>0</v>
      </c>
      <c r="P155" s="189">
        <f t="shared" si="99"/>
        <v>0</v>
      </c>
      <c r="Q155" s="194"/>
      <c r="R155" s="189" t="str">
        <f t="shared" si="75"/>
        <v/>
      </c>
      <c r="S155" s="189" t="str">
        <f t="shared" si="87"/>
        <v/>
      </c>
      <c r="V155" s="194"/>
      <c r="W155" s="189" t="str">
        <f t="shared" si="76"/>
        <v/>
      </c>
      <c r="X155" s="189">
        <f t="shared" si="88"/>
        <v>0</v>
      </c>
      <c r="Y155" s="189">
        <f t="shared" si="89"/>
        <v>0</v>
      </c>
      <c r="Z155" s="189">
        <f t="shared" si="90"/>
        <v>0</v>
      </c>
      <c r="AB155" s="194"/>
      <c r="AC155" s="189" t="str">
        <f t="shared" si="77"/>
        <v/>
      </c>
      <c r="AD155" s="189">
        <f t="shared" si="91"/>
        <v>0</v>
      </c>
      <c r="AE155" s="189">
        <f t="shared" si="92"/>
        <v>0</v>
      </c>
      <c r="AF155" s="189">
        <f t="shared" si="93"/>
        <v>0</v>
      </c>
      <c r="AH155" s="194"/>
      <c r="AI155" s="189" t="str">
        <f t="shared" si="78"/>
        <v/>
      </c>
      <c r="AJ155" s="189">
        <f t="shared" si="94"/>
        <v>0</v>
      </c>
      <c r="AK155" s="189">
        <f t="shared" si="79"/>
        <v>0</v>
      </c>
      <c r="AL155" s="189">
        <f t="shared" si="80"/>
        <v>0</v>
      </c>
      <c r="AN155" s="194"/>
      <c r="AO155" s="189" t="str">
        <f t="shared" si="81"/>
        <v/>
      </c>
      <c r="AP155" s="189">
        <f t="shared" si="95"/>
        <v>0</v>
      </c>
      <c r="AQ155" s="189">
        <f t="shared" si="82"/>
        <v>0</v>
      </c>
      <c r="AR155" s="189">
        <f t="shared" si="83"/>
        <v>0</v>
      </c>
      <c r="AT155" s="194"/>
      <c r="AU155" s="189" t="str">
        <f t="shared" si="84"/>
        <v/>
      </c>
      <c r="AV155" s="189">
        <f t="shared" si="96"/>
        <v>0</v>
      </c>
      <c r="AW155" s="189">
        <f t="shared" si="85"/>
        <v>0</v>
      </c>
      <c r="AX155" s="189">
        <f t="shared" si="86"/>
        <v>0</v>
      </c>
      <c r="AZ155" s="194"/>
    </row>
    <row r="156" spans="1:52" s="189" customFormat="1">
      <c r="A156" s="189" t="str">
        <f>'HARD DATA'!B147</f>
        <v>Gorgon</v>
      </c>
      <c r="B156" s="190">
        <f>_xlfn.IFNA(INDEX(L_TIP_TEPPAN[],MATCH($A156,L_TIP_TEPPAN[EMPLOYEE NAME],0),3),0)</f>
        <v>0</v>
      </c>
      <c r="C156" s="190">
        <f>_xlfn.IFNA(INDEX(L_TIP_SUSHI[],MATCH($A156,L_TIP_SUSHI[EMPLOYEE NAME],0),3),0)</f>
        <v>0</v>
      </c>
      <c r="D156" s="191">
        <f>_xlfn.IFNA(INDEX(L_TIP_BAR[],MATCH($A156,L_TIP_BAR[EMPLOYEE NAME],0),3),0)</f>
        <v>0</v>
      </c>
      <c r="E156" s="192">
        <f>_xlfn.IFNA(INDEX(L_TIP_BUSSER[],MATCH($A156,L_TIP_BUSSER[EMPLOYEE NAME],0),3),0)</f>
        <v>0</v>
      </c>
      <c r="F156" s="190">
        <f>_xlfn.IFNA(INDEX(L_TIP_TOGO[],MATCH(A156,L_TIP_TOGO[EMPLOYEE NAME],0),3),0)</f>
        <v>0</v>
      </c>
      <c r="G156" s="193"/>
      <c r="I156" s="189">
        <f>_xlfn.IFNA(INDEX(D_TIP_TEPPAN[],MATCH($A156,D_TIP_TEPPAN[EMPLOYEE NAME],0),3),0)</f>
        <v>0</v>
      </c>
      <c r="J156" s="189">
        <f>_xlfn.IFNA(INDEX(D_TIP_SUSHI[],MATCH($A156,D_TIP_SUSHI[EMPLOYEE NAME],0),3),0)</f>
        <v>0</v>
      </c>
      <c r="K156" s="189">
        <f>_xlfn.IFNA(INDEX(D_TIP_BAR[],MATCH($A156,D_TIP_BAR[EMPLOYEE NAME],0),3),0)</f>
        <v>0</v>
      </c>
      <c r="L156" s="189">
        <f>_xlfn.IFNA(INDEX(D_TIP_BUSSER[],MATCH($A156,D_TIP_BUSSER[EMPLOYEE NAME],0),3),0)</f>
        <v>0</v>
      </c>
      <c r="M156" s="189">
        <f>_xlfn.IFNA(INDEX(D_TIP_TOGO[],MATCH($A156,D_TIP_TOGO[EMPLOYEE NAME],0),3),0)</f>
        <v>0</v>
      </c>
      <c r="N156" s="189">
        <f t="shared" si="97"/>
        <v>0</v>
      </c>
      <c r="O156" s="193">
        <f t="shared" si="98"/>
        <v>0</v>
      </c>
      <c r="P156" s="189">
        <f t="shared" si="99"/>
        <v>0</v>
      </c>
      <c r="Q156" s="194"/>
      <c r="R156" s="189" t="str">
        <f t="shared" si="75"/>
        <v/>
      </c>
      <c r="S156" s="189" t="str">
        <f t="shared" si="87"/>
        <v/>
      </c>
      <c r="V156" s="194"/>
      <c r="W156" s="189" t="str">
        <f t="shared" si="76"/>
        <v/>
      </c>
      <c r="X156" s="189">
        <f t="shared" si="88"/>
        <v>0</v>
      </c>
      <c r="Y156" s="189">
        <f t="shared" si="89"/>
        <v>0</v>
      </c>
      <c r="Z156" s="189">
        <f t="shared" si="90"/>
        <v>0</v>
      </c>
      <c r="AB156" s="194"/>
      <c r="AC156" s="189" t="str">
        <f t="shared" si="77"/>
        <v/>
      </c>
      <c r="AD156" s="189">
        <f t="shared" si="91"/>
        <v>0</v>
      </c>
      <c r="AE156" s="189">
        <f t="shared" si="92"/>
        <v>0</v>
      </c>
      <c r="AF156" s="189">
        <f t="shared" si="93"/>
        <v>0</v>
      </c>
      <c r="AH156" s="194"/>
      <c r="AI156" s="189" t="str">
        <f t="shared" si="78"/>
        <v/>
      </c>
      <c r="AJ156" s="189">
        <f t="shared" si="94"/>
        <v>0</v>
      </c>
      <c r="AK156" s="189">
        <f t="shared" si="79"/>
        <v>0</v>
      </c>
      <c r="AL156" s="189">
        <f t="shared" si="80"/>
        <v>0</v>
      </c>
      <c r="AN156" s="194"/>
      <c r="AO156" s="189" t="str">
        <f t="shared" si="81"/>
        <v/>
      </c>
      <c r="AP156" s="189">
        <f t="shared" si="95"/>
        <v>0</v>
      </c>
      <c r="AQ156" s="189">
        <f t="shared" si="82"/>
        <v>0</v>
      </c>
      <c r="AR156" s="189">
        <f t="shared" si="83"/>
        <v>0</v>
      </c>
      <c r="AT156" s="194"/>
      <c r="AU156" s="189" t="str">
        <f t="shared" si="84"/>
        <v/>
      </c>
      <c r="AV156" s="189">
        <f t="shared" si="96"/>
        <v>0</v>
      </c>
      <c r="AW156" s="189">
        <f t="shared" si="85"/>
        <v>0</v>
      </c>
      <c r="AX156" s="189">
        <f t="shared" si="86"/>
        <v>0</v>
      </c>
      <c r="AZ156" s="194"/>
    </row>
    <row r="157" spans="1:52" s="189" customFormat="1">
      <c r="A157" s="189" t="str">
        <f>'HARD DATA'!B148</f>
        <v>Mork</v>
      </c>
      <c r="B157" s="190">
        <f>_xlfn.IFNA(INDEX(L_TIP_TEPPAN[],MATCH($A157,L_TIP_TEPPAN[EMPLOYEE NAME],0),3),0)</f>
        <v>0</v>
      </c>
      <c r="C157" s="190">
        <f>_xlfn.IFNA(INDEX(L_TIP_SUSHI[],MATCH($A157,L_TIP_SUSHI[EMPLOYEE NAME],0),3),0)</f>
        <v>0</v>
      </c>
      <c r="D157" s="191">
        <f>_xlfn.IFNA(INDEX(L_TIP_BAR[],MATCH($A157,L_TIP_BAR[EMPLOYEE NAME],0),3),0)</f>
        <v>0</v>
      </c>
      <c r="E157" s="192">
        <f>_xlfn.IFNA(INDEX(L_TIP_BUSSER[],MATCH($A157,L_TIP_BUSSER[EMPLOYEE NAME],0),3),0)</f>
        <v>0</v>
      </c>
      <c r="F157" s="190">
        <f>_xlfn.IFNA(INDEX(L_TIP_TOGO[],MATCH(A157,L_TIP_TOGO[EMPLOYEE NAME],0),3),0)</f>
        <v>0</v>
      </c>
      <c r="G157" s="193"/>
      <c r="I157" s="189">
        <f>_xlfn.IFNA(INDEX(D_TIP_TEPPAN[],MATCH($A157,D_TIP_TEPPAN[EMPLOYEE NAME],0),3),0)</f>
        <v>0</v>
      </c>
      <c r="J157" s="189">
        <f>_xlfn.IFNA(INDEX(D_TIP_SUSHI[],MATCH($A157,D_TIP_SUSHI[EMPLOYEE NAME],0),3),0)</f>
        <v>0</v>
      </c>
      <c r="K157" s="189">
        <f>_xlfn.IFNA(INDEX(D_TIP_BAR[],MATCH($A157,D_TIP_BAR[EMPLOYEE NAME],0),3),0)</f>
        <v>0</v>
      </c>
      <c r="L157" s="189">
        <f>_xlfn.IFNA(INDEX(D_TIP_BUSSER[],MATCH($A157,D_TIP_BUSSER[EMPLOYEE NAME],0),3),0)</f>
        <v>0</v>
      </c>
      <c r="M157" s="189">
        <f>_xlfn.IFNA(INDEX(D_TIP_TOGO[],MATCH($A157,D_TIP_TOGO[EMPLOYEE NAME],0),3),0)</f>
        <v>0</v>
      </c>
      <c r="N157" s="189">
        <f t="shared" si="97"/>
        <v>0</v>
      </c>
      <c r="O157" s="193">
        <f t="shared" si="98"/>
        <v>0</v>
      </c>
      <c r="P157" s="189">
        <f t="shared" si="99"/>
        <v>0</v>
      </c>
      <c r="Q157" s="194"/>
      <c r="R157" s="189" t="str">
        <f t="shared" si="75"/>
        <v/>
      </c>
      <c r="S157" s="189" t="str">
        <f t="shared" si="87"/>
        <v/>
      </c>
      <c r="V157" s="194"/>
      <c r="W157" s="189" t="str">
        <f t="shared" si="76"/>
        <v/>
      </c>
      <c r="X157" s="189">
        <f t="shared" si="88"/>
        <v>0</v>
      </c>
      <c r="Y157" s="189">
        <f t="shared" si="89"/>
        <v>0</v>
      </c>
      <c r="Z157" s="189">
        <f t="shared" si="90"/>
        <v>0</v>
      </c>
      <c r="AB157" s="194"/>
      <c r="AC157" s="189" t="str">
        <f t="shared" si="77"/>
        <v/>
      </c>
      <c r="AD157" s="189">
        <f t="shared" si="91"/>
        <v>0</v>
      </c>
      <c r="AE157" s="189">
        <f t="shared" si="92"/>
        <v>0</v>
      </c>
      <c r="AF157" s="189">
        <f t="shared" si="93"/>
        <v>0</v>
      </c>
      <c r="AH157" s="194"/>
      <c r="AI157" s="189" t="str">
        <f t="shared" si="78"/>
        <v/>
      </c>
      <c r="AJ157" s="189">
        <f t="shared" si="94"/>
        <v>0</v>
      </c>
      <c r="AK157" s="189">
        <f t="shared" si="79"/>
        <v>0</v>
      </c>
      <c r="AL157" s="189">
        <f t="shared" si="80"/>
        <v>0</v>
      </c>
      <c r="AN157" s="194"/>
      <c r="AO157" s="189" t="str">
        <f t="shared" si="81"/>
        <v/>
      </c>
      <c r="AP157" s="189">
        <f t="shared" si="95"/>
        <v>0</v>
      </c>
      <c r="AQ157" s="189">
        <f t="shared" si="82"/>
        <v>0</v>
      </c>
      <c r="AR157" s="189">
        <f t="shared" si="83"/>
        <v>0</v>
      </c>
      <c r="AT157" s="194"/>
      <c r="AU157" s="189" t="str">
        <f t="shared" si="84"/>
        <v/>
      </c>
      <c r="AV157" s="189">
        <f t="shared" si="96"/>
        <v>0</v>
      </c>
      <c r="AW157" s="189">
        <f t="shared" si="85"/>
        <v>0</v>
      </c>
      <c r="AX157" s="189">
        <f t="shared" si="86"/>
        <v>0</v>
      </c>
      <c r="AZ157" s="194"/>
    </row>
    <row r="158" spans="1:52" s="189" customFormat="1">
      <c r="A158" s="189" t="str">
        <f>'HARD DATA'!B149</f>
        <v>Mindy</v>
      </c>
      <c r="B158" s="190">
        <f>_xlfn.IFNA(INDEX(L_TIP_TEPPAN[],MATCH($A158,L_TIP_TEPPAN[EMPLOYEE NAME],0),3),0)</f>
        <v>0</v>
      </c>
      <c r="C158" s="190">
        <f>_xlfn.IFNA(INDEX(L_TIP_SUSHI[],MATCH($A158,L_TIP_SUSHI[EMPLOYEE NAME],0),3),0)</f>
        <v>62</v>
      </c>
      <c r="D158" s="191">
        <f>_xlfn.IFNA(INDEX(L_TIP_BAR[],MATCH($A158,L_TIP_BAR[EMPLOYEE NAME],0),3),0)</f>
        <v>0</v>
      </c>
      <c r="E158" s="192">
        <f>_xlfn.IFNA(INDEX(L_TIP_BUSSER[],MATCH($A158,L_TIP_BUSSER[EMPLOYEE NAME],0),3),0)</f>
        <v>0</v>
      </c>
      <c r="F158" s="190">
        <f>_xlfn.IFNA(INDEX(L_TIP_TOGO[],MATCH(A158,L_TIP_TOGO[EMPLOYEE NAME],0),3),0)</f>
        <v>0</v>
      </c>
      <c r="G158" s="193"/>
      <c r="I158" s="189">
        <f>_xlfn.IFNA(INDEX(D_TIP_TEPPAN[],MATCH($A158,D_TIP_TEPPAN[EMPLOYEE NAME],0),3),0)</f>
        <v>0</v>
      </c>
      <c r="J158" s="189">
        <f>_xlfn.IFNA(INDEX(D_TIP_SUSHI[],MATCH($A158,D_TIP_SUSHI[EMPLOYEE NAME],0),3),0)</f>
        <v>0</v>
      </c>
      <c r="K158" s="189">
        <f>_xlfn.IFNA(INDEX(D_TIP_BAR[],MATCH($A158,D_TIP_BAR[EMPLOYEE NAME],0),3),0)</f>
        <v>0</v>
      </c>
      <c r="L158" s="189">
        <f>_xlfn.IFNA(INDEX(D_TIP_BUSSER[],MATCH($A158,D_TIP_BUSSER[EMPLOYEE NAME],0),3),0)</f>
        <v>0</v>
      </c>
      <c r="M158" s="189">
        <f>_xlfn.IFNA(INDEX(D_TIP_TOGO[],MATCH($A158,D_TIP_TOGO[EMPLOYEE NAME],0),3),0)</f>
        <v>0</v>
      </c>
      <c r="N158" s="189">
        <f t="shared" si="97"/>
        <v>0</v>
      </c>
      <c r="O158" s="193">
        <f t="shared" si="98"/>
        <v>62</v>
      </c>
      <c r="P158" s="189">
        <f t="shared" si="99"/>
        <v>62</v>
      </c>
      <c r="Q158" s="194"/>
      <c r="R158" s="189" t="str">
        <f t="shared" si="75"/>
        <v>Mindy</v>
      </c>
      <c r="S158" s="189">
        <f t="shared" si="87"/>
        <v>62</v>
      </c>
      <c r="V158" s="194"/>
      <c r="W158" s="189" t="str">
        <f t="shared" si="76"/>
        <v/>
      </c>
      <c r="X158" s="189">
        <f t="shared" si="88"/>
        <v>0</v>
      </c>
      <c r="Y158" s="189">
        <f t="shared" si="89"/>
        <v>0</v>
      </c>
      <c r="Z158" s="189">
        <f t="shared" si="90"/>
        <v>0</v>
      </c>
      <c r="AB158" s="194"/>
      <c r="AC158" s="189" t="str">
        <f t="shared" si="77"/>
        <v>Mindy</v>
      </c>
      <c r="AD158" s="189">
        <f t="shared" si="91"/>
        <v>62</v>
      </c>
      <c r="AE158" s="189">
        <f t="shared" si="92"/>
        <v>62</v>
      </c>
      <c r="AF158" s="189">
        <f t="shared" si="93"/>
        <v>0</v>
      </c>
      <c r="AH158" s="194"/>
      <c r="AI158" s="189" t="str">
        <f t="shared" si="78"/>
        <v/>
      </c>
      <c r="AJ158" s="189">
        <f t="shared" si="94"/>
        <v>0</v>
      </c>
      <c r="AK158" s="189">
        <f t="shared" si="79"/>
        <v>0</v>
      </c>
      <c r="AL158" s="189">
        <f t="shared" si="80"/>
        <v>0</v>
      </c>
      <c r="AN158" s="194"/>
      <c r="AO158" s="189" t="str">
        <f t="shared" si="81"/>
        <v/>
      </c>
      <c r="AP158" s="189">
        <f t="shared" si="95"/>
        <v>0</v>
      </c>
      <c r="AQ158" s="189">
        <f t="shared" si="82"/>
        <v>0</v>
      </c>
      <c r="AR158" s="189">
        <f t="shared" si="83"/>
        <v>0</v>
      </c>
      <c r="AT158" s="194"/>
      <c r="AU158" s="189" t="str">
        <f t="shared" si="84"/>
        <v/>
      </c>
      <c r="AV158" s="189">
        <f t="shared" si="96"/>
        <v>0</v>
      </c>
      <c r="AW158" s="189">
        <f t="shared" si="85"/>
        <v>0</v>
      </c>
      <c r="AX158" s="189">
        <f t="shared" si="86"/>
        <v>0</v>
      </c>
      <c r="AZ158" s="194"/>
    </row>
    <row r="159" spans="1:52" s="189" customFormat="1">
      <c r="A159" s="189" t="str">
        <f>'HARD DATA'!B150</f>
        <v>Bullwinkle</v>
      </c>
      <c r="B159" s="190">
        <f>_xlfn.IFNA(INDEX(L_TIP_TEPPAN[],MATCH($A159,L_TIP_TEPPAN[EMPLOYEE NAME],0),3),0)</f>
        <v>0</v>
      </c>
      <c r="C159" s="190">
        <f>_xlfn.IFNA(INDEX(L_TIP_SUSHI[],MATCH($A159,L_TIP_SUSHI[EMPLOYEE NAME],0),3),0)</f>
        <v>0</v>
      </c>
      <c r="D159" s="191">
        <f>_xlfn.IFNA(INDEX(L_TIP_BAR[],MATCH($A159,L_TIP_BAR[EMPLOYEE NAME],0),3),0)</f>
        <v>0</v>
      </c>
      <c r="E159" s="192">
        <f>_xlfn.IFNA(INDEX(L_TIP_BUSSER[],MATCH($A159,L_TIP_BUSSER[EMPLOYEE NAME],0),3),0)</f>
        <v>0</v>
      </c>
      <c r="F159" s="190">
        <f>_xlfn.IFNA(INDEX(L_TIP_TOGO[],MATCH(A159,L_TIP_TOGO[EMPLOYEE NAME],0),3),0)</f>
        <v>0</v>
      </c>
      <c r="G159" s="193"/>
      <c r="I159" s="189">
        <f>_xlfn.IFNA(INDEX(D_TIP_TEPPAN[],MATCH($A159,D_TIP_TEPPAN[EMPLOYEE NAME],0),3),0)</f>
        <v>0</v>
      </c>
      <c r="J159" s="189">
        <f>_xlfn.IFNA(INDEX(D_TIP_SUSHI[],MATCH($A159,D_TIP_SUSHI[EMPLOYEE NAME],0),3),0)</f>
        <v>0</v>
      </c>
      <c r="K159" s="189">
        <f>_xlfn.IFNA(INDEX(D_TIP_BAR[],MATCH($A159,D_TIP_BAR[EMPLOYEE NAME],0),3),0)</f>
        <v>0</v>
      </c>
      <c r="L159" s="189">
        <f>_xlfn.IFNA(INDEX(D_TIP_BUSSER[],MATCH($A159,D_TIP_BUSSER[EMPLOYEE NAME],0),3),0)</f>
        <v>0</v>
      </c>
      <c r="M159" s="189">
        <f>_xlfn.IFNA(INDEX(D_TIP_TOGO[],MATCH($A159,D_TIP_TOGO[EMPLOYEE NAME],0),3),0)</f>
        <v>0</v>
      </c>
      <c r="N159" s="189">
        <f t="shared" si="97"/>
        <v>0</v>
      </c>
      <c r="O159" s="193">
        <f t="shared" si="98"/>
        <v>0</v>
      </c>
      <c r="P159" s="189">
        <f t="shared" si="99"/>
        <v>0</v>
      </c>
      <c r="Q159" s="194"/>
      <c r="R159" s="189" t="str">
        <f t="shared" si="75"/>
        <v/>
      </c>
      <c r="S159" s="189" t="str">
        <f t="shared" si="87"/>
        <v/>
      </c>
      <c r="V159" s="194"/>
      <c r="W159" s="189" t="str">
        <f t="shared" si="76"/>
        <v/>
      </c>
      <c r="X159" s="189">
        <f t="shared" si="88"/>
        <v>0</v>
      </c>
      <c r="Y159" s="189">
        <f t="shared" si="89"/>
        <v>0</v>
      </c>
      <c r="Z159" s="189">
        <f t="shared" si="90"/>
        <v>0</v>
      </c>
      <c r="AB159" s="194"/>
      <c r="AC159" s="189" t="str">
        <f t="shared" si="77"/>
        <v/>
      </c>
      <c r="AD159" s="189">
        <f t="shared" si="91"/>
        <v>0</v>
      </c>
      <c r="AE159" s="189">
        <f t="shared" si="92"/>
        <v>0</v>
      </c>
      <c r="AF159" s="189">
        <f t="shared" si="93"/>
        <v>0</v>
      </c>
      <c r="AH159" s="194"/>
      <c r="AI159" s="189" t="str">
        <f t="shared" si="78"/>
        <v/>
      </c>
      <c r="AJ159" s="189">
        <f t="shared" si="94"/>
        <v>0</v>
      </c>
      <c r="AK159" s="189">
        <f t="shared" si="79"/>
        <v>0</v>
      </c>
      <c r="AL159" s="189">
        <f t="shared" si="80"/>
        <v>0</v>
      </c>
      <c r="AN159" s="194"/>
      <c r="AO159" s="189" t="str">
        <f t="shared" si="81"/>
        <v/>
      </c>
      <c r="AP159" s="189">
        <f t="shared" si="95"/>
        <v>0</v>
      </c>
      <c r="AQ159" s="189">
        <f t="shared" si="82"/>
        <v>0</v>
      </c>
      <c r="AR159" s="189">
        <f t="shared" si="83"/>
        <v>0</v>
      </c>
      <c r="AT159" s="194"/>
      <c r="AU159" s="189" t="str">
        <f t="shared" si="84"/>
        <v/>
      </c>
      <c r="AV159" s="189">
        <f t="shared" si="96"/>
        <v>0</v>
      </c>
      <c r="AW159" s="189">
        <f t="shared" si="85"/>
        <v>0</v>
      </c>
      <c r="AX159" s="189">
        <f t="shared" si="86"/>
        <v>0</v>
      </c>
      <c r="AZ159" s="194"/>
    </row>
    <row r="160" spans="1:52" s="189" customFormat="1">
      <c r="A160" s="189" t="str">
        <f>'HARD DATA'!B151</f>
        <v>Rocky</v>
      </c>
      <c r="B160" s="190">
        <f>_xlfn.IFNA(INDEX(L_TIP_TEPPAN[],MATCH($A160,L_TIP_TEPPAN[EMPLOYEE NAME],0),3),0)</f>
        <v>0</v>
      </c>
      <c r="C160" s="190">
        <f>_xlfn.IFNA(INDEX(L_TIP_SUSHI[],MATCH($A160,L_TIP_SUSHI[EMPLOYEE NAME],0),3),0)</f>
        <v>0</v>
      </c>
      <c r="D160" s="191">
        <f>_xlfn.IFNA(INDEX(L_TIP_BAR[],MATCH($A160,L_TIP_BAR[EMPLOYEE NAME],0),3),0)</f>
        <v>0</v>
      </c>
      <c r="E160" s="192">
        <f>_xlfn.IFNA(INDEX(L_TIP_BUSSER[],MATCH($A160,L_TIP_BUSSER[EMPLOYEE NAME],0),3),0)</f>
        <v>0</v>
      </c>
      <c r="F160" s="190">
        <f>_xlfn.IFNA(INDEX(L_TIP_TOGO[],MATCH(A160,L_TIP_TOGO[EMPLOYEE NAME],0),3),0)</f>
        <v>0</v>
      </c>
      <c r="G160" s="193"/>
      <c r="I160" s="189">
        <f>_xlfn.IFNA(INDEX(D_TIP_TEPPAN[],MATCH($A160,D_TIP_TEPPAN[EMPLOYEE NAME],0),3),0)</f>
        <v>0</v>
      </c>
      <c r="J160" s="189">
        <f>_xlfn.IFNA(INDEX(D_TIP_SUSHI[],MATCH($A160,D_TIP_SUSHI[EMPLOYEE NAME],0),3),0)</f>
        <v>0</v>
      </c>
      <c r="K160" s="189">
        <f>_xlfn.IFNA(INDEX(D_TIP_BAR[],MATCH($A160,D_TIP_BAR[EMPLOYEE NAME],0),3),0)</f>
        <v>0</v>
      </c>
      <c r="L160" s="189">
        <f>_xlfn.IFNA(INDEX(D_TIP_BUSSER[],MATCH($A160,D_TIP_BUSSER[EMPLOYEE NAME],0),3),0)</f>
        <v>0</v>
      </c>
      <c r="M160" s="189">
        <f>_xlfn.IFNA(INDEX(D_TIP_TOGO[],MATCH($A160,D_TIP_TOGO[EMPLOYEE NAME],0),3),0)</f>
        <v>0</v>
      </c>
      <c r="N160" s="189">
        <f t="shared" si="97"/>
        <v>0</v>
      </c>
      <c r="O160" s="193">
        <f t="shared" si="98"/>
        <v>0</v>
      </c>
      <c r="P160" s="189">
        <f t="shared" si="99"/>
        <v>0</v>
      </c>
      <c r="Q160" s="194"/>
      <c r="R160" s="189" t="str">
        <f t="shared" si="75"/>
        <v/>
      </c>
      <c r="S160" s="189" t="str">
        <f t="shared" si="87"/>
        <v/>
      </c>
      <c r="V160" s="194"/>
      <c r="W160" s="189" t="str">
        <f t="shared" si="76"/>
        <v/>
      </c>
      <c r="X160" s="189">
        <f t="shared" si="88"/>
        <v>0</v>
      </c>
      <c r="Y160" s="189">
        <f t="shared" si="89"/>
        <v>0</v>
      </c>
      <c r="Z160" s="189">
        <f t="shared" si="90"/>
        <v>0</v>
      </c>
      <c r="AB160" s="194"/>
      <c r="AC160" s="189" t="str">
        <f t="shared" si="77"/>
        <v/>
      </c>
      <c r="AD160" s="189">
        <f t="shared" si="91"/>
        <v>0</v>
      </c>
      <c r="AE160" s="189">
        <f t="shared" si="92"/>
        <v>0</v>
      </c>
      <c r="AF160" s="189">
        <f t="shared" si="93"/>
        <v>0</v>
      </c>
      <c r="AH160" s="194"/>
      <c r="AI160" s="189" t="str">
        <f t="shared" si="78"/>
        <v/>
      </c>
      <c r="AJ160" s="189">
        <f t="shared" si="94"/>
        <v>0</v>
      </c>
      <c r="AK160" s="189">
        <f t="shared" si="79"/>
        <v>0</v>
      </c>
      <c r="AL160" s="189">
        <f t="shared" si="80"/>
        <v>0</v>
      </c>
      <c r="AN160" s="194"/>
      <c r="AO160" s="189" t="str">
        <f t="shared" si="81"/>
        <v/>
      </c>
      <c r="AP160" s="189">
        <f t="shared" si="95"/>
        <v>0</v>
      </c>
      <c r="AQ160" s="189">
        <f t="shared" si="82"/>
        <v>0</v>
      </c>
      <c r="AR160" s="189">
        <f t="shared" si="83"/>
        <v>0</v>
      </c>
      <c r="AT160" s="194"/>
      <c r="AU160" s="189" t="str">
        <f t="shared" si="84"/>
        <v/>
      </c>
      <c r="AV160" s="189">
        <f t="shared" si="96"/>
        <v>0</v>
      </c>
      <c r="AW160" s="189">
        <f t="shared" si="85"/>
        <v>0</v>
      </c>
      <c r="AX160" s="189">
        <f t="shared" si="86"/>
        <v>0</v>
      </c>
      <c r="AZ160" s="194"/>
    </row>
    <row r="161" spans="2:18" s="6" customFormat="1">
      <c r="B161" s="97"/>
      <c r="C161" s="97"/>
      <c r="D161" s="98"/>
      <c r="E161" s="176"/>
      <c r="F161" s="177"/>
      <c r="G161" s="178"/>
      <c r="R161"/>
    </row>
  </sheetData>
  <mergeCells count="10">
    <mergeCell ref="X7:Z8"/>
    <mergeCell ref="AD7:AF8"/>
    <mergeCell ref="AJ7:AL8"/>
    <mergeCell ref="AP7:AR8"/>
    <mergeCell ref="AV7:AX8"/>
    <mergeCell ref="E7:E8"/>
    <mergeCell ref="F7:F8"/>
    <mergeCell ref="G7:G8"/>
    <mergeCell ref="A3:C8"/>
    <mergeCell ref="S7:T8"/>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'HARD DATA'!$A$2:$A$151</xm:f>
          </x14:formula1>
          <xm:sqref>B2</xm:sqref>
        </x14:dataValidation>
        <x14:dataValidation type="list" allowBlank="1" showInputMessage="1" showErrorMessage="1" xr:uid="{00000000-0002-0000-0800-000001000000}">
          <x14:formula1>
            <xm:f>'Variable Data'!$A$5:$A$107</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Y47"/>
  <sheetViews>
    <sheetView zoomScale="85" zoomScaleNormal="85" workbookViewId="0">
      <selection activeCell="L39" sqref="L39"/>
    </sheetView>
  </sheetViews>
  <sheetFormatPr defaultRowHeight="14.4"/>
  <cols>
    <col min="1" max="1" width="6.109375" customWidth="1"/>
    <col min="2" max="2" width="0.5546875" style="6" customWidth="1"/>
    <col min="3" max="3" width="30.33203125" style="2" customWidth="1"/>
    <col min="4" max="4" width="17.33203125" bestFit="1" customWidth="1"/>
    <col min="5" max="5" width="24.44140625" bestFit="1" customWidth="1"/>
    <col min="6" max="6" width="0.5546875" style="6" customWidth="1"/>
    <col min="7" max="7" width="12.6640625" customWidth="1"/>
    <col min="8" max="8" width="16.44140625" customWidth="1"/>
    <col min="9" max="9" width="12.6640625" customWidth="1"/>
    <col min="10" max="10" width="0.5546875" style="6" customWidth="1"/>
    <col min="11" max="11" width="30.33203125" style="2" bestFit="1" customWidth="1"/>
    <col min="12" max="12" width="17.33203125" bestFit="1" customWidth="1"/>
    <col min="13" max="13" width="24.44140625" bestFit="1" customWidth="1"/>
    <col min="14" max="14" width="0.5546875" style="6" customWidth="1"/>
  </cols>
  <sheetData>
    <row r="2" spans="1:77">
      <c r="G2" s="223">
        <f>'LUNCH CASH'!J1</f>
        <v>29444</v>
      </c>
      <c r="H2" s="223"/>
      <c r="I2" s="223"/>
    </row>
    <row r="3" spans="1:77" ht="19.8">
      <c r="C3" s="2" t="s">
        <v>52</v>
      </c>
      <c r="D3" s="109">
        <f>'LUNCH CASH'!G53</f>
        <v>240</v>
      </c>
      <c r="G3" s="223"/>
      <c r="H3" s="223"/>
      <c r="I3" s="223"/>
      <c r="K3" s="2" t="s">
        <v>51</v>
      </c>
      <c r="L3" s="109">
        <f>'DINNER CASH'!G53</f>
        <v>20</v>
      </c>
    </row>
    <row r="4" spans="1:77" ht="19.8">
      <c r="C4" s="2" t="s">
        <v>324</v>
      </c>
      <c r="D4" s="109">
        <f>D3/SUM(L_TIP_TEPPAN[ENTRÉE])</f>
        <v>6.8571428571428568</v>
      </c>
      <c r="K4" s="2" t="s">
        <v>400</v>
      </c>
      <c r="L4" s="109">
        <f>L3/SUM(D_TIP_TEPPAN[ENTRÉE])</f>
        <v>0.38461538461538464</v>
      </c>
    </row>
    <row r="5" spans="1:77" ht="19.8">
      <c r="C5" s="225" t="s">
        <v>53</v>
      </c>
      <c r="D5" s="225"/>
      <c r="E5" s="109">
        <f>IF(COUNTA(L_TIP_TEPPAN[EMPLOYEE NAME])=COUNTA(L_TIP_TEPPAN[ENTRÉE]),ROUND(SUM(L_TIP_TEPPAN[AM TIP OUT])/COUNTA(L_TIP_TEPPAN[ENTRÉE]),0),"Check the tips")</f>
        <v>48</v>
      </c>
      <c r="G5" s="224" t="str">
        <f>'HARD DATA'!Z4</f>
        <v>TEPPAN</v>
      </c>
      <c r="H5" s="224"/>
      <c r="I5" s="224"/>
      <c r="K5" s="225" t="s">
        <v>54</v>
      </c>
      <c r="L5" s="225"/>
      <c r="M5" s="109">
        <f>IF(COUNTA(D_TIP_TEPPAN[EMPLOYEE NAME])=COUNTA(D_TIP_TEPPAN[ENTRÉE]),ROUND(SUM(D_TIP_TEPPAN[PM TIP OUT])/COUNTA(L_TIP_TEPPAN[ENTRÉE]),2),"Check the tips")</f>
        <v>4</v>
      </c>
    </row>
    <row r="6" spans="1:77" ht="19.8">
      <c r="C6" s="225" t="s">
        <v>325</v>
      </c>
      <c r="D6" s="225"/>
      <c r="E6" s="137">
        <f>IF(COUNTA(L_TIP_TEPPAN[EMPLOYEE NAME])=COUNTA(L_TIP_TEPPAN[ENTRÉE]),ROUND(SUM(L_TIP_TEPPAN[ENTRÉE])/COUNTA(L_TIP_TEPPAN[ENTRÉE]),0),"Check the tips")</f>
        <v>7</v>
      </c>
      <c r="G6" s="224"/>
      <c r="H6" s="224"/>
      <c r="I6" s="224"/>
      <c r="K6" s="225" t="s">
        <v>326</v>
      </c>
      <c r="L6" s="225"/>
      <c r="M6" s="137">
        <f>IF(COUNTA(D_TIP_TEPPAN[EMPLOYEE NAME])=COUNTA(D_TIP_TEPPAN[ENTRÉE]),ROUND(SUM(D_TIP_TEPPAN[ENTRÉE])/COUNTA(D_TIP_TEPPAN[ENTRÉE]),0),"Check the tips")</f>
        <v>10</v>
      </c>
    </row>
    <row r="7" spans="1:77" s="6" customFormat="1" ht="3" customHeight="1">
      <c r="A7"/>
      <c r="C7" s="5"/>
      <c r="K7" s="5"/>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ht="30" customHeight="1">
      <c r="C8" s="53"/>
      <c r="D8" s="54" t="str">
        <f>'HARD DATA'!Y2</f>
        <v>AM</v>
      </c>
      <c r="E8" s="53"/>
      <c r="G8" s="222" t="s">
        <v>56</v>
      </c>
      <c r="H8" s="222"/>
      <c r="I8" s="93">
        <f>MAX(L_TIP_TEPPAN[ENTRÉE])</f>
        <v>10</v>
      </c>
      <c r="K8" s="55"/>
      <c r="L8" s="56" t="str">
        <f>'HARD DATA'!Y1</f>
        <v>PM</v>
      </c>
      <c r="M8" s="55"/>
    </row>
    <row r="9" spans="1:77" s="6" customFormat="1" ht="3" customHeight="1">
      <c r="A9"/>
      <c r="C9" s="5"/>
      <c r="D9" s="5"/>
      <c r="E9" s="5"/>
      <c r="G9" s="95"/>
      <c r="H9" s="95"/>
      <c r="I9" s="94"/>
      <c r="K9" s="5"/>
      <c r="L9" s="5"/>
      <c r="M9" s="5"/>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50" customFormat="1" ht="30" customHeight="1">
      <c r="B10" s="49"/>
      <c r="C10" s="57" t="s">
        <v>46</v>
      </c>
      <c r="D10" s="57" t="s">
        <v>47</v>
      </c>
      <c r="E10" s="57" t="s">
        <v>59</v>
      </c>
      <c r="F10" s="49"/>
      <c r="G10" s="222" t="s">
        <v>55</v>
      </c>
      <c r="H10" s="222"/>
      <c r="I10" s="93">
        <f>MAX(D_TIP_TEPPAN[ENTRÉE])</f>
        <v>20</v>
      </c>
      <c r="J10" s="49"/>
      <c r="K10" s="57" t="s">
        <v>46</v>
      </c>
      <c r="L10" s="57" t="s">
        <v>47</v>
      </c>
      <c r="M10" s="57" t="s">
        <v>60</v>
      </c>
      <c r="N10" s="49"/>
    </row>
    <row r="11" spans="1:77" s="6" customFormat="1" ht="3" customHeight="1">
      <c r="B11" s="6">
        <v>1</v>
      </c>
      <c r="C11" s="5"/>
      <c r="J11" s="6">
        <v>1</v>
      </c>
      <c r="K11" s="5"/>
    </row>
    <row r="12" spans="1:77">
      <c r="B12" s="6">
        <v>1</v>
      </c>
      <c r="C12" s="66" t="s">
        <v>441</v>
      </c>
      <c r="D12" s="75">
        <v>10</v>
      </c>
      <c r="E12" s="76">
        <f>IF(COUNTIF($C$12:$C$46,L_TIP_TEPPAN[[#This Row],[EMPLOYEE NAME]])&gt;=2,'HARD DATA'!$Q$49,L_TIP_TEPPAN[[#This Row],[ENTRÉE]]*$D$4)</f>
        <v>68.571428571428569</v>
      </c>
      <c r="J12" s="6">
        <v>1</v>
      </c>
      <c r="K12" s="66"/>
      <c r="L12" s="34"/>
      <c r="M12" s="76">
        <f>IF(COUNTIF($K$12:$K$46,D_TIP_TEPPAN[[#This Row],[EMPLOYEE NAME]])&gt;=2,'HARD DATA'!$Q$49,D_TIP_TEPPAN[[#This Row],[ENTRÉE]]*$L$4)</f>
        <v>0</v>
      </c>
    </row>
    <row r="13" spans="1:77">
      <c r="B13" s="6">
        <v>2</v>
      </c>
      <c r="C13" s="66" t="s">
        <v>67</v>
      </c>
      <c r="D13" s="75">
        <v>5</v>
      </c>
      <c r="E13" s="76">
        <f>IF(COUNTIF($C$12:$C$46,L_TIP_TEPPAN[[#This Row],[EMPLOYEE NAME]])&gt;=2,'HARD DATA'!$Q$49,L_TIP_TEPPAN[[#This Row],[ENTRÉE]]*$D$4)</f>
        <v>34.285714285714285</v>
      </c>
      <c r="J13" s="6">
        <v>2</v>
      </c>
      <c r="K13" s="66" t="s">
        <v>67</v>
      </c>
      <c r="L13" s="34">
        <v>20</v>
      </c>
      <c r="M13" s="76">
        <f>IF(COUNTIF($K$12:$K$46,D_TIP_TEPPAN[[#This Row],[EMPLOYEE NAME]])&gt;=2,'HARD DATA'!$Q$49,D_TIP_TEPPAN[[#This Row],[ENTRÉE]]*$L$4)</f>
        <v>7.6923076923076925</v>
      </c>
    </row>
    <row r="14" spans="1:77">
      <c r="B14" s="6">
        <v>3</v>
      </c>
      <c r="C14" s="66"/>
      <c r="D14" s="75"/>
      <c r="E14" s="76">
        <f>IF(COUNTIF($C$12:$C$46,L_TIP_TEPPAN[[#This Row],[EMPLOYEE NAME]])&gt;=2,'HARD DATA'!$Q$49,L_TIP_TEPPAN[[#This Row],[ENTRÉE]]*$D$4)</f>
        <v>0</v>
      </c>
      <c r="J14" s="6">
        <v>3</v>
      </c>
      <c r="K14" s="66"/>
      <c r="L14" s="34"/>
      <c r="M14" s="76">
        <f>IF(COUNTIF($K$12:$K$46,D_TIP_TEPPAN[[#This Row],[EMPLOYEE NAME]])&gt;=2,'HARD DATA'!$Q$49,D_TIP_TEPPAN[[#This Row],[ENTRÉE]]*$L$4)</f>
        <v>0</v>
      </c>
    </row>
    <row r="15" spans="1:77">
      <c r="B15" s="6">
        <v>4</v>
      </c>
      <c r="C15" s="66"/>
      <c r="D15" s="75"/>
      <c r="E15" s="76">
        <f>IF(COUNTIF($C$12:$C$46,L_TIP_TEPPAN[[#This Row],[EMPLOYEE NAME]])&gt;=2,'HARD DATA'!$Q$49,L_TIP_TEPPAN[[#This Row],[ENTRÉE]]*$D$4)</f>
        <v>0</v>
      </c>
      <c r="J15" s="6">
        <v>4</v>
      </c>
      <c r="K15" s="66"/>
      <c r="L15" s="34"/>
      <c r="M15" s="76">
        <f>IF(COUNTIF($K$12:$K$46,D_TIP_TEPPAN[[#This Row],[EMPLOYEE NAME]])&gt;=2,'HARD DATA'!$Q$49,D_TIP_TEPPAN[[#This Row],[ENTRÉE]]*$L$4)</f>
        <v>0</v>
      </c>
    </row>
    <row r="16" spans="1:77">
      <c r="B16" s="6">
        <v>5</v>
      </c>
      <c r="C16" s="66" t="s">
        <v>71</v>
      </c>
      <c r="D16" s="75">
        <v>5</v>
      </c>
      <c r="E16" s="76">
        <f>IF(COUNTIF($C$12:$C$46,L_TIP_TEPPAN[[#This Row],[EMPLOYEE NAME]])&gt;=2,'HARD DATA'!$Q$49,L_TIP_TEPPAN[[#This Row],[ENTRÉE]]*$D$4)</f>
        <v>34.285714285714285</v>
      </c>
      <c r="J16" s="6">
        <v>5</v>
      </c>
      <c r="K16" s="66"/>
      <c r="L16" s="34"/>
      <c r="M16" s="76">
        <f>IF(COUNTIF($K$12:$K$46,D_TIP_TEPPAN[[#This Row],[EMPLOYEE NAME]])&gt;=2,'HARD DATA'!$Q$49,D_TIP_TEPPAN[[#This Row],[ENTRÉE]]*$L$4)</f>
        <v>0</v>
      </c>
    </row>
    <row r="17" spans="2:13">
      <c r="B17" s="6">
        <v>6</v>
      </c>
      <c r="C17" s="66"/>
      <c r="D17" s="75"/>
      <c r="E17" s="76">
        <f>IF(COUNTIF($C$12:$C$46,L_TIP_TEPPAN[[#This Row],[EMPLOYEE NAME]])&gt;=2,'HARD DATA'!$Q$49,L_TIP_TEPPAN[[#This Row],[ENTRÉE]]*$D$4)</f>
        <v>0</v>
      </c>
      <c r="J17" s="6">
        <v>6</v>
      </c>
      <c r="K17" s="66"/>
      <c r="L17" s="34"/>
      <c r="M17" s="76">
        <f>IF(COUNTIF($K$12:$K$46,D_TIP_TEPPAN[[#This Row],[EMPLOYEE NAME]])&gt;=2,'HARD DATA'!$Q$49,D_TIP_TEPPAN[[#This Row],[ENTRÉE]]*$L$4)</f>
        <v>0</v>
      </c>
    </row>
    <row r="18" spans="2:13">
      <c r="B18" s="6">
        <v>7</v>
      </c>
      <c r="C18" s="66"/>
      <c r="D18" s="75"/>
      <c r="E18" s="76">
        <f>IF(COUNTIF($C$12:$C$46,L_TIP_TEPPAN[[#This Row],[EMPLOYEE NAME]])&gt;=2,'HARD DATA'!$Q$49,L_TIP_TEPPAN[[#This Row],[ENTRÉE]]*$D$4)</f>
        <v>0</v>
      </c>
      <c r="J18" s="6">
        <v>7</v>
      </c>
      <c r="K18" s="66" t="s">
        <v>169</v>
      </c>
      <c r="L18" s="34">
        <v>15</v>
      </c>
      <c r="M18" s="76">
        <f>IF(COUNTIF($K$12:$K$46,D_TIP_TEPPAN[[#This Row],[EMPLOYEE NAME]])&gt;=2,'HARD DATA'!$Q$49,D_TIP_TEPPAN[[#This Row],[ENTRÉE]]*$L$4)</f>
        <v>5.7692307692307692</v>
      </c>
    </row>
    <row r="19" spans="2:13">
      <c r="B19" s="6">
        <v>8</v>
      </c>
      <c r="C19" s="66" t="s">
        <v>66</v>
      </c>
      <c r="D19" s="75">
        <v>10</v>
      </c>
      <c r="E19" s="76">
        <f>IF(COUNTIF($C$12:$C$46,L_TIP_TEPPAN[[#This Row],[EMPLOYEE NAME]])&gt;=2,'HARD DATA'!$Q$49,L_TIP_TEPPAN[[#This Row],[ENTRÉE]]*$D$4)</f>
        <v>68.571428571428569</v>
      </c>
      <c r="J19" s="6">
        <v>8</v>
      </c>
      <c r="K19" s="66"/>
      <c r="L19" s="34"/>
      <c r="M19" s="76">
        <f>IF(COUNTIF($K$12:$K$46,D_TIP_TEPPAN[[#This Row],[EMPLOYEE NAME]])&gt;=2,'HARD DATA'!$Q$49,D_TIP_TEPPAN[[#This Row],[ENTRÉE]]*$L$4)</f>
        <v>0</v>
      </c>
    </row>
    <row r="20" spans="2:13">
      <c r="B20" s="6">
        <v>9</v>
      </c>
      <c r="C20" s="66"/>
      <c r="D20" s="75"/>
      <c r="E20" s="76">
        <f>IF(COUNTIF($C$12:$C$46,L_TIP_TEPPAN[[#This Row],[EMPLOYEE NAME]])&gt;=2,'HARD DATA'!$Q$49,L_TIP_TEPPAN[[#This Row],[ENTRÉE]]*$D$4)</f>
        <v>0</v>
      </c>
      <c r="J20" s="6">
        <v>9</v>
      </c>
      <c r="K20" s="66"/>
      <c r="L20" s="34"/>
      <c r="M20" s="76">
        <f>IF(COUNTIF($K$12:$K$46,D_TIP_TEPPAN[[#This Row],[EMPLOYEE NAME]])&gt;=2,'HARD DATA'!$Q$49,D_TIP_TEPPAN[[#This Row],[ENTRÉE]]*$L$4)</f>
        <v>0</v>
      </c>
    </row>
    <row r="21" spans="2:13">
      <c r="B21" s="6">
        <v>10</v>
      </c>
      <c r="C21" s="66" t="s">
        <v>69</v>
      </c>
      <c r="D21" s="75">
        <v>5</v>
      </c>
      <c r="E21" s="76">
        <f>IF(COUNTIF($C$12:$C$46,L_TIP_TEPPAN[[#This Row],[EMPLOYEE NAME]])&gt;=2,'HARD DATA'!$Q$49,L_TIP_TEPPAN[[#This Row],[ENTRÉE]]*$D$4)</f>
        <v>34.285714285714285</v>
      </c>
      <c r="J21" s="6">
        <v>10</v>
      </c>
      <c r="K21" s="66"/>
      <c r="L21" s="34"/>
      <c r="M21" s="76">
        <f>IF(COUNTIF($K$12:$K$46,D_TIP_TEPPAN[[#This Row],[EMPLOYEE NAME]])&gt;=2,'HARD DATA'!$Q$49,D_TIP_TEPPAN[[#This Row],[ENTRÉE]]*$L$4)</f>
        <v>0</v>
      </c>
    </row>
    <row r="22" spans="2:13">
      <c r="B22" s="6">
        <v>11</v>
      </c>
      <c r="C22" s="66"/>
      <c r="D22" s="75"/>
      <c r="E22" s="76">
        <f>IF(COUNTIF($C$12:$C$46,L_TIP_TEPPAN[[#This Row],[EMPLOYEE NAME]])&gt;=2,'HARD DATA'!$Q$49,L_TIP_TEPPAN[[#This Row],[ENTRÉE]]*$D$4)</f>
        <v>0</v>
      </c>
      <c r="J22" s="6">
        <v>11</v>
      </c>
      <c r="K22" s="66" t="s">
        <v>168</v>
      </c>
      <c r="L22" s="34">
        <v>5</v>
      </c>
      <c r="M22" s="76">
        <f>IF(COUNTIF($K$12:$K$46,D_TIP_TEPPAN[[#This Row],[EMPLOYEE NAME]])&gt;=2,'HARD DATA'!$Q$49,D_TIP_TEPPAN[[#This Row],[ENTRÉE]]*$L$4)</f>
        <v>1.9230769230769231</v>
      </c>
    </row>
    <row r="23" spans="2:13">
      <c r="B23" s="6">
        <v>12</v>
      </c>
      <c r="C23" s="66"/>
      <c r="D23" s="75"/>
      <c r="E23" s="76">
        <f>IF(COUNTIF($C$12:$C$46,L_TIP_TEPPAN[[#This Row],[EMPLOYEE NAME]])&gt;=2,'HARD DATA'!$Q$49,L_TIP_TEPPAN[[#This Row],[ENTRÉE]]*$D$4)</f>
        <v>0</v>
      </c>
      <c r="J23" s="6">
        <v>12</v>
      </c>
      <c r="K23" s="66"/>
      <c r="L23" s="34"/>
      <c r="M23" s="76">
        <f>IF(COUNTIF($K$12:$K$46,D_TIP_TEPPAN[[#This Row],[EMPLOYEE NAME]])&gt;=2,'HARD DATA'!$Q$49,D_TIP_TEPPAN[[#This Row],[ENTRÉE]]*$L$4)</f>
        <v>0</v>
      </c>
    </row>
    <row r="24" spans="2:13">
      <c r="B24" s="6">
        <v>13</v>
      </c>
      <c r="C24" s="66"/>
      <c r="D24" s="75"/>
      <c r="E24" s="76">
        <f>IF(COUNTIF($C$12:$C$46,L_TIP_TEPPAN[[#This Row],[EMPLOYEE NAME]])&gt;=2,'HARD DATA'!$Q$49,L_TIP_TEPPAN[[#This Row],[ENTRÉE]]*$D$4)</f>
        <v>0</v>
      </c>
      <c r="J24" s="6">
        <v>13</v>
      </c>
      <c r="K24" s="66" t="s">
        <v>72</v>
      </c>
      <c r="L24" s="34">
        <v>2</v>
      </c>
      <c r="M24" s="76">
        <f>IF(COUNTIF($K$12:$K$46,D_TIP_TEPPAN[[#This Row],[EMPLOYEE NAME]])&gt;=2,'HARD DATA'!$Q$49,D_TIP_TEPPAN[[#This Row],[ENTRÉE]]*$L$4)</f>
        <v>0.76923076923076927</v>
      </c>
    </row>
    <row r="25" spans="2:13">
      <c r="B25" s="6">
        <v>14</v>
      </c>
      <c r="C25" s="66"/>
      <c r="D25" s="75"/>
      <c r="E25" s="76">
        <f>IF(COUNTIF($C$12:$C$46,L_TIP_TEPPAN[[#This Row],[EMPLOYEE NAME]])&gt;=2,'HARD DATA'!$Q$49,L_TIP_TEPPAN[[#This Row],[ENTRÉE]]*$D$4)</f>
        <v>0</v>
      </c>
      <c r="J25" s="6">
        <v>14</v>
      </c>
      <c r="K25" s="66"/>
      <c r="L25" s="34"/>
      <c r="M25" s="76">
        <f>IF(COUNTIF($K$12:$K$46,D_TIP_TEPPAN[[#This Row],[EMPLOYEE NAME]])&gt;=2,'HARD DATA'!$Q$49,D_TIP_TEPPAN[[#This Row],[ENTRÉE]]*$L$4)</f>
        <v>0</v>
      </c>
    </row>
    <row r="26" spans="2:13">
      <c r="B26" s="6">
        <v>15</v>
      </c>
      <c r="C26" s="66"/>
      <c r="D26" s="75"/>
      <c r="E26" s="76">
        <f>IF(COUNTIF($C$12:$C$46,L_TIP_TEPPAN[[#This Row],[EMPLOYEE NAME]])&gt;=2,'HARD DATA'!$Q$49,L_TIP_TEPPAN[[#This Row],[ENTRÉE]]*$D$4)</f>
        <v>0</v>
      </c>
      <c r="J26" s="6">
        <v>15</v>
      </c>
      <c r="K26" s="66" t="s">
        <v>156</v>
      </c>
      <c r="L26" s="34">
        <v>10</v>
      </c>
      <c r="M26" s="76">
        <f>IF(COUNTIF($K$12:$K$46,D_TIP_TEPPAN[[#This Row],[EMPLOYEE NAME]])&gt;=2,'HARD DATA'!$Q$49,D_TIP_TEPPAN[[#This Row],[ENTRÉE]]*$L$4)</f>
        <v>3.8461538461538463</v>
      </c>
    </row>
    <row r="27" spans="2:13">
      <c r="B27" s="6">
        <v>16</v>
      </c>
      <c r="C27" s="66"/>
      <c r="D27" s="75"/>
      <c r="E27" s="76">
        <f>IF(COUNTIF($C$12:$C$46,L_TIP_TEPPAN[[#This Row],[EMPLOYEE NAME]])&gt;=2,'HARD DATA'!$Q$49,L_TIP_TEPPAN[[#This Row],[ENTRÉE]]*$D$4)</f>
        <v>0</v>
      </c>
      <c r="J27" s="6">
        <v>16</v>
      </c>
      <c r="K27" s="66"/>
      <c r="L27" s="34"/>
      <c r="M27" s="76">
        <f>IF(COUNTIF($K$12:$K$46,D_TIP_TEPPAN[[#This Row],[EMPLOYEE NAME]])&gt;=2,'HARD DATA'!$Q$49,D_TIP_TEPPAN[[#This Row],[ENTRÉE]]*$L$4)</f>
        <v>0</v>
      </c>
    </row>
    <row r="28" spans="2:13">
      <c r="B28" s="6">
        <v>17</v>
      </c>
      <c r="C28" s="66"/>
      <c r="D28" s="75"/>
      <c r="E28" s="76">
        <f>IF(COUNTIF($C$12:$C$46,L_TIP_TEPPAN[[#This Row],[EMPLOYEE NAME]])&gt;=2,'HARD DATA'!$Q$49,L_TIP_TEPPAN[[#This Row],[ENTRÉE]]*$D$4)</f>
        <v>0</v>
      </c>
      <c r="J28" s="6">
        <v>17</v>
      </c>
      <c r="K28" s="66"/>
      <c r="L28" s="34"/>
      <c r="M28" s="76">
        <f>IF(COUNTIF($K$12:$K$46,D_TIP_TEPPAN[[#This Row],[EMPLOYEE NAME]])&gt;=2,'HARD DATA'!$Q$49,D_TIP_TEPPAN[[#This Row],[ENTRÉE]]*$L$4)</f>
        <v>0</v>
      </c>
    </row>
    <row r="29" spans="2:13">
      <c r="B29" s="6">
        <v>18</v>
      </c>
      <c r="C29" s="66"/>
      <c r="D29" s="75"/>
      <c r="E29" s="76">
        <f>IF(COUNTIF($C$12:$C$46,L_TIP_TEPPAN[[#This Row],[EMPLOYEE NAME]])&gt;=2,'HARD DATA'!$Q$49,L_TIP_TEPPAN[[#This Row],[ENTRÉE]]*$D$4)</f>
        <v>0</v>
      </c>
      <c r="J29" s="6">
        <v>18</v>
      </c>
      <c r="K29" s="66"/>
      <c r="L29" s="34"/>
      <c r="M29" s="76">
        <f>IF(COUNTIF($K$12:$K$46,D_TIP_TEPPAN[[#This Row],[EMPLOYEE NAME]])&gt;=2,'HARD DATA'!$Q$49,D_TIP_TEPPAN[[#This Row],[ENTRÉE]]*$L$4)</f>
        <v>0</v>
      </c>
    </row>
    <row r="30" spans="2:13">
      <c r="B30" s="6">
        <v>19</v>
      </c>
      <c r="C30" s="66"/>
      <c r="D30" s="75"/>
      <c r="E30" s="76">
        <f>IF(COUNTIF($C$12:$C$46,L_TIP_TEPPAN[[#This Row],[EMPLOYEE NAME]])&gt;=2,'HARD DATA'!$Q$49,L_TIP_TEPPAN[[#This Row],[ENTRÉE]]*$D$4)</f>
        <v>0</v>
      </c>
      <c r="J30" s="6">
        <v>19</v>
      </c>
      <c r="K30" s="66"/>
      <c r="L30" s="34"/>
      <c r="M30" s="76">
        <f>IF(COUNTIF($K$12:$K$46,D_TIP_TEPPAN[[#This Row],[EMPLOYEE NAME]])&gt;=2,'HARD DATA'!$Q$49,D_TIP_TEPPAN[[#This Row],[ENTRÉE]]*$L$4)</f>
        <v>0</v>
      </c>
    </row>
    <row r="31" spans="2:13">
      <c r="B31" s="6">
        <v>20</v>
      </c>
      <c r="C31" s="66"/>
      <c r="D31" s="75"/>
      <c r="E31" s="76">
        <f>IF(COUNTIF($C$12:$C$46,L_TIP_TEPPAN[[#This Row],[EMPLOYEE NAME]])&gt;=2,'HARD DATA'!$Q$49,L_TIP_TEPPAN[[#This Row],[ENTRÉE]]*$D$4)</f>
        <v>0</v>
      </c>
      <c r="J31" s="6">
        <v>20</v>
      </c>
      <c r="K31" s="66"/>
      <c r="L31" s="34"/>
      <c r="M31" s="76">
        <f>IF(COUNTIF($K$12:$K$46,D_TIP_TEPPAN[[#This Row],[EMPLOYEE NAME]])&gt;=2,'HARD DATA'!$Q$49,D_TIP_TEPPAN[[#This Row],[ENTRÉE]]*$L$4)</f>
        <v>0</v>
      </c>
    </row>
    <row r="32" spans="2:13">
      <c r="B32" s="6">
        <v>21</v>
      </c>
      <c r="C32" s="66"/>
      <c r="D32" s="75"/>
      <c r="E32" s="76">
        <f>IF(COUNTIF($C$12:$C$46,L_TIP_TEPPAN[[#This Row],[EMPLOYEE NAME]])&gt;=2,'HARD DATA'!$Q$49,L_TIP_TEPPAN[[#This Row],[ENTRÉE]]*$D$4)</f>
        <v>0</v>
      </c>
      <c r="J32" s="6">
        <v>21</v>
      </c>
      <c r="K32" s="66"/>
      <c r="L32" s="34"/>
      <c r="M32" s="76">
        <f>IF(COUNTIF($K$12:$K$46,D_TIP_TEPPAN[[#This Row],[EMPLOYEE NAME]])&gt;=2,'HARD DATA'!$Q$49,D_TIP_TEPPAN[[#This Row],[ENTRÉE]]*$L$4)</f>
        <v>0</v>
      </c>
    </row>
    <row r="33" spans="2:13">
      <c r="B33" s="6">
        <v>22</v>
      </c>
      <c r="C33" s="66"/>
      <c r="D33" s="75"/>
      <c r="E33" s="76">
        <f>IF(COUNTIF($C$12:$C$46,L_TIP_TEPPAN[[#This Row],[EMPLOYEE NAME]])&gt;=2,'HARD DATA'!$Q$49,L_TIP_TEPPAN[[#This Row],[ENTRÉE]]*$D$4)</f>
        <v>0</v>
      </c>
      <c r="J33" s="6">
        <v>22</v>
      </c>
      <c r="K33" s="66"/>
      <c r="L33" s="34"/>
      <c r="M33" s="76">
        <f>IF(COUNTIF($K$12:$K$46,D_TIP_TEPPAN[[#This Row],[EMPLOYEE NAME]])&gt;=2,'HARD DATA'!$Q$49,D_TIP_TEPPAN[[#This Row],[ENTRÉE]]*$L$4)</f>
        <v>0</v>
      </c>
    </row>
    <row r="34" spans="2:13">
      <c r="B34" s="6">
        <v>23</v>
      </c>
      <c r="C34" s="66"/>
      <c r="D34" s="75"/>
      <c r="E34" s="76">
        <f>IF(COUNTIF($C$12:$C$46,L_TIP_TEPPAN[[#This Row],[EMPLOYEE NAME]])&gt;=2,'HARD DATA'!$Q$49,L_TIP_TEPPAN[[#This Row],[ENTRÉE]]*$D$4)</f>
        <v>0</v>
      </c>
      <c r="J34" s="6">
        <v>23</v>
      </c>
      <c r="K34" s="66"/>
      <c r="L34" s="34"/>
      <c r="M34" s="76">
        <f>IF(COUNTIF($K$12:$K$46,D_TIP_TEPPAN[[#This Row],[EMPLOYEE NAME]])&gt;=2,'HARD DATA'!$Q$49,D_TIP_TEPPAN[[#This Row],[ENTRÉE]]*$L$4)</f>
        <v>0</v>
      </c>
    </row>
    <row r="35" spans="2:13">
      <c r="B35" s="6">
        <v>24</v>
      </c>
      <c r="C35" s="66"/>
      <c r="D35" s="75"/>
      <c r="E35" s="76">
        <f>IF(COUNTIF($C$12:$C$46,L_TIP_TEPPAN[[#This Row],[EMPLOYEE NAME]])&gt;=2,'HARD DATA'!$Q$49,L_TIP_TEPPAN[[#This Row],[ENTRÉE]]*$D$4)</f>
        <v>0</v>
      </c>
      <c r="J35" s="6">
        <v>24</v>
      </c>
      <c r="K35" s="66"/>
      <c r="L35" s="34"/>
      <c r="M35" s="76">
        <f>IF(COUNTIF($K$12:$K$46,D_TIP_TEPPAN[[#This Row],[EMPLOYEE NAME]])&gt;=2,'HARD DATA'!$Q$49,D_TIP_TEPPAN[[#This Row],[ENTRÉE]]*$L$4)</f>
        <v>0</v>
      </c>
    </row>
    <row r="36" spans="2:13">
      <c r="B36" s="6">
        <v>25</v>
      </c>
      <c r="C36" s="66"/>
      <c r="D36" s="75"/>
      <c r="E36" s="76">
        <f>IF(COUNTIF($C$12:$C$46,L_TIP_TEPPAN[[#This Row],[EMPLOYEE NAME]])&gt;=2,'HARD DATA'!$Q$49,L_TIP_TEPPAN[[#This Row],[ENTRÉE]]*$D$4)</f>
        <v>0</v>
      </c>
      <c r="J36" s="6">
        <v>25</v>
      </c>
      <c r="K36" s="66"/>
      <c r="L36" s="34"/>
      <c r="M36" s="76">
        <f>IF(COUNTIF($K$12:$K$46,D_TIP_TEPPAN[[#This Row],[EMPLOYEE NAME]])&gt;=2,'HARD DATA'!$Q$49,D_TIP_TEPPAN[[#This Row],[ENTRÉE]]*$L$4)</f>
        <v>0</v>
      </c>
    </row>
    <row r="37" spans="2:13">
      <c r="B37" s="6">
        <v>26</v>
      </c>
      <c r="C37" s="66"/>
      <c r="D37" s="75"/>
      <c r="E37" s="76">
        <f>IF(COUNTIF($C$12:$C$46,L_TIP_TEPPAN[[#This Row],[EMPLOYEE NAME]])&gt;=2,'HARD DATA'!$Q$49,L_TIP_TEPPAN[[#This Row],[ENTRÉE]]*$D$4)</f>
        <v>0</v>
      </c>
      <c r="J37" s="6">
        <v>26</v>
      </c>
      <c r="K37" s="66"/>
      <c r="L37" s="34"/>
      <c r="M37" s="76">
        <f>IF(COUNTIF($K$12:$K$46,D_TIP_TEPPAN[[#This Row],[EMPLOYEE NAME]])&gt;=2,'HARD DATA'!$Q$49,D_TIP_TEPPAN[[#This Row],[ENTRÉE]]*$L$4)</f>
        <v>0</v>
      </c>
    </row>
    <row r="38" spans="2:13">
      <c r="B38" s="6">
        <v>27</v>
      </c>
      <c r="C38" s="66"/>
      <c r="D38" s="75"/>
      <c r="E38" s="76">
        <f>IF(COUNTIF($C$12:$C$46,L_TIP_TEPPAN[[#This Row],[EMPLOYEE NAME]])&gt;=2,'HARD DATA'!$Q$49,L_TIP_TEPPAN[[#This Row],[ENTRÉE]]*$D$4)</f>
        <v>0</v>
      </c>
      <c r="J38" s="6">
        <v>27</v>
      </c>
      <c r="K38" s="66"/>
      <c r="L38" s="34"/>
      <c r="M38" s="76">
        <f>IF(COUNTIF($K$12:$K$46,D_TIP_TEPPAN[[#This Row],[EMPLOYEE NAME]])&gt;=2,'HARD DATA'!$Q$49,D_TIP_TEPPAN[[#This Row],[ENTRÉE]]*$L$4)</f>
        <v>0</v>
      </c>
    </row>
    <row r="39" spans="2:13">
      <c r="B39" s="6">
        <v>28</v>
      </c>
      <c r="C39" s="66"/>
      <c r="D39" s="75"/>
      <c r="E39" s="76">
        <f>IF(COUNTIF($C$12:$C$46,L_TIP_TEPPAN[[#This Row],[EMPLOYEE NAME]])&gt;=2,'HARD DATA'!$Q$49,L_TIP_TEPPAN[[#This Row],[ENTRÉE]]*$D$4)</f>
        <v>0</v>
      </c>
      <c r="J39" s="6">
        <v>28</v>
      </c>
      <c r="K39" s="66"/>
      <c r="L39" s="34"/>
      <c r="M39" s="76">
        <f>IF(COUNTIF($K$12:$K$46,D_TIP_TEPPAN[[#This Row],[EMPLOYEE NAME]])&gt;=2,'HARD DATA'!$Q$49,D_TIP_TEPPAN[[#This Row],[ENTRÉE]]*$L$4)</f>
        <v>0</v>
      </c>
    </row>
    <row r="40" spans="2:13">
      <c r="B40" s="6">
        <v>29</v>
      </c>
      <c r="C40" s="66"/>
      <c r="D40" s="75"/>
      <c r="E40" s="76">
        <f>IF(COUNTIF($C$12:$C$46,L_TIP_TEPPAN[[#This Row],[EMPLOYEE NAME]])&gt;=2,'HARD DATA'!$Q$49,L_TIP_TEPPAN[[#This Row],[ENTRÉE]]*$D$4)</f>
        <v>0</v>
      </c>
      <c r="J40" s="6">
        <v>29</v>
      </c>
      <c r="K40" s="66"/>
      <c r="L40" s="34"/>
      <c r="M40" s="76">
        <f>IF(COUNTIF($K$12:$K$46,D_TIP_TEPPAN[[#This Row],[EMPLOYEE NAME]])&gt;=2,'HARD DATA'!$Q$49,D_TIP_TEPPAN[[#This Row],[ENTRÉE]]*$L$4)</f>
        <v>0</v>
      </c>
    </row>
    <row r="41" spans="2:13">
      <c r="B41" s="6">
        <v>30</v>
      </c>
      <c r="C41" s="66"/>
      <c r="D41" s="75"/>
      <c r="E41" s="76">
        <f>IF(COUNTIF($C$12:$C$46,L_TIP_TEPPAN[[#This Row],[EMPLOYEE NAME]])&gt;=2,'HARD DATA'!$Q$49,L_TIP_TEPPAN[[#This Row],[ENTRÉE]]*$D$4)</f>
        <v>0</v>
      </c>
      <c r="J41" s="6">
        <v>30</v>
      </c>
      <c r="K41" s="66"/>
      <c r="L41" s="34"/>
      <c r="M41" s="76">
        <f>IF(COUNTIF($K$12:$K$46,D_TIP_TEPPAN[[#This Row],[EMPLOYEE NAME]])&gt;=2,'HARD DATA'!$Q$49,D_TIP_TEPPAN[[#This Row],[ENTRÉE]]*$L$4)</f>
        <v>0</v>
      </c>
    </row>
    <row r="42" spans="2:13">
      <c r="B42" s="6">
        <v>31</v>
      </c>
      <c r="C42" s="66"/>
      <c r="D42" s="75"/>
      <c r="E42" s="76">
        <f>IF(COUNTIF($C$12:$C$46,L_TIP_TEPPAN[[#This Row],[EMPLOYEE NAME]])&gt;=2,'HARD DATA'!$Q$49,L_TIP_TEPPAN[[#This Row],[ENTRÉE]]*$D$4)</f>
        <v>0</v>
      </c>
      <c r="J42" s="6">
        <v>31</v>
      </c>
      <c r="K42" s="66"/>
      <c r="L42" s="34"/>
      <c r="M42" s="76">
        <f>IF(COUNTIF($K$12:$K$46,D_TIP_TEPPAN[[#This Row],[EMPLOYEE NAME]])&gt;=2,'HARD DATA'!$Q$49,D_TIP_TEPPAN[[#This Row],[ENTRÉE]]*$L$4)</f>
        <v>0</v>
      </c>
    </row>
    <row r="43" spans="2:13">
      <c r="B43" s="6">
        <v>32</v>
      </c>
      <c r="C43" s="66"/>
      <c r="D43" s="75"/>
      <c r="E43" s="76">
        <f>IF(COUNTIF($C$12:$C$46,L_TIP_TEPPAN[[#This Row],[EMPLOYEE NAME]])&gt;=2,'HARD DATA'!$Q$49,L_TIP_TEPPAN[[#This Row],[ENTRÉE]]*$D$4)</f>
        <v>0</v>
      </c>
      <c r="J43" s="6">
        <v>32</v>
      </c>
      <c r="K43" s="66"/>
      <c r="L43" s="34"/>
      <c r="M43" s="76">
        <f>IF(COUNTIF($K$12:$K$46,D_TIP_TEPPAN[[#This Row],[EMPLOYEE NAME]])&gt;=2,'HARD DATA'!$Q$49,D_TIP_TEPPAN[[#This Row],[ENTRÉE]]*$L$4)</f>
        <v>0</v>
      </c>
    </row>
    <row r="44" spans="2:13">
      <c r="B44" s="6">
        <v>33</v>
      </c>
      <c r="C44" s="66"/>
      <c r="D44" s="75"/>
      <c r="E44" s="76">
        <f>IF(COUNTIF($C$12:$C$46,L_TIP_TEPPAN[[#This Row],[EMPLOYEE NAME]])&gt;=2,'HARD DATA'!$Q$49,L_TIP_TEPPAN[[#This Row],[ENTRÉE]]*$D$4)</f>
        <v>0</v>
      </c>
      <c r="J44" s="6">
        <v>33</v>
      </c>
      <c r="K44" s="66"/>
      <c r="L44" s="34"/>
      <c r="M44" s="76">
        <f>IF(COUNTIF($K$12:$K$46,D_TIP_TEPPAN[[#This Row],[EMPLOYEE NAME]])&gt;=2,'HARD DATA'!$Q$49,D_TIP_TEPPAN[[#This Row],[ENTRÉE]]*$L$4)</f>
        <v>0</v>
      </c>
    </row>
    <row r="45" spans="2:13">
      <c r="B45" s="6">
        <v>34</v>
      </c>
      <c r="C45" s="66"/>
      <c r="D45" s="75"/>
      <c r="E45" s="76">
        <f>IF(COUNTIF($C$12:$C$46,L_TIP_TEPPAN[[#This Row],[EMPLOYEE NAME]])&gt;=2,'HARD DATA'!$Q$49,L_TIP_TEPPAN[[#This Row],[ENTRÉE]]*$D$4)</f>
        <v>0</v>
      </c>
      <c r="J45" s="6">
        <v>34</v>
      </c>
      <c r="K45" s="66"/>
      <c r="L45" s="34"/>
      <c r="M45" s="76">
        <f>IF(COUNTIF($K$12:$K$46,D_TIP_TEPPAN[[#This Row],[EMPLOYEE NAME]])&gt;=2,'HARD DATA'!$Q$49,D_TIP_TEPPAN[[#This Row],[ENTRÉE]]*$L$4)</f>
        <v>0</v>
      </c>
    </row>
    <row r="46" spans="2:13">
      <c r="B46" s="6">
        <v>35</v>
      </c>
      <c r="C46" s="84"/>
      <c r="D46" s="85"/>
      <c r="E46" s="76">
        <f>IF(COUNTIF($C$12:$C$46,L_TIP_TEPPAN[[#This Row],[EMPLOYEE NAME]])&gt;=2,'HARD DATA'!$Q$49,L_TIP_TEPPAN[[#This Row],[ENTRÉE]]*$D$4)</f>
        <v>0</v>
      </c>
      <c r="J46" s="6">
        <v>35</v>
      </c>
      <c r="K46" s="84"/>
      <c r="L46" s="92"/>
      <c r="M46" s="76">
        <f>IF(COUNTIF($K$12:$K$46,D_TIP_TEPPAN[[#This Row],[EMPLOYEE NAME]])&gt;=2,'HARD DATA'!$Q$49,D_TIP_TEPPAN[[#This Row],[ENTRÉE]]*$L$4)</f>
        <v>0</v>
      </c>
    </row>
    <row r="47" spans="2:13">
      <c r="C47" s="68" t="str">
        <f>'HARD DATA'!AJ9</f>
        <v>TOTAL</v>
      </c>
      <c r="D47" s="69"/>
      <c r="E47" s="69"/>
      <c r="H47" s="58" t="s">
        <v>327</v>
      </c>
      <c r="K47" s="68" t="s">
        <v>23</v>
      </c>
      <c r="L47" s="69"/>
      <c r="M47" s="69"/>
    </row>
  </sheetData>
  <mergeCells count="8">
    <mergeCell ref="K6:L6"/>
    <mergeCell ref="C5:D5"/>
    <mergeCell ref="K5:L5"/>
    <mergeCell ref="G10:H10"/>
    <mergeCell ref="G8:H8"/>
    <mergeCell ref="G2:I3"/>
    <mergeCell ref="G5:I6"/>
    <mergeCell ref="C6:D6"/>
  </mergeCells>
  <dataValidations count="1">
    <dataValidation errorStyle="warning" allowBlank="1" showInputMessage="1" showErrorMessage="1" errorTitle="EMPLOYEE TIP OUT" error="THIS EMPLOYEE CAN NOT BE TIPPED OUT TWICE FOR THE SAME SHIFT" sqref="B12" xr:uid="{00000000-0002-0000-0400-000000000000}"/>
  </dataValidations>
  <pageMargins left="0.7" right="0.7" top="0.75" bottom="0.75" header="0.3" footer="0.3"/>
  <pageSetup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1000000}">
          <x14:formula1>
            <xm:f>'HARD DATA'!$B$1:$B$151</xm:f>
          </x14:formula1>
          <xm:sqref>C12:C46 K12:K46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48"/>
  <sheetViews>
    <sheetView zoomScale="75" zoomScaleNormal="75" workbookViewId="0">
      <selection activeCell="L33" sqref="L33"/>
    </sheetView>
  </sheetViews>
  <sheetFormatPr defaultRowHeight="14.4"/>
  <cols>
    <col min="1" max="1" width="6.109375" customWidth="1"/>
    <col min="2" max="2" width="0.5546875" style="6" customWidth="1"/>
    <col min="3" max="3" width="29.88671875" style="2" bestFit="1" customWidth="1"/>
    <col min="4" max="4" width="12.6640625" customWidth="1"/>
    <col min="5" max="5" width="25.6640625" style="91" customWidth="1"/>
    <col min="6" max="6" width="0.5546875" style="6" customWidth="1"/>
    <col min="7" max="7" width="12.6640625" customWidth="1"/>
    <col min="8" max="8" width="10.6640625" customWidth="1"/>
    <col min="9" max="9" width="12.6640625" customWidth="1"/>
    <col min="10" max="10" width="0.5546875" style="6" customWidth="1"/>
    <col min="11" max="11" width="29.88671875" style="2" bestFit="1" customWidth="1"/>
    <col min="12" max="12" width="12.6640625" customWidth="1"/>
    <col min="13" max="13" width="25.6640625" style="91" customWidth="1"/>
    <col min="14" max="14" width="0.5546875" style="6" customWidth="1"/>
  </cols>
  <sheetData>
    <row r="1" spans="1:77">
      <c r="E1" s="132"/>
    </row>
    <row r="2" spans="1:77">
      <c r="G2" s="223">
        <f>'LUNCH CASH'!J1</f>
        <v>29444</v>
      </c>
      <c r="H2" s="223"/>
      <c r="I2" s="223"/>
    </row>
    <row r="3" spans="1:77" ht="19.8">
      <c r="C3" s="106" t="s">
        <v>52</v>
      </c>
      <c r="D3" s="136">
        <f>'LUNCH CASH'!H53</f>
        <v>185</v>
      </c>
      <c r="G3" s="223"/>
      <c r="H3" s="223"/>
      <c r="I3" s="223"/>
      <c r="K3" s="106" t="s">
        <v>51</v>
      </c>
      <c r="L3" s="108">
        <f>'DINNER CASH'!H53</f>
        <v>20</v>
      </c>
    </row>
    <row r="4" spans="1:77" ht="19.8">
      <c r="C4" s="106"/>
      <c r="D4" s="58"/>
      <c r="K4" s="106"/>
      <c r="L4" s="58"/>
    </row>
    <row r="5" spans="1:77" ht="19.8">
      <c r="C5" s="106" t="s">
        <v>53</v>
      </c>
      <c r="D5" s="107">
        <f>IF(COUNTA($C$12:$C$46)=COUNTA($D$12:$D$46),ROUND(SUM(L_TIP_SUSHI[AM TIP OUT])/COUNTA(C12:C46),0),"Check the tips")</f>
        <v>62</v>
      </c>
      <c r="E5" s="135"/>
      <c r="G5" s="226" t="str">
        <f>'HARD DATA'!AA4</f>
        <v>SUSHI</v>
      </c>
      <c r="H5" s="226"/>
      <c r="I5" s="226"/>
      <c r="K5" s="106" t="s">
        <v>54</v>
      </c>
      <c r="L5" s="107">
        <f>IF(COUNTA(D_TIP_SUSHI[EMPLOYEE NAME])=COUNTA(D_TIP_SUSHI[%]),ROUND(SUM(D_TIP_SUSHI[PM TIP OUT])/COUNTA($K$12:$K$46),0),"Check the tips")</f>
        <v>7</v>
      </c>
      <c r="M5" s="135"/>
    </row>
    <row r="6" spans="1:77">
      <c r="C6" s="225"/>
      <c r="D6" s="225"/>
      <c r="G6" s="226"/>
      <c r="H6" s="226"/>
      <c r="I6" s="226"/>
      <c r="K6" s="225"/>
      <c r="L6" s="225"/>
    </row>
    <row r="7" spans="1:77" s="6" customFormat="1" ht="3" customHeight="1">
      <c r="A7"/>
      <c r="C7" s="5"/>
      <c r="E7" s="88"/>
      <c r="K7" s="5"/>
      <c r="M7" s="88"/>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ht="30" customHeight="1">
      <c r="C8" s="53"/>
      <c r="D8" s="54" t="str">
        <f>'HARD DATA'!Y2</f>
        <v>AM</v>
      </c>
      <c r="E8" s="89"/>
      <c r="G8" s="60"/>
      <c r="H8" s="60"/>
      <c r="K8" s="55"/>
      <c r="L8" s="56" t="str">
        <f>'HARD DATA'!Y1</f>
        <v>PM</v>
      </c>
      <c r="M8" s="90"/>
    </row>
    <row r="9" spans="1:77" s="6" customFormat="1" ht="3" customHeight="1">
      <c r="A9"/>
      <c r="C9" s="5"/>
      <c r="D9" s="5"/>
      <c r="E9" s="87"/>
      <c r="G9" s="59"/>
      <c r="H9" s="62"/>
      <c r="K9" s="5"/>
      <c r="L9" s="5"/>
      <c r="M9" s="87"/>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50" customFormat="1" ht="30" customHeight="1">
      <c r="B10" s="49"/>
      <c r="C10" s="57" t="s">
        <v>46</v>
      </c>
      <c r="D10" s="57" t="s">
        <v>61</v>
      </c>
      <c r="E10" s="102" t="s">
        <v>59</v>
      </c>
      <c r="F10" s="49"/>
      <c r="G10" s="61"/>
      <c r="J10" s="49"/>
      <c r="K10" s="57" t="s">
        <v>46</v>
      </c>
      <c r="L10" s="57" t="s">
        <v>61</v>
      </c>
      <c r="M10" s="102" t="s">
        <v>60</v>
      </c>
      <c r="N10" s="49"/>
    </row>
    <row r="11" spans="1:77" s="6" customFormat="1" ht="3" customHeight="1">
      <c r="B11" s="6">
        <v>1</v>
      </c>
      <c r="C11" s="5"/>
      <c r="E11" s="88"/>
      <c r="J11" s="6">
        <v>1</v>
      </c>
      <c r="K11" s="5"/>
      <c r="M11" s="88">
        <f>IFERROR(IF(COUNTIF($K$12:$K$46,D_TIP_SUSHI[[#This Row],[EMPLOYEE NAME]])&gt;=2,'HARD DATA'!$Q$49,ROUND($L$3/SUM(D_TIP_SUSHI[%])*D_TIP_SUSHI[[#This Row],[%]],0)),"")</f>
        <v>0</v>
      </c>
    </row>
    <row r="12" spans="1:77">
      <c r="B12" s="6">
        <v>1</v>
      </c>
      <c r="C12" s="66" t="s">
        <v>441</v>
      </c>
      <c r="D12" s="133">
        <v>1</v>
      </c>
      <c r="E12" s="103">
        <f>IF(COUNTIF($C$12:$C$46,L_TIP_SUSHI[[#This Row],[EMPLOYEE NAME]])&gt;=2,'HARD DATA'!$Q$49,ROUND($D$3/SUM(L_TIP_SUSHI[%])*L_TIP_SUSHI[[#This Row],[%]],0))</f>
        <v>62</v>
      </c>
      <c r="J12" s="6">
        <v>1</v>
      </c>
      <c r="K12" s="66" t="s">
        <v>441</v>
      </c>
      <c r="L12" s="99">
        <v>1</v>
      </c>
      <c r="M12" s="103">
        <f>IFERROR(IF(COUNTIF($K$12:$K$46,D_TIP_SUSHI[[#This Row],[EMPLOYEE NAME]])&gt;=2,'HARD DATA'!$Q$49,ROUND($L$3/SUM(D_TIP_SUSHI[%])*D_TIP_SUSHI[[#This Row],[%]],0)),"")</f>
        <v>7</v>
      </c>
      <c r="P12">
        <f>COUNTA(L12:L46)</f>
        <v>3</v>
      </c>
    </row>
    <row r="13" spans="1:77">
      <c r="B13" s="6">
        <v>2</v>
      </c>
      <c r="C13" s="66"/>
      <c r="D13" s="133"/>
      <c r="E13" s="103">
        <f>IF(COUNTIF($C$12:$C$46,L_TIP_SUSHI[[#This Row],[EMPLOYEE NAME]])&gt;=2,'HARD DATA'!$Q$49,ROUND($D$3/SUM(L_TIP_SUSHI[%])*L_TIP_SUSHI[[#This Row],[%]],0))</f>
        <v>0</v>
      </c>
      <c r="I13" s="131"/>
      <c r="J13" s="6">
        <v>2</v>
      </c>
      <c r="K13" s="66"/>
      <c r="L13" s="99"/>
      <c r="M13" s="103">
        <f>IFERROR(IF(COUNTIF($K$12:$K$46,D_TIP_SUSHI[[#This Row],[EMPLOYEE NAME]])&gt;=2,'HARD DATA'!$Q$49,ROUND($L$3/SUM(D_TIP_SUSHI[%])*D_TIP_SUSHI[[#This Row],[%]],0)),"")</f>
        <v>0</v>
      </c>
    </row>
    <row r="14" spans="1:77">
      <c r="B14" s="6">
        <v>3</v>
      </c>
      <c r="C14" s="66"/>
      <c r="D14" s="133"/>
      <c r="E14" s="103">
        <f>IF(COUNTIF($C$12:$C$46,L_TIP_SUSHI[[#This Row],[EMPLOYEE NAME]])&gt;=2,'HARD DATA'!$Q$49,ROUND($D$3/SUM(L_TIP_SUSHI[%])*L_TIP_SUSHI[[#This Row],[%]],0))</f>
        <v>0</v>
      </c>
      <c r="J14" s="6">
        <v>3</v>
      </c>
      <c r="K14" s="66"/>
      <c r="L14" s="99"/>
      <c r="M14" s="103">
        <f>IFERROR(IF(COUNTIF($K$12:$K$46,D_TIP_SUSHI[[#This Row],[EMPLOYEE NAME]])&gt;=2,'HARD DATA'!$Q$49,ROUND($L$3/SUM(D_TIP_SUSHI[%])*D_TIP_SUSHI[[#This Row],[%]],0)),"")</f>
        <v>0</v>
      </c>
    </row>
    <row r="15" spans="1:77">
      <c r="B15" s="6">
        <v>4</v>
      </c>
      <c r="C15" s="66"/>
      <c r="D15" s="133"/>
      <c r="E15" s="103">
        <f>IF(COUNTIF($C$12:$C$46,L_TIP_SUSHI[[#This Row],[EMPLOYEE NAME]])&gt;=2,'HARD DATA'!$Q$49,ROUND($D$3/SUM(L_TIP_SUSHI[%])*L_TIP_SUSHI[[#This Row],[%]],0))</f>
        <v>0</v>
      </c>
      <c r="J15" s="6">
        <v>4</v>
      </c>
      <c r="K15" s="66"/>
      <c r="L15" s="99"/>
      <c r="M15" s="103">
        <f>IFERROR(IF(COUNTIF($K$12:$K$46,D_TIP_SUSHI[[#This Row],[EMPLOYEE NAME]])&gt;=2,'HARD DATA'!$Q$49,ROUND($L$3/SUM(D_TIP_SUSHI[%])*D_TIP_SUSHI[[#This Row],[%]],0)),"")</f>
        <v>0</v>
      </c>
    </row>
    <row r="16" spans="1:77">
      <c r="B16" s="6">
        <v>5</v>
      </c>
      <c r="C16" s="66"/>
      <c r="D16" s="133"/>
      <c r="E16" s="103">
        <f>IF(COUNTIF($C$12:$C$46,L_TIP_SUSHI[[#This Row],[EMPLOYEE NAME]])&gt;=2,'HARD DATA'!$Q$49,ROUND($D$3/SUM(L_TIP_SUSHI[%])*L_TIP_SUSHI[[#This Row],[%]],0))</f>
        <v>0</v>
      </c>
      <c r="J16" s="6">
        <v>5</v>
      </c>
      <c r="K16" s="66"/>
      <c r="L16" s="99"/>
      <c r="M16" s="103">
        <f>IFERROR(IF(COUNTIF($K$12:$K$46,D_TIP_SUSHI[[#This Row],[EMPLOYEE NAME]])&gt;=2,'HARD DATA'!$Q$49,ROUND($L$3/SUM(D_TIP_SUSHI[%])*D_TIP_SUSHI[[#This Row],[%]],0)),"")</f>
        <v>0</v>
      </c>
    </row>
    <row r="17" spans="2:13">
      <c r="B17" s="6">
        <v>6</v>
      </c>
      <c r="C17" s="66"/>
      <c r="D17" s="133"/>
      <c r="E17" s="103">
        <f>IF(COUNTIF($C$12:$C$46,L_TIP_SUSHI[[#This Row],[EMPLOYEE NAME]])&gt;=2,'HARD DATA'!$Q$49,ROUND($D$3/SUM(L_TIP_SUSHI[%])*L_TIP_SUSHI[[#This Row],[%]],0))</f>
        <v>0</v>
      </c>
      <c r="J17" s="6">
        <v>6</v>
      </c>
      <c r="K17" s="66"/>
      <c r="L17" s="99"/>
      <c r="M17" s="103">
        <f>IFERROR(IF(COUNTIF($K$12:$K$46,D_TIP_SUSHI[[#This Row],[EMPLOYEE NAME]])&gt;=2,'HARD DATA'!$Q$49,ROUND($L$3/SUM(D_TIP_SUSHI[%])*D_TIP_SUSHI[[#This Row],[%]],0)),"")</f>
        <v>0</v>
      </c>
    </row>
    <row r="18" spans="2:13">
      <c r="B18" s="6">
        <v>7</v>
      </c>
      <c r="C18" s="66"/>
      <c r="D18" s="133"/>
      <c r="E18" s="103">
        <f>IF(COUNTIF($C$12:$C$46,L_TIP_SUSHI[[#This Row],[EMPLOYEE NAME]])&gt;=2,'HARD DATA'!$Q$49,ROUND($D$3/SUM(L_TIP_SUSHI[%])*L_TIP_SUSHI[[#This Row],[%]],0))</f>
        <v>0</v>
      </c>
      <c r="J18" s="6">
        <v>7</v>
      </c>
      <c r="K18" s="66"/>
      <c r="L18" s="99"/>
      <c r="M18" s="103">
        <f>IFERROR(IF(COUNTIF($K$12:$K$46,D_TIP_SUSHI[[#This Row],[EMPLOYEE NAME]])&gt;=2,'HARD DATA'!$Q$49,ROUND($L$3/SUM(D_TIP_SUSHI[%])*D_TIP_SUSHI[[#This Row],[%]],0)),"")</f>
        <v>0</v>
      </c>
    </row>
    <row r="19" spans="2:13">
      <c r="B19" s="6">
        <v>8</v>
      </c>
      <c r="C19" s="66"/>
      <c r="D19" s="133"/>
      <c r="E19" s="103">
        <f>IF(COUNTIF($C$12:$C$46,L_TIP_SUSHI[[#This Row],[EMPLOYEE NAME]])&gt;=2,'HARD DATA'!$Q$49,ROUND($D$3/SUM(L_TIP_SUSHI[%])*L_TIP_SUSHI[[#This Row],[%]],0))</f>
        <v>0</v>
      </c>
      <c r="J19" s="6">
        <v>8</v>
      </c>
      <c r="K19" s="66"/>
      <c r="L19" s="99"/>
      <c r="M19" s="103">
        <f>IFERROR(IF(COUNTIF($K$12:$K$46,D_TIP_SUSHI[[#This Row],[EMPLOYEE NAME]])&gt;=2,'HARD DATA'!$Q$49,ROUND($L$3/SUM(D_TIP_SUSHI[%])*D_TIP_SUSHI[[#This Row],[%]],0)),"")</f>
        <v>0</v>
      </c>
    </row>
    <row r="20" spans="2:13">
      <c r="B20" s="6">
        <v>9</v>
      </c>
      <c r="C20" s="66"/>
      <c r="D20" s="133"/>
      <c r="E20" s="103">
        <f>IF(COUNTIF($C$12:$C$46,L_TIP_SUSHI[[#This Row],[EMPLOYEE NAME]])&gt;=2,'HARD DATA'!$Q$49,ROUND($D$3/SUM(L_TIP_SUSHI[%])*L_TIP_SUSHI[[#This Row],[%]],0))</f>
        <v>0</v>
      </c>
      <c r="J20" s="6">
        <v>9</v>
      </c>
      <c r="K20" s="66"/>
      <c r="L20" s="99"/>
      <c r="M20" s="103">
        <f>IFERROR(IF(COUNTIF($K$12:$K$46,D_TIP_SUSHI[[#This Row],[EMPLOYEE NAME]])&gt;=2,'HARD DATA'!$Q$49,ROUND($L$3/SUM(D_TIP_SUSHI[%])*D_TIP_SUSHI[[#This Row],[%]],0)),"")</f>
        <v>0</v>
      </c>
    </row>
    <row r="21" spans="2:13">
      <c r="B21" s="6">
        <v>10</v>
      </c>
      <c r="C21" s="66"/>
      <c r="D21" s="133"/>
      <c r="E21" s="103">
        <f>IF(COUNTIF($C$12:$C$46,L_TIP_SUSHI[[#This Row],[EMPLOYEE NAME]])&gt;=2,'HARD DATA'!$Q$49,ROUND($D$3/SUM(L_TIP_SUSHI[%])*L_TIP_SUSHI[[#This Row],[%]],0))</f>
        <v>0</v>
      </c>
      <c r="J21" s="6">
        <v>10</v>
      </c>
      <c r="K21" s="66"/>
      <c r="L21" s="99"/>
      <c r="M21" s="103">
        <f>IFERROR(IF(COUNTIF($K$12:$K$46,D_TIP_SUSHI[[#This Row],[EMPLOYEE NAME]])&gt;=2,'HARD DATA'!$Q$49,ROUND($L$3/SUM(D_TIP_SUSHI[%])*D_TIP_SUSHI[[#This Row],[%]],0)),"")</f>
        <v>0</v>
      </c>
    </row>
    <row r="22" spans="2:13">
      <c r="B22" s="6">
        <v>11</v>
      </c>
      <c r="C22" s="66"/>
      <c r="D22" s="133"/>
      <c r="E22" s="103">
        <f>IF(COUNTIF($C$12:$C$46,L_TIP_SUSHI[[#This Row],[EMPLOYEE NAME]])&gt;=2,'HARD DATA'!$Q$49,ROUND($D$3/SUM(L_TIP_SUSHI[%])*L_TIP_SUSHI[[#This Row],[%]],0))</f>
        <v>0</v>
      </c>
      <c r="J22" s="6">
        <v>11</v>
      </c>
      <c r="K22" s="66"/>
      <c r="L22" s="99"/>
      <c r="M22" s="103">
        <f>IFERROR(IF(COUNTIF($K$12:$K$46,D_TIP_SUSHI[[#This Row],[EMPLOYEE NAME]])&gt;=2,'HARD DATA'!$Q$49,ROUND($L$3/SUM(D_TIP_SUSHI[%])*D_TIP_SUSHI[[#This Row],[%]],0)),"")</f>
        <v>0</v>
      </c>
    </row>
    <row r="23" spans="2:13">
      <c r="B23" s="6">
        <v>12</v>
      </c>
      <c r="C23" s="66"/>
      <c r="D23" s="133"/>
      <c r="E23" s="103">
        <f>IF(COUNTIF($C$12:$C$46,L_TIP_SUSHI[[#This Row],[EMPLOYEE NAME]])&gt;=2,'HARD DATA'!$Q$49,ROUND($D$3/SUM(L_TIP_SUSHI[%])*L_TIP_SUSHI[[#This Row],[%]],0))</f>
        <v>0</v>
      </c>
      <c r="J23" s="6">
        <v>12</v>
      </c>
      <c r="K23" s="66"/>
      <c r="L23" s="99"/>
      <c r="M23" s="103">
        <f>IFERROR(IF(COUNTIF($K$12:$K$46,D_TIP_SUSHI[[#This Row],[EMPLOYEE NAME]])&gt;=2,'HARD DATA'!$Q$49,ROUND($L$3/SUM(D_TIP_SUSHI[%])*D_TIP_SUSHI[[#This Row],[%]],0)),"")</f>
        <v>0</v>
      </c>
    </row>
    <row r="24" spans="2:13">
      <c r="B24" s="6">
        <v>13</v>
      </c>
      <c r="C24" s="66"/>
      <c r="D24" s="133"/>
      <c r="E24" s="103">
        <f>IF(COUNTIF($C$12:$C$46,L_TIP_SUSHI[[#This Row],[EMPLOYEE NAME]])&gt;=2,'HARD DATA'!$Q$49,ROUND($D$3/SUM(L_TIP_SUSHI[%])*L_TIP_SUSHI[[#This Row],[%]],0))</f>
        <v>0</v>
      </c>
      <c r="J24" s="6">
        <v>13</v>
      </c>
      <c r="K24" s="66"/>
      <c r="L24" s="99"/>
      <c r="M24" s="103">
        <f>IFERROR(IF(COUNTIF($K$12:$K$46,D_TIP_SUSHI[[#This Row],[EMPLOYEE NAME]])&gt;=2,'HARD DATA'!$Q$49,ROUND($L$3/SUM(D_TIP_SUSHI[%])*D_TIP_SUSHI[[#This Row],[%]],0)),"")</f>
        <v>0</v>
      </c>
    </row>
    <row r="25" spans="2:13">
      <c r="B25" s="6">
        <v>14</v>
      </c>
      <c r="C25" s="66"/>
      <c r="D25" s="133"/>
      <c r="E25" s="103">
        <f>IF(COUNTIF($C$12:$C$46,L_TIP_SUSHI[[#This Row],[EMPLOYEE NAME]])&gt;=2,'HARD DATA'!$Q$49,ROUND($D$3/SUM(L_TIP_SUSHI[%])*L_TIP_SUSHI[[#This Row],[%]],0))</f>
        <v>0</v>
      </c>
      <c r="J25" s="6">
        <v>14</v>
      </c>
      <c r="K25" s="66"/>
      <c r="L25" s="99"/>
      <c r="M25" s="103">
        <f>IFERROR(IF(COUNTIF($K$12:$K$46,D_TIP_SUSHI[[#This Row],[EMPLOYEE NAME]])&gt;=2,'HARD DATA'!$Q$49,ROUND($L$3/SUM(D_TIP_SUSHI[%])*D_TIP_SUSHI[[#This Row],[%]],0)),"")</f>
        <v>0</v>
      </c>
    </row>
    <row r="26" spans="2:13">
      <c r="B26" s="6">
        <v>15</v>
      </c>
      <c r="C26" s="66"/>
      <c r="D26" s="133"/>
      <c r="E26" s="103">
        <f>IF(COUNTIF($C$12:$C$46,L_TIP_SUSHI[[#This Row],[EMPLOYEE NAME]])&gt;=2,'HARD DATA'!$Q$49,ROUND($D$3/SUM(L_TIP_SUSHI[%])*L_TIP_SUSHI[[#This Row],[%]],0))</f>
        <v>0</v>
      </c>
      <c r="J26" s="6">
        <v>15</v>
      </c>
      <c r="K26" s="66"/>
      <c r="L26" s="99"/>
      <c r="M26" s="103">
        <f>IFERROR(IF(COUNTIF($K$12:$K$46,D_TIP_SUSHI[[#This Row],[EMPLOYEE NAME]])&gt;=2,'HARD DATA'!$Q$49,ROUND($L$3/SUM(D_TIP_SUSHI[%])*D_TIP_SUSHI[[#This Row],[%]],0)),"")</f>
        <v>0</v>
      </c>
    </row>
    <row r="27" spans="2:13">
      <c r="B27" s="6">
        <v>16</v>
      </c>
      <c r="C27" s="66"/>
      <c r="D27" s="133"/>
      <c r="E27" s="103">
        <f>IF(COUNTIF($C$12:$C$46,L_TIP_SUSHI[[#This Row],[EMPLOYEE NAME]])&gt;=2,'HARD DATA'!$Q$49,ROUND($D$3/SUM(L_TIP_SUSHI[%])*L_TIP_SUSHI[[#This Row],[%]],0))</f>
        <v>0</v>
      </c>
      <c r="J27" s="6">
        <v>16</v>
      </c>
      <c r="K27" s="66"/>
      <c r="L27" s="99"/>
      <c r="M27" s="103">
        <f>IFERROR(IF(COUNTIF($K$12:$K$46,D_TIP_SUSHI[[#This Row],[EMPLOYEE NAME]])&gt;=2,'HARD DATA'!$Q$49,ROUND($L$3/SUM(D_TIP_SUSHI[%])*D_TIP_SUSHI[[#This Row],[%]],0)),"")</f>
        <v>0</v>
      </c>
    </row>
    <row r="28" spans="2:13">
      <c r="B28" s="6">
        <v>17</v>
      </c>
      <c r="C28" s="66"/>
      <c r="D28" s="133"/>
      <c r="E28" s="103">
        <f>IF(COUNTIF($C$12:$C$46,L_TIP_SUSHI[[#This Row],[EMPLOYEE NAME]])&gt;=2,'HARD DATA'!$Q$49,ROUND($D$3/SUM(L_TIP_SUSHI[%])*L_TIP_SUSHI[[#This Row],[%]],0))</f>
        <v>0</v>
      </c>
      <c r="J28" s="6">
        <v>17</v>
      </c>
      <c r="K28" s="66"/>
      <c r="L28" s="99"/>
      <c r="M28" s="103">
        <f>IFERROR(IF(COUNTIF($K$12:$K$46,D_TIP_SUSHI[[#This Row],[EMPLOYEE NAME]])&gt;=2,'HARD DATA'!$Q$49,ROUND($L$3/SUM(D_TIP_SUSHI[%])*D_TIP_SUSHI[[#This Row],[%]],0)),"")</f>
        <v>0</v>
      </c>
    </row>
    <row r="29" spans="2:13">
      <c r="B29" s="6">
        <v>18</v>
      </c>
      <c r="C29" s="66"/>
      <c r="D29" s="133"/>
      <c r="E29" s="103">
        <f>IF(COUNTIF($C$12:$C$46,L_TIP_SUSHI[[#This Row],[EMPLOYEE NAME]])&gt;=2,'HARD DATA'!$Q$49,ROUND($D$3/SUM(L_TIP_SUSHI[%])*L_TIP_SUSHI[[#This Row],[%]],0))</f>
        <v>0</v>
      </c>
      <c r="J29" s="6">
        <v>18</v>
      </c>
      <c r="K29" s="66"/>
      <c r="L29" s="99"/>
      <c r="M29" s="103">
        <f>IFERROR(IF(COUNTIF($K$12:$K$46,D_TIP_SUSHI[[#This Row],[EMPLOYEE NAME]])&gt;=2,'HARD DATA'!$Q$49,ROUND($L$3/SUM(D_TIP_SUSHI[%])*D_TIP_SUSHI[[#This Row],[%]],0)),"")</f>
        <v>0</v>
      </c>
    </row>
    <row r="30" spans="2:13">
      <c r="B30" s="6">
        <v>19</v>
      </c>
      <c r="C30" s="66"/>
      <c r="D30" s="133"/>
      <c r="E30" s="103">
        <f>IF(COUNTIF($C$12:$C$46,L_TIP_SUSHI[[#This Row],[EMPLOYEE NAME]])&gt;=2,'HARD DATA'!$Q$49,ROUND($D$3/SUM(L_TIP_SUSHI[%])*L_TIP_SUSHI[[#This Row],[%]],0))</f>
        <v>0</v>
      </c>
      <c r="J30" s="6">
        <v>19</v>
      </c>
      <c r="K30" s="66"/>
      <c r="L30" s="99"/>
      <c r="M30" s="103">
        <f>IFERROR(IF(COUNTIF($K$12:$K$46,D_TIP_SUSHI[[#This Row],[EMPLOYEE NAME]])&gt;=2,'HARD DATA'!$Q$49,ROUND($L$3/SUM(D_TIP_SUSHI[%])*D_TIP_SUSHI[[#This Row],[%]],0)),"")</f>
        <v>0</v>
      </c>
    </row>
    <row r="31" spans="2:13">
      <c r="B31" s="6">
        <v>20</v>
      </c>
      <c r="C31" s="66"/>
      <c r="D31" s="133"/>
      <c r="E31" s="103">
        <f>IF(COUNTIF($C$12:$C$46,L_TIP_SUSHI[[#This Row],[EMPLOYEE NAME]])&gt;=2,'HARD DATA'!$Q$49,ROUND($D$3/SUM(L_TIP_SUSHI[%])*L_TIP_SUSHI[[#This Row],[%]],0))</f>
        <v>0</v>
      </c>
      <c r="J31" s="6">
        <v>20</v>
      </c>
      <c r="K31" s="66"/>
      <c r="L31" s="99"/>
      <c r="M31" s="103">
        <f>IFERROR(IF(COUNTIF($K$12:$K$46,D_TIP_SUSHI[[#This Row],[EMPLOYEE NAME]])&gt;=2,'HARD DATA'!$Q$49,ROUND($L$3/SUM(D_TIP_SUSHI[%])*D_TIP_SUSHI[[#This Row],[%]],0)),"")</f>
        <v>0</v>
      </c>
    </row>
    <row r="32" spans="2:13">
      <c r="B32" s="6">
        <v>21</v>
      </c>
      <c r="C32" s="66" t="s">
        <v>66</v>
      </c>
      <c r="D32" s="133">
        <v>1</v>
      </c>
      <c r="E32" s="103">
        <f>IF(COUNTIF($C$12:$C$46,L_TIP_SUSHI[[#This Row],[EMPLOYEE NAME]])&gt;=2,'HARD DATA'!$Q$49,ROUND($D$3/SUM(L_TIP_SUSHI[%])*L_TIP_SUSHI[[#This Row],[%]],0))</f>
        <v>62</v>
      </c>
      <c r="J32" s="6">
        <v>21</v>
      </c>
      <c r="K32" s="66" t="s">
        <v>67</v>
      </c>
      <c r="L32" s="99">
        <v>1</v>
      </c>
      <c r="M32" s="103">
        <f>IFERROR(IF(COUNTIF($K$12:$K$46,D_TIP_SUSHI[[#This Row],[EMPLOYEE NAME]])&gt;=2,'HARD DATA'!$Q$49,ROUND($L$3/SUM(D_TIP_SUSHI[%])*D_TIP_SUSHI[[#This Row],[%]],0)),"")</f>
        <v>7</v>
      </c>
    </row>
    <row r="33" spans="2:13">
      <c r="B33" s="6">
        <v>22</v>
      </c>
      <c r="C33" s="66"/>
      <c r="D33" s="133"/>
      <c r="E33" s="103">
        <f>IF(COUNTIF($C$12:$C$46,L_TIP_SUSHI[[#This Row],[EMPLOYEE NAME]])&gt;=2,'HARD DATA'!$Q$49,ROUND($D$3/SUM(L_TIP_SUSHI[%])*L_TIP_SUSHI[[#This Row],[%]],0))</f>
        <v>0</v>
      </c>
      <c r="J33" s="6">
        <v>22</v>
      </c>
      <c r="K33" s="66"/>
      <c r="L33" s="99"/>
      <c r="M33" s="103">
        <f>IFERROR(IF(COUNTIF($K$12:$K$46,D_TIP_SUSHI[[#This Row],[EMPLOYEE NAME]])&gt;=2,'HARD DATA'!$Q$49,ROUND($L$3/SUM(D_TIP_SUSHI[%])*D_TIP_SUSHI[[#This Row],[%]],0)),"")</f>
        <v>0</v>
      </c>
    </row>
    <row r="34" spans="2:13">
      <c r="B34" s="6">
        <v>23</v>
      </c>
      <c r="C34" s="66"/>
      <c r="D34" s="133"/>
      <c r="E34" s="103">
        <f>IF(COUNTIF($C$12:$C$46,L_TIP_SUSHI[[#This Row],[EMPLOYEE NAME]])&gt;=2,'HARD DATA'!$Q$49,ROUND($D$3/SUM(L_TIP_SUSHI[%])*L_TIP_SUSHI[[#This Row],[%]],0))</f>
        <v>0</v>
      </c>
      <c r="J34" s="6">
        <v>23</v>
      </c>
      <c r="K34" s="66"/>
      <c r="L34" s="99"/>
      <c r="M34" s="103">
        <f>IFERROR(IF(COUNTIF($K$12:$K$46,D_TIP_SUSHI[[#This Row],[EMPLOYEE NAME]])&gt;=2,'HARD DATA'!$Q$49,ROUND($L$3/SUM(D_TIP_SUSHI[%])*D_TIP_SUSHI[[#This Row],[%]],0)),"")</f>
        <v>0</v>
      </c>
    </row>
    <row r="35" spans="2:13">
      <c r="B35" s="6">
        <v>24</v>
      </c>
      <c r="C35" s="66"/>
      <c r="D35" s="133"/>
      <c r="E35" s="103">
        <f>IF(COUNTIF($C$12:$C$46,L_TIP_SUSHI[[#This Row],[EMPLOYEE NAME]])&gt;=2,'HARD DATA'!$Q$49,ROUND($D$3/SUM(L_TIP_SUSHI[%])*L_TIP_SUSHI[[#This Row],[%]],0))</f>
        <v>0</v>
      </c>
      <c r="J35" s="6">
        <v>24</v>
      </c>
      <c r="K35" s="66"/>
      <c r="L35" s="99"/>
      <c r="M35" s="103">
        <f>IFERROR(IF(COUNTIF($K$12:$K$46,D_TIP_SUSHI[[#This Row],[EMPLOYEE NAME]])&gt;=2,'HARD DATA'!$Q$49,ROUND($L$3/SUM(D_TIP_SUSHI[%])*D_TIP_SUSHI[[#This Row],[%]],0)),"")</f>
        <v>0</v>
      </c>
    </row>
    <row r="36" spans="2:13">
      <c r="B36" s="6">
        <v>25</v>
      </c>
      <c r="C36" s="66"/>
      <c r="D36" s="133"/>
      <c r="E36" s="103">
        <f>IF(COUNTIF($C$12:$C$46,L_TIP_SUSHI[[#This Row],[EMPLOYEE NAME]])&gt;=2,'HARD DATA'!$Q$49,ROUND($D$3/SUM(L_TIP_SUSHI[%])*L_TIP_SUSHI[[#This Row],[%]],0))</f>
        <v>0</v>
      </c>
      <c r="J36" s="6">
        <v>25</v>
      </c>
      <c r="K36" s="66"/>
      <c r="L36" s="99"/>
      <c r="M36" s="103">
        <f>IFERROR(IF(COUNTIF($K$12:$K$46,D_TIP_SUSHI[[#This Row],[EMPLOYEE NAME]])&gt;=2,'HARD DATA'!$Q$49,ROUND($L$3/SUM(D_TIP_SUSHI[%])*D_TIP_SUSHI[[#This Row],[%]],0)),"")</f>
        <v>0</v>
      </c>
    </row>
    <row r="37" spans="2:13">
      <c r="B37" s="6">
        <v>26</v>
      </c>
      <c r="C37" s="66"/>
      <c r="D37" s="133"/>
      <c r="E37" s="103">
        <f>IF(COUNTIF($C$12:$C$46,L_TIP_SUSHI[[#This Row],[EMPLOYEE NAME]])&gt;=2,'HARD DATA'!$Q$49,ROUND($D$3/SUM(L_TIP_SUSHI[%])*L_TIP_SUSHI[[#This Row],[%]],0))</f>
        <v>0</v>
      </c>
      <c r="J37" s="6">
        <v>26</v>
      </c>
      <c r="K37" s="66" t="s">
        <v>74</v>
      </c>
      <c r="L37" s="99">
        <v>1</v>
      </c>
      <c r="M37" s="103">
        <f>IFERROR(IF(COUNTIF($K$12:$K$46,D_TIP_SUSHI[[#This Row],[EMPLOYEE NAME]])&gt;=2,'HARD DATA'!$Q$49,ROUND($L$3/SUM(D_TIP_SUSHI[%])*D_TIP_SUSHI[[#This Row],[%]],0)),"")</f>
        <v>7</v>
      </c>
    </row>
    <row r="38" spans="2:13">
      <c r="B38" s="6">
        <v>27</v>
      </c>
      <c r="C38" s="66" t="s">
        <v>174</v>
      </c>
      <c r="D38" s="133">
        <v>1</v>
      </c>
      <c r="E38" s="103">
        <f>IF(COUNTIF($C$12:$C$46,L_TIP_SUSHI[[#This Row],[EMPLOYEE NAME]])&gt;=2,'HARD DATA'!$Q$49,ROUND($D$3/SUM(L_TIP_SUSHI[%])*L_TIP_SUSHI[[#This Row],[%]],0))</f>
        <v>62</v>
      </c>
      <c r="J38" s="6">
        <v>27</v>
      </c>
      <c r="K38" s="66"/>
      <c r="L38" s="99"/>
      <c r="M38" s="103">
        <f>IFERROR(IF(COUNTIF($K$12:$K$46,D_TIP_SUSHI[[#This Row],[EMPLOYEE NAME]])&gt;=2,'HARD DATA'!$Q$49,ROUND($L$3/SUM(D_TIP_SUSHI[%])*D_TIP_SUSHI[[#This Row],[%]],0)),"")</f>
        <v>0</v>
      </c>
    </row>
    <row r="39" spans="2:13">
      <c r="B39" s="6">
        <v>28</v>
      </c>
      <c r="C39" s="66"/>
      <c r="D39" s="133"/>
      <c r="E39" s="103">
        <f>IF(COUNTIF($C$12:$C$46,L_TIP_SUSHI[[#This Row],[EMPLOYEE NAME]])&gt;=2,'HARD DATA'!$Q$49,ROUND($D$3/SUM(L_TIP_SUSHI[%])*L_TIP_SUSHI[[#This Row],[%]],0))</f>
        <v>0</v>
      </c>
      <c r="J39" s="6">
        <v>28</v>
      </c>
      <c r="K39" s="66"/>
      <c r="L39" s="99"/>
      <c r="M39" s="103">
        <f>IFERROR(IF(COUNTIF($K$12:$K$46,D_TIP_SUSHI[[#This Row],[EMPLOYEE NAME]])&gt;=2,'HARD DATA'!$Q$49,ROUND($L$3/SUM(D_TIP_SUSHI[%])*D_TIP_SUSHI[[#This Row],[%]],0)),"")</f>
        <v>0</v>
      </c>
    </row>
    <row r="40" spans="2:13">
      <c r="B40" s="6">
        <v>29</v>
      </c>
      <c r="C40" s="66"/>
      <c r="D40" s="133"/>
      <c r="E40" s="103">
        <f>IF(COUNTIF($C$12:$C$46,L_TIP_SUSHI[[#This Row],[EMPLOYEE NAME]])&gt;=2,'HARD DATA'!$Q$49,ROUND($D$3/SUM(L_TIP_SUSHI[%])*L_TIP_SUSHI[[#This Row],[%]],0))</f>
        <v>0</v>
      </c>
      <c r="J40" s="6">
        <v>29</v>
      </c>
      <c r="K40" s="66"/>
      <c r="L40" s="99"/>
      <c r="M40" s="103">
        <f>IFERROR(IF(COUNTIF($K$12:$K$46,D_TIP_SUSHI[[#This Row],[EMPLOYEE NAME]])&gt;=2,'HARD DATA'!$Q$49,ROUND($L$3/SUM(D_TIP_SUSHI[%])*D_TIP_SUSHI[[#This Row],[%]],0)),"")</f>
        <v>0</v>
      </c>
    </row>
    <row r="41" spans="2:13">
      <c r="B41" s="6">
        <v>30</v>
      </c>
      <c r="C41" s="66"/>
      <c r="D41" s="133"/>
      <c r="E41" s="103">
        <f>IF(COUNTIF($C$12:$C$46,L_TIP_SUSHI[[#This Row],[EMPLOYEE NAME]])&gt;=2,'HARD DATA'!$Q$49,ROUND($D$3/SUM(L_TIP_SUSHI[%])*L_TIP_SUSHI[[#This Row],[%]],0))</f>
        <v>0</v>
      </c>
      <c r="J41" s="6">
        <v>30</v>
      </c>
      <c r="K41" s="66"/>
      <c r="L41" s="99"/>
      <c r="M41" s="103">
        <f>IFERROR(IF(COUNTIF($K$12:$K$46,D_TIP_SUSHI[[#This Row],[EMPLOYEE NAME]])&gt;=2,'HARD DATA'!$Q$49,ROUND($L$3/SUM(D_TIP_SUSHI[%])*D_TIP_SUSHI[[#This Row],[%]],0)),"")</f>
        <v>0</v>
      </c>
    </row>
    <row r="42" spans="2:13">
      <c r="B42" s="6">
        <v>31</v>
      </c>
      <c r="C42" s="66"/>
      <c r="D42" s="133"/>
      <c r="E42" s="103">
        <f>IF(COUNTIF($C$12:$C$46,L_TIP_SUSHI[[#This Row],[EMPLOYEE NAME]])&gt;=2,'HARD DATA'!$Q$49,ROUND($D$3/SUM(L_TIP_SUSHI[%])*L_TIP_SUSHI[[#This Row],[%]],0))</f>
        <v>0</v>
      </c>
      <c r="J42" s="6">
        <v>31</v>
      </c>
      <c r="K42" s="66"/>
      <c r="L42" s="99"/>
      <c r="M42" s="103">
        <f>IFERROR(IF(COUNTIF($K$12:$K$46,D_TIP_SUSHI[[#This Row],[EMPLOYEE NAME]])&gt;=2,'HARD DATA'!$Q$49,ROUND($L$3/SUM(D_TIP_SUSHI[%])*D_TIP_SUSHI[[#This Row],[%]],0)),"")</f>
        <v>0</v>
      </c>
    </row>
    <row r="43" spans="2:13">
      <c r="B43" s="6">
        <v>32</v>
      </c>
      <c r="C43" s="66"/>
      <c r="D43" s="133"/>
      <c r="E43" s="103">
        <f>IF(COUNTIF($C$12:$C$46,L_TIP_SUSHI[[#This Row],[EMPLOYEE NAME]])&gt;=2,'HARD DATA'!$Q$49,ROUND($D$3/SUM(L_TIP_SUSHI[%])*L_TIP_SUSHI[[#This Row],[%]],0))</f>
        <v>0</v>
      </c>
      <c r="J43" s="6">
        <v>32</v>
      </c>
      <c r="K43" s="66"/>
      <c r="L43" s="99"/>
      <c r="M43" s="103">
        <f>IFERROR(IF(COUNTIF($K$12:$K$46,D_TIP_SUSHI[[#This Row],[EMPLOYEE NAME]])&gt;=2,'HARD DATA'!$Q$49,ROUND($L$3/SUM(D_TIP_SUSHI[%])*D_TIP_SUSHI[[#This Row],[%]],0)),"")</f>
        <v>0</v>
      </c>
    </row>
    <row r="44" spans="2:13">
      <c r="B44" s="6">
        <v>33</v>
      </c>
      <c r="C44" s="66"/>
      <c r="D44" s="133"/>
      <c r="E44" s="103">
        <f>IF(COUNTIF($C$12:$C$46,L_TIP_SUSHI[[#This Row],[EMPLOYEE NAME]])&gt;=2,'HARD DATA'!$Q$49,ROUND($D$3/SUM(L_TIP_SUSHI[%])*L_TIP_SUSHI[[#This Row],[%]],0))</f>
        <v>0</v>
      </c>
      <c r="J44" s="6">
        <v>33</v>
      </c>
      <c r="K44" s="66"/>
      <c r="L44" s="99"/>
      <c r="M44" s="103">
        <f>IFERROR(IF(COUNTIF($K$12:$K$46,D_TIP_SUSHI[[#This Row],[EMPLOYEE NAME]])&gt;=2,'HARD DATA'!$Q$49,ROUND($L$3/SUM(D_TIP_SUSHI[%])*D_TIP_SUSHI[[#This Row],[%]],0)),"")</f>
        <v>0</v>
      </c>
    </row>
    <row r="45" spans="2:13">
      <c r="B45" s="6">
        <v>34</v>
      </c>
      <c r="C45" s="66"/>
      <c r="D45" s="133"/>
      <c r="E45" s="103">
        <f>IF(COUNTIF($C$12:$C$46,L_TIP_SUSHI[[#This Row],[EMPLOYEE NAME]])&gt;=2,'HARD DATA'!$Q$49,ROUND($D$3/SUM(L_TIP_SUSHI[%])*L_TIP_SUSHI[[#This Row],[%]],0))</f>
        <v>0</v>
      </c>
      <c r="J45" s="6">
        <v>34</v>
      </c>
      <c r="K45" s="66"/>
      <c r="L45" s="99"/>
      <c r="M45" s="103">
        <f>IFERROR(IF(COUNTIF($K$12:$K$46,D_TIP_SUSHI[[#This Row],[EMPLOYEE NAME]])&gt;=2,'HARD DATA'!$Q$49,ROUND($L$3/SUM(D_TIP_SUSHI[%])*D_TIP_SUSHI[[#This Row],[%]],0)),"")</f>
        <v>0</v>
      </c>
    </row>
    <row r="46" spans="2:13">
      <c r="B46" s="6">
        <v>35</v>
      </c>
      <c r="C46" s="84"/>
      <c r="D46" s="134"/>
      <c r="E46" s="103">
        <f>IF(COUNTIF($C$12:$C$46,L_TIP_SUSHI[[#This Row],[EMPLOYEE NAME]])&gt;=2,'HARD DATA'!$Q$49,ROUND($D$3/SUM(L_TIP_SUSHI[%])*L_TIP_SUSHI[[#This Row],[%]],0))</f>
        <v>0</v>
      </c>
      <c r="J46" s="6">
        <v>35</v>
      </c>
      <c r="K46" s="66"/>
      <c r="L46" s="99"/>
      <c r="M46" s="103">
        <f>IFERROR(IF(COUNTIF($K$12:$K$46,D_TIP_SUSHI[[#This Row],[EMPLOYEE NAME]])&gt;=2,'HARD DATA'!$Q$49,ROUND($L$3/SUM(D_TIP_SUSHI[%])*D_TIP_SUSHI[[#This Row],[%]],0)),"")</f>
        <v>0</v>
      </c>
    </row>
    <row r="47" spans="2:13">
      <c r="C47" s="68" t="str">
        <f>'HARD DATA'!AJ9</f>
        <v>TOTAL</v>
      </c>
      <c r="D47" s="101"/>
      <c r="E47" s="104"/>
      <c r="K47" s="68" t="s">
        <v>23</v>
      </c>
      <c r="L47" s="69"/>
      <c r="M47" s="104"/>
    </row>
    <row r="48" spans="2:13">
      <c r="C48" s="70"/>
      <c r="D48" s="71"/>
      <c r="E48" s="105"/>
    </row>
  </sheetData>
  <mergeCells count="4">
    <mergeCell ref="G2:I3"/>
    <mergeCell ref="G5:I6"/>
    <mergeCell ref="C6:D6"/>
    <mergeCell ref="K6:L6"/>
  </mergeCells>
  <pageMargins left="0.7" right="0.7" top="0.75" bottom="0.75" header="0.3" footer="0.3"/>
  <pageSetup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'HARD DATA'!$B$1:$B$151</xm:f>
          </x14:formula1>
          <xm:sqref>C12:C46 K12:K46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Y47"/>
  <sheetViews>
    <sheetView zoomScale="70" zoomScaleNormal="70" workbookViewId="0">
      <selection activeCell="L14" sqref="L14"/>
    </sheetView>
  </sheetViews>
  <sheetFormatPr defaultRowHeight="14.4"/>
  <cols>
    <col min="1" max="1" width="6.109375" customWidth="1"/>
    <col min="2" max="2" width="0.5546875" style="6" customWidth="1"/>
    <col min="3" max="3" width="30.33203125" style="2" bestFit="1" customWidth="1"/>
    <col min="4" max="4" width="12.6640625" customWidth="1"/>
    <col min="5" max="5" width="25.6640625" customWidth="1"/>
    <col min="6" max="6" width="0.5546875" style="6" customWidth="1"/>
    <col min="7" max="7" width="12.6640625" customWidth="1"/>
    <col min="8" max="8" width="10.6640625" customWidth="1"/>
    <col min="9" max="9" width="12.6640625" customWidth="1"/>
    <col min="10" max="10" width="0.5546875" style="6" customWidth="1"/>
    <col min="11" max="11" width="30.33203125" style="2" bestFit="1" customWidth="1"/>
    <col min="12" max="12" width="13.5546875" customWidth="1"/>
    <col min="13" max="13" width="25.6640625" customWidth="1"/>
    <col min="14" max="14" width="0.5546875" style="6" customWidth="1"/>
  </cols>
  <sheetData>
    <row r="2" spans="1:77">
      <c r="G2" s="223">
        <f>'LUNCH CASH'!J1</f>
        <v>29444</v>
      </c>
      <c r="H2" s="223"/>
      <c r="I2" s="223"/>
    </row>
    <row r="3" spans="1:77" ht="19.8">
      <c r="C3" s="106" t="s">
        <v>52</v>
      </c>
      <c r="D3" s="111">
        <f>'LUNCH CASH'!I53</f>
        <v>190</v>
      </c>
      <c r="G3" s="223"/>
      <c r="H3" s="223"/>
      <c r="I3" s="223"/>
      <c r="K3" s="106" t="s">
        <v>51</v>
      </c>
      <c r="L3" s="111">
        <f>'DINNER CASH'!I53</f>
        <v>20</v>
      </c>
    </row>
    <row r="4" spans="1:77" ht="19.8">
      <c r="C4" s="106"/>
      <c r="D4" s="110"/>
      <c r="K4" s="106"/>
      <c r="L4" s="110"/>
    </row>
    <row r="5" spans="1:77" ht="19.8">
      <c r="C5" s="106" t="s">
        <v>53</v>
      </c>
      <c r="D5" s="107">
        <f>IF(COUNTA(L_TIP_BAR[EMPLOYEE NAME])=COUNTA(L_TIP_BAR[%]),ROUND(SUM(L_TIP_BAR[AM TIP OUT])/COUNTA(L_TIP_BAR[%]),0),"Check the tips")</f>
        <v>95</v>
      </c>
      <c r="G5" s="227" t="str">
        <f>'HARD DATA'!Q6</f>
        <v>BAR</v>
      </c>
      <c r="H5" s="227"/>
      <c r="I5" s="227"/>
      <c r="K5" s="106" t="s">
        <v>54</v>
      </c>
      <c r="L5" s="107">
        <f>IF(COUNTA(D_TIP_BAR[EMPLOYEE NAME])=COUNTA(D_TIP_BAR[%]),ROUND(SUM(D_TIP_BAR[PM TIP OUT])/COUNTA($K$12:$K$46),0),"Check the tips")</f>
        <v>7</v>
      </c>
    </row>
    <row r="6" spans="1:77">
      <c r="C6" s="225"/>
      <c r="D6" s="225"/>
      <c r="G6" s="227"/>
      <c r="H6" s="227"/>
      <c r="I6" s="227"/>
      <c r="K6" s="228"/>
      <c r="L6" s="228"/>
    </row>
    <row r="7" spans="1:77" s="6" customFormat="1" ht="3" customHeight="1">
      <c r="A7"/>
      <c r="C7" s="5"/>
      <c r="K7" s="5"/>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ht="30" customHeight="1">
      <c r="C8" s="53"/>
      <c r="D8" s="54" t="str">
        <f>'HARD DATA'!Y2</f>
        <v>AM</v>
      </c>
      <c r="E8" s="53"/>
      <c r="G8" s="60"/>
      <c r="H8" s="60"/>
      <c r="K8" s="55"/>
      <c r="L8" s="56" t="str">
        <f>'HARD DATA'!Y1</f>
        <v>PM</v>
      </c>
      <c r="M8" s="55"/>
    </row>
    <row r="9" spans="1:77" s="6" customFormat="1" ht="3" customHeight="1">
      <c r="A9"/>
      <c r="C9" s="5"/>
      <c r="D9" s="5"/>
      <c r="E9" s="5"/>
      <c r="G9" s="59"/>
      <c r="H9" s="62"/>
      <c r="K9" s="5"/>
      <c r="L9" s="5"/>
      <c r="M9" s="5"/>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50" customFormat="1" ht="30" customHeight="1">
      <c r="B10" s="49"/>
      <c r="C10" s="57" t="s">
        <v>46</v>
      </c>
      <c r="D10" s="57" t="s">
        <v>61</v>
      </c>
      <c r="E10" s="57" t="s">
        <v>59</v>
      </c>
      <c r="F10" s="49"/>
      <c r="G10" s="61"/>
      <c r="H10" s="60"/>
      <c r="J10" s="49"/>
      <c r="K10" s="57" t="s">
        <v>46</v>
      </c>
      <c r="L10" s="57" t="s">
        <v>61</v>
      </c>
      <c r="M10" s="57" t="s">
        <v>60</v>
      </c>
      <c r="N10" s="49"/>
    </row>
    <row r="11" spans="1:77" s="6" customFormat="1" ht="3" customHeight="1">
      <c r="B11" s="6">
        <v>1</v>
      </c>
      <c r="C11" s="5"/>
      <c r="J11" s="6">
        <v>1</v>
      </c>
      <c r="K11" s="5"/>
      <c r="M11" s="6">
        <f>IF(COUNTIF($K$12:$K$46,D_TIP_BAR[[#This Row],[EMPLOYEE NAME]])&gt;=2,'HARD DATA'!$Q$49,ROUND($L$3/SUM(D_TIP_BAR[%])*D_TIP_BAR[[#This Row],[%]],0))</f>
        <v>0</v>
      </c>
    </row>
    <row r="12" spans="1:77">
      <c r="B12" s="6">
        <v>1</v>
      </c>
      <c r="C12" s="66"/>
      <c r="D12" s="99"/>
      <c r="E12" s="67">
        <f>IF(COUNTIF($C$12:$C$46,L_TIP_BAR[[#This Row],[EMPLOYEE NAME]])&gt;=2,'HARD DATA'!$Q$49,ROUND($D$3/SUM(L_TIP_BAR[%])*L_TIP_BAR[[#This Row],[%]],0))</f>
        <v>0</v>
      </c>
      <c r="J12" s="6">
        <v>1</v>
      </c>
      <c r="K12" s="66"/>
      <c r="L12" s="99"/>
      <c r="M12" s="67">
        <f>IF(COUNTIF($K$12:$K$46,D_TIP_BAR[[#This Row],[EMPLOYEE NAME]])&gt;=2,'HARD DATA'!$Q$49,ROUND($L$3/SUM(D_TIP_BAR[%])*D_TIP_BAR[[#This Row],[%]],0))</f>
        <v>0</v>
      </c>
    </row>
    <row r="13" spans="1:77">
      <c r="B13" s="6">
        <v>2</v>
      </c>
      <c r="C13" s="66"/>
      <c r="D13" s="99"/>
      <c r="E13" s="67">
        <f>IF(COUNTIF($C$12:$C$46,L_TIP_BAR[[#This Row],[EMPLOYEE NAME]])&gt;=2,'HARD DATA'!$Q$49,ROUND($D$3/SUM(L_TIP_BAR[%])*L_TIP_BAR[[#This Row],[%]],0))</f>
        <v>0</v>
      </c>
      <c r="J13" s="6">
        <v>2</v>
      </c>
      <c r="K13" s="66" t="s">
        <v>142</v>
      </c>
      <c r="L13" s="99">
        <v>0.5</v>
      </c>
      <c r="M13" s="67">
        <f>IF(COUNTIF($K$12:$K$46,D_TIP_BAR[[#This Row],[EMPLOYEE NAME]])&gt;=2,'HARD DATA'!$Q$49,ROUND($L$3/SUM(D_TIP_BAR[%])*D_TIP_BAR[[#This Row],[%]],0))</f>
        <v>5</v>
      </c>
    </row>
    <row r="14" spans="1:77">
      <c r="B14" s="6">
        <v>3</v>
      </c>
      <c r="C14" s="66"/>
      <c r="D14" s="99"/>
      <c r="E14" s="67">
        <f>IF(COUNTIF($C$12:$C$46,L_TIP_BAR[[#This Row],[EMPLOYEE NAME]])&gt;=2,'HARD DATA'!$Q$49,ROUND($D$3/SUM(L_TIP_BAR[%])*L_TIP_BAR[[#This Row],[%]],0))</f>
        <v>0</v>
      </c>
      <c r="J14" s="6">
        <v>3</v>
      </c>
      <c r="K14" s="66"/>
      <c r="L14" s="99"/>
      <c r="M14" s="67">
        <f>IF(COUNTIF($K$12:$K$46,D_TIP_BAR[[#This Row],[EMPLOYEE NAME]])&gt;=2,'HARD DATA'!$Q$49,ROUND($L$3/SUM(D_TIP_BAR[%])*D_TIP_BAR[[#This Row],[%]],0))</f>
        <v>0</v>
      </c>
    </row>
    <row r="15" spans="1:77">
      <c r="B15" s="6">
        <v>4</v>
      </c>
      <c r="C15" s="66"/>
      <c r="D15" s="99"/>
      <c r="E15" s="67">
        <f>IF(COUNTIF($C$12:$C$46,L_TIP_BAR[[#This Row],[EMPLOYEE NAME]])&gt;=2,'HARD DATA'!$Q$49,ROUND($D$3/SUM(L_TIP_BAR[%])*L_TIP_BAR[[#This Row],[%]],0))</f>
        <v>0</v>
      </c>
      <c r="J15" s="6">
        <v>4</v>
      </c>
      <c r="K15" s="66"/>
      <c r="L15" s="99"/>
      <c r="M15" s="67">
        <f>IF(COUNTIF($K$12:$K$46,D_TIP_BAR[[#This Row],[EMPLOYEE NAME]])&gt;=2,'HARD DATA'!$Q$49,ROUND($L$3/SUM(D_TIP_BAR[%])*D_TIP_BAR[[#This Row],[%]],0))</f>
        <v>0</v>
      </c>
    </row>
    <row r="16" spans="1:77">
      <c r="B16" s="6">
        <v>5</v>
      </c>
      <c r="C16" s="66"/>
      <c r="D16" s="99"/>
      <c r="E16" s="67">
        <f>IF(COUNTIF($C$12:$C$46,L_TIP_BAR[[#This Row],[EMPLOYEE NAME]])&gt;=2,'HARD DATA'!$Q$49,ROUND($D$3/SUM(L_TIP_BAR[%])*L_TIP_BAR[[#This Row],[%]],0))</f>
        <v>0</v>
      </c>
      <c r="J16" s="6">
        <v>5</v>
      </c>
      <c r="K16" s="66"/>
      <c r="L16" s="99"/>
      <c r="M16" s="67">
        <f>IF(COUNTIF($K$12:$K$46,D_TIP_BAR[[#This Row],[EMPLOYEE NAME]])&gt;=2,'HARD DATA'!$Q$49,ROUND($L$3/SUM(D_TIP_BAR[%])*D_TIP_BAR[[#This Row],[%]],0))</f>
        <v>0</v>
      </c>
    </row>
    <row r="17" spans="2:13">
      <c r="B17" s="6">
        <v>6</v>
      </c>
      <c r="C17" s="66"/>
      <c r="D17" s="99"/>
      <c r="E17" s="67">
        <f>IF(COUNTIF($C$12:$C$46,L_TIP_BAR[[#This Row],[EMPLOYEE NAME]])&gt;=2,'HARD DATA'!$Q$49,ROUND($D$3/SUM(L_TIP_BAR[%])*L_TIP_BAR[[#This Row],[%]],0))</f>
        <v>0</v>
      </c>
      <c r="J17" s="6">
        <v>6</v>
      </c>
      <c r="K17" s="66"/>
      <c r="L17" s="99"/>
      <c r="M17" s="67">
        <f>IF(COUNTIF($K$12:$K$46,D_TIP_BAR[[#This Row],[EMPLOYEE NAME]])&gt;=2,'HARD DATA'!$Q$49,ROUND($L$3/SUM(D_TIP_BAR[%])*D_TIP_BAR[[#This Row],[%]],0))</f>
        <v>0</v>
      </c>
    </row>
    <row r="18" spans="2:13">
      <c r="B18" s="6">
        <v>7</v>
      </c>
      <c r="C18" s="66"/>
      <c r="D18" s="99"/>
      <c r="E18" s="67">
        <f>IF(COUNTIF($C$12:$C$46,L_TIP_BAR[[#This Row],[EMPLOYEE NAME]])&gt;=2,'HARD DATA'!$Q$49,ROUND($D$3/SUM(L_TIP_BAR[%])*L_TIP_BAR[[#This Row],[%]],0))</f>
        <v>0</v>
      </c>
      <c r="J18" s="6">
        <v>7</v>
      </c>
      <c r="K18" s="66"/>
      <c r="L18" s="99"/>
      <c r="M18" s="67">
        <f>IF(COUNTIF($K$12:$K$46,D_TIP_BAR[[#This Row],[EMPLOYEE NAME]])&gt;=2,'HARD DATA'!$Q$49,ROUND($L$3/SUM(D_TIP_BAR[%])*D_TIP_BAR[[#This Row],[%]],0))</f>
        <v>0</v>
      </c>
    </row>
    <row r="19" spans="2:13">
      <c r="B19" s="6">
        <v>8</v>
      </c>
      <c r="C19" s="66"/>
      <c r="D19" s="99"/>
      <c r="E19" s="67">
        <f>IF(COUNTIF($C$12:$C$46,L_TIP_BAR[[#This Row],[EMPLOYEE NAME]])&gt;=2,'HARD DATA'!$Q$49,ROUND($D$3/SUM(L_TIP_BAR[%])*L_TIP_BAR[[#This Row],[%]],0))</f>
        <v>0</v>
      </c>
      <c r="J19" s="6">
        <v>8</v>
      </c>
      <c r="K19" s="66"/>
      <c r="L19" s="99"/>
      <c r="M19" s="67">
        <f>IF(COUNTIF($K$12:$K$46,D_TIP_BAR[[#This Row],[EMPLOYEE NAME]])&gt;=2,'HARD DATA'!$Q$49,ROUND($L$3/SUM(D_TIP_BAR[%])*D_TIP_BAR[[#This Row],[%]],0))</f>
        <v>0</v>
      </c>
    </row>
    <row r="20" spans="2:13">
      <c r="B20" s="6">
        <v>9</v>
      </c>
      <c r="C20" s="66"/>
      <c r="D20" s="99"/>
      <c r="E20" s="67">
        <f>IF(COUNTIF($C$12:$C$46,L_TIP_BAR[[#This Row],[EMPLOYEE NAME]])&gt;=2,'HARD DATA'!$Q$49,ROUND($D$3/SUM(L_TIP_BAR[%])*L_TIP_BAR[[#This Row],[%]],0))</f>
        <v>0</v>
      </c>
      <c r="J20" s="6">
        <v>9</v>
      </c>
      <c r="K20" s="66"/>
      <c r="L20" s="99"/>
      <c r="M20" s="67">
        <f>IF(COUNTIF($K$12:$K$46,D_TIP_BAR[[#This Row],[EMPLOYEE NAME]])&gt;=2,'HARD DATA'!$Q$49,ROUND($L$3/SUM(D_TIP_BAR[%])*D_TIP_BAR[[#This Row],[%]],0))</f>
        <v>0</v>
      </c>
    </row>
    <row r="21" spans="2:13">
      <c r="B21" s="6">
        <v>10</v>
      </c>
      <c r="C21" s="66"/>
      <c r="D21" s="99"/>
      <c r="E21" s="67">
        <f>IF(COUNTIF($C$12:$C$46,L_TIP_BAR[[#This Row],[EMPLOYEE NAME]])&gt;=2,'HARD DATA'!$Q$49,ROUND($D$3/SUM(L_TIP_BAR[%])*L_TIP_BAR[[#This Row],[%]],0))</f>
        <v>0</v>
      </c>
      <c r="J21" s="6">
        <v>10</v>
      </c>
      <c r="K21" s="66"/>
      <c r="L21" s="99"/>
      <c r="M21" s="67">
        <f>IF(COUNTIF($K$12:$K$46,D_TIP_BAR[[#This Row],[EMPLOYEE NAME]])&gt;=2,'HARD DATA'!$Q$49,ROUND($L$3/SUM(D_TIP_BAR[%])*D_TIP_BAR[[#This Row],[%]],0))</f>
        <v>0</v>
      </c>
    </row>
    <row r="22" spans="2:13">
      <c r="B22" s="6">
        <v>11</v>
      </c>
      <c r="C22" s="66"/>
      <c r="D22" s="99"/>
      <c r="E22" s="67">
        <f>IF(COUNTIF($C$12:$C$46,L_TIP_BAR[[#This Row],[EMPLOYEE NAME]])&gt;=2,'HARD DATA'!$Q$49,ROUND($D$3/SUM(L_TIP_BAR[%])*L_TIP_BAR[[#This Row],[%]],0))</f>
        <v>0</v>
      </c>
      <c r="J22" s="6">
        <v>11</v>
      </c>
      <c r="K22" s="66"/>
      <c r="L22" s="99"/>
      <c r="M22" s="67">
        <f>IF(COUNTIF($K$12:$K$46,D_TIP_BAR[[#This Row],[EMPLOYEE NAME]])&gt;=2,'HARD DATA'!$Q$49,ROUND($L$3/SUM(D_TIP_BAR[%])*D_TIP_BAR[[#This Row],[%]],0))</f>
        <v>0</v>
      </c>
    </row>
    <row r="23" spans="2:13">
      <c r="B23" s="6">
        <v>12</v>
      </c>
      <c r="C23" s="66"/>
      <c r="D23" s="99"/>
      <c r="E23" s="67">
        <f>IF(COUNTIF($C$12:$C$46,L_TIP_BAR[[#This Row],[EMPLOYEE NAME]])&gt;=2,'HARD DATA'!$Q$49,ROUND($D$3/SUM(L_TIP_BAR[%])*L_TIP_BAR[[#This Row],[%]],0))</f>
        <v>0</v>
      </c>
      <c r="J23" s="6">
        <v>12</v>
      </c>
      <c r="K23" s="66" t="s">
        <v>67</v>
      </c>
      <c r="L23" s="99">
        <v>0.5</v>
      </c>
      <c r="M23" s="67">
        <f>IF(COUNTIF($K$12:$K$46,D_TIP_BAR[[#This Row],[EMPLOYEE NAME]])&gt;=2,'HARD DATA'!$Q$49,ROUND($L$3/SUM(D_TIP_BAR[%])*D_TIP_BAR[[#This Row],[%]],0))</f>
        <v>5</v>
      </c>
    </row>
    <row r="24" spans="2:13">
      <c r="B24" s="6">
        <v>13</v>
      </c>
      <c r="C24" s="66"/>
      <c r="D24" s="99"/>
      <c r="E24" s="67">
        <f>IF(COUNTIF($C$12:$C$46,L_TIP_BAR[[#This Row],[EMPLOYEE NAME]])&gt;=2,'HARD DATA'!$Q$49,ROUND($D$3/SUM(L_TIP_BAR[%])*L_TIP_BAR[[#This Row],[%]],0))</f>
        <v>0</v>
      </c>
      <c r="J24" s="6">
        <v>13</v>
      </c>
      <c r="K24" s="66"/>
      <c r="L24" s="99"/>
      <c r="M24" s="67">
        <f>IF(COUNTIF($K$12:$K$46,D_TIP_BAR[[#This Row],[EMPLOYEE NAME]])&gt;=2,'HARD DATA'!$Q$49,ROUND($L$3/SUM(D_TIP_BAR[%])*D_TIP_BAR[[#This Row],[%]],0))</f>
        <v>0</v>
      </c>
    </row>
    <row r="25" spans="2:13">
      <c r="B25" s="6">
        <v>14</v>
      </c>
      <c r="C25" s="66"/>
      <c r="D25" s="99"/>
      <c r="E25" s="67">
        <f>IF(COUNTIF($C$12:$C$46,L_TIP_BAR[[#This Row],[EMPLOYEE NAME]])&gt;=2,'HARD DATA'!$Q$49,ROUND($D$3/SUM(L_TIP_BAR[%])*L_TIP_BAR[[#This Row],[%]],0))</f>
        <v>0</v>
      </c>
      <c r="J25" s="6">
        <v>14</v>
      </c>
      <c r="K25" s="66"/>
      <c r="L25" s="99"/>
      <c r="M25" s="67">
        <f>IF(COUNTIF($K$12:$K$46,D_TIP_BAR[[#This Row],[EMPLOYEE NAME]])&gt;=2,'HARD DATA'!$Q$49,ROUND($L$3/SUM(D_TIP_BAR[%])*D_TIP_BAR[[#This Row],[%]],0))</f>
        <v>0</v>
      </c>
    </row>
    <row r="26" spans="2:13">
      <c r="B26" s="6">
        <v>15</v>
      </c>
      <c r="C26" s="66"/>
      <c r="D26" s="99"/>
      <c r="E26" s="67">
        <f>IF(COUNTIF($C$12:$C$46,L_TIP_BAR[[#This Row],[EMPLOYEE NAME]])&gt;=2,'HARD DATA'!$Q$49,ROUND($D$3/SUM(L_TIP_BAR[%])*L_TIP_BAR[[#This Row],[%]],0))</f>
        <v>0</v>
      </c>
      <c r="J26" s="6">
        <v>15</v>
      </c>
      <c r="K26" s="66" t="s">
        <v>441</v>
      </c>
      <c r="L26" s="99">
        <v>1</v>
      </c>
      <c r="M26" s="67">
        <f>IF(COUNTIF($K$12:$K$46,D_TIP_BAR[[#This Row],[EMPLOYEE NAME]])&gt;=2,'HARD DATA'!$Q$49,ROUND($L$3/SUM(D_TIP_BAR[%])*D_TIP_BAR[[#This Row],[%]],0))</f>
        <v>10</v>
      </c>
    </row>
    <row r="27" spans="2:13">
      <c r="B27" s="6">
        <v>16</v>
      </c>
      <c r="C27" s="66"/>
      <c r="D27" s="99"/>
      <c r="E27" s="67">
        <f>IF(COUNTIF($C$12:$C$46,L_TIP_BAR[[#This Row],[EMPLOYEE NAME]])&gt;=2,'HARD DATA'!$Q$49,ROUND($D$3/SUM(L_TIP_BAR[%])*L_TIP_BAR[[#This Row],[%]],0))</f>
        <v>0</v>
      </c>
      <c r="J27" s="6">
        <v>16</v>
      </c>
      <c r="K27" s="66"/>
      <c r="L27" s="99"/>
      <c r="M27" s="67">
        <f>IF(COUNTIF($K$12:$K$46,D_TIP_BAR[[#This Row],[EMPLOYEE NAME]])&gt;=2,'HARD DATA'!$Q$49,ROUND($L$3/SUM(D_TIP_BAR[%])*D_TIP_BAR[[#This Row],[%]],0))</f>
        <v>0</v>
      </c>
    </row>
    <row r="28" spans="2:13">
      <c r="B28" s="6">
        <v>17</v>
      </c>
      <c r="C28" s="66" t="s">
        <v>66</v>
      </c>
      <c r="D28" s="99">
        <v>1</v>
      </c>
      <c r="E28" s="67">
        <f>IF(COUNTIF($C$12:$C$46,L_TIP_BAR[[#This Row],[EMPLOYEE NAME]])&gt;=2,'HARD DATA'!$Q$49,ROUND($D$3/SUM(L_TIP_BAR[%])*L_TIP_BAR[[#This Row],[%]],0))</f>
        <v>127</v>
      </c>
      <c r="J28" s="6">
        <v>17</v>
      </c>
      <c r="K28" s="66"/>
      <c r="L28" s="99"/>
      <c r="M28" s="67">
        <f>IF(COUNTIF($K$12:$K$46,D_TIP_BAR[[#This Row],[EMPLOYEE NAME]])&gt;=2,'HARD DATA'!$Q$49,ROUND($L$3/SUM(D_TIP_BAR[%])*D_TIP_BAR[[#This Row],[%]],0))</f>
        <v>0</v>
      </c>
    </row>
    <row r="29" spans="2:13">
      <c r="B29" s="6">
        <v>18</v>
      </c>
      <c r="C29" s="66"/>
      <c r="D29" s="99"/>
      <c r="E29" s="67">
        <f>IF(COUNTIF($C$12:$C$46,L_TIP_BAR[[#This Row],[EMPLOYEE NAME]])&gt;=2,'HARD DATA'!$Q$49,ROUND($D$3/SUM(L_TIP_BAR[%])*L_TIP_BAR[[#This Row],[%]],0))</f>
        <v>0</v>
      </c>
      <c r="J29" s="6">
        <v>18</v>
      </c>
      <c r="K29" s="66"/>
      <c r="L29" s="99"/>
      <c r="M29" s="67">
        <f>IF(COUNTIF($K$12:$K$46,D_TIP_BAR[[#This Row],[EMPLOYEE NAME]])&gt;=2,'HARD DATA'!$Q$49,ROUND($L$3/SUM(D_TIP_BAR[%])*D_TIP_BAR[[#This Row],[%]],0))</f>
        <v>0</v>
      </c>
    </row>
    <row r="30" spans="2:13">
      <c r="B30" s="6">
        <v>19</v>
      </c>
      <c r="C30" s="66"/>
      <c r="D30" s="99"/>
      <c r="E30" s="67">
        <f>IF(COUNTIF($C$12:$C$46,L_TIP_BAR[[#This Row],[EMPLOYEE NAME]])&gt;=2,'HARD DATA'!$Q$49,ROUND($D$3/SUM(L_TIP_BAR[%])*L_TIP_BAR[[#This Row],[%]],0))</f>
        <v>0</v>
      </c>
      <c r="J30" s="6">
        <v>19</v>
      </c>
      <c r="K30" s="66"/>
      <c r="L30" s="99"/>
      <c r="M30" s="67">
        <f>IF(COUNTIF($K$12:$K$46,D_TIP_BAR[[#This Row],[EMPLOYEE NAME]])&gt;=2,'HARD DATA'!$Q$49,ROUND($L$3/SUM(D_TIP_BAR[%])*D_TIP_BAR[[#This Row],[%]],0))</f>
        <v>0</v>
      </c>
    </row>
    <row r="31" spans="2:13">
      <c r="B31" s="6">
        <v>20</v>
      </c>
      <c r="C31" s="66" t="s">
        <v>441</v>
      </c>
      <c r="D31" s="99">
        <v>0.5</v>
      </c>
      <c r="E31" s="67">
        <f>IF(COUNTIF($C$12:$C$46,L_TIP_BAR[[#This Row],[EMPLOYEE NAME]])&gt;=2,'HARD DATA'!$Q$49,ROUND($D$3/SUM(L_TIP_BAR[%])*L_TIP_BAR[[#This Row],[%]],0))</f>
        <v>63</v>
      </c>
      <c r="J31" s="6">
        <v>20</v>
      </c>
      <c r="K31" s="66"/>
      <c r="L31" s="99"/>
      <c r="M31" s="67">
        <f>IF(COUNTIF($K$12:$K$46,D_TIP_BAR[[#This Row],[EMPLOYEE NAME]])&gt;=2,'HARD DATA'!$Q$49,ROUND($L$3/SUM(D_TIP_BAR[%])*D_TIP_BAR[[#This Row],[%]],0))</f>
        <v>0</v>
      </c>
    </row>
    <row r="32" spans="2:13">
      <c r="B32" s="6">
        <v>21</v>
      </c>
      <c r="C32" s="66"/>
      <c r="D32" s="99"/>
      <c r="E32" s="67">
        <f>IF(COUNTIF($C$12:$C$46,L_TIP_BAR[[#This Row],[EMPLOYEE NAME]])&gt;=2,'HARD DATA'!$Q$49,ROUND($D$3/SUM(L_TIP_BAR[%])*L_TIP_BAR[[#This Row],[%]],0))</f>
        <v>0</v>
      </c>
      <c r="J32" s="6">
        <v>21</v>
      </c>
      <c r="K32" s="66"/>
      <c r="L32" s="99"/>
      <c r="M32" s="67">
        <f>IF(COUNTIF($K$12:$K$46,D_TIP_BAR[[#This Row],[EMPLOYEE NAME]])&gt;=2,'HARD DATA'!$Q$49,ROUND($L$3/SUM(D_TIP_BAR[%])*D_TIP_BAR[[#This Row],[%]],0))</f>
        <v>0</v>
      </c>
    </row>
    <row r="33" spans="2:13">
      <c r="B33" s="6">
        <v>22</v>
      </c>
      <c r="C33" s="66"/>
      <c r="D33" s="99"/>
      <c r="E33" s="67">
        <f>IF(COUNTIF($C$12:$C$46,L_TIP_BAR[[#This Row],[EMPLOYEE NAME]])&gt;=2,'HARD DATA'!$Q$49,ROUND($D$3/SUM(L_TIP_BAR[%])*L_TIP_BAR[[#This Row],[%]],0))</f>
        <v>0</v>
      </c>
      <c r="J33" s="6">
        <v>22</v>
      </c>
      <c r="K33" s="66"/>
      <c r="L33" s="99"/>
      <c r="M33" s="67">
        <f>IF(COUNTIF($K$12:$K$46,D_TIP_BAR[[#This Row],[EMPLOYEE NAME]])&gt;=2,'HARD DATA'!$Q$49,ROUND($L$3/SUM(D_TIP_BAR[%])*D_TIP_BAR[[#This Row],[%]],0))</f>
        <v>0</v>
      </c>
    </row>
    <row r="34" spans="2:13">
      <c r="B34" s="6">
        <v>23</v>
      </c>
      <c r="C34" s="66"/>
      <c r="D34" s="99"/>
      <c r="E34" s="67">
        <f>IF(COUNTIF($C$12:$C$46,L_TIP_BAR[[#This Row],[EMPLOYEE NAME]])&gt;=2,'HARD DATA'!$Q$49,ROUND($D$3/SUM(L_TIP_BAR[%])*L_TIP_BAR[[#This Row],[%]],0))</f>
        <v>0</v>
      </c>
      <c r="J34" s="6">
        <v>23</v>
      </c>
      <c r="K34" s="66"/>
      <c r="L34" s="99"/>
      <c r="M34" s="67">
        <f>IF(COUNTIF($K$12:$K$46,D_TIP_BAR[[#This Row],[EMPLOYEE NAME]])&gt;=2,'HARD DATA'!$Q$49,ROUND($L$3/SUM(D_TIP_BAR[%])*D_TIP_BAR[[#This Row],[%]],0))</f>
        <v>0</v>
      </c>
    </row>
    <row r="35" spans="2:13">
      <c r="B35" s="6">
        <v>24</v>
      </c>
      <c r="C35" s="66"/>
      <c r="D35" s="99"/>
      <c r="E35" s="67">
        <f>IF(COUNTIF($C$12:$C$46,L_TIP_BAR[[#This Row],[EMPLOYEE NAME]])&gt;=2,'HARD DATA'!$Q$49,ROUND($D$3/SUM(L_TIP_BAR[%])*L_TIP_BAR[[#This Row],[%]],0))</f>
        <v>0</v>
      </c>
      <c r="J35" s="6">
        <v>24</v>
      </c>
      <c r="K35" s="66"/>
      <c r="L35" s="99"/>
      <c r="M35" s="67">
        <f>IF(COUNTIF($K$12:$K$46,D_TIP_BAR[[#This Row],[EMPLOYEE NAME]])&gt;=2,'HARD DATA'!$Q$49,ROUND($L$3/SUM(D_TIP_BAR[%])*D_TIP_BAR[[#This Row],[%]],0))</f>
        <v>0</v>
      </c>
    </row>
    <row r="36" spans="2:13">
      <c r="B36" s="6">
        <v>25</v>
      </c>
      <c r="C36" s="66"/>
      <c r="D36" s="99"/>
      <c r="E36" s="67">
        <f>IF(COUNTIF($C$12:$C$46,L_TIP_BAR[[#This Row],[EMPLOYEE NAME]])&gt;=2,'HARD DATA'!$Q$49,ROUND($D$3/SUM(L_TIP_BAR[%])*L_TIP_BAR[[#This Row],[%]],0))</f>
        <v>0</v>
      </c>
      <c r="J36" s="6">
        <v>25</v>
      </c>
      <c r="K36" s="66"/>
      <c r="L36" s="99"/>
      <c r="M36" s="67">
        <f>IF(COUNTIF($K$12:$K$46,D_TIP_BAR[[#This Row],[EMPLOYEE NAME]])&gt;=2,'HARD DATA'!$Q$49,ROUND($L$3/SUM(D_TIP_BAR[%])*D_TIP_BAR[[#This Row],[%]],0))</f>
        <v>0</v>
      </c>
    </row>
    <row r="37" spans="2:13">
      <c r="B37" s="6">
        <v>26</v>
      </c>
      <c r="C37" s="66"/>
      <c r="D37" s="99"/>
      <c r="E37" s="67">
        <f>IF(COUNTIF($C$12:$C$46,L_TIP_BAR[[#This Row],[EMPLOYEE NAME]])&gt;=2,'HARD DATA'!$Q$49,ROUND($D$3/SUM(L_TIP_BAR[%])*L_TIP_BAR[[#This Row],[%]],0))</f>
        <v>0</v>
      </c>
      <c r="J37" s="6">
        <v>26</v>
      </c>
      <c r="K37" s="66"/>
      <c r="L37" s="99"/>
      <c r="M37" s="67">
        <f>IF(COUNTIF($K$12:$K$46,D_TIP_BAR[[#This Row],[EMPLOYEE NAME]])&gt;=2,'HARD DATA'!$Q$49,ROUND($L$3/SUM(D_TIP_BAR[%])*D_TIP_BAR[[#This Row],[%]],0))</f>
        <v>0</v>
      </c>
    </row>
    <row r="38" spans="2:13">
      <c r="B38" s="6">
        <v>27</v>
      </c>
      <c r="C38" s="66"/>
      <c r="D38" s="99"/>
      <c r="E38" s="67">
        <f>IF(COUNTIF($C$12:$C$46,L_TIP_BAR[[#This Row],[EMPLOYEE NAME]])&gt;=2,'HARD DATA'!$Q$49,ROUND($D$3/SUM(L_TIP_BAR[%])*L_TIP_BAR[[#This Row],[%]],0))</f>
        <v>0</v>
      </c>
      <c r="J38" s="6">
        <v>27</v>
      </c>
      <c r="K38" s="66"/>
      <c r="L38" s="99"/>
      <c r="M38" s="67">
        <f>IF(COUNTIF($K$12:$K$46,D_TIP_BAR[[#This Row],[EMPLOYEE NAME]])&gt;=2,'HARD DATA'!$Q$49,ROUND($L$3/SUM(D_TIP_BAR[%])*D_TIP_BAR[[#This Row],[%]],0))</f>
        <v>0</v>
      </c>
    </row>
    <row r="39" spans="2:13">
      <c r="B39" s="6">
        <v>28</v>
      </c>
      <c r="C39" s="66"/>
      <c r="D39" s="99"/>
      <c r="E39" s="67">
        <f>IF(COUNTIF($C$12:$C$46,L_TIP_BAR[[#This Row],[EMPLOYEE NAME]])&gt;=2,'HARD DATA'!$Q$49,ROUND($D$3/SUM(L_TIP_BAR[%])*L_TIP_BAR[[#This Row],[%]],0))</f>
        <v>0</v>
      </c>
      <c r="J39" s="6">
        <v>28</v>
      </c>
      <c r="K39" s="66"/>
      <c r="L39" s="99"/>
      <c r="M39" s="67">
        <f>IF(COUNTIF($K$12:$K$46,D_TIP_BAR[[#This Row],[EMPLOYEE NAME]])&gt;=2,'HARD DATA'!$Q$49,ROUND($L$3/SUM(D_TIP_BAR[%])*D_TIP_BAR[[#This Row],[%]],0))</f>
        <v>0</v>
      </c>
    </row>
    <row r="40" spans="2:13">
      <c r="B40" s="6">
        <v>29</v>
      </c>
      <c r="C40" s="66"/>
      <c r="D40" s="99"/>
      <c r="E40" s="67">
        <f>IF(COUNTIF($C$12:$C$46,L_TIP_BAR[[#This Row],[EMPLOYEE NAME]])&gt;=2,'HARD DATA'!$Q$49,ROUND($D$3/SUM(L_TIP_BAR[%])*L_TIP_BAR[[#This Row],[%]],0))</f>
        <v>0</v>
      </c>
      <c r="J40" s="6">
        <v>29</v>
      </c>
      <c r="K40" s="66"/>
      <c r="L40" s="99"/>
      <c r="M40" s="67">
        <f>IF(COUNTIF($K$12:$K$46,D_TIP_BAR[[#This Row],[EMPLOYEE NAME]])&gt;=2,'HARD DATA'!$Q$49,ROUND($L$3/SUM(D_TIP_BAR[%])*D_TIP_BAR[[#This Row],[%]],0))</f>
        <v>0</v>
      </c>
    </row>
    <row r="41" spans="2:13">
      <c r="B41" s="6">
        <v>30</v>
      </c>
      <c r="C41" s="66"/>
      <c r="D41" s="99"/>
      <c r="E41" s="67">
        <f>IF(COUNTIF($C$12:$C$46,L_TIP_BAR[[#This Row],[EMPLOYEE NAME]])&gt;=2,'HARD DATA'!$Q$49,ROUND($D$3/SUM(L_TIP_BAR[%])*L_TIP_BAR[[#This Row],[%]],0))</f>
        <v>0</v>
      </c>
      <c r="J41" s="6">
        <v>30</v>
      </c>
      <c r="K41" s="66"/>
      <c r="L41" s="99"/>
      <c r="M41" s="67">
        <f>IF(COUNTIF($K$12:$K$46,D_TIP_BAR[[#This Row],[EMPLOYEE NAME]])&gt;=2,'HARD DATA'!$Q$49,ROUND($L$3/SUM(D_TIP_BAR[%])*D_TIP_BAR[[#This Row],[%]],0))</f>
        <v>0</v>
      </c>
    </row>
    <row r="42" spans="2:13">
      <c r="B42" s="6">
        <v>31</v>
      </c>
      <c r="C42" s="66"/>
      <c r="D42" s="99"/>
      <c r="E42" s="67">
        <f>IF(COUNTIF($C$12:$C$46,L_TIP_BAR[[#This Row],[EMPLOYEE NAME]])&gt;=2,'HARD DATA'!$Q$49,ROUND($D$3/SUM(L_TIP_BAR[%])*L_TIP_BAR[[#This Row],[%]],0))</f>
        <v>0</v>
      </c>
      <c r="J42" s="6">
        <v>31</v>
      </c>
      <c r="K42" s="66"/>
      <c r="L42" s="99"/>
      <c r="M42" s="67">
        <f>IF(COUNTIF($K$12:$K$46,D_TIP_BAR[[#This Row],[EMPLOYEE NAME]])&gt;=2,'HARD DATA'!$Q$49,ROUND($L$3/SUM(D_TIP_BAR[%])*D_TIP_BAR[[#This Row],[%]],0))</f>
        <v>0</v>
      </c>
    </row>
    <row r="43" spans="2:13">
      <c r="B43" s="6">
        <v>32</v>
      </c>
      <c r="C43" s="66"/>
      <c r="D43" s="99"/>
      <c r="E43" s="67">
        <f>IF(COUNTIF($C$12:$C$46,L_TIP_BAR[[#This Row],[EMPLOYEE NAME]])&gt;=2,'HARD DATA'!$Q$49,ROUND($D$3/SUM(L_TIP_BAR[%])*L_TIP_BAR[[#This Row],[%]],0))</f>
        <v>0</v>
      </c>
      <c r="J43" s="6">
        <v>32</v>
      </c>
      <c r="K43" s="66"/>
      <c r="L43" s="99"/>
      <c r="M43" s="67">
        <f>IF(COUNTIF($K$12:$K$46,D_TIP_BAR[[#This Row],[EMPLOYEE NAME]])&gt;=2,'HARD DATA'!$Q$49,ROUND($L$3/SUM(D_TIP_BAR[%])*D_TIP_BAR[[#This Row],[%]],0))</f>
        <v>0</v>
      </c>
    </row>
    <row r="44" spans="2:13">
      <c r="B44" s="6">
        <v>33</v>
      </c>
      <c r="C44" s="66"/>
      <c r="D44" s="99"/>
      <c r="E44" s="67">
        <f>IF(COUNTIF($C$12:$C$46,L_TIP_BAR[[#This Row],[EMPLOYEE NAME]])&gt;=2,'HARD DATA'!$Q$49,ROUND($D$3/SUM(L_TIP_BAR[%])*L_TIP_BAR[[#This Row],[%]],0))</f>
        <v>0</v>
      </c>
      <c r="J44" s="6">
        <v>33</v>
      </c>
      <c r="K44" s="66"/>
      <c r="L44" s="99"/>
      <c r="M44" s="67">
        <f>IF(COUNTIF($K$12:$K$46,D_TIP_BAR[[#This Row],[EMPLOYEE NAME]])&gt;=2,'HARD DATA'!$Q$49,ROUND($L$3/SUM(D_TIP_BAR[%])*D_TIP_BAR[[#This Row],[%]],0))</f>
        <v>0</v>
      </c>
    </row>
    <row r="45" spans="2:13">
      <c r="B45" s="6">
        <v>34</v>
      </c>
      <c r="C45" s="66"/>
      <c r="D45" s="99"/>
      <c r="E45" s="67">
        <f>IF(COUNTIF($C$12:$C$46,L_TIP_BAR[[#This Row],[EMPLOYEE NAME]])&gt;=2,'HARD DATA'!$Q$49,ROUND($D$3/SUM(L_TIP_BAR[%])*L_TIP_BAR[[#This Row],[%]],0))</f>
        <v>0</v>
      </c>
      <c r="J45" s="6">
        <v>34</v>
      </c>
      <c r="K45" s="66"/>
      <c r="L45" s="99"/>
      <c r="M45" s="67">
        <f>IF(COUNTIF($K$12:$K$46,D_TIP_BAR[[#This Row],[EMPLOYEE NAME]])&gt;=2,'HARD DATA'!$Q$49,ROUND($L$3/SUM(D_TIP_BAR[%])*D_TIP_BAR[[#This Row],[%]],0))</f>
        <v>0</v>
      </c>
    </row>
    <row r="46" spans="2:13">
      <c r="B46" s="6">
        <v>35</v>
      </c>
      <c r="C46" s="66"/>
      <c r="D46" s="100"/>
      <c r="E46" s="67">
        <f>IF(COUNTIF($C$12:$C$46,L_TIP_BAR[[#This Row],[EMPLOYEE NAME]])&gt;=2,'HARD DATA'!$Q$49,ROUND($D$3/SUM(L_TIP_BAR[%])*L_TIP_BAR[[#This Row],[%]],0))</f>
        <v>0</v>
      </c>
      <c r="H46" s="65"/>
      <c r="J46" s="6">
        <v>35</v>
      </c>
      <c r="K46" s="66"/>
      <c r="L46" s="99"/>
      <c r="M46" s="67">
        <f>IF(COUNTIF($K$12:$K$46,D_TIP_BAR[[#This Row],[EMPLOYEE NAME]])&gt;=2,'HARD DATA'!$Q$49,ROUND($L$3/SUM(D_TIP_BAR[%])*D_TIP_BAR[[#This Row],[%]],0))</f>
        <v>0</v>
      </c>
    </row>
    <row r="47" spans="2:13">
      <c r="C47" s="68" t="str">
        <f>'HARD DATA'!AJ9</f>
        <v>TOTAL</v>
      </c>
      <c r="D47" s="69"/>
      <c r="E47" s="69"/>
      <c r="K47" s="68" t="s">
        <v>23</v>
      </c>
      <c r="L47" s="69"/>
      <c r="M47" s="69"/>
    </row>
  </sheetData>
  <mergeCells count="4">
    <mergeCell ref="G2:I3"/>
    <mergeCell ref="G5:I6"/>
    <mergeCell ref="C6:D6"/>
    <mergeCell ref="K6:L6"/>
  </mergeCells>
  <pageMargins left="0.7" right="0.7" top="0.75" bottom="0.75" header="0.3" footer="0.3"/>
  <pageSetup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'HARD DATA'!$B$1:$B$151</xm:f>
          </x14:formula1>
          <xm:sqref>K12:K46 C12:C46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Y47"/>
  <sheetViews>
    <sheetView topLeftCell="A6" zoomScale="70" zoomScaleNormal="70" workbookViewId="0">
      <selection activeCell="D17" sqref="D17"/>
    </sheetView>
  </sheetViews>
  <sheetFormatPr defaultRowHeight="14.4"/>
  <cols>
    <col min="1" max="1" width="6.109375" customWidth="1"/>
    <col min="2" max="2" width="0.5546875" style="6" customWidth="1"/>
    <col min="3" max="3" width="38.33203125" style="2" customWidth="1"/>
    <col min="4" max="4" width="12.6640625" customWidth="1"/>
    <col min="5" max="5" width="26.88671875" customWidth="1"/>
    <col min="6" max="6" width="0.5546875" style="6" customWidth="1"/>
    <col min="7" max="7" width="12.6640625" customWidth="1"/>
    <col min="8" max="8" width="10.6640625" customWidth="1"/>
    <col min="9" max="9" width="12.6640625" customWidth="1"/>
    <col min="10" max="10" width="0.5546875" style="6" customWidth="1"/>
    <col min="11" max="11" width="38.33203125" style="2" customWidth="1"/>
    <col min="12" max="12" width="12.6640625" customWidth="1"/>
    <col min="13" max="13" width="26.88671875" customWidth="1"/>
    <col min="14" max="14" width="0.5546875" style="6" customWidth="1"/>
  </cols>
  <sheetData>
    <row r="2" spans="1:77">
      <c r="G2" s="223">
        <f>'LUNCH CASH'!J1</f>
        <v>29444</v>
      </c>
      <c r="H2" s="223"/>
      <c r="I2" s="223"/>
    </row>
    <row r="3" spans="1:77" ht="19.8">
      <c r="C3" s="2" t="s">
        <v>52</v>
      </c>
      <c r="D3" s="111">
        <f>'LUNCH CASH'!J53</f>
        <v>135</v>
      </c>
      <c r="G3" s="223"/>
      <c r="H3" s="223"/>
      <c r="I3" s="223"/>
      <c r="K3" s="2" t="s">
        <v>51</v>
      </c>
      <c r="L3" s="107">
        <f>'DINNER CASH'!J53</f>
        <v>20</v>
      </c>
    </row>
    <row r="4" spans="1:77">
      <c r="D4" s="58"/>
      <c r="L4" s="58"/>
    </row>
    <row r="5" spans="1:77" ht="19.8">
      <c r="C5" s="2" t="s">
        <v>53</v>
      </c>
      <c r="D5" s="107">
        <f>IF(COUNTA(L_TIP_BUSSER[EMPLOYEE NAME])=COUNTA(L_TIP_BUSSER[%]),ROUND(SUM(L_TIP_BUSSER[AM TIP OUT])/COUNTA(L_TIP_BUSSER[%]),0),"Check the tips")</f>
        <v>45</v>
      </c>
      <c r="G5" s="229" t="str">
        <f>'HARD DATA'!Q11</f>
        <v>BUSSER</v>
      </c>
      <c r="H5" s="229"/>
      <c r="I5" s="229"/>
      <c r="K5" s="2" t="s">
        <v>54</v>
      </c>
      <c r="L5" s="107">
        <f>IF(COUNTA(D_TIP_BUSSER[EMPLOYEE NAME])=COUNTA(D_TIP_BUSSER[%]),ROUND(SUM(D_TIP_BUSSER[PM TIP OUT])/COUNTA(D_TIP_BUSSER[%]),0),"Check the tips")</f>
        <v>10</v>
      </c>
    </row>
    <row r="6" spans="1:77">
      <c r="C6" s="225"/>
      <c r="D6" s="225"/>
      <c r="G6" s="229"/>
      <c r="H6" s="229"/>
      <c r="I6" s="229"/>
      <c r="K6" s="225"/>
      <c r="L6" s="225"/>
    </row>
    <row r="7" spans="1:77" s="6" customFormat="1" ht="3" customHeight="1">
      <c r="A7"/>
      <c r="C7" s="5"/>
      <c r="K7" s="5"/>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ht="30" customHeight="1">
      <c r="C8" s="53"/>
      <c r="D8" s="54" t="str">
        <f>'HARD DATA'!Y2</f>
        <v>AM</v>
      </c>
      <c r="E8" s="53"/>
      <c r="G8" s="60"/>
      <c r="H8" s="60"/>
      <c r="K8" s="55"/>
      <c r="L8" s="56" t="str">
        <f>'HARD DATA'!Y1</f>
        <v>PM</v>
      </c>
      <c r="M8" s="55"/>
    </row>
    <row r="9" spans="1:77" s="6" customFormat="1" ht="3" customHeight="1">
      <c r="A9"/>
      <c r="C9" s="5"/>
      <c r="D9" s="5"/>
      <c r="E9" s="5"/>
      <c r="G9" s="59"/>
      <c r="H9" s="62"/>
      <c r="K9" s="5"/>
      <c r="L9" s="5"/>
      <c r="M9" s="5"/>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50" customFormat="1" ht="30" customHeight="1">
      <c r="B10" s="49"/>
      <c r="C10" s="57" t="s">
        <v>46</v>
      </c>
      <c r="D10" s="57" t="s">
        <v>61</v>
      </c>
      <c r="E10" s="57" t="s">
        <v>59</v>
      </c>
      <c r="F10" s="49"/>
      <c r="G10" s="61"/>
      <c r="H10" s="60"/>
      <c r="J10" s="49"/>
      <c r="K10" s="57" t="s">
        <v>46</v>
      </c>
      <c r="L10" s="57" t="s">
        <v>61</v>
      </c>
      <c r="M10" s="57" t="s">
        <v>60</v>
      </c>
      <c r="N10" s="49"/>
    </row>
    <row r="11" spans="1:77" s="6" customFormat="1" ht="3" customHeight="1">
      <c r="B11" s="6">
        <v>1</v>
      </c>
      <c r="C11" s="5"/>
      <c r="E11" s="6">
        <f>IF(COUNTIF($C$12:$C$46,L_TIP_BUSSER[[#This Row],[EMPLOYEE NAME]])&gt;=2,'HARD DATA'!$Q$49,ROUND($D$3/SUM(L_TIP_BUSSER[%])*L_TIP_BUSSER[[#This Row],[%]],0))</f>
        <v>0</v>
      </c>
      <c r="J11" s="6">
        <v>1</v>
      </c>
      <c r="K11" s="5"/>
      <c r="M11" s="6">
        <f>IF(COUNTIF($K$12:$K$46,D_TIP_BUSSER[[#This Row],[EMPLOYEE NAME]])&gt;=2,'HARD DATA'!$Q$49,ROUND($L$3/SUM(D_TIP_BUSSER[%])*D_TIP_BUSSER[[#This Row],[%]],0))</f>
        <v>0</v>
      </c>
    </row>
    <row r="12" spans="1:77">
      <c r="B12" s="6">
        <v>1</v>
      </c>
      <c r="C12" s="66"/>
      <c r="D12" s="99"/>
      <c r="E12" s="67">
        <f>IF(COUNTIF($C$12:$C$46,L_TIP_BUSSER[[#This Row],[EMPLOYEE NAME]])&gt;=2,'HARD DATA'!$Q$49,ROUND($D$3/SUM(L_TIP_BUSSER[%])*L_TIP_BUSSER[[#This Row],[%]],0))</f>
        <v>0</v>
      </c>
      <c r="J12" s="6">
        <v>1</v>
      </c>
      <c r="K12" s="66" t="s">
        <v>441</v>
      </c>
      <c r="L12" s="99">
        <v>1</v>
      </c>
      <c r="M12" s="72">
        <f>IF(COUNTIF($K$12:$K$46,D_TIP_BUSSER[[#This Row],[EMPLOYEE NAME]])&gt;=2,'HARD DATA'!$Q$49,ROUND($L$3/SUM(D_TIP_BUSSER[%])*D_TIP_BUSSER[[#This Row],[%]],0))</f>
        <v>13</v>
      </c>
    </row>
    <row r="13" spans="1:77">
      <c r="B13" s="6">
        <v>2</v>
      </c>
      <c r="C13" s="66"/>
      <c r="D13" s="99"/>
      <c r="E13" s="72">
        <f>IF(COUNTIF($C$12:$C$46,L_TIP_BUSSER[[#This Row],[EMPLOYEE NAME]])&gt;=2,'HARD DATA'!$Q$49,ROUND($D$3/SUM(L_TIP_BUSSER[%])*L_TIP_BUSSER[[#This Row],[%]],0))</f>
        <v>0</v>
      </c>
      <c r="J13" s="6">
        <v>2</v>
      </c>
      <c r="K13" s="66"/>
      <c r="L13" s="99"/>
      <c r="M13" s="72">
        <f>IF(COUNTIF($K$12:$K$46,D_TIP_BUSSER[[#This Row],[EMPLOYEE NAME]])&gt;=2,'HARD DATA'!$Q$49,ROUND($L$3/SUM(D_TIP_BUSSER[%])*D_TIP_BUSSER[[#This Row],[%]],0))</f>
        <v>0</v>
      </c>
    </row>
    <row r="14" spans="1:77">
      <c r="B14" s="6">
        <v>3</v>
      </c>
      <c r="C14" s="66"/>
      <c r="D14" s="99"/>
      <c r="E14" s="72">
        <f>IF(COUNTIF($C$12:$C$46,L_TIP_BUSSER[[#This Row],[EMPLOYEE NAME]])&gt;=2,'HARD DATA'!$Q$49,ROUND($D$3/SUM(L_TIP_BUSSER[%])*L_TIP_BUSSER[[#This Row],[%]],0))</f>
        <v>0</v>
      </c>
      <c r="J14" s="6">
        <v>3</v>
      </c>
      <c r="K14" s="66"/>
      <c r="L14" s="99"/>
      <c r="M14" s="72">
        <f>IF(COUNTIF($K$12:$K$46,D_TIP_BUSSER[[#This Row],[EMPLOYEE NAME]])&gt;=2,'HARD DATA'!$Q$49,ROUND($L$3/SUM(D_TIP_BUSSER[%])*D_TIP_BUSSER[[#This Row],[%]],0))</f>
        <v>0</v>
      </c>
    </row>
    <row r="15" spans="1:77">
      <c r="B15" s="6">
        <v>4</v>
      </c>
      <c r="C15" s="66"/>
      <c r="D15" s="99"/>
      <c r="E15" s="72">
        <f>IF(COUNTIF($C$12:$C$46,L_TIP_BUSSER[[#This Row],[EMPLOYEE NAME]])&gt;=2,'HARD DATA'!$Q$49,ROUND($D$3/SUM(L_TIP_BUSSER[%])*L_TIP_BUSSER[[#This Row],[%]],0))</f>
        <v>0</v>
      </c>
      <c r="J15" s="6">
        <v>4</v>
      </c>
      <c r="K15" s="66"/>
      <c r="L15" s="99"/>
      <c r="M15" s="72">
        <f>IF(COUNTIF($K$12:$K$46,D_TIP_BUSSER[[#This Row],[EMPLOYEE NAME]])&gt;=2,'HARD DATA'!$Q$49,ROUND($L$3/SUM(D_TIP_BUSSER[%])*D_TIP_BUSSER[[#This Row],[%]],0))</f>
        <v>0</v>
      </c>
    </row>
    <row r="16" spans="1:77">
      <c r="B16" s="6">
        <v>5</v>
      </c>
      <c r="C16" s="66" t="s">
        <v>66</v>
      </c>
      <c r="D16" s="99">
        <v>0.4</v>
      </c>
      <c r="E16" s="72">
        <f>IF(COUNTIF($C$12:$C$46,L_TIP_BUSSER[[#This Row],[EMPLOYEE NAME]])&gt;=2,'HARD DATA'!$Q$49,ROUND($D$3/SUM(L_TIP_BUSSER[%])*L_TIP_BUSSER[[#This Row],[%]],0))</f>
        <v>23</v>
      </c>
      <c r="J16" s="6">
        <v>5</v>
      </c>
      <c r="K16" s="66"/>
      <c r="L16" s="99"/>
      <c r="M16" s="72">
        <f>IF(COUNTIF($K$12:$K$46,D_TIP_BUSSER[[#This Row],[EMPLOYEE NAME]])&gt;=2,'HARD DATA'!$Q$49,ROUND($L$3/SUM(D_TIP_BUSSER[%])*D_TIP_BUSSER[[#This Row],[%]],0))</f>
        <v>0</v>
      </c>
    </row>
    <row r="17" spans="2:13">
      <c r="B17" s="6">
        <v>6</v>
      </c>
      <c r="C17" s="66"/>
      <c r="D17" s="99"/>
      <c r="E17" s="72">
        <f>IF(COUNTIF($C$12:$C$46,L_TIP_BUSSER[[#This Row],[EMPLOYEE NAME]])&gt;=2,'HARD DATA'!$Q$49,ROUND($D$3/SUM(L_TIP_BUSSER[%])*L_TIP_BUSSER[[#This Row],[%]],0))</f>
        <v>0</v>
      </c>
      <c r="J17" s="6">
        <v>6</v>
      </c>
      <c r="K17" s="66"/>
      <c r="L17" s="99"/>
      <c r="M17" s="72">
        <f>IF(COUNTIF($K$12:$K$46,D_TIP_BUSSER[[#This Row],[EMPLOYEE NAME]])&gt;=2,'HARD DATA'!$Q$49,ROUND($L$3/SUM(D_TIP_BUSSER[%])*D_TIP_BUSSER[[#This Row],[%]],0))</f>
        <v>0</v>
      </c>
    </row>
    <row r="18" spans="2:13">
      <c r="B18" s="6">
        <v>7</v>
      </c>
      <c r="C18" s="66"/>
      <c r="D18" s="99"/>
      <c r="E18" s="72">
        <f>IF(COUNTIF($C$12:$C$46,L_TIP_BUSSER[[#This Row],[EMPLOYEE NAME]])&gt;=2,'HARD DATA'!$Q$49,ROUND($D$3/SUM(L_TIP_BUSSER[%])*L_TIP_BUSSER[[#This Row],[%]],0))</f>
        <v>0</v>
      </c>
      <c r="J18" s="6">
        <v>7</v>
      </c>
      <c r="K18" s="66"/>
      <c r="L18" s="99"/>
      <c r="M18" s="72">
        <f>IF(COUNTIF($K$12:$K$46,D_TIP_BUSSER[[#This Row],[EMPLOYEE NAME]])&gt;=2,'HARD DATA'!$Q$49,ROUND($L$3/SUM(D_TIP_BUSSER[%])*D_TIP_BUSSER[[#This Row],[%]],0))</f>
        <v>0</v>
      </c>
    </row>
    <row r="19" spans="2:13">
      <c r="B19" s="6">
        <v>8</v>
      </c>
      <c r="C19" s="66"/>
      <c r="D19" s="99"/>
      <c r="E19" s="72">
        <f>IF(COUNTIF($C$12:$C$46,L_TIP_BUSSER[[#This Row],[EMPLOYEE NAME]])&gt;=2,'HARD DATA'!$Q$49,ROUND($D$3/SUM(L_TIP_BUSSER[%])*L_TIP_BUSSER[[#This Row],[%]],0))</f>
        <v>0</v>
      </c>
      <c r="J19" s="6">
        <v>8</v>
      </c>
      <c r="K19" s="66"/>
      <c r="L19" s="99"/>
      <c r="M19" s="72">
        <f>IF(COUNTIF($K$12:$K$46,D_TIP_BUSSER[[#This Row],[EMPLOYEE NAME]])&gt;=2,'HARD DATA'!$Q$49,ROUND($L$3/SUM(D_TIP_BUSSER[%])*D_TIP_BUSSER[[#This Row],[%]],0))</f>
        <v>0</v>
      </c>
    </row>
    <row r="20" spans="2:13">
      <c r="B20" s="6">
        <v>9</v>
      </c>
      <c r="C20" s="66"/>
      <c r="D20" s="99"/>
      <c r="E20" s="72">
        <f>IF(COUNTIF($C$12:$C$46,L_TIP_BUSSER[[#This Row],[EMPLOYEE NAME]])&gt;=2,'HARD DATA'!$Q$49,ROUND($D$3/SUM(L_TIP_BUSSER[%])*L_TIP_BUSSER[[#This Row],[%]],0))</f>
        <v>0</v>
      </c>
      <c r="J20" s="6">
        <v>9</v>
      </c>
      <c r="K20" s="66"/>
      <c r="L20" s="99"/>
      <c r="M20" s="72">
        <f>IF(COUNTIF($K$12:$K$46,D_TIP_BUSSER[[#This Row],[EMPLOYEE NAME]])&gt;=2,'HARD DATA'!$Q$49,ROUND($L$3/SUM(D_TIP_BUSSER[%])*D_TIP_BUSSER[[#This Row],[%]],0))</f>
        <v>0</v>
      </c>
    </row>
    <row r="21" spans="2:13">
      <c r="B21" s="6">
        <v>10</v>
      </c>
      <c r="C21" s="66"/>
      <c r="D21" s="99"/>
      <c r="E21" s="72">
        <f>IF(COUNTIF($C$12:$C$46,L_TIP_BUSSER[[#This Row],[EMPLOYEE NAME]])&gt;=2,'HARD DATA'!$Q$49,ROUND($D$3/SUM(L_TIP_BUSSER[%])*L_TIP_BUSSER[[#This Row],[%]],0))</f>
        <v>0</v>
      </c>
      <c r="J21" s="6">
        <v>10</v>
      </c>
      <c r="K21" s="66"/>
      <c r="L21" s="99"/>
      <c r="M21" s="72">
        <f>IF(COUNTIF($K$12:$K$46,D_TIP_BUSSER[[#This Row],[EMPLOYEE NAME]])&gt;=2,'HARD DATA'!$Q$49,ROUND($L$3/SUM(D_TIP_BUSSER[%])*D_TIP_BUSSER[[#This Row],[%]],0))</f>
        <v>0</v>
      </c>
    </row>
    <row r="22" spans="2:13">
      <c r="B22" s="6">
        <v>11</v>
      </c>
      <c r="C22" s="66"/>
      <c r="D22" s="99"/>
      <c r="E22" s="72">
        <f>IF(COUNTIF($C$12:$C$46,L_TIP_BUSSER[[#This Row],[EMPLOYEE NAME]])&gt;=2,'HARD DATA'!$Q$49,ROUND($D$3/SUM(L_TIP_BUSSER[%])*L_TIP_BUSSER[[#This Row],[%]],0))</f>
        <v>0</v>
      </c>
      <c r="J22" s="6">
        <v>11</v>
      </c>
      <c r="K22" s="66"/>
      <c r="L22" s="99"/>
      <c r="M22" s="72">
        <f>IF(COUNTIF($K$12:$K$46,D_TIP_BUSSER[[#This Row],[EMPLOYEE NAME]])&gt;=2,'HARD DATA'!$Q$49,ROUND($L$3/SUM(D_TIP_BUSSER[%])*D_TIP_BUSSER[[#This Row],[%]],0))</f>
        <v>0</v>
      </c>
    </row>
    <row r="23" spans="2:13">
      <c r="B23" s="6">
        <v>12</v>
      </c>
      <c r="C23" s="66" t="s">
        <v>67</v>
      </c>
      <c r="D23" s="99">
        <v>1</v>
      </c>
      <c r="E23" s="72">
        <f>IF(COUNTIF($C$12:$C$46,L_TIP_BUSSER[[#This Row],[EMPLOYEE NAME]])&gt;=2,'HARD DATA'!$Q$49,ROUND($D$3/SUM(L_TIP_BUSSER[%])*L_TIP_BUSSER[[#This Row],[%]],0))</f>
        <v>56</v>
      </c>
      <c r="J23" s="6">
        <v>12</v>
      </c>
      <c r="K23" s="66"/>
      <c r="L23" s="99"/>
      <c r="M23" s="72">
        <f>IF(COUNTIF($K$12:$K$46,D_TIP_BUSSER[[#This Row],[EMPLOYEE NAME]])&gt;=2,'HARD DATA'!$Q$49,ROUND($L$3/SUM(D_TIP_BUSSER[%])*D_TIP_BUSSER[[#This Row],[%]],0))</f>
        <v>0</v>
      </c>
    </row>
    <row r="24" spans="2:13">
      <c r="B24" s="6">
        <v>13</v>
      </c>
      <c r="C24" s="66"/>
      <c r="D24" s="99"/>
      <c r="E24" s="72">
        <f>IF(COUNTIF($C$12:$C$46,L_TIP_BUSSER[[#This Row],[EMPLOYEE NAME]])&gt;=2,'HARD DATA'!$Q$49,ROUND($D$3/SUM(L_TIP_BUSSER[%])*L_TIP_BUSSER[[#This Row],[%]],0))</f>
        <v>0</v>
      </c>
      <c r="J24" s="6">
        <v>13</v>
      </c>
      <c r="K24" s="66" t="s">
        <v>70</v>
      </c>
      <c r="L24" s="99">
        <v>0.5</v>
      </c>
      <c r="M24" s="72">
        <f>IF(COUNTIF($K$12:$K$46,D_TIP_BUSSER[[#This Row],[EMPLOYEE NAME]])&gt;=2,'HARD DATA'!$Q$49,ROUND($L$3/SUM(D_TIP_BUSSER[%])*D_TIP_BUSSER[[#This Row],[%]],0))</f>
        <v>7</v>
      </c>
    </row>
    <row r="25" spans="2:13">
      <c r="B25" s="6">
        <v>14</v>
      </c>
      <c r="C25" s="66"/>
      <c r="D25" s="99"/>
      <c r="E25" s="72">
        <f>IF(COUNTIF($C$12:$C$46,L_TIP_BUSSER[[#This Row],[EMPLOYEE NAME]])&gt;=2,'HARD DATA'!$Q$49,ROUND($D$3/SUM(L_TIP_BUSSER[%])*L_TIP_BUSSER[[#This Row],[%]],0))</f>
        <v>0</v>
      </c>
      <c r="J25" s="6">
        <v>14</v>
      </c>
      <c r="K25" s="66"/>
      <c r="L25" s="99"/>
      <c r="M25" s="72">
        <f>IF(COUNTIF($K$12:$K$46,D_TIP_BUSSER[[#This Row],[EMPLOYEE NAME]])&gt;=2,'HARD DATA'!$Q$49,ROUND($L$3/SUM(D_TIP_BUSSER[%])*D_TIP_BUSSER[[#This Row],[%]],0))</f>
        <v>0</v>
      </c>
    </row>
    <row r="26" spans="2:13">
      <c r="B26" s="6">
        <v>15</v>
      </c>
      <c r="C26" s="66"/>
      <c r="D26" s="99"/>
      <c r="E26" s="72">
        <f>IF(COUNTIF($C$12:$C$46,L_TIP_BUSSER[[#This Row],[EMPLOYEE NAME]])&gt;=2,'HARD DATA'!$Q$49,ROUND($D$3/SUM(L_TIP_BUSSER[%])*L_TIP_BUSSER[[#This Row],[%]],0))</f>
        <v>0</v>
      </c>
      <c r="J26" s="6">
        <v>15</v>
      </c>
      <c r="K26" s="66"/>
      <c r="L26" s="99"/>
      <c r="M26" s="72">
        <f>IF(COUNTIF($K$12:$K$46,D_TIP_BUSSER[[#This Row],[EMPLOYEE NAME]])&gt;=2,'HARD DATA'!$Q$49,ROUND($L$3/SUM(D_TIP_BUSSER[%])*D_TIP_BUSSER[[#This Row],[%]],0))</f>
        <v>0</v>
      </c>
    </row>
    <row r="27" spans="2:13">
      <c r="B27" s="6">
        <v>16</v>
      </c>
      <c r="C27" s="66"/>
      <c r="D27" s="99"/>
      <c r="E27" s="72">
        <f>IF(COUNTIF($C$12:$C$46,L_TIP_BUSSER[[#This Row],[EMPLOYEE NAME]])&gt;=2,'HARD DATA'!$Q$49,ROUND($D$3/SUM(L_TIP_BUSSER[%])*L_TIP_BUSSER[[#This Row],[%]],0))</f>
        <v>0</v>
      </c>
      <c r="J27" s="6">
        <v>16</v>
      </c>
      <c r="K27" s="66"/>
      <c r="L27" s="99"/>
      <c r="M27" s="72">
        <f>IF(COUNTIF($K$12:$K$46,D_TIP_BUSSER[[#This Row],[EMPLOYEE NAME]])&gt;=2,'HARD DATA'!$Q$49,ROUND($L$3/SUM(D_TIP_BUSSER[%])*D_TIP_BUSSER[[#This Row],[%]],0))</f>
        <v>0</v>
      </c>
    </row>
    <row r="28" spans="2:13">
      <c r="B28" s="6">
        <v>17</v>
      </c>
      <c r="C28" s="66"/>
      <c r="D28" s="99"/>
      <c r="E28" s="72">
        <f>IF(COUNTIF($C$12:$C$46,L_TIP_BUSSER[[#This Row],[EMPLOYEE NAME]])&gt;=2,'HARD DATA'!$Q$49,ROUND($D$3/SUM(L_TIP_BUSSER[%])*L_TIP_BUSSER[[#This Row],[%]],0))</f>
        <v>0</v>
      </c>
      <c r="J28" s="6">
        <v>17</v>
      </c>
      <c r="K28" s="66"/>
      <c r="L28" s="99"/>
      <c r="M28" s="72">
        <f>IF(COUNTIF($K$12:$K$46,D_TIP_BUSSER[[#This Row],[EMPLOYEE NAME]])&gt;=2,'HARD DATA'!$Q$49,ROUND($L$3/SUM(D_TIP_BUSSER[%])*D_TIP_BUSSER[[#This Row],[%]],0))</f>
        <v>0</v>
      </c>
    </row>
    <row r="29" spans="2:13">
      <c r="B29" s="6">
        <v>18</v>
      </c>
      <c r="C29" s="66"/>
      <c r="D29" s="99"/>
      <c r="E29" s="72">
        <f>IF(COUNTIF($C$12:$C$46,L_TIP_BUSSER[[#This Row],[EMPLOYEE NAME]])&gt;=2,'HARD DATA'!$Q$49,ROUND($D$3/SUM(L_TIP_BUSSER[%])*L_TIP_BUSSER[[#This Row],[%]],0))</f>
        <v>0</v>
      </c>
      <c r="J29" s="6">
        <v>18</v>
      </c>
      <c r="K29" s="66"/>
      <c r="L29" s="99"/>
      <c r="M29" s="72">
        <f>IF(COUNTIF($K$12:$K$46,D_TIP_BUSSER[[#This Row],[EMPLOYEE NAME]])&gt;=2,'HARD DATA'!$Q$49,ROUND($L$3/SUM(D_TIP_BUSSER[%])*D_TIP_BUSSER[[#This Row],[%]],0))</f>
        <v>0</v>
      </c>
    </row>
    <row r="30" spans="2:13">
      <c r="B30" s="6">
        <v>19</v>
      </c>
      <c r="C30" s="66"/>
      <c r="D30" s="99"/>
      <c r="E30" s="72">
        <f>IF(COUNTIF($C$12:$C$46,L_TIP_BUSSER[[#This Row],[EMPLOYEE NAME]])&gt;=2,'HARD DATA'!$Q$49,ROUND($D$3/SUM(L_TIP_BUSSER[%])*L_TIP_BUSSER[[#This Row],[%]],0))</f>
        <v>0</v>
      </c>
      <c r="J30" s="6">
        <v>19</v>
      </c>
      <c r="K30" s="66"/>
      <c r="L30" s="99"/>
      <c r="M30" s="72">
        <f>IF(COUNTIF($K$12:$K$46,D_TIP_BUSSER[[#This Row],[EMPLOYEE NAME]])&gt;=2,'HARD DATA'!$Q$49,ROUND($L$3/SUM(D_TIP_BUSSER[%])*D_TIP_BUSSER[[#This Row],[%]],0))</f>
        <v>0</v>
      </c>
    </row>
    <row r="31" spans="2:13">
      <c r="B31" s="6">
        <v>20</v>
      </c>
      <c r="C31" s="66"/>
      <c r="D31" s="99"/>
      <c r="E31" s="72">
        <f>IF(COUNTIF($C$12:$C$46,L_TIP_BUSSER[[#This Row],[EMPLOYEE NAME]])&gt;=2,'HARD DATA'!$Q$49,ROUND($D$3/SUM(L_TIP_BUSSER[%])*L_TIP_BUSSER[[#This Row],[%]],0))</f>
        <v>0</v>
      </c>
      <c r="J31" s="6">
        <v>20</v>
      </c>
      <c r="K31" s="66"/>
      <c r="L31" s="99"/>
      <c r="M31" s="72">
        <f>IF(COUNTIF($K$12:$K$46,D_TIP_BUSSER[[#This Row],[EMPLOYEE NAME]])&gt;=2,'HARD DATA'!$Q$49,ROUND($L$3/SUM(D_TIP_BUSSER[%])*D_TIP_BUSSER[[#This Row],[%]],0))</f>
        <v>0</v>
      </c>
    </row>
    <row r="32" spans="2:13">
      <c r="B32" s="6">
        <v>21</v>
      </c>
      <c r="C32" s="66"/>
      <c r="D32" s="99"/>
      <c r="E32" s="72">
        <f>IF(COUNTIF($C$12:$C$46,L_TIP_BUSSER[[#This Row],[EMPLOYEE NAME]])&gt;=2,'HARD DATA'!$Q$49,ROUND($D$3/SUM(L_TIP_BUSSER[%])*L_TIP_BUSSER[[#This Row],[%]],0))</f>
        <v>0</v>
      </c>
      <c r="J32" s="6">
        <v>21</v>
      </c>
      <c r="K32" s="66"/>
      <c r="L32" s="99"/>
      <c r="M32" s="72">
        <f>IF(COUNTIF($K$12:$K$46,D_TIP_BUSSER[[#This Row],[EMPLOYEE NAME]])&gt;=2,'HARD DATA'!$Q$49,ROUND($L$3/SUM(D_TIP_BUSSER[%])*D_TIP_BUSSER[[#This Row],[%]],0))</f>
        <v>0</v>
      </c>
    </row>
    <row r="33" spans="2:13">
      <c r="B33" s="6">
        <v>22</v>
      </c>
      <c r="C33" s="66"/>
      <c r="D33" s="99"/>
      <c r="E33" s="72">
        <f>IF(COUNTIF($C$12:$C$46,L_TIP_BUSSER[[#This Row],[EMPLOYEE NAME]])&gt;=2,'HARD DATA'!$Q$49,ROUND($D$3/SUM(L_TIP_BUSSER[%])*L_TIP_BUSSER[[#This Row],[%]],0))</f>
        <v>0</v>
      </c>
      <c r="J33" s="6">
        <v>22</v>
      </c>
      <c r="K33" s="66"/>
      <c r="L33" s="99"/>
      <c r="M33" s="72">
        <f>IF(COUNTIF($K$12:$K$46,D_TIP_BUSSER[[#This Row],[EMPLOYEE NAME]])&gt;=2,'HARD DATA'!$Q$49,ROUND($L$3/SUM(D_TIP_BUSSER[%])*D_TIP_BUSSER[[#This Row],[%]],0))</f>
        <v>0</v>
      </c>
    </row>
    <row r="34" spans="2:13">
      <c r="B34" s="6">
        <v>23</v>
      </c>
      <c r="C34" s="66"/>
      <c r="D34" s="99"/>
      <c r="E34" s="72">
        <f>IF(COUNTIF($C$12:$C$46,L_TIP_BUSSER[[#This Row],[EMPLOYEE NAME]])&gt;=2,'HARD DATA'!$Q$49,ROUND($D$3/SUM(L_TIP_BUSSER[%])*L_TIP_BUSSER[[#This Row],[%]],0))</f>
        <v>0</v>
      </c>
      <c r="J34" s="6">
        <v>23</v>
      </c>
      <c r="K34" s="66"/>
      <c r="L34" s="99"/>
      <c r="M34" s="72">
        <f>IF(COUNTIF($K$12:$K$46,D_TIP_BUSSER[[#This Row],[EMPLOYEE NAME]])&gt;=2,'HARD DATA'!$Q$49,ROUND($L$3/SUM(D_TIP_BUSSER[%])*D_TIP_BUSSER[[#This Row],[%]],0))</f>
        <v>0</v>
      </c>
    </row>
    <row r="35" spans="2:13">
      <c r="B35" s="6">
        <v>24</v>
      </c>
      <c r="C35" s="66"/>
      <c r="D35" s="99"/>
      <c r="E35" s="72">
        <f>IF(COUNTIF($C$12:$C$46,L_TIP_BUSSER[[#This Row],[EMPLOYEE NAME]])&gt;=2,'HARD DATA'!$Q$49,ROUND($D$3/SUM(L_TIP_BUSSER[%])*L_TIP_BUSSER[[#This Row],[%]],0))</f>
        <v>0</v>
      </c>
      <c r="J35" s="6">
        <v>24</v>
      </c>
      <c r="K35" s="66"/>
      <c r="L35" s="99"/>
      <c r="M35" s="72">
        <f>IF(COUNTIF($K$12:$K$46,D_TIP_BUSSER[[#This Row],[EMPLOYEE NAME]])&gt;=2,'HARD DATA'!$Q$49,ROUND($L$3/SUM(D_TIP_BUSSER[%])*D_TIP_BUSSER[[#This Row],[%]],0))</f>
        <v>0</v>
      </c>
    </row>
    <row r="36" spans="2:13">
      <c r="B36" s="6">
        <v>25</v>
      </c>
      <c r="C36" s="66"/>
      <c r="D36" s="99"/>
      <c r="E36" s="72">
        <f>IF(COUNTIF($C$12:$C$46,L_TIP_BUSSER[[#This Row],[EMPLOYEE NAME]])&gt;=2,'HARD DATA'!$Q$49,ROUND($D$3/SUM(L_TIP_BUSSER[%])*L_TIP_BUSSER[[#This Row],[%]],0))</f>
        <v>0</v>
      </c>
      <c r="J36" s="6">
        <v>25</v>
      </c>
      <c r="K36" s="66"/>
      <c r="L36" s="99"/>
      <c r="M36" s="72">
        <f>IF(COUNTIF($K$12:$K$46,D_TIP_BUSSER[[#This Row],[EMPLOYEE NAME]])&gt;=2,'HARD DATA'!$Q$49,ROUND($L$3/SUM(D_TIP_BUSSER[%])*D_TIP_BUSSER[[#This Row],[%]],0))</f>
        <v>0</v>
      </c>
    </row>
    <row r="37" spans="2:13">
      <c r="B37" s="6">
        <v>26</v>
      </c>
      <c r="C37" s="66"/>
      <c r="D37" s="99"/>
      <c r="E37" s="72">
        <f>IF(COUNTIF($C$12:$C$46,L_TIP_BUSSER[[#This Row],[EMPLOYEE NAME]])&gt;=2,'HARD DATA'!$Q$49,ROUND($D$3/SUM(L_TIP_BUSSER[%])*L_TIP_BUSSER[[#This Row],[%]],0))</f>
        <v>0</v>
      </c>
      <c r="J37" s="6">
        <v>26</v>
      </c>
      <c r="K37" s="66"/>
      <c r="L37" s="99"/>
      <c r="M37" s="72">
        <f>IF(COUNTIF($K$12:$K$46,D_TIP_BUSSER[[#This Row],[EMPLOYEE NAME]])&gt;=2,'HARD DATA'!$Q$49,ROUND($L$3/SUM(D_TIP_BUSSER[%])*D_TIP_BUSSER[[#This Row],[%]],0))</f>
        <v>0</v>
      </c>
    </row>
    <row r="38" spans="2:13">
      <c r="B38" s="6">
        <v>27</v>
      </c>
      <c r="C38" s="66"/>
      <c r="D38" s="99"/>
      <c r="E38" s="72">
        <f>IF(COUNTIF($C$12:$C$46,L_TIP_BUSSER[[#This Row],[EMPLOYEE NAME]])&gt;=2,'HARD DATA'!$Q$49,ROUND($D$3/SUM(L_TIP_BUSSER[%])*L_TIP_BUSSER[[#This Row],[%]],0))</f>
        <v>0</v>
      </c>
      <c r="J38" s="6">
        <v>27</v>
      </c>
      <c r="K38" s="66"/>
      <c r="L38" s="99"/>
      <c r="M38" s="72">
        <f>IF(COUNTIF($K$12:$K$46,D_TIP_BUSSER[[#This Row],[EMPLOYEE NAME]])&gt;=2,'HARD DATA'!$Q$49,ROUND($L$3/SUM(D_TIP_BUSSER[%])*D_TIP_BUSSER[[#This Row],[%]],0))</f>
        <v>0</v>
      </c>
    </row>
    <row r="39" spans="2:13">
      <c r="B39" s="6">
        <v>28</v>
      </c>
      <c r="C39" s="66"/>
      <c r="D39" s="99"/>
      <c r="E39" s="72">
        <f>IF(COUNTIF($C$12:$C$46,L_TIP_BUSSER[[#This Row],[EMPLOYEE NAME]])&gt;=2,'HARD DATA'!$Q$49,ROUND($D$3/SUM(L_TIP_BUSSER[%])*L_TIP_BUSSER[[#This Row],[%]],0))</f>
        <v>0</v>
      </c>
      <c r="J39" s="6">
        <v>28</v>
      </c>
      <c r="K39" s="66"/>
      <c r="L39" s="99"/>
      <c r="M39" s="72">
        <f>IF(COUNTIF($K$12:$K$46,D_TIP_BUSSER[[#This Row],[EMPLOYEE NAME]])&gt;=2,'HARD DATA'!$Q$49,ROUND($L$3/SUM(D_TIP_BUSSER[%])*D_TIP_BUSSER[[#This Row],[%]],0))</f>
        <v>0</v>
      </c>
    </row>
    <row r="40" spans="2:13">
      <c r="B40" s="6">
        <v>29</v>
      </c>
      <c r="C40" s="66"/>
      <c r="D40" s="99"/>
      <c r="E40" s="72">
        <f>IF(COUNTIF($C$12:$C$46,L_TIP_BUSSER[[#This Row],[EMPLOYEE NAME]])&gt;=2,'HARD DATA'!$Q$49,ROUND($D$3/SUM(L_TIP_BUSSER[%])*L_TIP_BUSSER[[#This Row],[%]],0))</f>
        <v>0</v>
      </c>
      <c r="J40" s="6">
        <v>29</v>
      </c>
      <c r="K40" s="66"/>
      <c r="L40" s="99"/>
      <c r="M40" s="72">
        <f>IF(COUNTIF($K$12:$K$46,D_TIP_BUSSER[[#This Row],[EMPLOYEE NAME]])&gt;=2,'HARD DATA'!$Q$49,ROUND($L$3/SUM(D_TIP_BUSSER[%])*D_TIP_BUSSER[[#This Row],[%]],0))</f>
        <v>0</v>
      </c>
    </row>
    <row r="41" spans="2:13">
      <c r="B41" s="6">
        <v>30</v>
      </c>
      <c r="C41" s="66"/>
      <c r="D41" s="99"/>
      <c r="E41" s="72">
        <f>IF(COUNTIF($C$12:$C$46,L_TIP_BUSSER[[#This Row],[EMPLOYEE NAME]])&gt;=2,'HARD DATA'!$Q$49,ROUND($D$3/SUM(L_TIP_BUSSER[%])*L_TIP_BUSSER[[#This Row],[%]],0))</f>
        <v>0</v>
      </c>
      <c r="J41" s="6">
        <v>30</v>
      </c>
      <c r="K41" s="66"/>
      <c r="L41" s="99"/>
      <c r="M41" s="72">
        <f>IF(COUNTIF($K$12:$K$46,D_TIP_BUSSER[[#This Row],[EMPLOYEE NAME]])&gt;=2,'HARD DATA'!$Q$49,ROUND($L$3/SUM(D_TIP_BUSSER[%])*D_TIP_BUSSER[[#This Row],[%]],0))</f>
        <v>0</v>
      </c>
    </row>
    <row r="42" spans="2:13">
      <c r="B42" s="6">
        <v>31</v>
      </c>
      <c r="C42" s="66"/>
      <c r="D42" s="99"/>
      <c r="E42" s="72">
        <f>IF(COUNTIF($C$12:$C$46,L_TIP_BUSSER[[#This Row],[EMPLOYEE NAME]])&gt;=2,'HARD DATA'!$Q$49,ROUND($D$3/SUM(L_TIP_BUSSER[%])*L_TIP_BUSSER[[#This Row],[%]],0))</f>
        <v>0</v>
      </c>
      <c r="J42" s="6">
        <v>31</v>
      </c>
      <c r="K42" s="66"/>
      <c r="L42" s="99"/>
      <c r="M42" s="72">
        <f>IF(COUNTIF($K$12:$K$46,D_TIP_BUSSER[[#This Row],[EMPLOYEE NAME]])&gt;=2,'HARD DATA'!$Q$49,ROUND($L$3/SUM(D_TIP_BUSSER[%])*D_TIP_BUSSER[[#This Row],[%]],0))</f>
        <v>0</v>
      </c>
    </row>
    <row r="43" spans="2:13">
      <c r="B43" s="6">
        <v>32</v>
      </c>
      <c r="C43" s="66"/>
      <c r="D43" s="99"/>
      <c r="E43" s="72">
        <f>IF(COUNTIF($C$12:$C$46,L_TIP_BUSSER[[#This Row],[EMPLOYEE NAME]])&gt;=2,'HARD DATA'!$Q$49,ROUND($D$3/SUM(L_TIP_BUSSER[%])*L_TIP_BUSSER[[#This Row],[%]],0))</f>
        <v>0</v>
      </c>
      <c r="J43" s="6">
        <v>32</v>
      </c>
      <c r="K43" s="66"/>
      <c r="L43" s="99"/>
      <c r="M43" s="72">
        <f>IF(COUNTIF($K$12:$K$46,D_TIP_BUSSER[[#This Row],[EMPLOYEE NAME]])&gt;=2,'HARD DATA'!$Q$49,ROUND($L$3/SUM(D_TIP_BUSSER[%])*D_TIP_BUSSER[[#This Row],[%]],0))</f>
        <v>0</v>
      </c>
    </row>
    <row r="44" spans="2:13">
      <c r="B44" s="6">
        <v>33</v>
      </c>
      <c r="C44" s="66"/>
      <c r="D44" s="99"/>
      <c r="E44" s="72">
        <f>IF(COUNTIF($C$12:$C$46,L_TIP_BUSSER[[#This Row],[EMPLOYEE NAME]])&gt;=2,'HARD DATA'!$Q$49,ROUND($D$3/SUM(L_TIP_BUSSER[%])*L_TIP_BUSSER[[#This Row],[%]],0))</f>
        <v>0</v>
      </c>
      <c r="J44" s="6">
        <v>33</v>
      </c>
      <c r="K44" s="66"/>
      <c r="L44" s="99"/>
      <c r="M44" s="72">
        <f>IF(COUNTIF($K$12:$K$46,D_TIP_BUSSER[[#This Row],[EMPLOYEE NAME]])&gt;=2,'HARD DATA'!$Q$49,ROUND($L$3/SUM(D_TIP_BUSSER[%])*D_TIP_BUSSER[[#This Row],[%]],0))</f>
        <v>0</v>
      </c>
    </row>
    <row r="45" spans="2:13">
      <c r="B45" s="6">
        <v>34</v>
      </c>
      <c r="C45" s="66"/>
      <c r="D45" s="99"/>
      <c r="E45" s="72">
        <f>IF(COUNTIF($C$12:$C$46,L_TIP_BUSSER[[#This Row],[EMPLOYEE NAME]])&gt;=2,'HARD DATA'!$Q$49,ROUND($D$3/SUM(L_TIP_BUSSER[%])*L_TIP_BUSSER[[#This Row],[%]],0))</f>
        <v>0</v>
      </c>
      <c r="J45" s="6">
        <v>34</v>
      </c>
      <c r="K45" s="66"/>
      <c r="L45" s="99"/>
      <c r="M45" s="72">
        <f>IF(COUNTIF($K$12:$K$46,D_TIP_BUSSER[[#This Row],[EMPLOYEE NAME]])&gt;=2,'HARD DATA'!$Q$49,ROUND($L$3/SUM(D_TIP_BUSSER[%])*D_TIP_BUSSER[[#This Row],[%]],0))</f>
        <v>0</v>
      </c>
    </row>
    <row r="46" spans="2:13">
      <c r="B46" s="6">
        <v>35</v>
      </c>
      <c r="C46" s="66" t="s">
        <v>441</v>
      </c>
      <c r="D46" s="99">
        <v>1</v>
      </c>
      <c r="E46" s="72">
        <f>IF(COUNTIF($C$12:$C$46,L_TIP_BUSSER[[#This Row],[EMPLOYEE NAME]])&gt;=2,'HARD DATA'!$Q$49,ROUND($D$3/SUM(L_TIP_BUSSER[%])*L_TIP_BUSSER[[#This Row],[%]],0))</f>
        <v>56</v>
      </c>
      <c r="H46" s="58" t="s">
        <v>63</v>
      </c>
      <c r="J46" s="6">
        <v>35</v>
      </c>
      <c r="K46" s="66"/>
      <c r="L46" s="99"/>
      <c r="M46" s="86">
        <f>IF(COUNTIF($K$12:$K$46,D_TIP_BUSSER[[#This Row],[EMPLOYEE NAME]])&gt;=2,'HARD DATA'!$Q$49,ROUND($L$3/SUM(D_TIP_BUSSER[%])*D_TIP_BUSSER[[#This Row],[%]],0))</f>
        <v>0</v>
      </c>
    </row>
    <row r="47" spans="2:13">
      <c r="C47" s="68" t="str">
        <f>'HARD DATA'!AJ9</f>
        <v>TOTAL</v>
      </c>
      <c r="D47" s="69"/>
      <c r="E47" s="69"/>
      <c r="K47" s="68" t="s">
        <v>23</v>
      </c>
      <c r="L47" s="69"/>
      <c r="M47" s="69"/>
    </row>
  </sheetData>
  <mergeCells count="4">
    <mergeCell ref="G2:I3"/>
    <mergeCell ref="G5:I6"/>
    <mergeCell ref="C6:D6"/>
    <mergeCell ref="K6:L6"/>
  </mergeCells>
  <pageMargins left="0.7" right="0.7" top="0.75" bottom="0.75" header="0.3" footer="0.3"/>
  <pageSetup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'HARD DATA'!$B$1:$B$151</xm:f>
          </x14:formula1>
          <xm:sqref>C12:C46 K12:K46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Y47"/>
  <sheetViews>
    <sheetView zoomScale="75" zoomScaleNormal="75" workbookViewId="0">
      <selection activeCell="M13" sqref="M13"/>
    </sheetView>
  </sheetViews>
  <sheetFormatPr defaultRowHeight="14.4"/>
  <cols>
    <col min="1" max="1" width="6.109375" customWidth="1"/>
    <col min="2" max="2" width="0.5546875" style="6" customWidth="1"/>
    <col min="3" max="3" width="30.33203125" style="2" bestFit="1" customWidth="1"/>
    <col min="4" max="4" width="12.6640625" customWidth="1"/>
    <col min="5" max="5" width="25.6640625" customWidth="1"/>
    <col min="6" max="6" width="0.5546875" style="6" customWidth="1"/>
    <col min="7" max="7" width="12.6640625" customWidth="1"/>
    <col min="8" max="8" width="10.6640625" customWidth="1"/>
    <col min="9" max="9" width="12.6640625" customWidth="1"/>
    <col min="10" max="10" width="0.5546875" style="6" customWidth="1"/>
    <col min="11" max="11" width="30.33203125" style="2" bestFit="1" customWidth="1"/>
    <col min="12" max="12" width="12.6640625" customWidth="1"/>
    <col min="13" max="13" width="25.6640625" customWidth="1"/>
    <col min="14" max="14" width="0.5546875" style="6" customWidth="1"/>
  </cols>
  <sheetData>
    <row r="2" spans="1:77">
      <c r="G2" s="223">
        <f>'LUNCH CASH'!J1</f>
        <v>29444</v>
      </c>
      <c r="H2" s="223"/>
      <c r="I2" s="223"/>
    </row>
    <row r="3" spans="1:77" ht="19.8">
      <c r="C3" s="2" t="s">
        <v>52</v>
      </c>
      <c r="D3" s="109">
        <f>'LUNCH CASH'!K53</f>
        <v>150</v>
      </c>
      <c r="G3" s="223"/>
      <c r="H3" s="223"/>
      <c r="I3" s="223"/>
      <c r="K3" s="2" t="s">
        <v>51</v>
      </c>
      <c r="L3" s="109">
        <f>'DINNER CASH'!K53</f>
        <v>20</v>
      </c>
    </row>
    <row r="4" spans="1:77">
      <c r="D4" s="58"/>
      <c r="L4" s="58"/>
    </row>
    <row r="5" spans="1:77" ht="19.8">
      <c r="C5" s="2" t="s">
        <v>53</v>
      </c>
      <c r="D5" s="109">
        <f>IF(COUNTA(L_TIP_TOGO[EMPLOYEE NAME])=COUNTA(L_TIP_TOGO[%]),ROUND(SUM(L_TIP_TOGO[AM TIP OUT])/COUNTA(L_TIP_TOGO[%]),0),"Check the tips")</f>
        <v>75</v>
      </c>
      <c r="G5" s="230" t="str">
        <f>'HARD DATA'!Q13</f>
        <v>TOGO</v>
      </c>
      <c r="H5" s="230"/>
      <c r="I5" s="230"/>
      <c r="K5" s="2" t="s">
        <v>54</v>
      </c>
      <c r="L5" s="109">
        <f>IF(COUNTA(D_TIP_TOGO[EMPLOYEE NAME])=COUNTA(D_TIP_TOGO[%]),ROUND(SUM(D_TIP_TOGO[PM TIP OUT])/COUNTA(D_TIP_TOGO[%]),0),"Check the tips")</f>
        <v>7</v>
      </c>
    </row>
    <row r="6" spans="1:77">
      <c r="C6" s="225"/>
      <c r="D6" s="225"/>
      <c r="G6" s="230"/>
      <c r="H6" s="230"/>
      <c r="I6" s="230"/>
      <c r="K6" s="225"/>
      <c r="L6" s="225"/>
    </row>
    <row r="7" spans="1:77" s="6" customFormat="1" ht="3" customHeight="1">
      <c r="A7"/>
      <c r="C7" s="5"/>
      <c r="K7" s="5"/>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row>
    <row r="8" spans="1:77" ht="30" customHeight="1">
      <c r="C8" s="53"/>
      <c r="D8" s="54" t="str">
        <f>'HARD DATA'!Y2</f>
        <v>AM</v>
      </c>
      <c r="E8" s="53"/>
      <c r="G8" s="60"/>
      <c r="H8" s="60"/>
      <c r="K8" s="55"/>
      <c r="L8" s="56" t="str">
        <f>'HARD DATA'!Y1</f>
        <v>PM</v>
      </c>
      <c r="M8" s="55"/>
    </row>
    <row r="9" spans="1:77" s="6" customFormat="1" ht="3" customHeight="1">
      <c r="A9"/>
      <c r="C9" s="5"/>
      <c r="D9" s="5"/>
      <c r="E9" s="5"/>
      <c r="G9" s="59"/>
      <c r="H9" s="62"/>
      <c r="K9" s="5"/>
      <c r="L9" s="5"/>
      <c r="M9" s="5"/>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7" s="50" customFormat="1" ht="30" customHeight="1">
      <c r="B10" s="49"/>
      <c r="C10" s="57" t="s">
        <v>46</v>
      </c>
      <c r="D10" s="57" t="s">
        <v>61</v>
      </c>
      <c r="E10" s="57" t="s">
        <v>59</v>
      </c>
      <c r="F10" s="49"/>
      <c r="G10" s="61"/>
      <c r="H10" s="60"/>
      <c r="J10" s="49"/>
      <c r="K10" s="57" t="s">
        <v>46</v>
      </c>
      <c r="L10" s="57" t="s">
        <v>61</v>
      </c>
      <c r="M10" s="57" t="s">
        <v>60</v>
      </c>
      <c r="N10" s="49"/>
    </row>
    <row r="11" spans="1:77" s="6" customFormat="1" ht="3" customHeight="1">
      <c r="B11" s="6">
        <v>1</v>
      </c>
      <c r="C11" s="5"/>
      <c r="E11" s="6">
        <f>IF(COUNTIF($C$12:$C$46,L_TIP_TOGO[[#This Row],[EMPLOYEE NAME]])&gt;=2,'HARD DATA'!$Q$49,ROUND($D$3/SUM(L_TIP_TOGO[%])*L_TIP_TOGO[[#This Row],[%]],0))</f>
        <v>0</v>
      </c>
      <c r="J11" s="6">
        <v>1</v>
      </c>
      <c r="K11" s="5"/>
      <c r="M11" s="6">
        <f>IF(COUNTIF($K$12:$K$46,D_TIP_TOGO[[#This Row],[EMPLOYEE NAME]])&gt;=2,'HARD DATA'!$Q$49,ROUND($L$3/SUM(D_TIP_TOGO[%])*D_TIP_TOGO[[#This Row],[%]],0))</f>
        <v>0</v>
      </c>
    </row>
    <row r="12" spans="1:77">
      <c r="B12" s="6">
        <v>1</v>
      </c>
      <c r="C12" s="66"/>
      <c r="D12" s="99"/>
      <c r="E12" s="72">
        <f>IF(COUNTIF($C$12:$C$46,L_TIP_TOGO[[#This Row],[EMPLOYEE NAME]])&gt;=2,'HARD DATA'!$Q$49,ROUND($D$3/SUM(L_TIP_TOGO[%])*L_TIP_TOGO[[#This Row],[%]],0))</f>
        <v>0</v>
      </c>
      <c r="J12" s="6">
        <v>1</v>
      </c>
      <c r="K12" s="66"/>
      <c r="L12" s="99"/>
      <c r="M12" s="72">
        <f>IF(COUNTIF($K$12:$K$46,D_TIP_TOGO[[#This Row],[EMPLOYEE NAME]])&gt;=2,'HARD DATA'!$Q$49,ROUND($L$3/SUM(D_TIP_TOGO[%])*D_TIP_TOGO[[#This Row],[%]],0))</f>
        <v>0</v>
      </c>
    </row>
    <row r="13" spans="1:77">
      <c r="B13" s="6">
        <v>2</v>
      </c>
      <c r="C13" s="66"/>
      <c r="D13" s="99"/>
      <c r="E13" s="72">
        <f>IF(COUNTIF($C$12:$C$46,L_TIP_TOGO[[#This Row],[EMPLOYEE NAME]])&gt;=2,'HARD DATA'!$Q$49,ROUND($D$3/SUM(L_TIP_TOGO[%])*L_TIP_TOGO[[#This Row],[%]],0))</f>
        <v>0</v>
      </c>
      <c r="J13" s="6">
        <v>2</v>
      </c>
      <c r="K13" s="66"/>
      <c r="L13" s="99"/>
      <c r="M13" s="72">
        <f>IF(COUNTIF($K$12:$K$46,D_TIP_TOGO[[#This Row],[EMPLOYEE NAME]])&gt;=2,'HARD DATA'!$Q$49,ROUND($L$3/SUM(D_TIP_TOGO[%])*D_TIP_TOGO[[#This Row],[%]],0))</f>
        <v>0</v>
      </c>
    </row>
    <row r="14" spans="1:77">
      <c r="B14" s="6">
        <v>3</v>
      </c>
      <c r="C14" s="66"/>
      <c r="D14" s="99"/>
      <c r="E14" s="72">
        <f>IF(COUNTIF($C$12:$C$46,L_TIP_TOGO[[#This Row],[EMPLOYEE NAME]])&gt;=2,'HARD DATA'!$Q$49,ROUND($D$3/SUM(L_TIP_TOGO[%])*L_TIP_TOGO[[#This Row],[%]],0))</f>
        <v>0</v>
      </c>
      <c r="J14" s="6">
        <v>3</v>
      </c>
      <c r="K14" s="66"/>
      <c r="L14" s="99"/>
      <c r="M14" s="72">
        <f>IF(COUNTIF($K$12:$K$46,D_TIP_TOGO[[#This Row],[EMPLOYEE NAME]])&gt;=2,'HARD DATA'!$Q$49,ROUND($L$3/SUM(D_TIP_TOGO[%])*D_TIP_TOGO[[#This Row],[%]],0))</f>
        <v>0</v>
      </c>
    </row>
    <row r="15" spans="1:77">
      <c r="B15" s="6">
        <v>4</v>
      </c>
      <c r="C15" s="66"/>
      <c r="D15" s="99"/>
      <c r="E15" s="72">
        <f>IF(COUNTIF($C$12:$C$46,L_TIP_TOGO[[#This Row],[EMPLOYEE NAME]])&gt;=2,'HARD DATA'!$Q$49,ROUND($D$3/SUM(L_TIP_TOGO[%])*L_TIP_TOGO[[#This Row],[%]],0))</f>
        <v>0</v>
      </c>
      <c r="J15" s="6">
        <v>4</v>
      </c>
      <c r="K15" s="66" t="s">
        <v>68</v>
      </c>
      <c r="L15" s="99">
        <v>0.15</v>
      </c>
      <c r="M15" s="72">
        <f>IF(COUNTIF($K$12:$K$46,D_TIP_TOGO[[#This Row],[EMPLOYEE NAME]])&gt;=2,'HARD DATA'!$Q$49,ROUND($L$3/SUM(D_TIP_TOGO[%])*D_TIP_TOGO[[#This Row],[%]],0))</f>
        <v>2</v>
      </c>
    </row>
    <row r="16" spans="1:77">
      <c r="B16" s="6">
        <v>5</v>
      </c>
      <c r="C16" s="66"/>
      <c r="D16" s="99"/>
      <c r="E16" s="72">
        <f>IF(COUNTIF($C$12:$C$46,L_TIP_TOGO[[#This Row],[EMPLOYEE NAME]])&gt;=2,'HARD DATA'!$Q$49,ROUND($D$3/SUM(L_TIP_TOGO[%])*L_TIP_TOGO[[#This Row],[%]],0))</f>
        <v>0</v>
      </c>
      <c r="J16" s="6">
        <v>5</v>
      </c>
      <c r="K16" s="66"/>
      <c r="L16" s="99"/>
      <c r="M16" s="72">
        <f>IF(COUNTIF($K$12:$K$46,D_TIP_TOGO[[#This Row],[EMPLOYEE NAME]])&gt;=2,'HARD DATA'!$Q$49,ROUND($L$3/SUM(D_TIP_TOGO[%])*D_TIP_TOGO[[#This Row],[%]],0))</f>
        <v>0</v>
      </c>
    </row>
    <row r="17" spans="2:13">
      <c r="B17" s="6">
        <v>6</v>
      </c>
      <c r="C17" s="66"/>
      <c r="D17" s="99"/>
      <c r="E17" s="72">
        <f>IF(COUNTIF($C$12:$C$46,L_TIP_TOGO[[#This Row],[EMPLOYEE NAME]])&gt;=2,'HARD DATA'!$Q$49,ROUND($D$3/SUM(L_TIP_TOGO[%])*L_TIP_TOGO[[#This Row],[%]],0))</f>
        <v>0</v>
      </c>
      <c r="J17" s="6">
        <v>6</v>
      </c>
      <c r="K17" s="66"/>
      <c r="L17" s="99"/>
      <c r="M17" s="72">
        <f>IF(COUNTIF($K$12:$K$46,D_TIP_TOGO[[#This Row],[EMPLOYEE NAME]])&gt;=2,'HARD DATA'!$Q$49,ROUND($L$3/SUM(D_TIP_TOGO[%])*D_TIP_TOGO[[#This Row],[%]],0))</f>
        <v>0</v>
      </c>
    </row>
    <row r="18" spans="2:13">
      <c r="B18" s="6">
        <v>7</v>
      </c>
      <c r="C18" s="66"/>
      <c r="D18" s="99"/>
      <c r="E18" s="72">
        <f>IF(COUNTIF($C$12:$C$46,L_TIP_TOGO[[#This Row],[EMPLOYEE NAME]])&gt;=2,'HARD DATA'!$Q$49,ROUND($D$3/SUM(L_TIP_TOGO[%])*L_TIP_TOGO[[#This Row],[%]],0))</f>
        <v>0</v>
      </c>
      <c r="J18" s="6">
        <v>7</v>
      </c>
      <c r="K18" s="66"/>
      <c r="L18" s="99"/>
      <c r="M18" s="72">
        <f>IF(COUNTIF($K$12:$K$46,D_TIP_TOGO[[#This Row],[EMPLOYEE NAME]])&gt;=2,'HARD DATA'!$Q$49,ROUND($L$3/SUM(D_TIP_TOGO[%])*D_TIP_TOGO[[#This Row],[%]],0))</f>
        <v>0</v>
      </c>
    </row>
    <row r="19" spans="2:13">
      <c r="B19" s="6">
        <v>8</v>
      </c>
      <c r="C19" s="66"/>
      <c r="D19" s="99"/>
      <c r="E19" s="72">
        <f>IF(COUNTIF($C$12:$C$46,L_TIP_TOGO[[#This Row],[EMPLOYEE NAME]])&gt;=2,'HARD DATA'!$Q$49,ROUND($D$3/SUM(L_TIP_TOGO[%])*L_TIP_TOGO[[#This Row],[%]],0))</f>
        <v>0</v>
      </c>
      <c r="J19" s="6">
        <v>8</v>
      </c>
      <c r="K19" s="66"/>
      <c r="L19" s="99"/>
      <c r="M19" s="72">
        <f>IF(COUNTIF($K$12:$K$46,D_TIP_TOGO[[#This Row],[EMPLOYEE NAME]])&gt;=2,'HARD DATA'!$Q$49,ROUND($L$3/SUM(D_TIP_TOGO[%])*D_TIP_TOGO[[#This Row],[%]],0))</f>
        <v>0</v>
      </c>
    </row>
    <row r="20" spans="2:13">
      <c r="B20" s="6">
        <v>9</v>
      </c>
      <c r="C20" s="66"/>
      <c r="D20" s="99"/>
      <c r="E20" s="72">
        <f>IF(COUNTIF($C$12:$C$46,L_TIP_TOGO[[#This Row],[EMPLOYEE NAME]])&gt;=2,'HARD DATA'!$Q$49,ROUND($D$3/SUM(L_TIP_TOGO[%])*L_TIP_TOGO[[#This Row],[%]],0))</f>
        <v>0</v>
      </c>
      <c r="J20" s="6">
        <v>9</v>
      </c>
      <c r="K20" s="66"/>
      <c r="L20" s="99"/>
      <c r="M20" s="72">
        <f>IF(COUNTIF($K$12:$K$46,D_TIP_TOGO[[#This Row],[EMPLOYEE NAME]])&gt;=2,'HARD DATA'!$Q$49,ROUND($L$3/SUM(D_TIP_TOGO[%])*D_TIP_TOGO[[#This Row],[%]],0))</f>
        <v>0</v>
      </c>
    </row>
    <row r="21" spans="2:13">
      <c r="B21" s="6">
        <v>10</v>
      </c>
      <c r="C21" s="66" t="s">
        <v>441</v>
      </c>
      <c r="D21" s="99">
        <v>1</v>
      </c>
      <c r="E21" s="72">
        <f>IF(COUNTIF($C$12:$C$46,L_TIP_TOGO[[#This Row],[EMPLOYEE NAME]])&gt;=2,'HARD DATA'!$Q$49,ROUND($D$3/SUM(L_TIP_TOGO[%])*L_TIP_TOGO[[#This Row],[%]],0))</f>
        <v>120</v>
      </c>
      <c r="J21" s="6">
        <v>10</v>
      </c>
      <c r="K21" s="66"/>
      <c r="L21" s="99"/>
      <c r="M21" s="72">
        <f>IF(COUNTIF($K$12:$K$46,D_TIP_TOGO[[#This Row],[EMPLOYEE NAME]])&gt;=2,'HARD DATA'!$Q$49,ROUND($L$3/SUM(D_TIP_TOGO[%])*D_TIP_TOGO[[#This Row],[%]],0))</f>
        <v>0</v>
      </c>
    </row>
    <row r="22" spans="2:13">
      <c r="B22" s="6">
        <v>11</v>
      </c>
      <c r="C22" s="66"/>
      <c r="D22" s="99"/>
      <c r="E22" s="72">
        <f>IF(COUNTIF($C$12:$C$46,L_TIP_TOGO[[#This Row],[EMPLOYEE NAME]])&gt;=2,'HARD DATA'!$Q$49,ROUND($D$3/SUM(L_TIP_TOGO[%])*L_TIP_TOGO[[#This Row],[%]],0))</f>
        <v>0</v>
      </c>
      <c r="J22" s="6">
        <v>11</v>
      </c>
      <c r="K22" s="66"/>
      <c r="L22" s="99"/>
      <c r="M22" s="72">
        <f>IF(COUNTIF($K$12:$K$46,D_TIP_TOGO[[#This Row],[EMPLOYEE NAME]])&gt;=2,'HARD DATA'!$Q$49,ROUND($L$3/SUM(D_TIP_TOGO[%])*D_TIP_TOGO[[#This Row],[%]],0))</f>
        <v>0</v>
      </c>
    </row>
    <row r="23" spans="2:13">
      <c r="B23" s="6">
        <v>12</v>
      </c>
      <c r="C23" s="66"/>
      <c r="D23" s="99"/>
      <c r="E23" s="72">
        <f>IF(COUNTIF($C$12:$C$46,L_TIP_TOGO[[#This Row],[EMPLOYEE NAME]])&gt;=2,'HARD DATA'!$Q$49,ROUND($D$3/SUM(L_TIP_TOGO[%])*L_TIP_TOGO[[#This Row],[%]],0))</f>
        <v>0</v>
      </c>
      <c r="J23" s="6">
        <v>12</v>
      </c>
      <c r="K23" s="66"/>
      <c r="L23" s="99"/>
      <c r="M23" s="72">
        <f>IF(COUNTIF($K$12:$K$46,D_TIP_TOGO[[#This Row],[EMPLOYEE NAME]])&gt;=2,'HARD DATA'!$Q$49,ROUND($L$3/SUM(D_TIP_TOGO[%])*D_TIP_TOGO[[#This Row],[%]],0))</f>
        <v>0</v>
      </c>
    </row>
    <row r="24" spans="2:13">
      <c r="B24" s="6">
        <v>13</v>
      </c>
      <c r="C24" s="66"/>
      <c r="D24" s="99"/>
      <c r="E24" s="72">
        <f>IF(COUNTIF($C$12:$C$46,L_TIP_TOGO[[#This Row],[EMPLOYEE NAME]])&gt;=2,'HARD DATA'!$Q$49,ROUND($D$3/SUM(L_TIP_TOGO[%])*L_TIP_TOGO[[#This Row],[%]],0))</f>
        <v>0</v>
      </c>
      <c r="J24" s="6">
        <v>13</v>
      </c>
      <c r="K24" s="66"/>
      <c r="L24" s="99"/>
      <c r="M24" s="72">
        <f>IF(COUNTIF($K$12:$K$46,D_TIP_TOGO[[#This Row],[EMPLOYEE NAME]])&gt;=2,'HARD DATA'!$Q$49,ROUND($L$3/SUM(D_TIP_TOGO[%])*D_TIP_TOGO[[#This Row],[%]],0))</f>
        <v>0</v>
      </c>
    </row>
    <row r="25" spans="2:13">
      <c r="B25" s="6">
        <v>14</v>
      </c>
      <c r="C25" s="66"/>
      <c r="D25" s="99"/>
      <c r="E25" s="72">
        <f>IF(COUNTIF($C$12:$C$46,L_TIP_TOGO[[#This Row],[EMPLOYEE NAME]])&gt;=2,'HARD DATA'!$Q$49,ROUND($D$3/SUM(L_TIP_TOGO[%])*L_TIP_TOGO[[#This Row],[%]],0))</f>
        <v>0</v>
      </c>
      <c r="J25" s="6">
        <v>14</v>
      </c>
      <c r="K25" s="66"/>
      <c r="L25" s="99"/>
      <c r="M25" s="72">
        <f>IF(COUNTIF($K$12:$K$46,D_TIP_TOGO[[#This Row],[EMPLOYEE NAME]])&gt;=2,'HARD DATA'!$Q$49,ROUND($L$3/SUM(D_TIP_TOGO[%])*D_TIP_TOGO[[#This Row],[%]],0))</f>
        <v>0</v>
      </c>
    </row>
    <row r="26" spans="2:13">
      <c r="B26" s="6">
        <v>15</v>
      </c>
      <c r="C26" s="66"/>
      <c r="D26" s="99"/>
      <c r="E26" s="72">
        <f>IF(COUNTIF($C$12:$C$46,L_TIP_TOGO[[#This Row],[EMPLOYEE NAME]])&gt;=2,'HARD DATA'!$Q$49,ROUND($D$3/SUM(L_TIP_TOGO[%])*L_TIP_TOGO[[#This Row],[%]],0))</f>
        <v>0</v>
      </c>
      <c r="J26" s="6">
        <v>15</v>
      </c>
      <c r="K26" s="66"/>
      <c r="L26" s="99"/>
      <c r="M26" s="72">
        <f>IF(COUNTIF($K$12:$K$46,D_TIP_TOGO[[#This Row],[EMPLOYEE NAME]])&gt;=2,'HARD DATA'!$Q$49,ROUND($L$3/SUM(D_TIP_TOGO[%])*D_TIP_TOGO[[#This Row],[%]],0))</f>
        <v>0</v>
      </c>
    </row>
    <row r="27" spans="2:13">
      <c r="B27" s="6">
        <v>16</v>
      </c>
      <c r="C27" s="66"/>
      <c r="D27" s="99"/>
      <c r="E27" s="72">
        <f>IF(COUNTIF($C$12:$C$46,L_TIP_TOGO[[#This Row],[EMPLOYEE NAME]])&gt;=2,'HARD DATA'!$Q$49,ROUND($D$3/SUM(L_TIP_TOGO[%])*L_TIP_TOGO[[#This Row],[%]],0))</f>
        <v>0</v>
      </c>
      <c r="J27" s="6">
        <v>16</v>
      </c>
      <c r="K27" s="66"/>
      <c r="L27" s="99"/>
      <c r="M27" s="72">
        <f>IF(COUNTIF($K$12:$K$46,D_TIP_TOGO[[#This Row],[EMPLOYEE NAME]])&gt;=2,'HARD DATA'!$Q$49,ROUND($L$3/SUM(D_TIP_TOGO[%])*D_TIP_TOGO[[#This Row],[%]],0))</f>
        <v>0</v>
      </c>
    </row>
    <row r="28" spans="2:13">
      <c r="B28" s="6">
        <v>17</v>
      </c>
      <c r="C28" s="66"/>
      <c r="D28" s="99"/>
      <c r="E28" s="72">
        <f>IF(COUNTIF($C$12:$C$46,L_TIP_TOGO[[#This Row],[EMPLOYEE NAME]])&gt;=2,'HARD DATA'!$Q$49,ROUND($D$3/SUM(L_TIP_TOGO[%])*L_TIP_TOGO[[#This Row],[%]],0))</f>
        <v>0</v>
      </c>
      <c r="J28" s="6">
        <v>17</v>
      </c>
      <c r="K28" s="66"/>
      <c r="L28" s="99"/>
      <c r="M28" s="72">
        <f>IF(COUNTIF($K$12:$K$46,D_TIP_TOGO[[#This Row],[EMPLOYEE NAME]])&gt;=2,'HARD DATA'!$Q$49,ROUND($L$3/SUM(D_TIP_TOGO[%])*D_TIP_TOGO[[#This Row],[%]],0))</f>
        <v>0</v>
      </c>
    </row>
    <row r="29" spans="2:13">
      <c r="B29" s="6">
        <v>18</v>
      </c>
      <c r="C29" s="66"/>
      <c r="D29" s="99"/>
      <c r="E29" s="72">
        <f>IF(COUNTIF($C$12:$C$46,L_TIP_TOGO[[#This Row],[EMPLOYEE NAME]])&gt;=2,'HARD DATA'!$Q$49,ROUND($D$3/SUM(L_TIP_TOGO[%])*L_TIP_TOGO[[#This Row],[%]],0))</f>
        <v>0</v>
      </c>
      <c r="J29" s="6">
        <v>18</v>
      </c>
      <c r="K29" s="66"/>
      <c r="L29" s="99"/>
      <c r="M29" s="72">
        <f>IF(COUNTIF($K$12:$K$46,D_TIP_TOGO[[#This Row],[EMPLOYEE NAME]])&gt;=2,'HARD DATA'!$Q$49,ROUND($L$3/SUM(D_TIP_TOGO[%])*D_TIP_TOGO[[#This Row],[%]],0))</f>
        <v>0</v>
      </c>
    </row>
    <row r="30" spans="2:13">
      <c r="B30" s="6">
        <v>19</v>
      </c>
      <c r="C30" s="66"/>
      <c r="D30" s="99"/>
      <c r="E30" s="72">
        <f>IF(COUNTIF($C$12:$C$46,L_TIP_TOGO[[#This Row],[EMPLOYEE NAME]])&gt;=2,'HARD DATA'!$Q$49,ROUND($D$3/SUM(L_TIP_TOGO[%])*L_TIP_TOGO[[#This Row],[%]],0))</f>
        <v>0</v>
      </c>
      <c r="J30" s="6">
        <v>19</v>
      </c>
      <c r="K30" s="66"/>
      <c r="L30" s="99"/>
      <c r="M30" s="72">
        <f>IF(COUNTIF($K$12:$K$46,D_TIP_TOGO[[#This Row],[EMPLOYEE NAME]])&gt;=2,'HARD DATA'!$Q$49,ROUND($L$3/SUM(D_TIP_TOGO[%])*D_TIP_TOGO[[#This Row],[%]],0))</f>
        <v>0</v>
      </c>
    </row>
    <row r="31" spans="2:13">
      <c r="B31" s="6">
        <v>20</v>
      </c>
      <c r="C31" s="66" t="s">
        <v>66</v>
      </c>
      <c r="D31" s="99">
        <v>0.25</v>
      </c>
      <c r="E31" s="72">
        <f>IF(COUNTIF($C$12:$C$46,L_TIP_TOGO[[#This Row],[EMPLOYEE NAME]])&gt;=2,'HARD DATA'!$Q$49,ROUND($D$3/SUM(L_TIP_TOGO[%])*L_TIP_TOGO[[#This Row],[%]],0))</f>
        <v>30</v>
      </c>
      <c r="J31" s="6">
        <v>20</v>
      </c>
      <c r="K31" s="66" t="s">
        <v>70</v>
      </c>
      <c r="L31" s="99">
        <v>0.5</v>
      </c>
      <c r="M31" s="72">
        <f>IF(COUNTIF($K$12:$K$46,D_TIP_TOGO[[#This Row],[EMPLOYEE NAME]])&gt;=2,'HARD DATA'!$Q$49,ROUND($L$3/SUM(D_TIP_TOGO[%])*D_TIP_TOGO[[#This Row],[%]],0))</f>
        <v>6</v>
      </c>
    </row>
    <row r="32" spans="2:13">
      <c r="B32" s="6">
        <v>21</v>
      </c>
      <c r="C32" s="66"/>
      <c r="D32" s="99"/>
      <c r="E32" s="72">
        <f>IF(COUNTIF($C$12:$C$46,L_TIP_TOGO[[#This Row],[EMPLOYEE NAME]])&gt;=2,'HARD DATA'!$Q$49,ROUND($D$3/SUM(L_TIP_TOGO[%])*L_TIP_TOGO[[#This Row],[%]],0))</f>
        <v>0</v>
      </c>
      <c r="J32" s="6">
        <v>21</v>
      </c>
      <c r="K32" s="66"/>
      <c r="L32" s="99"/>
      <c r="M32" s="72">
        <f>IF(COUNTIF($K$12:$K$46,D_TIP_TOGO[[#This Row],[EMPLOYEE NAME]])&gt;=2,'HARD DATA'!$Q$49,ROUND($L$3/SUM(D_TIP_TOGO[%])*D_TIP_TOGO[[#This Row],[%]],0))</f>
        <v>0</v>
      </c>
    </row>
    <row r="33" spans="2:13">
      <c r="B33" s="6">
        <v>22</v>
      </c>
      <c r="C33" s="66"/>
      <c r="D33" s="99"/>
      <c r="E33" s="72">
        <f>IF(COUNTIF($C$12:$C$46,L_TIP_TOGO[[#This Row],[EMPLOYEE NAME]])&gt;=2,'HARD DATA'!$Q$49,ROUND($D$3/SUM(L_TIP_TOGO[%])*L_TIP_TOGO[[#This Row],[%]],0))</f>
        <v>0</v>
      </c>
      <c r="J33" s="6">
        <v>22</v>
      </c>
      <c r="K33" s="66"/>
      <c r="L33" s="99"/>
      <c r="M33" s="72">
        <f>IF(COUNTIF($K$12:$K$46,D_TIP_TOGO[[#This Row],[EMPLOYEE NAME]])&gt;=2,'HARD DATA'!$Q$49,ROUND($L$3/SUM(D_TIP_TOGO[%])*D_TIP_TOGO[[#This Row],[%]],0))</f>
        <v>0</v>
      </c>
    </row>
    <row r="34" spans="2:13">
      <c r="B34" s="6">
        <v>23</v>
      </c>
      <c r="C34" s="66"/>
      <c r="D34" s="99"/>
      <c r="E34" s="72">
        <f>IF(COUNTIF($C$12:$C$46,L_TIP_TOGO[[#This Row],[EMPLOYEE NAME]])&gt;=2,'HARD DATA'!$Q$49,ROUND($D$3/SUM(L_TIP_TOGO[%])*L_TIP_TOGO[[#This Row],[%]],0))</f>
        <v>0</v>
      </c>
      <c r="J34" s="6">
        <v>23</v>
      </c>
      <c r="K34" s="66"/>
      <c r="L34" s="99"/>
      <c r="M34" s="72">
        <f>IF(COUNTIF($K$12:$K$46,D_TIP_TOGO[[#This Row],[EMPLOYEE NAME]])&gt;=2,'HARD DATA'!$Q$49,ROUND($L$3/SUM(D_TIP_TOGO[%])*D_TIP_TOGO[[#This Row],[%]],0))</f>
        <v>0</v>
      </c>
    </row>
    <row r="35" spans="2:13">
      <c r="B35" s="6">
        <v>24</v>
      </c>
      <c r="C35" s="66"/>
      <c r="D35" s="99"/>
      <c r="E35" s="72">
        <f>IF(COUNTIF($C$12:$C$46,L_TIP_TOGO[[#This Row],[EMPLOYEE NAME]])&gt;=2,'HARD DATA'!$Q$49,ROUND($D$3/SUM(L_TIP_TOGO[%])*L_TIP_TOGO[[#This Row],[%]],0))</f>
        <v>0</v>
      </c>
      <c r="J35" s="6">
        <v>24</v>
      </c>
      <c r="K35" s="66"/>
      <c r="L35" s="99"/>
      <c r="M35" s="72">
        <f>IF(COUNTIF($K$12:$K$46,D_TIP_TOGO[[#This Row],[EMPLOYEE NAME]])&gt;=2,'HARD DATA'!$Q$49,ROUND($L$3/SUM(D_TIP_TOGO[%])*D_TIP_TOGO[[#This Row],[%]],0))</f>
        <v>0</v>
      </c>
    </row>
    <row r="36" spans="2:13">
      <c r="B36" s="6">
        <v>25</v>
      </c>
      <c r="C36" s="66"/>
      <c r="D36" s="99"/>
      <c r="E36" s="72">
        <f>IF(COUNTIF($C$12:$C$46,L_TIP_TOGO[[#This Row],[EMPLOYEE NAME]])&gt;=2,'HARD DATA'!$Q$49,ROUND($D$3/SUM(L_TIP_TOGO[%])*L_TIP_TOGO[[#This Row],[%]],0))</f>
        <v>0</v>
      </c>
      <c r="J36" s="6">
        <v>25</v>
      </c>
      <c r="K36" s="66" t="s">
        <v>441</v>
      </c>
      <c r="L36" s="99">
        <v>1</v>
      </c>
      <c r="M36" s="72">
        <f>IF(COUNTIF($K$12:$K$46,D_TIP_TOGO[[#This Row],[EMPLOYEE NAME]])&gt;=2,'HARD DATA'!$Q$49,ROUND($L$3/SUM(D_TIP_TOGO[%])*D_TIP_TOGO[[#This Row],[%]],0))</f>
        <v>12</v>
      </c>
    </row>
    <row r="37" spans="2:13">
      <c r="B37" s="6">
        <v>26</v>
      </c>
      <c r="C37" s="66"/>
      <c r="D37" s="99"/>
      <c r="E37" s="72">
        <f>IF(COUNTIF($C$12:$C$46,L_TIP_TOGO[[#This Row],[EMPLOYEE NAME]])&gt;=2,'HARD DATA'!$Q$49,ROUND($D$3/SUM(L_TIP_TOGO[%])*L_TIP_TOGO[[#This Row],[%]],0))</f>
        <v>0</v>
      </c>
      <c r="J37" s="6">
        <v>26</v>
      </c>
      <c r="K37" s="66"/>
      <c r="L37" s="99"/>
      <c r="M37" s="72">
        <f>IF(COUNTIF($K$12:$K$46,D_TIP_TOGO[[#This Row],[EMPLOYEE NAME]])&gt;=2,'HARD DATA'!$Q$49,ROUND($L$3/SUM(D_TIP_TOGO[%])*D_TIP_TOGO[[#This Row],[%]],0))</f>
        <v>0</v>
      </c>
    </row>
    <row r="38" spans="2:13">
      <c r="B38" s="6">
        <v>27</v>
      </c>
      <c r="C38" s="66"/>
      <c r="D38" s="99"/>
      <c r="E38" s="72">
        <f>IF(COUNTIF($C$12:$C$46,L_TIP_TOGO[[#This Row],[EMPLOYEE NAME]])&gt;=2,'HARD DATA'!$Q$49,ROUND($D$3/SUM(L_TIP_TOGO[%])*L_TIP_TOGO[[#This Row],[%]],0))</f>
        <v>0</v>
      </c>
      <c r="J38" s="6">
        <v>27</v>
      </c>
      <c r="K38" s="66"/>
      <c r="L38" s="99"/>
      <c r="M38" s="72">
        <f>IF(COUNTIF($K$12:$K$46,D_TIP_TOGO[[#This Row],[EMPLOYEE NAME]])&gt;=2,'HARD DATA'!$Q$49,ROUND($L$3/SUM(D_TIP_TOGO[%])*D_TIP_TOGO[[#This Row],[%]],0))</f>
        <v>0</v>
      </c>
    </row>
    <row r="39" spans="2:13">
      <c r="B39" s="6">
        <v>28</v>
      </c>
      <c r="C39" s="66"/>
      <c r="D39" s="99"/>
      <c r="E39" s="72">
        <f>IF(COUNTIF($C$12:$C$46,L_TIP_TOGO[[#This Row],[EMPLOYEE NAME]])&gt;=2,'HARD DATA'!$Q$49,ROUND($D$3/SUM(L_TIP_TOGO[%])*L_TIP_TOGO[[#This Row],[%]],0))</f>
        <v>0</v>
      </c>
      <c r="J39" s="6">
        <v>28</v>
      </c>
      <c r="K39" s="66"/>
      <c r="L39" s="99"/>
      <c r="M39" s="72">
        <f>IF(COUNTIF($K$12:$K$46,D_TIP_TOGO[[#This Row],[EMPLOYEE NAME]])&gt;=2,'HARD DATA'!$Q$49,ROUND($L$3/SUM(D_TIP_TOGO[%])*D_TIP_TOGO[[#This Row],[%]],0))</f>
        <v>0</v>
      </c>
    </row>
    <row r="40" spans="2:13">
      <c r="B40" s="6">
        <v>29</v>
      </c>
      <c r="C40" s="66"/>
      <c r="D40" s="99"/>
      <c r="E40" s="72">
        <f>IF(COUNTIF($C$12:$C$46,L_TIP_TOGO[[#This Row],[EMPLOYEE NAME]])&gt;=2,'HARD DATA'!$Q$49,ROUND($D$3/SUM(L_TIP_TOGO[%])*L_TIP_TOGO[[#This Row],[%]],0))</f>
        <v>0</v>
      </c>
      <c r="J40" s="6">
        <v>29</v>
      </c>
      <c r="K40" s="66"/>
      <c r="L40" s="99"/>
      <c r="M40" s="72">
        <f>IF(COUNTIF($K$12:$K$46,D_TIP_TOGO[[#This Row],[EMPLOYEE NAME]])&gt;=2,'HARD DATA'!$Q$49,ROUND($L$3/SUM(D_TIP_TOGO[%])*D_TIP_TOGO[[#This Row],[%]],0))</f>
        <v>0</v>
      </c>
    </row>
    <row r="41" spans="2:13">
      <c r="B41" s="6">
        <v>30</v>
      </c>
      <c r="C41" s="66"/>
      <c r="D41" s="99"/>
      <c r="E41" s="72">
        <f>IF(COUNTIF($C$12:$C$46,L_TIP_TOGO[[#This Row],[EMPLOYEE NAME]])&gt;=2,'HARD DATA'!$Q$49,ROUND($D$3/SUM(L_TIP_TOGO[%])*L_TIP_TOGO[[#This Row],[%]],0))</f>
        <v>0</v>
      </c>
      <c r="J41" s="6">
        <v>30</v>
      </c>
      <c r="K41" s="66"/>
      <c r="L41" s="99"/>
      <c r="M41" s="72">
        <f>IF(COUNTIF($K$12:$K$46,D_TIP_TOGO[[#This Row],[EMPLOYEE NAME]])&gt;=2,'HARD DATA'!$Q$49,ROUND($L$3/SUM(D_TIP_TOGO[%])*D_TIP_TOGO[[#This Row],[%]],0))</f>
        <v>0</v>
      </c>
    </row>
    <row r="42" spans="2:13">
      <c r="B42" s="6">
        <v>31</v>
      </c>
      <c r="C42" s="66"/>
      <c r="D42" s="99"/>
      <c r="E42" s="72">
        <f>IF(COUNTIF($C$12:$C$46,L_TIP_TOGO[[#This Row],[EMPLOYEE NAME]])&gt;=2,'HARD DATA'!$Q$49,ROUND($D$3/SUM(L_TIP_TOGO[%])*L_TIP_TOGO[[#This Row],[%]],0))</f>
        <v>0</v>
      </c>
      <c r="J42" s="6">
        <v>31</v>
      </c>
      <c r="K42" s="66"/>
      <c r="L42" s="99"/>
      <c r="M42" s="72">
        <f>IF(COUNTIF($K$12:$K$46,D_TIP_TOGO[[#This Row],[EMPLOYEE NAME]])&gt;=2,'HARD DATA'!$Q$49,ROUND($L$3/SUM(D_TIP_TOGO[%])*D_TIP_TOGO[[#This Row],[%]],0))</f>
        <v>0</v>
      </c>
    </row>
    <row r="43" spans="2:13">
      <c r="B43" s="6">
        <v>32</v>
      </c>
      <c r="C43" s="66"/>
      <c r="D43" s="99"/>
      <c r="E43" s="72">
        <f>IF(COUNTIF($C$12:$C$46,L_TIP_TOGO[[#This Row],[EMPLOYEE NAME]])&gt;=2,'HARD DATA'!$Q$49,ROUND($D$3/SUM(L_TIP_TOGO[%])*L_TIP_TOGO[[#This Row],[%]],0))</f>
        <v>0</v>
      </c>
      <c r="J43" s="6">
        <v>32</v>
      </c>
      <c r="K43" s="66"/>
      <c r="L43" s="99"/>
      <c r="M43" s="72">
        <f>IF(COUNTIF($K$12:$K$46,D_TIP_TOGO[[#This Row],[EMPLOYEE NAME]])&gt;=2,'HARD DATA'!$Q$49,ROUND($L$3/SUM(D_TIP_TOGO[%])*D_TIP_TOGO[[#This Row],[%]],0))</f>
        <v>0</v>
      </c>
    </row>
    <row r="44" spans="2:13">
      <c r="B44" s="6">
        <v>33</v>
      </c>
      <c r="C44" s="66"/>
      <c r="D44" s="99"/>
      <c r="E44" s="72">
        <f>IF(COUNTIF($C$12:$C$46,L_TIP_TOGO[[#This Row],[EMPLOYEE NAME]])&gt;=2,'HARD DATA'!$Q$49,ROUND($D$3/SUM(L_TIP_TOGO[%])*L_TIP_TOGO[[#This Row],[%]],0))</f>
        <v>0</v>
      </c>
      <c r="J44" s="6">
        <v>33</v>
      </c>
      <c r="K44" s="66"/>
      <c r="L44" s="99"/>
      <c r="M44" s="72">
        <f>IF(COUNTIF($K$12:$K$46,D_TIP_TOGO[[#This Row],[EMPLOYEE NAME]])&gt;=2,'HARD DATA'!$Q$49,ROUND($L$3/SUM(D_TIP_TOGO[%])*D_TIP_TOGO[[#This Row],[%]],0))</f>
        <v>0</v>
      </c>
    </row>
    <row r="45" spans="2:13">
      <c r="B45" s="6">
        <v>34</v>
      </c>
      <c r="C45" s="66"/>
      <c r="D45" s="99"/>
      <c r="E45" s="72">
        <f>IF(COUNTIF($C$12:$C$46,L_TIP_TOGO[[#This Row],[EMPLOYEE NAME]])&gt;=2,'HARD DATA'!$Q$49,ROUND($D$3/SUM(L_TIP_TOGO[%])*L_TIP_TOGO[[#This Row],[%]],0))</f>
        <v>0</v>
      </c>
      <c r="J45" s="6">
        <v>34</v>
      </c>
      <c r="K45" s="66"/>
      <c r="L45" s="99"/>
      <c r="M45" s="72">
        <f>IF(COUNTIF($K$12:$K$46,D_TIP_TOGO[[#This Row],[EMPLOYEE NAME]])&gt;=2,'HARD DATA'!$Q$49,ROUND($L$3/SUM(D_TIP_TOGO[%])*D_TIP_TOGO[[#This Row],[%]],0))</f>
        <v>0</v>
      </c>
    </row>
    <row r="46" spans="2:13">
      <c r="B46" s="6">
        <v>35</v>
      </c>
      <c r="C46" s="66"/>
      <c r="D46" s="99"/>
      <c r="E46" s="72">
        <f>IF(COUNTIF($C$12:$C$46,L_TIP_TOGO[[#This Row],[EMPLOYEE NAME]])&gt;=2,'HARD DATA'!$Q$49,ROUND($D$3/SUM(L_TIP_TOGO[%])*L_TIP_TOGO[[#This Row],[%]],0))</f>
        <v>0</v>
      </c>
      <c r="H46" s="58" t="s">
        <v>63</v>
      </c>
      <c r="J46" s="6">
        <v>35</v>
      </c>
      <c r="K46" s="66"/>
      <c r="L46" s="99"/>
      <c r="M46" s="86">
        <f>IF(COUNTIF($K$12:$K$46,D_TIP_TOGO[[#This Row],[EMPLOYEE NAME]])&gt;=2,'HARD DATA'!$Q$49,ROUND($L$3/SUM(D_TIP_TOGO[%])*D_TIP_TOGO[[#This Row],[%]],0))</f>
        <v>0</v>
      </c>
    </row>
    <row r="47" spans="2:13">
      <c r="C47" s="68" t="str">
        <f>'HARD DATA'!AJ9</f>
        <v>TOTAL</v>
      </c>
      <c r="D47" s="69"/>
      <c r="E47" s="69"/>
      <c r="K47" s="68" t="s">
        <v>23</v>
      </c>
      <c r="L47" s="69"/>
      <c r="M47" s="69"/>
    </row>
  </sheetData>
  <mergeCells count="4">
    <mergeCell ref="G2:I3"/>
    <mergeCell ref="G5:I6"/>
    <mergeCell ref="C6:D6"/>
    <mergeCell ref="K6:L6"/>
  </mergeCells>
  <pageMargins left="0.7" right="0.7" top="0.75" bottom="0.75" header="0.3" footer="0.3"/>
  <pageSetup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'HARD DATA'!$B$1:$B$151</xm:f>
          </x14:formula1>
          <xm:sqref>C12:C46 K12:K46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Q1441"/>
  <sheetViews>
    <sheetView zoomScale="70" zoomScaleNormal="70" workbookViewId="0">
      <selection activeCell="L11" sqref="L11"/>
    </sheetView>
  </sheetViews>
  <sheetFormatPr defaultRowHeight="14.4"/>
  <cols>
    <col min="1" max="1" width="9.109375"/>
    <col min="2" max="2" width="0.5546875" style="6" customWidth="1"/>
    <col min="3" max="3" width="11.5546875" bestFit="1" customWidth="1"/>
    <col min="4" max="4" width="0.5546875" style="6" customWidth="1"/>
    <col min="5" max="5" width="25.6640625" customWidth="1"/>
    <col min="6" max="6" width="20.6640625" customWidth="1"/>
    <col min="7" max="7" width="22.44140625" bestFit="1" customWidth="1"/>
    <col min="8" max="8" width="18.88671875" bestFit="1" customWidth="1"/>
    <col min="9" max="9" width="16.6640625" bestFit="1" customWidth="1"/>
    <col min="10" max="10" width="23.33203125" bestFit="1" customWidth="1"/>
    <col min="11" max="11" width="19.5546875" bestFit="1" customWidth="1"/>
    <col min="12" max="12" width="32.33203125" bestFit="1" customWidth="1"/>
    <col min="13" max="13" width="20.109375" bestFit="1" customWidth="1"/>
    <col min="14" max="14" width="0.5546875" style="6" customWidth="1"/>
    <col min="15" max="117" width="9.109375"/>
  </cols>
  <sheetData>
    <row r="1" spans="1:117" ht="32.4">
      <c r="B1"/>
      <c r="C1" s="63" t="s">
        <v>62</v>
      </c>
      <c r="D1"/>
      <c r="E1" s="26"/>
      <c r="G1" s="231" t="str">
        <f>'HARD DATA'!Z2</f>
        <v>LUNCH</v>
      </c>
      <c r="H1" s="231"/>
      <c r="I1" s="4"/>
      <c r="J1" s="188">
        <v>29444</v>
      </c>
      <c r="L1" s="2"/>
      <c r="M1" s="2"/>
      <c r="N1"/>
    </row>
    <row r="2" spans="1:117" ht="3" customHeight="1">
      <c r="C2" s="5"/>
      <c r="E2" s="5"/>
      <c r="F2" s="6"/>
      <c r="G2" s="6"/>
      <c r="H2" s="6"/>
      <c r="I2" s="6"/>
      <c r="J2" s="6"/>
      <c r="K2" s="6"/>
      <c r="L2" s="5"/>
      <c r="M2" s="5"/>
    </row>
    <row r="3" spans="1:117" s="46" customFormat="1" ht="35.1" customHeight="1">
      <c r="B3" s="47"/>
      <c r="D3" s="47"/>
      <c r="E3" s="77" t="s">
        <v>14</v>
      </c>
      <c r="F3" s="77" t="s">
        <v>15</v>
      </c>
      <c r="G3" s="77" t="s">
        <v>16</v>
      </c>
      <c r="H3" s="77" t="s">
        <v>17</v>
      </c>
      <c r="I3" s="77" t="s">
        <v>18</v>
      </c>
      <c r="J3" s="77" t="s">
        <v>19</v>
      </c>
      <c r="K3" s="78" t="s">
        <v>20</v>
      </c>
      <c r="L3" s="77" t="s">
        <v>22</v>
      </c>
      <c r="M3" s="77" t="s">
        <v>23</v>
      </c>
      <c r="N3" s="47"/>
    </row>
    <row r="4" spans="1:117" ht="3" customHeight="1">
      <c r="C4" s="5"/>
      <c r="E4" s="5"/>
      <c r="F4" s="6"/>
      <c r="G4" s="6"/>
      <c r="H4" s="6"/>
      <c r="I4" s="6"/>
      <c r="J4" s="6"/>
      <c r="K4" s="6"/>
      <c r="L4" s="5"/>
      <c r="M4" s="5"/>
    </row>
    <row r="5" spans="1:117">
      <c r="C5" s="8" t="str">
        <f>'HARD DATA'!V6</f>
        <v>BAR</v>
      </c>
      <c r="E5" s="25" t="s">
        <v>67</v>
      </c>
      <c r="F5" s="24">
        <v>100</v>
      </c>
      <c r="G5" s="24">
        <v>100</v>
      </c>
      <c r="H5" s="24">
        <v>100</v>
      </c>
      <c r="I5" s="24">
        <v>100</v>
      </c>
      <c r="J5" s="24">
        <v>100</v>
      </c>
      <c r="K5" s="64">
        <v>100</v>
      </c>
      <c r="L5" s="27">
        <f>SUM(G5:K5)</f>
        <v>500</v>
      </c>
      <c r="M5" s="27">
        <f t="shared" ref="M5:M45" si="0">L5+F5</f>
        <v>600</v>
      </c>
    </row>
    <row r="6" spans="1:117">
      <c r="C6" s="8" t="str">
        <f>'HARD DATA'!V7</f>
        <v>BAR</v>
      </c>
      <c r="E6" s="25"/>
      <c r="F6" s="24"/>
      <c r="G6" s="24"/>
      <c r="H6" s="24"/>
      <c r="I6" s="24"/>
      <c r="J6" s="24"/>
      <c r="K6" s="64"/>
      <c r="L6" s="27">
        <f t="shared" ref="L6:L44" si="1">SUM(G6:K6)</f>
        <v>0</v>
      </c>
      <c r="M6" s="27">
        <f t="shared" si="0"/>
        <v>0</v>
      </c>
    </row>
    <row r="7" spans="1:117">
      <c r="C7" s="8" t="str">
        <f>'HARD DATA'!V8</f>
        <v>BAR</v>
      </c>
      <c r="E7" s="25"/>
      <c r="F7" s="24">
        <v>-225</v>
      </c>
      <c r="G7" s="24">
        <v>140</v>
      </c>
      <c r="H7" s="24">
        <v>85</v>
      </c>
      <c r="I7" s="24">
        <v>90</v>
      </c>
      <c r="J7" s="24">
        <v>35</v>
      </c>
      <c r="K7" s="64">
        <v>50</v>
      </c>
      <c r="L7" s="27">
        <f t="shared" si="1"/>
        <v>400</v>
      </c>
      <c r="M7" s="27">
        <f t="shared" si="0"/>
        <v>175</v>
      </c>
    </row>
    <row r="8" spans="1:117">
      <c r="C8" s="8" t="str">
        <f>'HARD DATA'!V9</f>
        <v>BAR</v>
      </c>
      <c r="E8" s="25"/>
      <c r="F8" s="24"/>
      <c r="G8" s="24"/>
      <c r="H8" s="24"/>
      <c r="I8" s="24"/>
      <c r="J8" s="24"/>
      <c r="K8" s="64"/>
      <c r="L8" s="27">
        <f t="shared" si="1"/>
        <v>0</v>
      </c>
      <c r="M8" s="27">
        <f t="shared" si="0"/>
        <v>0</v>
      </c>
    </row>
    <row r="9" spans="1:117">
      <c r="C9" s="8" t="str">
        <f>'HARD DATA'!V10</f>
        <v>BAR</v>
      </c>
      <c r="E9" s="25"/>
      <c r="F9" s="24"/>
      <c r="G9" s="24"/>
      <c r="H9" s="24"/>
      <c r="I9" s="24"/>
      <c r="J9" s="24"/>
      <c r="K9" s="64"/>
      <c r="L9" s="27">
        <f t="shared" si="1"/>
        <v>0</v>
      </c>
      <c r="M9" s="27">
        <f t="shared" si="0"/>
        <v>0</v>
      </c>
    </row>
    <row r="10" spans="1:117">
      <c r="C10" s="8" t="str">
        <f>'HARD DATA'!V11</f>
        <v>BAR</v>
      </c>
      <c r="E10" s="25"/>
      <c r="F10" s="24"/>
      <c r="G10" s="24"/>
      <c r="H10" s="24"/>
      <c r="I10" s="24"/>
      <c r="J10" s="24"/>
      <c r="K10" s="64"/>
      <c r="L10" s="27">
        <f t="shared" si="1"/>
        <v>0</v>
      </c>
      <c r="M10" s="27">
        <f t="shared" si="0"/>
        <v>0</v>
      </c>
    </row>
    <row r="11" spans="1:117" s="6" customFormat="1" ht="3" customHeight="1">
      <c r="A11"/>
      <c r="C11" s="5">
        <f>'HARD DATA'!V12</f>
        <v>0</v>
      </c>
      <c r="E11" s="12"/>
      <c r="F11" s="13"/>
      <c r="G11" s="13"/>
      <c r="H11" s="13"/>
      <c r="I11" s="13"/>
      <c r="J11" s="13"/>
      <c r="K11" s="13"/>
      <c r="L11" s="14">
        <f t="shared" si="1"/>
        <v>0</v>
      </c>
      <c r="M11" s="14">
        <f t="shared" si="0"/>
        <v>0</v>
      </c>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row>
    <row r="12" spans="1:117">
      <c r="C12" s="8" t="str">
        <f>'HARD DATA'!V13</f>
        <v>HOST</v>
      </c>
      <c r="E12" s="25"/>
      <c r="F12" s="24"/>
      <c r="G12" s="24"/>
      <c r="H12" s="24"/>
      <c r="I12" s="24"/>
      <c r="J12" s="24"/>
      <c r="K12" s="64"/>
      <c r="L12" s="27">
        <f t="shared" si="1"/>
        <v>0</v>
      </c>
      <c r="M12" s="27">
        <f t="shared" si="0"/>
        <v>0</v>
      </c>
    </row>
    <row r="13" spans="1:117">
      <c r="C13" s="8" t="str">
        <f>'HARD DATA'!V14</f>
        <v>HOST</v>
      </c>
      <c r="E13" s="25"/>
      <c r="F13" s="24"/>
      <c r="G13" s="24"/>
      <c r="H13" s="24"/>
      <c r="I13" s="24"/>
      <c r="J13" s="24"/>
      <c r="K13" s="64"/>
      <c r="L13" s="27">
        <f t="shared" si="1"/>
        <v>0</v>
      </c>
      <c r="M13" s="27">
        <f t="shared" si="0"/>
        <v>0</v>
      </c>
    </row>
    <row r="14" spans="1:117">
      <c r="C14" s="8" t="str">
        <f>'HARD DATA'!V15</f>
        <v>HOST</v>
      </c>
      <c r="E14" s="25"/>
      <c r="F14" s="24"/>
      <c r="G14" s="24"/>
      <c r="H14" s="24"/>
      <c r="I14" s="24"/>
      <c r="J14" s="24"/>
      <c r="K14" s="64"/>
      <c r="L14" s="27">
        <f t="shared" si="1"/>
        <v>0</v>
      </c>
      <c r="M14" s="27">
        <f t="shared" si="0"/>
        <v>0</v>
      </c>
    </row>
    <row r="15" spans="1:117">
      <c r="C15" s="8" t="str">
        <f>'HARD DATA'!V16</f>
        <v>HOST</v>
      </c>
      <c r="E15" s="25"/>
      <c r="F15" s="24"/>
      <c r="G15" s="24"/>
      <c r="H15" s="24"/>
      <c r="I15" s="24"/>
      <c r="J15" s="24"/>
      <c r="K15" s="64"/>
      <c r="L15" s="27">
        <f t="shared" si="1"/>
        <v>0</v>
      </c>
      <c r="M15" s="27">
        <f t="shared" si="0"/>
        <v>0</v>
      </c>
    </row>
    <row r="16" spans="1:117">
      <c r="C16" s="8" t="str">
        <f>'HARD DATA'!V17</f>
        <v>HOST</v>
      </c>
      <c r="E16" s="25"/>
      <c r="F16" s="24"/>
      <c r="G16" s="24"/>
      <c r="H16" s="24"/>
      <c r="I16" s="24"/>
      <c r="J16" s="24"/>
      <c r="K16" s="64"/>
      <c r="L16" s="27">
        <f t="shared" si="1"/>
        <v>0</v>
      </c>
      <c r="M16" s="27">
        <f t="shared" si="0"/>
        <v>0</v>
      </c>
    </row>
    <row r="17" spans="1:117">
      <c r="C17" s="8" t="str">
        <f>'HARD DATA'!V18</f>
        <v>HOST</v>
      </c>
      <c r="E17" s="25"/>
      <c r="F17" s="24"/>
      <c r="G17" s="24"/>
      <c r="H17" s="24"/>
      <c r="I17" s="24"/>
      <c r="J17" s="24"/>
      <c r="K17" s="64"/>
      <c r="L17" s="27">
        <f t="shared" si="1"/>
        <v>0</v>
      </c>
      <c r="M17" s="27">
        <f t="shared" si="0"/>
        <v>0</v>
      </c>
    </row>
    <row r="18" spans="1:117">
      <c r="C18" s="8" t="str">
        <f>'HARD DATA'!V19</f>
        <v>TOGO</v>
      </c>
      <c r="E18" s="25"/>
      <c r="F18" s="24"/>
      <c r="G18" s="24"/>
      <c r="H18" s="24"/>
      <c r="I18" s="24"/>
      <c r="J18" s="24"/>
      <c r="K18" s="64"/>
      <c r="L18" s="27">
        <f t="shared" si="1"/>
        <v>0</v>
      </c>
      <c r="M18" s="27">
        <f t="shared" si="0"/>
        <v>0</v>
      </c>
    </row>
    <row r="19" spans="1:117">
      <c r="C19" s="8" t="str">
        <f>'HARD DATA'!V20</f>
        <v>TOGO</v>
      </c>
      <c r="E19" s="25"/>
      <c r="F19" s="24"/>
      <c r="G19" s="24"/>
      <c r="H19" s="24"/>
      <c r="I19" s="24"/>
      <c r="J19" s="24"/>
      <c r="K19" s="64"/>
      <c r="L19" s="27">
        <f t="shared" si="1"/>
        <v>0</v>
      </c>
      <c r="M19" s="27">
        <f t="shared" si="0"/>
        <v>0</v>
      </c>
    </row>
    <row r="20" spans="1:117">
      <c r="C20" s="8" t="str">
        <f>'HARD DATA'!V21</f>
        <v>TOGO</v>
      </c>
      <c r="E20" s="25"/>
      <c r="F20" s="24"/>
      <c r="G20" s="24"/>
      <c r="H20" s="24"/>
      <c r="I20" s="24"/>
      <c r="J20" s="24"/>
      <c r="K20" s="64"/>
      <c r="L20" s="27">
        <f t="shared" si="1"/>
        <v>0</v>
      </c>
      <c r="M20" s="27">
        <f t="shared" si="0"/>
        <v>0</v>
      </c>
    </row>
    <row r="21" spans="1:117">
      <c r="C21" s="8" t="str">
        <f>'HARD DATA'!V22</f>
        <v>TOGO</v>
      </c>
      <c r="E21" s="25"/>
      <c r="F21" s="24"/>
      <c r="G21" s="24"/>
      <c r="H21" s="24"/>
      <c r="I21" s="24"/>
      <c r="J21" s="24"/>
      <c r="K21" s="64"/>
      <c r="L21" s="27">
        <f t="shared" si="1"/>
        <v>0</v>
      </c>
      <c r="M21" s="27">
        <f t="shared" si="0"/>
        <v>0</v>
      </c>
    </row>
    <row r="22" spans="1:117">
      <c r="C22" s="8" t="str">
        <f>'HARD DATA'!V23</f>
        <v>TOGO</v>
      </c>
      <c r="E22" s="25"/>
      <c r="F22" s="24"/>
      <c r="G22" s="24"/>
      <c r="H22" s="24"/>
      <c r="I22" s="24"/>
      <c r="J22" s="24"/>
      <c r="K22" s="64"/>
      <c r="L22" s="27">
        <f t="shared" si="1"/>
        <v>0</v>
      </c>
      <c r="M22" s="27">
        <f t="shared" si="0"/>
        <v>0</v>
      </c>
    </row>
    <row r="23" spans="1:117" s="6" customFormat="1" ht="3" customHeight="1">
      <c r="A23"/>
      <c r="C23" s="5">
        <f>'HARD DATA'!V24</f>
        <v>0</v>
      </c>
      <c r="E23" s="12"/>
      <c r="F23" s="13"/>
      <c r="G23" s="13"/>
      <c r="H23" s="13"/>
      <c r="I23" s="13"/>
      <c r="J23" s="13"/>
      <c r="K23" s="13"/>
      <c r="L23" s="14">
        <f t="shared" si="1"/>
        <v>0</v>
      </c>
      <c r="M23" s="14">
        <f t="shared" si="0"/>
        <v>0</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row>
    <row r="24" spans="1:117">
      <c r="C24" s="8" t="str">
        <f>'HARD DATA'!V25</f>
        <v>SERVER</v>
      </c>
      <c r="E24" s="25"/>
      <c r="F24" s="24"/>
      <c r="G24" s="24"/>
      <c r="H24" s="24"/>
      <c r="I24" s="24"/>
      <c r="J24" s="24"/>
      <c r="K24" s="64"/>
      <c r="L24" s="27">
        <f t="shared" si="1"/>
        <v>0</v>
      </c>
      <c r="M24" s="27">
        <f t="shared" si="0"/>
        <v>0</v>
      </c>
    </row>
    <row r="25" spans="1:117">
      <c r="C25" s="8" t="str">
        <f>'HARD DATA'!V26</f>
        <v>SERVER</v>
      </c>
      <c r="E25" s="25"/>
      <c r="F25" s="24"/>
      <c r="G25" s="24"/>
      <c r="H25" s="24"/>
      <c r="I25" s="24"/>
      <c r="J25" s="24"/>
      <c r="K25" s="64"/>
      <c r="L25" s="27">
        <f t="shared" si="1"/>
        <v>0</v>
      </c>
      <c r="M25" s="27">
        <f t="shared" si="0"/>
        <v>0</v>
      </c>
    </row>
    <row r="26" spans="1:117">
      <c r="C26" s="8" t="str">
        <f>'HARD DATA'!V27</f>
        <v>SERVER</v>
      </c>
      <c r="E26" s="25"/>
      <c r="F26" s="24"/>
      <c r="G26" s="24"/>
      <c r="H26" s="24"/>
      <c r="I26" s="24"/>
      <c r="J26" s="24"/>
      <c r="K26" s="64"/>
      <c r="L26" s="27">
        <f t="shared" si="1"/>
        <v>0</v>
      </c>
      <c r="M26" s="27">
        <f t="shared" si="0"/>
        <v>0</v>
      </c>
    </row>
    <row r="27" spans="1:117">
      <c r="C27" s="8" t="str">
        <f>'HARD DATA'!V28</f>
        <v>SERVER</v>
      </c>
      <c r="E27" s="25"/>
      <c r="F27" s="24"/>
      <c r="G27" s="24"/>
      <c r="H27" s="24"/>
      <c r="I27" s="24"/>
      <c r="J27" s="24"/>
      <c r="K27" s="64"/>
      <c r="L27" s="27">
        <f t="shared" si="1"/>
        <v>0</v>
      </c>
      <c r="M27" s="27">
        <f t="shared" si="0"/>
        <v>0</v>
      </c>
    </row>
    <row r="28" spans="1:117">
      <c r="C28" s="8" t="str">
        <f>'HARD DATA'!V29</f>
        <v>SERVER</v>
      </c>
      <c r="E28" s="25"/>
      <c r="F28" s="24"/>
      <c r="G28" s="24"/>
      <c r="H28" s="24"/>
      <c r="I28" s="24"/>
      <c r="J28" s="24"/>
      <c r="K28" s="64"/>
      <c r="L28" s="27">
        <f t="shared" si="1"/>
        <v>0</v>
      </c>
      <c r="M28" s="27">
        <f t="shared" si="0"/>
        <v>0</v>
      </c>
    </row>
    <row r="29" spans="1:117">
      <c r="C29" s="8" t="str">
        <f>'HARD DATA'!V30</f>
        <v>SERVER</v>
      </c>
      <c r="E29" s="25"/>
      <c r="F29" s="24"/>
      <c r="G29" s="24"/>
      <c r="H29" s="24"/>
      <c r="I29" s="24"/>
      <c r="J29" s="24"/>
      <c r="K29" s="64"/>
      <c r="L29" s="27">
        <f t="shared" si="1"/>
        <v>0</v>
      </c>
      <c r="M29" s="27">
        <f t="shared" si="0"/>
        <v>0</v>
      </c>
    </row>
    <row r="30" spans="1:117">
      <c r="C30" s="8" t="str">
        <f>'HARD DATA'!V31</f>
        <v>SERVER</v>
      </c>
      <c r="E30" s="25"/>
      <c r="F30" s="24"/>
      <c r="G30" s="24"/>
      <c r="H30" s="24"/>
      <c r="I30" s="24"/>
      <c r="J30" s="24"/>
      <c r="K30" s="64"/>
      <c r="L30" s="27">
        <f t="shared" si="1"/>
        <v>0</v>
      </c>
      <c r="M30" s="27">
        <f t="shared" si="0"/>
        <v>0</v>
      </c>
    </row>
    <row r="31" spans="1:117">
      <c r="C31" s="8" t="str">
        <f>'HARD DATA'!V32</f>
        <v>SERVER</v>
      </c>
      <c r="E31" s="25"/>
      <c r="F31" s="24"/>
      <c r="G31" s="24"/>
      <c r="H31" s="24"/>
      <c r="I31" s="24"/>
      <c r="J31" s="24"/>
      <c r="K31" s="64"/>
      <c r="L31" s="27">
        <f t="shared" si="1"/>
        <v>0</v>
      </c>
      <c r="M31" s="27">
        <f t="shared" si="0"/>
        <v>0</v>
      </c>
    </row>
    <row r="32" spans="1:117">
      <c r="C32" s="8" t="str">
        <f>'HARD DATA'!V33</f>
        <v>SERVER</v>
      </c>
      <c r="E32" s="25"/>
      <c r="F32" s="24"/>
      <c r="G32" s="24"/>
      <c r="H32" s="24"/>
      <c r="I32" s="24"/>
      <c r="J32" s="24"/>
      <c r="K32" s="64"/>
      <c r="L32" s="27">
        <f t="shared" si="1"/>
        <v>0</v>
      </c>
      <c r="M32" s="27">
        <f t="shared" si="0"/>
        <v>0</v>
      </c>
    </row>
    <row r="33" spans="1:117">
      <c r="C33" s="8" t="str">
        <f>'HARD DATA'!V34</f>
        <v>SERVER</v>
      </c>
      <c r="E33" s="25"/>
      <c r="F33" s="24"/>
      <c r="G33" s="24"/>
      <c r="H33" s="24"/>
      <c r="I33" s="24"/>
      <c r="J33" s="24"/>
      <c r="K33" s="64"/>
      <c r="L33" s="27">
        <f t="shared" si="1"/>
        <v>0</v>
      </c>
      <c r="M33" s="27">
        <f t="shared" si="0"/>
        <v>0</v>
      </c>
    </row>
    <row r="34" spans="1:117">
      <c r="C34" s="8" t="str">
        <f>'HARD DATA'!V35</f>
        <v>SERVER</v>
      </c>
      <c r="E34" s="25"/>
      <c r="F34" s="24"/>
      <c r="G34" s="24"/>
      <c r="H34" s="24"/>
      <c r="I34" s="24"/>
      <c r="J34" s="24"/>
      <c r="K34" s="64"/>
      <c r="L34" s="27">
        <f t="shared" si="1"/>
        <v>0</v>
      </c>
      <c r="M34" s="27">
        <f t="shared" si="0"/>
        <v>0</v>
      </c>
    </row>
    <row r="35" spans="1:117">
      <c r="C35" s="8" t="str">
        <f>'HARD DATA'!V36</f>
        <v>SERVER</v>
      </c>
      <c r="E35" s="25"/>
      <c r="F35" s="24"/>
      <c r="G35" s="24"/>
      <c r="H35" s="24"/>
      <c r="I35" s="24"/>
      <c r="J35" s="24"/>
      <c r="K35" s="64"/>
      <c r="L35" s="27">
        <f t="shared" si="1"/>
        <v>0</v>
      </c>
      <c r="M35" s="27">
        <f t="shared" si="0"/>
        <v>0</v>
      </c>
    </row>
    <row r="36" spans="1:117">
      <c r="C36" s="8" t="str">
        <f>'HARD DATA'!V37</f>
        <v>SERVER</v>
      </c>
      <c r="E36" s="25"/>
      <c r="F36" s="24"/>
      <c r="G36" s="24"/>
      <c r="H36" s="24"/>
      <c r="I36" s="24"/>
      <c r="J36" s="24"/>
      <c r="K36" s="64"/>
      <c r="L36" s="27">
        <f t="shared" si="1"/>
        <v>0</v>
      </c>
      <c r="M36" s="27">
        <f t="shared" si="0"/>
        <v>0</v>
      </c>
    </row>
    <row r="37" spans="1:117">
      <c r="C37" s="8" t="str">
        <f>'HARD DATA'!V38</f>
        <v>SERVER</v>
      </c>
      <c r="E37" s="25"/>
      <c r="F37" s="24"/>
      <c r="G37" s="24"/>
      <c r="H37" s="24"/>
      <c r="I37" s="24"/>
      <c r="J37" s="24"/>
      <c r="K37" s="64"/>
      <c r="L37" s="27">
        <f t="shared" si="1"/>
        <v>0</v>
      </c>
      <c r="M37" s="27">
        <f t="shared" si="0"/>
        <v>0</v>
      </c>
    </row>
    <row r="38" spans="1:117">
      <c r="C38" s="8" t="str">
        <f>'HARD DATA'!V39</f>
        <v>SERVER</v>
      </c>
      <c r="E38" s="25"/>
      <c r="F38" s="24"/>
      <c r="G38" s="24"/>
      <c r="H38" s="24"/>
      <c r="I38" s="24"/>
      <c r="J38" s="24"/>
      <c r="K38" s="64"/>
      <c r="L38" s="27">
        <f t="shared" si="1"/>
        <v>0</v>
      </c>
      <c r="M38" s="27">
        <f t="shared" si="0"/>
        <v>0</v>
      </c>
    </row>
    <row r="39" spans="1:117" s="6" customFormat="1" ht="3" customHeight="1">
      <c r="A39"/>
      <c r="C39" s="5">
        <f>'HARD DATA'!V40</f>
        <v>0</v>
      </c>
      <c r="E39" s="12"/>
      <c r="F39" s="13"/>
      <c r="G39" s="13"/>
      <c r="H39" s="13"/>
      <c r="I39" s="13"/>
      <c r="J39" s="13"/>
      <c r="K39" s="13"/>
      <c r="L39" s="14">
        <f t="shared" si="1"/>
        <v>0</v>
      </c>
      <c r="M39" s="14">
        <f t="shared" si="0"/>
        <v>0</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row>
    <row r="40" spans="1:117">
      <c r="C40" s="8" t="str">
        <f>'HARD DATA'!V41</f>
        <v>MGR</v>
      </c>
      <c r="E40" s="25"/>
      <c r="F40" s="24"/>
      <c r="G40" s="24"/>
      <c r="H40" s="24"/>
      <c r="I40" s="24"/>
      <c r="J40" s="24"/>
      <c r="K40" s="64"/>
      <c r="L40" s="27">
        <f t="shared" si="1"/>
        <v>0</v>
      </c>
      <c r="M40" s="27">
        <f t="shared" si="0"/>
        <v>0</v>
      </c>
    </row>
    <row r="41" spans="1:117">
      <c r="C41" s="8" t="str">
        <f>'HARD DATA'!V42</f>
        <v>MGR</v>
      </c>
      <c r="E41" s="25"/>
      <c r="F41" s="24"/>
      <c r="G41" s="24"/>
      <c r="H41" s="24"/>
      <c r="I41" s="24"/>
      <c r="J41" s="24"/>
      <c r="K41" s="64"/>
      <c r="L41" s="27">
        <f t="shared" si="1"/>
        <v>0</v>
      </c>
      <c r="M41" s="27">
        <f t="shared" si="0"/>
        <v>0</v>
      </c>
    </row>
    <row r="42" spans="1:117">
      <c r="C42" s="8" t="str">
        <f>'HARD DATA'!V43</f>
        <v>MGR</v>
      </c>
      <c r="E42" s="25"/>
      <c r="F42" s="24"/>
      <c r="G42" s="24"/>
      <c r="H42" s="24"/>
      <c r="I42" s="24"/>
      <c r="J42" s="24"/>
      <c r="K42" s="64"/>
      <c r="L42" s="27">
        <f t="shared" si="1"/>
        <v>0</v>
      </c>
      <c r="M42" s="27">
        <f t="shared" si="0"/>
        <v>0</v>
      </c>
    </row>
    <row r="43" spans="1:117">
      <c r="C43" s="8" t="str">
        <f>'HARD DATA'!V44</f>
        <v>MGR</v>
      </c>
      <c r="E43" s="25"/>
      <c r="F43" s="24"/>
      <c r="G43" s="24"/>
      <c r="H43" s="24"/>
      <c r="I43" s="24"/>
      <c r="J43" s="24"/>
      <c r="K43" s="64"/>
      <c r="L43" s="27">
        <f t="shared" si="1"/>
        <v>0</v>
      </c>
      <c r="M43" s="27">
        <f t="shared" si="0"/>
        <v>0</v>
      </c>
    </row>
    <row r="44" spans="1:117">
      <c r="C44" s="8" t="str">
        <f>'HARD DATA'!V45</f>
        <v>MGR</v>
      </c>
      <c r="E44" s="25"/>
      <c r="F44" s="24"/>
      <c r="G44" s="24"/>
      <c r="H44" s="24"/>
      <c r="I44" s="24"/>
      <c r="J44" s="24"/>
      <c r="K44" s="64"/>
      <c r="L44" s="27">
        <f t="shared" si="1"/>
        <v>0</v>
      </c>
      <c r="M44" s="27">
        <f t="shared" si="0"/>
        <v>0</v>
      </c>
    </row>
    <row r="45" spans="1:117" s="6" customFormat="1" ht="3" customHeight="1">
      <c r="A45"/>
      <c r="C45" s="5">
        <f>'HARD DATA'!V46</f>
        <v>0</v>
      </c>
      <c r="E45" s="12"/>
      <c r="F45" s="13"/>
      <c r="G45" s="13"/>
      <c r="H45" s="13"/>
      <c r="I45" s="13"/>
      <c r="J45" s="13"/>
      <c r="K45" s="13"/>
      <c r="L45" s="14"/>
      <c r="M45" s="14">
        <f t="shared" si="0"/>
        <v>0</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row>
    <row r="46" spans="1:117">
      <c r="C46" s="8" t="str">
        <f>'HARD DATA'!V47</f>
        <v>PAID OUT</v>
      </c>
      <c r="E46" s="25"/>
      <c r="F46" s="26" t="s">
        <v>335</v>
      </c>
      <c r="G46" s="24">
        <v>-500</v>
      </c>
      <c r="H46" s="13"/>
      <c r="I46" s="13"/>
      <c r="J46" s="13"/>
      <c r="K46" s="13"/>
      <c r="L46" s="14"/>
      <c r="M46" s="27">
        <f>G46</f>
        <v>-500</v>
      </c>
    </row>
    <row r="47" spans="1:117">
      <c r="C47" s="8" t="str">
        <f>'HARD DATA'!V48</f>
        <v>PAID OUT</v>
      </c>
      <c r="E47" s="25"/>
      <c r="F47" s="26"/>
      <c r="G47" s="24"/>
      <c r="H47" s="13"/>
      <c r="I47" s="13"/>
      <c r="J47" s="13"/>
      <c r="K47" s="13"/>
      <c r="L47" s="14"/>
      <c r="M47" s="27">
        <f>G47</f>
        <v>0</v>
      </c>
    </row>
    <row r="48" spans="1:117">
      <c r="C48" s="8" t="str">
        <f>'HARD DATA'!V49</f>
        <v>PAID OUT</v>
      </c>
      <c r="E48" s="25"/>
      <c r="F48" s="26"/>
      <c r="G48" s="24"/>
      <c r="H48" s="13"/>
      <c r="I48" s="13"/>
      <c r="J48" s="13"/>
      <c r="K48" s="13"/>
      <c r="L48" s="14"/>
      <c r="M48" s="27">
        <f>G48</f>
        <v>0</v>
      </c>
    </row>
    <row r="49" spans="1:117">
      <c r="C49" s="8" t="str">
        <f>'HARD DATA'!V50</f>
        <v>PAID OUT</v>
      </c>
      <c r="E49" s="25"/>
      <c r="F49" s="26"/>
      <c r="G49" s="24"/>
      <c r="H49" s="13"/>
      <c r="I49" s="13"/>
      <c r="J49" s="13"/>
      <c r="K49" s="13"/>
      <c r="L49" s="14"/>
      <c r="M49" s="27">
        <f>G49</f>
        <v>0</v>
      </c>
    </row>
    <row r="50" spans="1:117">
      <c r="C50" s="8" t="str">
        <f>'HARD DATA'!V51</f>
        <v>PAID OUT</v>
      </c>
      <c r="E50" s="79"/>
      <c r="F50" s="26"/>
      <c r="G50" s="80"/>
      <c r="H50" s="81"/>
      <c r="I50" s="81"/>
      <c r="J50" s="81"/>
      <c r="K50" s="81"/>
      <c r="L50" s="82"/>
      <c r="M50" s="83">
        <f>G50</f>
        <v>0</v>
      </c>
    </row>
    <row r="51" spans="1:117" ht="3" customHeight="1">
      <c r="C51" s="5"/>
      <c r="E51" s="12"/>
      <c r="F51" s="17"/>
      <c r="G51" s="17"/>
      <c r="H51" s="17"/>
      <c r="I51" s="17"/>
      <c r="J51" s="17"/>
      <c r="K51" s="17"/>
      <c r="L51" s="12"/>
      <c r="M51" s="12"/>
    </row>
    <row r="52" spans="1:117" ht="45" customHeight="1">
      <c r="B52"/>
      <c r="C52" s="18"/>
      <c r="D52" s="19"/>
      <c r="E52" s="20"/>
      <c r="F52" s="21" t="str">
        <f>'HARD DATA'!Y53</f>
        <v>CASH OWED</v>
      </c>
      <c r="G52" s="21" t="str">
        <f>'HARD DATA'!Z53</f>
        <v>TEPPAN</v>
      </c>
      <c r="H52" s="21" t="str">
        <f>'HARD DATA'!AA53</f>
        <v>SUSHI</v>
      </c>
      <c r="I52" s="21" t="str">
        <f>'HARD DATA'!AB53</f>
        <v>BAR</v>
      </c>
      <c r="J52" s="21" t="str">
        <f>'HARD DATA'!AC53</f>
        <v>BUSSER</v>
      </c>
      <c r="K52" s="21" t="str">
        <f>'HARD DATA'!AD53</f>
        <v>TOGO</v>
      </c>
      <c r="L52" s="21" t="str">
        <f>'HARD DATA'!AE53</f>
        <v>TIP OUT TOTAL</v>
      </c>
      <c r="M52" s="21" t="str">
        <f>'HARD DATA'!AF53</f>
        <v>TOTAL COLLECTED</v>
      </c>
    </row>
    <row r="53" spans="1:117" ht="22.8">
      <c r="B53"/>
      <c r="C53" s="2"/>
      <c r="E53" s="22" t="str">
        <f>'HARD DATA'!X54</f>
        <v>TOTALS</v>
      </c>
      <c r="F53" s="28">
        <f>SUM(F5:F45)</f>
        <v>-125</v>
      </c>
      <c r="G53" s="28">
        <f>SUM(G5:G44)</f>
        <v>240</v>
      </c>
      <c r="H53" s="28">
        <f t="shared" ref="H53:K53" si="2">SUM(H5:H50)</f>
        <v>185</v>
      </c>
      <c r="I53" s="28">
        <f t="shared" si="2"/>
        <v>190</v>
      </c>
      <c r="J53" s="28">
        <f t="shared" si="2"/>
        <v>135</v>
      </c>
      <c r="K53" s="28">
        <f t="shared" si="2"/>
        <v>150</v>
      </c>
      <c r="L53" s="28">
        <f>SUM(G53:K53)</f>
        <v>900</v>
      </c>
      <c r="M53" s="28">
        <f>F53+L53</f>
        <v>775</v>
      </c>
    </row>
    <row r="54" spans="1:117" s="6" customFormat="1" ht="3" customHeight="1">
      <c r="A54"/>
      <c r="B54"/>
      <c r="C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row>
    <row r="55" spans="1:117" ht="24.9" customHeight="1">
      <c r="B55"/>
      <c r="H55" s="232" t="s">
        <v>496</v>
      </c>
      <c r="I55" s="232"/>
      <c r="J55" s="232"/>
    </row>
    <row r="56" spans="1:117">
      <c r="B56"/>
      <c r="H56" t="str">
        <f>'HARD DATA'!Q26</f>
        <v>O/S</v>
      </c>
      <c r="L56" t="str">
        <f>'HARD DATA'!Q26</f>
        <v>O/S</v>
      </c>
    </row>
    <row r="57" spans="1:117" ht="17.399999999999999">
      <c r="B57"/>
      <c r="F57" s="1">
        <f>'HARD DATA'!M2</f>
        <v>400</v>
      </c>
      <c r="G57" s="29" t="str">
        <f>'HARD DATA'!AJ2</f>
        <v xml:space="preserve">MGR </v>
      </c>
      <c r="H57" s="185">
        <f>G79-F57</f>
        <v>-195</v>
      </c>
      <c r="J57" s="185">
        <f>'HARD DATA'!M3</f>
        <v>300</v>
      </c>
      <c r="K57" s="29" t="str">
        <f>'HARD DATA'!L3</f>
        <v>BAR</v>
      </c>
      <c r="L57" s="185">
        <f>K79-J57</f>
        <v>-95</v>
      </c>
    </row>
    <row r="58" spans="1:117" ht="17.399999999999999">
      <c r="B58"/>
      <c r="F58" s="6"/>
      <c r="G58" s="30"/>
      <c r="H58" s="6"/>
      <c r="J58" s="6"/>
      <c r="K58" s="30"/>
      <c r="L58" s="186"/>
    </row>
    <row r="59" spans="1:117" ht="15.6">
      <c r="B59"/>
      <c r="F59" s="31" t="str">
        <f>'HARD DATA'!AI4</f>
        <v>Rolled Coins</v>
      </c>
      <c r="G59" s="32" t="s">
        <v>34</v>
      </c>
      <c r="H59" s="33"/>
      <c r="J59" s="31" t="str">
        <f>'HARD DATA'!AI4</f>
        <v>Rolled Coins</v>
      </c>
      <c r="K59" s="32" t="s">
        <v>34</v>
      </c>
      <c r="L59" s="185"/>
    </row>
    <row r="60" spans="1:117">
      <c r="B60"/>
      <c r="F60" s="44" t="str">
        <f>'HARD DATA'!AI5</f>
        <v>RL Pennies</v>
      </c>
      <c r="G60" s="34">
        <v>1</v>
      </c>
      <c r="H60" s="35">
        <f>G60*'HARD DATA'!M8</f>
        <v>0.5</v>
      </c>
      <c r="J60" s="44" t="str">
        <f>'HARD DATA'!AI5</f>
        <v>RL Pennies</v>
      </c>
      <c r="K60" s="34">
        <v>1</v>
      </c>
      <c r="L60" s="38">
        <f>K60*'HARD DATA'!M8</f>
        <v>0.5</v>
      </c>
    </row>
    <row r="61" spans="1:117">
      <c r="B61"/>
      <c r="F61" s="44" t="str">
        <f>'HARD DATA'!AI6</f>
        <v>RL Nickels</v>
      </c>
      <c r="G61" s="34">
        <v>1</v>
      </c>
      <c r="H61" s="35">
        <f>G61*'HARD DATA'!M9</f>
        <v>2</v>
      </c>
      <c r="J61" s="44" t="str">
        <f>'HARD DATA'!AI6</f>
        <v>RL Nickels</v>
      </c>
      <c r="K61" s="34">
        <v>1</v>
      </c>
      <c r="L61" s="38">
        <f>K61*'HARD DATA'!M9</f>
        <v>2</v>
      </c>
    </row>
    <row r="62" spans="1:117">
      <c r="B62"/>
      <c r="F62" s="44" t="str">
        <f>'HARD DATA'!AI7</f>
        <v>RL Dimes</v>
      </c>
      <c r="G62" s="34">
        <v>1</v>
      </c>
      <c r="H62" s="35">
        <f>G62*'HARD DATA'!M10</f>
        <v>5</v>
      </c>
      <c r="J62" s="44" t="str">
        <f>'HARD DATA'!AI7</f>
        <v>RL Dimes</v>
      </c>
      <c r="K62" s="34">
        <v>1</v>
      </c>
      <c r="L62" s="38">
        <f>K62*'HARD DATA'!M10</f>
        <v>5</v>
      </c>
    </row>
    <row r="63" spans="1:117">
      <c r="B63"/>
      <c r="F63" s="44" t="str">
        <f>'HARD DATA'!AI8</f>
        <v>RL Quarters</v>
      </c>
      <c r="G63" s="34">
        <v>1</v>
      </c>
      <c r="H63" s="35">
        <f>G63*'HARD DATA'!M11</f>
        <v>10</v>
      </c>
      <c r="J63" s="44" t="str">
        <f>'HARD DATA'!AI8</f>
        <v>RL Quarters</v>
      </c>
      <c r="K63" s="34">
        <v>1</v>
      </c>
      <c r="L63" s="38">
        <f>K63*'HARD DATA'!M11</f>
        <v>10</v>
      </c>
    </row>
    <row r="64" spans="1:117" ht="15.6">
      <c r="B64"/>
      <c r="F64" s="31" t="str">
        <f>'HARD DATA'!AI9</f>
        <v>Loose Coins</v>
      </c>
      <c r="G64" s="36" t="s">
        <v>23</v>
      </c>
      <c r="H64" s="37">
        <f>SUM(H60:H63)</f>
        <v>17.5</v>
      </c>
      <c r="J64" s="31" t="str">
        <f>'HARD DATA'!AI9</f>
        <v>Loose Coins</v>
      </c>
      <c r="K64" s="36" t="s">
        <v>23</v>
      </c>
      <c r="L64" s="187">
        <f>SUM(L60:L63)</f>
        <v>17.5</v>
      </c>
    </row>
    <row r="65" spans="2:12">
      <c r="B65"/>
      <c r="F65" s="44" t="str">
        <f>'HARD DATA'!AI10</f>
        <v>Pennies</v>
      </c>
      <c r="G65" s="34">
        <v>1</v>
      </c>
      <c r="H65" s="38">
        <f>G65*'HARD DATA'!M13</f>
        <v>0.01</v>
      </c>
      <c r="J65" s="44" t="str">
        <f>'HARD DATA'!AI10</f>
        <v>Pennies</v>
      </c>
      <c r="K65" s="34">
        <v>1</v>
      </c>
      <c r="L65" s="38">
        <f>K65*'HARD DATA'!M13</f>
        <v>0.01</v>
      </c>
    </row>
    <row r="66" spans="2:12">
      <c r="B66"/>
      <c r="F66" s="44" t="str">
        <f>'HARD DATA'!AI11</f>
        <v>Nickels</v>
      </c>
      <c r="G66" s="34">
        <v>1</v>
      </c>
      <c r="H66" s="38">
        <f>G66*'HARD DATA'!M14</f>
        <v>0.05</v>
      </c>
      <c r="J66" s="44" t="str">
        <f>'HARD DATA'!AI11</f>
        <v>Nickels</v>
      </c>
      <c r="K66" s="34">
        <v>1</v>
      </c>
      <c r="L66" s="38">
        <f>K66*'HARD DATA'!M14</f>
        <v>0.05</v>
      </c>
    </row>
    <row r="67" spans="2:12">
      <c r="B67"/>
      <c r="F67" s="44" t="str">
        <f>'HARD DATA'!AI12</f>
        <v>Dimes</v>
      </c>
      <c r="G67" s="34">
        <v>1</v>
      </c>
      <c r="H67" s="38">
        <f>G67*'HARD DATA'!M15</f>
        <v>0.1</v>
      </c>
      <c r="J67" s="44" t="str">
        <f>'HARD DATA'!AI12</f>
        <v>Dimes</v>
      </c>
      <c r="K67" s="34">
        <v>1</v>
      </c>
      <c r="L67" s="38">
        <f>K67*'HARD DATA'!M15</f>
        <v>0.1</v>
      </c>
    </row>
    <row r="68" spans="2:12">
      <c r="B68"/>
      <c r="F68" s="44" t="str">
        <f>'HARD DATA'!AI13</f>
        <v>Quarters</v>
      </c>
      <c r="G68" s="34">
        <v>1</v>
      </c>
      <c r="H68" s="38">
        <f>G68*'HARD DATA'!M16</f>
        <v>0.25</v>
      </c>
      <c r="J68" s="44" t="str">
        <f>'HARD DATA'!AI13</f>
        <v>Quarters</v>
      </c>
      <c r="K68" s="34">
        <v>1</v>
      </c>
      <c r="L68" s="38">
        <f>K68*'HARD DATA'!M16</f>
        <v>0.25</v>
      </c>
    </row>
    <row r="69" spans="2:12" ht="15.6">
      <c r="B69"/>
      <c r="F69" s="31" t="str">
        <f>'HARD DATA'!L17</f>
        <v>Bills</v>
      </c>
      <c r="G69" s="36" t="s">
        <v>23</v>
      </c>
      <c r="H69" s="37">
        <f>SUM(H65:H68)</f>
        <v>0.41000000000000003</v>
      </c>
      <c r="J69" s="31" t="str">
        <f>'HARD DATA'!AI14</f>
        <v>Bills</v>
      </c>
      <c r="K69" s="36" t="s">
        <v>23</v>
      </c>
      <c r="L69" s="187">
        <f>SUM(L65:L68)</f>
        <v>0.41000000000000003</v>
      </c>
    </row>
    <row r="70" spans="2:12">
      <c r="B70"/>
      <c r="F70" s="44" t="str">
        <f>'HARD DATA'!L18</f>
        <v>$ 1's</v>
      </c>
      <c r="G70" s="34">
        <v>1</v>
      </c>
      <c r="H70" s="38">
        <f>G70*'HARD DATA'!M18</f>
        <v>1</v>
      </c>
      <c r="J70" s="44" t="str">
        <f>'HARD DATA'!AI15</f>
        <v>$ 1's</v>
      </c>
      <c r="K70" s="34">
        <v>1</v>
      </c>
      <c r="L70" s="38">
        <f>K70*'HARD DATA'!M18</f>
        <v>1</v>
      </c>
    </row>
    <row r="71" spans="2:12">
      <c r="B71"/>
      <c r="F71" s="44" t="str">
        <f>'HARD DATA'!L19</f>
        <v>$ 5's</v>
      </c>
      <c r="G71" s="34">
        <v>1</v>
      </c>
      <c r="H71" s="38">
        <f>G71*'HARD DATA'!M19</f>
        <v>5</v>
      </c>
      <c r="J71" s="44" t="str">
        <f>'HARD DATA'!AI16</f>
        <v>$ 5's</v>
      </c>
      <c r="K71" s="34">
        <v>1</v>
      </c>
      <c r="L71" s="38">
        <f>K71*'HARD DATA'!M19</f>
        <v>5</v>
      </c>
    </row>
    <row r="72" spans="2:12">
      <c r="B72"/>
      <c r="F72" s="44" t="str">
        <f>'HARD DATA'!L20</f>
        <v>$ 10's</v>
      </c>
      <c r="G72" s="34">
        <v>1</v>
      </c>
      <c r="H72" s="38">
        <f>G72*'HARD DATA'!M20</f>
        <v>10</v>
      </c>
      <c r="J72" s="44" t="str">
        <f>'HARD DATA'!AI17</f>
        <v>$ 10's</v>
      </c>
      <c r="K72" s="34">
        <v>1</v>
      </c>
      <c r="L72" s="38">
        <f>K72*'HARD DATA'!M20</f>
        <v>10</v>
      </c>
    </row>
    <row r="73" spans="2:12">
      <c r="B73"/>
      <c r="F73" s="44" t="str">
        <f>'HARD DATA'!L21</f>
        <v>$ 20's</v>
      </c>
      <c r="G73" s="34">
        <v>1</v>
      </c>
      <c r="H73" s="38">
        <f>G73*'HARD DATA'!M21</f>
        <v>20</v>
      </c>
      <c r="J73" s="44" t="str">
        <f>'HARD DATA'!AI18</f>
        <v>$ 20's</v>
      </c>
      <c r="K73" s="34">
        <v>1</v>
      </c>
      <c r="L73" s="38">
        <f>K73*'HARD DATA'!M21</f>
        <v>20</v>
      </c>
    </row>
    <row r="74" spans="2:12">
      <c r="B74"/>
      <c r="F74" s="44" t="str">
        <f>'HARD DATA'!L22</f>
        <v>$ 50's</v>
      </c>
      <c r="G74" s="34">
        <v>1</v>
      </c>
      <c r="H74" s="38">
        <f>G74*'HARD DATA'!M22</f>
        <v>50</v>
      </c>
      <c r="J74" s="44" t="str">
        <f>'HARD DATA'!AI19</f>
        <v>$ 50's</v>
      </c>
      <c r="K74" s="34">
        <v>1</v>
      </c>
      <c r="L74" s="38">
        <f>K74*'HARD DATA'!M22</f>
        <v>50</v>
      </c>
    </row>
    <row r="75" spans="2:12">
      <c r="B75"/>
      <c r="F75" s="44" t="str">
        <f>'HARD DATA'!L23</f>
        <v>$ 100's</v>
      </c>
      <c r="G75" s="34">
        <v>1</v>
      </c>
      <c r="H75" s="38">
        <f>G75*'HARD DATA'!M23</f>
        <v>100</v>
      </c>
      <c r="J75" s="44" t="str">
        <f>'HARD DATA'!AI20</f>
        <v>$ 100's</v>
      </c>
      <c r="K75" s="34">
        <v>1</v>
      </c>
      <c r="L75" s="38">
        <f>K75*'HARD DATA'!M23</f>
        <v>100</v>
      </c>
    </row>
    <row r="76" spans="2:12" ht="15.6">
      <c r="B76"/>
      <c r="F76" s="31" t="str">
        <f>'HARD DATA'!L24</f>
        <v>Other</v>
      </c>
      <c r="G76" s="39"/>
      <c r="H76" s="40">
        <v>1.0900000000000001</v>
      </c>
      <c r="J76" s="31" t="str">
        <f>'HARD DATA'!AI21</f>
        <v>Other</v>
      </c>
      <c r="K76" s="39"/>
      <c r="L76" s="40">
        <v>1.0900000000000001</v>
      </c>
    </row>
    <row r="77" spans="2:12" ht="15.6">
      <c r="B77"/>
      <c r="F77" s="41"/>
      <c r="G77" s="42" t="s">
        <v>461</v>
      </c>
      <c r="H77" s="37">
        <f>SUM(H70:H76)</f>
        <v>187.09</v>
      </c>
      <c r="J77" s="41"/>
      <c r="K77" s="42" t="s">
        <v>461</v>
      </c>
      <c r="L77" s="187">
        <f>SUM(L70:L76)</f>
        <v>187.09</v>
      </c>
    </row>
    <row r="78" spans="2:12">
      <c r="B78"/>
    </row>
    <row r="79" spans="2:12" ht="15.6">
      <c r="B79"/>
      <c r="F79" s="43" t="s">
        <v>23</v>
      </c>
      <c r="G79" s="37">
        <f>SUM(H64,H69,H77)</f>
        <v>205</v>
      </c>
      <c r="J79" s="43" t="s">
        <v>23</v>
      </c>
      <c r="K79" s="37">
        <f>SUM(L77,L69,L64)</f>
        <v>205</v>
      </c>
    </row>
    <row r="80" spans="2:12">
      <c r="B80"/>
    </row>
    <row r="81" spans="2:12">
      <c r="B81"/>
      <c r="H81" t="str">
        <f>'HARD DATA'!Q26</f>
        <v>O/S</v>
      </c>
      <c r="L81" t="str">
        <f>'HARD DATA'!Q26</f>
        <v>O/S</v>
      </c>
    </row>
    <row r="82" spans="2:12" ht="17.399999999999999">
      <c r="B82"/>
      <c r="F82" s="1">
        <f>'HARD DATA'!M4</f>
        <v>4300</v>
      </c>
      <c r="G82" s="29" t="str">
        <f>'HARD DATA'!L4</f>
        <v>SAFE</v>
      </c>
      <c r="H82" s="185">
        <f>G104-F82</f>
        <v>-4095</v>
      </c>
      <c r="J82" s="1">
        <f>'HARD DATA'!M6</f>
        <v>200</v>
      </c>
      <c r="K82" s="29" t="str">
        <f>'HARD DATA'!L6</f>
        <v>TOGO</v>
      </c>
      <c r="L82" s="185">
        <f>K104-J82</f>
        <v>5</v>
      </c>
    </row>
    <row r="83" spans="2:12" ht="17.399999999999999">
      <c r="B83"/>
      <c r="F83" s="6"/>
      <c r="G83" s="30"/>
      <c r="H83" s="6"/>
      <c r="J83" s="6"/>
      <c r="K83" s="30"/>
      <c r="L83" s="6"/>
    </row>
    <row r="84" spans="2:12" ht="15.6">
      <c r="B84"/>
      <c r="F84" s="31" t="str">
        <f>'HARD DATA'!AI4</f>
        <v>Rolled Coins</v>
      </c>
      <c r="G84" s="32" t="s">
        <v>34</v>
      </c>
      <c r="H84" s="33"/>
      <c r="J84" s="31" t="str">
        <f>'HARD DATA'!AI4</f>
        <v>Rolled Coins</v>
      </c>
      <c r="K84" s="32" t="s">
        <v>34</v>
      </c>
    </row>
    <row r="85" spans="2:12" ht="15.6">
      <c r="B85"/>
      <c r="F85" s="45" t="str">
        <f>'HARD DATA'!AI5</f>
        <v>RL Pennies</v>
      </c>
      <c r="G85" s="34">
        <v>1</v>
      </c>
      <c r="H85" s="35">
        <f>G85*'HARD DATA'!M8</f>
        <v>0.5</v>
      </c>
      <c r="J85" s="45" t="str">
        <f>'HARD DATA'!AI5</f>
        <v>RL Pennies</v>
      </c>
      <c r="K85" s="34">
        <v>1</v>
      </c>
      <c r="L85" s="183">
        <f>K85*'HARD DATA'!M8</f>
        <v>0.5</v>
      </c>
    </row>
    <row r="86" spans="2:12" ht="15.6">
      <c r="B86"/>
      <c r="F86" s="45" t="str">
        <f>'HARD DATA'!AI6</f>
        <v>RL Nickels</v>
      </c>
      <c r="G86" s="34">
        <v>1</v>
      </c>
      <c r="H86" s="35">
        <f>G86*'HARD DATA'!M9</f>
        <v>2</v>
      </c>
      <c r="J86" s="45" t="str">
        <f>'HARD DATA'!AI6</f>
        <v>RL Nickels</v>
      </c>
      <c r="K86" s="34">
        <v>1</v>
      </c>
      <c r="L86" s="183">
        <f>K86*'HARD DATA'!M9</f>
        <v>2</v>
      </c>
    </row>
    <row r="87" spans="2:12" ht="15.6">
      <c r="B87"/>
      <c r="F87" s="45" t="str">
        <f>'HARD DATA'!AI7</f>
        <v>RL Dimes</v>
      </c>
      <c r="G87" s="34">
        <v>1</v>
      </c>
      <c r="H87" s="35">
        <f>G87*'HARD DATA'!M10</f>
        <v>5</v>
      </c>
      <c r="J87" s="45" t="str">
        <f>'HARD DATA'!AI7</f>
        <v>RL Dimes</v>
      </c>
      <c r="K87" s="34">
        <v>1</v>
      </c>
      <c r="L87" s="183">
        <f>K87*'HARD DATA'!M10</f>
        <v>5</v>
      </c>
    </row>
    <row r="88" spans="2:12" ht="15.6">
      <c r="B88"/>
      <c r="F88" s="45" t="str">
        <f>'HARD DATA'!AI8</f>
        <v>RL Quarters</v>
      </c>
      <c r="G88" s="34">
        <v>1</v>
      </c>
      <c r="H88" s="35">
        <f>G88*'HARD DATA'!M11</f>
        <v>10</v>
      </c>
      <c r="J88" s="45" t="str">
        <f>'HARD DATA'!AI8</f>
        <v>RL Quarters</v>
      </c>
      <c r="K88" s="34">
        <v>1</v>
      </c>
      <c r="L88" s="183">
        <f>K88*'HARD DATA'!M11</f>
        <v>10</v>
      </c>
    </row>
    <row r="89" spans="2:12" ht="15.6">
      <c r="B89"/>
      <c r="F89" s="31" t="str">
        <f>'HARD DATA'!AI9</f>
        <v>Loose Coins</v>
      </c>
      <c r="G89" s="36" t="s">
        <v>23</v>
      </c>
      <c r="H89" s="37">
        <f>SUM(H85:H88)</f>
        <v>17.5</v>
      </c>
      <c r="J89" s="31" t="str">
        <f>'HARD DATA'!AI9</f>
        <v>Loose Coins</v>
      </c>
      <c r="K89" s="36" t="s">
        <v>23</v>
      </c>
      <c r="L89" s="184">
        <f>SUM(L85:L88)</f>
        <v>17.5</v>
      </c>
    </row>
    <row r="90" spans="2:12" ht="15.6">
      <c r="B90"/>
      <c r="F90" s="45" t="str">
        <f>'HARD DATA'!AI10</f>
        <v>Pennies</v>
      </c>
      <c r="G90" s="34">
        <v>1</v>
      </c>
      <c r="H90" s="38">
        <f>G90*'HARD DATA'!M13</f>
        <v>0.01</v>
      </c>
      <c r="J90" s="45" t="str">
        <f>'HARD DATA'!AI10</f>
        <v>Pennies</v>
      </c>
      <c r="K90" s="34">
        <v>1</v>
      </c>
      <c r="L90" s="183">
        <f>K90*'HARD DATA'!M13</f>
        <v>0.01</v>
      </c>
    </row>
    <row r="91" spans="2:12" ht="15.6">
      <c r="B91"/>
      <c r="F91" s="45" t="str">
        <f>'HARD DATA'!AI11</f>
        <v>Nickels</v>
      </c>
      <c r="G91" s="34">
        <v>1</v>
      </c>
      <c r="H91" s="38">
        <f>G91*'HARD DATA'!M14</f>
        <v>0.05</v>
      </c>
      <c r="J91" s="45" t="str">
        <f>'HARD DATA'!AI11</f>
        <v>Nickels</v>
      </c>
      <c r="K91" s="34">
        <v>1</v>
      </c>
      <c r="L91" s="183">
        <f>K91*'HARD DATA'!M14</f>
        <v>0.05</v>
      </c>
    </row>
    <row r="92" spans="2:12" ht="15.6">
      <c r="B92"/>
      <c r="F92" s="45" t="str">
        <f>'HARD DATA'!AI12</f>
        <v>Dimes</v>
      </c>
      <c r="G92" s="34">
        <v>1</v>
      </c>
      <c r="H92" s="38">
        <f>G92*'HARD DATA'!M15</f>
        <v>0.1</v>
      </c>
      <c r="J92" s="45" t="str">
        <f>'HARD DATA'!AI12</f>
        <v>Dimes</v>
      </c>
      <c r="K92" s="34">
        <v>1</v>
      </c>
      <c r="L92" s="183">
        <f>K92*'HARD DATA'!M15</f>
        <v>0.1</v>
      </c>
    </row>
    <row r="93" spans="2:12" ht="15.6">
      <c r="B93"/>
      <c r="F93" s="45" t="str">
        <f>'HARD DATA'!AI13</f>
        <v>Quarters</v>
      </c>
      <c r="G93" s="34">
        <v>1</v>
      </c>
      <c r="H93" s="38">
        <f>G93*'HARD DATA'!M16</f>
        <v>0.25</v>
      </c>
      <c r="J93" s="45" t="str">
        <f>'HARD DATA'!AI13</f>
        <v>Quarters</v>
      </c>
      <c r="K93" s="34">
        <v>1</v>
      </c>
      <c r="L93" s="183">
        <f>K93*'HARD DATA'!M16</f>
        <v>0.25</v>
      </c>
    </row>
    <row r="94" spans="2:12" ht="15.6">
      <c r="B94"/>
      <c r="F94" s="31" t="str">
        <f>'HARD DATA'!AI14</f>
        <v>Bills</v>
      </c>
      <c r="G94" s="36" t="s">
        <v>23</v>
      </c>
      <c r="H94" s="37">
        <f>SUM(H90:H93)</f>
        <v>0.41000000000000003</v>
      </c>
      <c r="J94" s="31" t="str">
        <f>'HARD DATA'!AI14</f>
        <v>Bills</v>
      </c>
      <c r="K94" s="36" t="s">
        <v>23</v>
      </c>
      <c r="L94" s="184">
        <f>SUM(L90:L93)</f>
        <v>0.41000000000000003</v>
      </c>
    </row>
    <row r="95" spans="2:12" ht="15.6">
      <c r="B95"/>
      <c r="F95" s="45" t="str">
        <f>'HARD DATA'!AI15</f>
        <v>$ 1's</v>
      </c>
      <c r="G95" s="34">
        <v>1</v>
      </c>
      <c r="H95" s="38">
        <f>G95*'HARD DATA'!M18</f>
        <v>1</v>
      </c>
      <c r="J95" s="45" t="str">
        <f>'HARD DATA'!AI15</f>
        <v>$ 1's</v>
      </c>
      <c r="K95" s="34">
        <v>1</v>
      </c>
      <c r="L95" s="183">
        <f>K95*'HARD DATA'!M18</f>
        <v>1</v>
      </c>
    </row>
    <row r="96" spans="2:12" ht="15.6">
      <c r="B96"/>
      <c r="F96" s="45" t="str">
        <f>'HARD DATA'!AI16</f>
        <v>$ 5's</v>
      </c>
      <c r="G96" s="34">
        <v>1</v>
      </c>
      <c r="H96" s="38">
        <f>G96*'HARD DATA'!M19</f>
        <v>5</v>
      </c>
      <c r="J96" s="45" t="str">
        <f>'HARD DATA'!AI16</f>
        <v>$ 5's</v>
      </c>
      <c r="K96" s="34">
        <v>1</v>
      </c>
      <c r="L96" s="183">
        <f>K96*'HARD DATA'!M19</f>
        <v>5</v>
      </c>
    </row>
    <row r="97" spans="1:355" ht="15.6">
      <c r="B97"/>
      <c r="F97" s="45" t="str">
        <f>'HARD DATA'!AI17</f>
        <v>$ 10's</v>
      </c>
      <c r="G97" s="34">
        <v>1</v>
      </c>
      <c r="H97" s="38">
        <f>G97*'HARD DATA'!M20</f>
        <v>10</v>
      </c>
      <c r="J97" s="45" t="str">
        <f>'HARD DATA'!AI17</f>
        <v>$ 10's</v>
      </c>
      <c r="K97" s="34">
        <v>1</v>
      </c>
      <c r="L97" s="183">
        <f>K97*'HARD DATA'!M20</f>
        <v>10</v>
      </c>
    </row>
    <row r="98" spans="1:355" ht="15.6">
      <c r="B98"/>
      <c r="F98" s="45" t="str">
        <f>'HARD DATA'!AI18</f>
        <v>$ 20's</v>
      </c>
      <c r="G98" s="34">
        <v>1</v>
      </c>
      <c r="H98" s="38">
        <f>G98*'HARD DATA'!M21</f>
        <v>20</v>
      </c>
      <c r="J98" s="45" t="str">
        <f>'HARD DATA'!AI18</f>
        <v>$ 20's</v>
      </c>
      <c r="K98" s="34">
        <v>1</v>
      </c>
      <c r="L98" s="183">
        <f>K98*'HARD DATA'!M21</f>
        <v>20</v>
      </c>
    </row>
    <row r="99" spans="1:355" ht="15.6">
      <c r="B99"/>
      <c r="F99" s="45" t="str">
        <f>'HARD DATA'!AI19</f>
        <v>$ 50's</v>
      </c>
      <c r="G99" s="34">
        <v>1</v>
      </c>
      <c r="H99" s="38">
        <f>G99*'HARD DATA'!M22</f>
        <v>50</v>
      </c>
      <c r="J99" s="45" t="str">
        <f>'HARD DATA'!AI19</f>
        <v>$ 50's</v>
      </c>
      <c r="K99" s="34">
        <v>1</v>
      </c>
      <c r="L99" s="183">
        <f>K99*'HARD DATA'!M22</f>
        <v>50</v>
      </c>
    </row>
    <row r="100" spans="1:355" ht="15.6">
      <c r="B100"/>
      <c r="F100" s="45" t="str">
        <f>'HARD DATA'!AI20</f>
        <v>$ 100's</v>
      </c>
      <c r="G100" s="34">
        <v>1</v>
      </c>
      <c r="H100" s="38">
        <f>G100*'HARD DATA'!M23</f>
        <v>100</v>
      </c>
      <c r="J100" s="45" t="str">
        <f>'HARD DATA'!AI20</f>
        <v>$ 100's</v>
      </c>
      <c r="K100" s="34">
        <v>1</v>
      </c>
      <c r="L100" s="183">
        <f>K100*'HARD DATA'!M23</f>
        <v>100</v>
      </c>
    </row>
    <row r="101" spans="1:355" ht="15.6">
      <c r="B101"/>
      <c r="F101" s="31" t="str">
        <f>'HARD DATA'!AI21</f>
        <v>Other</v>
      </c>
      <c r="G101" s="39"/>
      <c r="H101" s="40">
        <v>1.0900000000000001</v>
      </c>
      <c r="J101" s="31" t="str">
        <f>'HARD DATA'!AI21</f>
        <v>Other</v>
      </c>
      <c r="K101" s="39"/>
      <c r="L101" s="40">
        <v>1.0900000000000001</v>
      </c>
    </row>
    <row r="102" spans="1:355" ht="15.6">
      <c r="B102"/>
      <c r="F102" s="41"/>
      <c r="G102" s="42" t="s">
        <v>23</v>
      </c>
      <c r="H102" s="37">
        <f>SUM(H95:H101)</f>
        <v>187.09</v>
      </c>
      <c r="J102" s="41"/>
      <c r="K102" s="42" t="s">
        <v>23</v>
      </c>
      <c r="L102" s="183">
        <f>SUM(L95:L101)</f>
        <v>187.09</v>
      </c>
    </row>
    <row r="103" spans="1:355">
      <c r="B103"/>
    </row>
    <row r="104" spans="1:355" ht="15.6">
      <c r="B104"/>
      <c r="F104" s="43" t="s">
        <v>23</v>
      </c>
      <c r="G104" s="37">
        <f>SUM(H89,H94,H102)</f>
        <v>205</v>
      </c>
      <c r="J104" s="43" t="s">
        <v>23</v>
      </c>
      <c r="K104" s="37">
        <f>SUM(L102,L94,L89)</f>
        <v>205</v>
      </c>
    </row>
    <row r="105" spans="1:355">
      <c r="B105"/>
    </row>
    <row r="106" spans="1:355">
      <c r="B106"/>
    </row>
    <row r="107" spans="1:355" s="6" customFormat="1" ht="3" customHeight="1">
      <c r="A107"/>
      <c r="B107"/>
      <c r="C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row>
    <row r="108" spans="1:355">
      <c r="B108"/>
      <c r="D108"/>
      <c r="N108"/>
    </row>
    <row r="109" spans="1:355">
      <c r="B109"/>
      <c r="D109"/>
      <c r="N109"/>
    </row>
    <row r="110" spans="1:355">
      <c r="B110"/>
      <c r="D110"/>
      <c r="N110"/>
    </row>
    <row r="111" spans="1:355">
      <c r="B111"/>
      <c r="D111"/>
      <c r="N111"/>
    </row>
    <row r="112" spans="1:355">
      <c r="B112"/>
      <c r="D112"/>
      <c r="N112"/>
    </row>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sheetData>
  <mergeCells count="2">
    <mergeCell ref="G1:H1"/>
    <mergeCell ref="H55:J55"/>
  </mergeCells>
  <pageMargins left="0.7" right="0.7" top="0.75" bottom="0.75" header="0.3" footer="0.3"/>
  <pageSetup scale="40"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showInputMessage="1" showErrorMessage="1" xr:uid="{00000000-0002-0000-0600-000001000000}">
          <x14:formula1>
            <xm:f>'HARD DATA'!$I$1:$I$16</xm:f>
          </x14:formula1>
          <xm:sqref>F46:F50</xm:sqref>
        </x14:dataValidation>
        <x14:dataValidation type="list" allowBlank="1" showInputMessage="1" showErrorMessage="1" xr:uid="{00000000-0002-0000-0600-000000000000}">
          <x14:formula1>
            <xm:f>'HARD DATA'!$B$1:$B$151</xm:f>
          </x14:formula1>
          <xm:sqref>E5:E50</xm:sqref>
        </x14:dataValidation>
        <x14:dataValidation type="list" allowBlank="1" showInputMessage="1" showErrorMessage="1" xr:uid="{04E64FB5-BCA4-4A5E-BD79-6F773E6621AE}">
          <x14:formula1>
            <xm:f>'HARD DATA'!$D$2:$D$20</xm:f>
          </x14:formula1>
          <xm:sqref>E1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 Sheet</vt:lpstr>
      <vt:lpstr>DEVELOPERS SHEET(DELETE)</vt:lpstr>
      <vt:lpstr>Validation</vt:lpstr>
      <vt:lpstr>Teppan</vt:lpstr>
      <vt:lpstr>Sushi</vt:lpstr>
      <vt:lpstr>Bar</vt:lpstr>
      <vt:lpstr>Busser</vt:lpstr>
      <vt:lpstr>ToGo</vt:lpstr>
      <vt:lpstr>LUNCH CASH</vt:lpstr>
      <vt:lpstr>DINNER CASH</vt:lpstr>
      <vt:lpstr>HARD DATA</vt:lpstr>
      <vt:lpstr>Variable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Lueders</dc:creator>
  <cp:lastModifiedBy>Nicholas Lueders</cp:lastModifiedBy>
  <cp:lastPrinted>2020-08-23T11:21:50Z</cp:lastPrinted>
  <dcterms:created xsi:type="dcterms:W3CDTF">2020-07-23T18:54:14Z</dcterms:created>
  <dcterms:modified xsi:type="dcterms:W3CDTF">2025-06-19T02:18:18Z</dcterms:modified>
</cp:coreProperties>
</file>