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P:\Programs\FinalTask\Документы\"/>
    </mc:Choice>
  </mc:AlternateContent>
  <xr:revisionPtr revIDLastSave="0" documentId="13_ncr:1_{B70D0E58-0A82-47DE-8077-476F3AEBD5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O3" i="3"/>
  <c r="O5" i="3"/>
  <c r="O6" i="3"/>
  <c r="O7" i="3"/>
  <c r="O4" i="3"/>
  <c r="P4" i="3"/>
  <c r="D21" i="3"/>
  <c r="G21" i="3"/>
  <c r="E21" i="3"/>
  <c r="F21" i="3" s="1"/>
  <c r="G22" i="3"/>
  <c r="E22" i="3"/>
  <c r="F22" i="3" s="1"/>
  <c r="D22" i="3"/>
  <c r="C62" i="3"/>
  <c r="H21" i="3" l="1"/>
  <c r="H22" i="3"/>
  <c r="G35" i="3"/>
  <c r="E35" i="3"/>
  <c r="F35" i="3" s="1"/>
  <c r="E34" i="3"/>
  <c r="F34" i="3" s="1"/>
  <c r="G34" i="3"/>
  <c r="D34" i="3"/>
  <c r="Z3" i="3"/>
  <c r="Z4" i="3"/>
  <c r="Z5" i="3"/>
  <c r="Z6" i="3"/>
  <c r="Z7" i="3"/>
  <c r="Z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3" i="3"/>
  <c r="D24" i="3"/>
  <c r="D25" i="3"/>
  <c r="D26" i="3"/>
  <c r="D27" i="3"/>
  <c r="D28" i="3"/>
  <c r="D29" i="3"/>
  <c r="D30" i="3"/>
  <c r="D31" i="3"/>
  <c r="D32" i="3"/>
  <c r="D33" i="3"/>
  <c r="D35" i="3"/>
  <c r="D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3" i="3"/>
  <c r="G24" i="3"/>
  <c r="G25" i="3"/>
  <c r="G26" i="3"/>
  <c r="G27" i="3"/>
  <c r="G28" i="3"/>
  <c r="G29" i="3"/>
  <c r="G30" i="3"/>
  <c r="G31" i="3"/>
  <c r="G32" i="3"/>
  <c r="G33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2" i="3"/>
  <c r="C58" i="3"/>
  <c r="C57" i="3"/>
  <c r="C61" i="3"/>
  <c r="C59" i="3"/>
  <c r="H35" i="3" l="1"/>
  <c r="H34" i="3"/>
  <c r="H33" i="3"/>
  <c r="F2" i="3"/>
  <c r="H31" i="3"/>
  <c r="H5" i="3"/>
  <c r="H26" i="3"/>
  <c r="H32" i="3"/>
  <c r="G2" i="3"/>
  <c r="H29" i="3"/>
  <c r="H28" i="3"/>
  <c r="H27" i="3"/>
  <c r="H25" i="3"/>
  <c r="H24" i="3"/>
  <c r="H23" i="3"/>
  <c r="H20" i="3"/>
  <c r="H19" i="3"/>
  <c r="H18" i="3"/>
  <c r="H17" i="3"/>
  <c r="H16" i="3"/>
  <c r="H15" i="3"/>
  <c r="H14" i="3"/>
  <c r="H13" i="3"/>
  <c r="H12" i="3"/>
  <c r="H11" i="3"/>
  <c r="H10" i="3"/>
  <c r="H9" i="3"/>
  <c r="H7" i="3"/>
  <c r="H6" i="3"/>
  <c r="H4" i="3"/>
  <c r="H8" i="3"/>
  <c r="H3" i="3"/>
  <c r="H30" i="3"/>
  <c r="P2" i="3"/>
  <c r="P6" i="3"/>
  <c r="P7" i="3"/>
  <c r="C56" i="3"/>
  <c r="C55" i="3"/>
  <c r="D55" i="3" l="1"/>
  <c r="H2" i="3"/>
  <c r="B67" i="3"/>
  <c r="P3" i="3" l="1"/>
  <c r="D57" i="3" l="1"/>
  <c r="W2" i="3" l="1"/>
  <c r="S7" i="3" l="1"/>
  <c r="S2" i="3"/>
  <c r="G57" i="3" l="1"/>
  <c r="A3" i="4" l="1"/>
  <c r="A4" i="4"/>
  <c r="A5" i="4"/>
  <c r="A6" i="4"/>
  <c r="A7" i="4"/>
  <c r="A8" i="4"/>
  <c r="A9" i="4"/>
  <c r="A10" i="4"/>
  <c r="A11" i="4"/>
  <c r="A12" i="4"/>
  <c r="A13" i="4"/>
  <c r="A2" i="4"/>
  <c r="F55" i="3" s="1"/>
  <c r="H55" i="3" s="1"/>
  <c r="F66" i="3" l="1"/>
  <c r="F58" i="3"/>
  <c r="H58" i="3" s="1"/>
  <c r="F64" i="3"/>
  <c r="F59" i="3"/>
  <c r="H59" i="3" s="1"/>
  <c r="F65" i="3"/>
  <c r="F60" i="3"/>
  <c r="H60" i="3" s="1"/>
  <c r="F56" i="3"/>
  <c r="H56" i="3" s="1"/>
  <c r="F63" i="3"/>
  <c r="H63" i="3" s="1"/>
  <c r="F62" i="3"/>
  <c r="H62" i="3" s="1"/>
  <c r="F61" i="3"/>
  <c r="H61" i="3" s="1"/>
  <c r="F57" i="3"/>
  <c r="H57" i="3" s="1"/>
  <c r="I57" i="3" s="1"/>
  <c r="T7" i="3"/>
  <c r="C64" i="3"/>
  <c r="C63" i="3"/>
  <c r="C60" i="3"/>
  <c r="C65" i="3"/>
  <c r="C66" i="3"/>
  <c r="G61" i="3" l="1"/>
  <c r="I61" i="3" s="1"/>
  <c r="G59" i="3"/>
  <c r="I59" i="3" s="1"/>
  <c r="G56" i="3"/>
  <c r="I56" i="3" s="1"/>
  <c r="G62" i="3"/>
  <c r="I62" i="3" s="1"/>
  <c r="G63" i="3"/>
  <c r="I63" i="3" s="1"/>
  <c r="G60" i="3"/>
  <c r="I60" i="3" s="1"/>
  <c r="G64" i="3"/>
  <c r="I64" i="3" s="1"/>
  <c r="G66" i="3"/>
  <c r="I66" i="3" s="1"/>
  <c r="G55" i="3"/>
  <c r="I55" i="3" s="1"/>
  <c r="G65" i="3"/>
  <c r="I65" i="3" s="1"/>
  <c r="G58" i="3"/>
  <c r="I58" i="3" s="1"/>
  <c r="D64" i="3" l="1"/>
  <c r="D65" i="3"/>
  <c r="D66" i="3"/>
  <c r="S6" i="3" l="1"/>
  <c r="S5" i="3"/>
  <c r="S3" i="3"/>
  <c r="S4" i="3"/>
  <c r="T2" i="3"/>
  <c r="T6" i="3"/>
  <c r="T3" i="3"/>
  <c r="S8" i="3" l="1"/>
  <c r="V3" i="3"/>
  <c r="V2" i="3"/>
  <c r="T4" i="3"/>
  <c r="D56" i="3"/>
  <c r="V6" i="3"/>
  <c r="D59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V4" i="3" l="1"/>
  <c r="C67" i="3"/>
  <c r="D62" i="3"/>
  <c r="D63" i="3"/>
  <c r="D58" i="3"/>
  <c r="D60" i="3"/>
  <c r="D61" i="3"/>
  <c r="I40" i="2"/>
  <c r="I44" i="2"/>
  <c r="I41" i="2"/>
  <c r="I32" i="2"/>
  <c r="I31" i="2"/>
  <c r="I30" i="2"/>
  <c r="I29" i="2"/>
  <c r="I28" i="2"/>
  <c r="I27" i="2"/>
  <c r="I26" i="2"/>
  <c r="D67" i="3" l="1"/>
  <c r="P5" i="3" l="1"/>
  <c r="T5" i="3" s="1"/>
  <c r="V5" i="3" s="1"/>
  <c r="V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11" authorId="0" shapeId="0" xr:uid="{B91C9029-D6E5-4482-A601-0F0F390B208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19" authorId="0" shapeId="0" xr:uid="{9A5CA27F-54B3-4AFB-80C6-B51BE2763B0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19" authorId="0" shapeId="0" xr:uid="{4189638D-8260-4AC5-907A-D6860AFF092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30" authorId="0" shapeId="0" xr:uid="{BF7AADD9-B987-47E8-BE13-A354631555E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30" authorId="0" shapeId="0" xr:uid="{36B68B5A-12C9-4939-B7CD-6E0420F2A05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T31" authorId="0" shapeId="0" xr:uid="{BABE5B3D-14D2-416C-A4BF-A667A8D248CA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U31" authorId="0" shapeId="0" xr:uid="{714D9FA9-956D-47DA-B57A-6EDED59BCD7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<sst xmlns="http://schemas.openxmlformats.org/spreadsheetml/2006/main" count="261" uniqueCount="102">
  <si>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</si>
  <si>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</si>
  <si>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</si>
  <si>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</si>
  <si>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</si>
  <si>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</si>
  <si>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</si>
  <si>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</si>
  <si>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</si>
  <si>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</si>
  <si>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</si>
  <si>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</si>
  <si>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</si>
  <si>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</si>
  <si>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</si>
  <si>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</si>
  <si>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</si>
  <si>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</si>
  <si>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</si>
  <si>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</si>
  <si>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</si>
  <si>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</si>
  <si>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</si>
  <si>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</si>
  <si>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</si>
  <si>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</si>
  <si>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</si>
  <si>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</si>
  <si>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</si>
  <si>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</si>
  <si>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</si>
  <si>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</si>
  <si>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</si>
  <si>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</si>
  <si>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</si>
  <si>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</si>
  <si>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</si>
  <si>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</si>
  <si>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</si>
  <si>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</si>
  <si>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</si>
  <si>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</si>
  <si>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</si>
  <si>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</si>
  <si>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</si>
  <si>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</si>
  <si>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</si>
  <si>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</si>
  <si>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</si>
  <si>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</si>
  <si>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</si>
  <si>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</si>
  <si>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</si>
  <si>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</si>
  <si>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</si>
  <si>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</si>
  <si>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</si>
  <si>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</si>
  <si>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</si>
  <si>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</si>
  <si>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</si>
  <si>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</si>
  <si>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</si>
  <si>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</si>
  <si>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</si>
  <si>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</si>
  <si>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</si>
  <si>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</si>
  <si>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</si>
  <si>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</si>
  <si>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</si>
  <si>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</si>
  <si>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</si>
  <si>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</si>
  <si>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</si>
  <si>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</si>
  <si>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</si>
  <si>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</si>
  <si>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</si>
  <si>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ScriptName</t>
  </si>
  <si>
    <t>Duration + Think_time</t>
  </si>
  <si>
    <t>Action_Transaction</t>
  </si>
  <si>
    <t>Профиль</t>
  </si>
  <si>
    <t>Jmeter, throughput per minute</t>
  </si>
  <si>
    <t>choose_ticket</t>
  </si>
  <si>
    <t>go_to_flights</t>
  </si>
  <si>
    <t>go_to_menu</t>
  </si>
  <si>
    <t>go_to_my_tickets</t>
  </si>
  <si>
    <t>go_to_registrating_menu</t>
  </si>
  <si>
    <t>go_to_welcome_page</t>
  </si>
  <si>
    <t>input_data_to_find_tickets</t>
  </si>
  <si>
    <t>payment</t>
  </si>
  <si>
    <t>registrating</t>
  </si>
  <si>
    <t>removing_ticket</t>
  </si>
  <si>
    <t>UC1_RegisterUser</t>
  </si>
  <si>
    <t>UC2_CheckMyTickets</t>
  </si>
  <si>
    <t>UC3_RemoveTicket</t>
  </si>
  <si>
    <t>UC4_SearchTickets</t>
  </si>
  <si>
    <t>UC5_BuyTicket</t>
  </si>
  <si>
    <t>UC6_Login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</si>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</sst>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0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28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8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8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8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8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8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9" fontId="29" fillId="0" borderId="0" applyFont="0" applyFill="0" applyBorder="0" applyAlignment="0" applyProtection="0"/>
    <xf numFmtId="0" fontId="4" fillId="0" borderId="0"/>
    <xf numFmtId="0" fontId="33" fillId="4" borderId="0" applyNumberFormat="0" applyBorder="0" applyAlignment="0" applyProtection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8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8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8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8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8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8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98">
    <xf numFmtId="0" fontId="0" fillId="0" borderId="0" xfId="0"/>
    <xf numFmtId="0" fontId="14" fillId="5" borderId="1" xfId="0" applyFont="1" applyFill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/>
    </xf>
    <xf numFmtId="0" fontId="13" fillId="0" borderId="2" xfId="4" applyFont="1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left" vertical="top"/>
    </xf>
    <xf numFmtId="0" fontId="14" fillId="5" borderId="2" xfId="0" applyFont="1" applyFill="1" applyBorder="1" applyAlignment="1">
      <alignment horizontal="left" vertical="top"/>
    </xf>
    <xf numFmtId="0" fontId="5" fillId="0" borderId="2" xfId="42" applyBorder="1"/>
    <xf numFmtId="0" fontId="14" fillId="0" borderId="2" xfId="0" applyFont="1" applyBorder="1" applyAlignment="1">
      <alignment horizontal="left" vertical="top"/>
    </xf>
    <xf numFmtId="10" fontId="14" fillId="0" borderId="2" xfId="0" applyNumberFormat="1" applyFont="1" applyBorder="1" applyAlignment="1">
      <alignment horizontal="left" vertical="top"/>
    </xf>
    <xf numFmtId="0" fontId="13" fillId="0" borderId="2" xfId="4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5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9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9" fillId="39" borderId="14" xfId="0" applyFont="1" applyFill="1" applyBorder="1" applyAlignment="1">
      <alignment vertical="center" wrapText="1"/>
    </xf>
    <xf numFmtId="0" fontId="7" fillId="39" borderId="14" xfId="0" applyFont="1" applyFill="1" applyBorder="1" applyAlignment="1">
      <alignment horizontal="left" vertical="center" wrapText="1"/>
    </xf>
    <xf numFmtId="0" fontId="7" fillId="35" borderId="14" xfId="0" applyFont="1" applyFill="1" applyBorder="1" applyAlignment="1">
      <alignment horizontal="left" vertical="center" wrapText="1"/>
    </xf>
    <xf numFmtId="0" fontId="8" fillId="39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5" borderId="19" xfId="0" applyFill="1" applyBorder="1"/>
    <xf numFmtId="9" fontId="0" fillId="0" borderId="2" xfId="0" applyNumberFormat="1" applyBorder="1"/>
    <xf numFmtId="0" fontId="0" fillId="0" borderId="26" xfId="0" applyBorder="1"/>
    <xf numFmtId="0" fontId="30" fillId="0" borderId="22" xfId="0" applyFont="1" applyBorder="1"/>
    <xf numFmtId="9" fontId="0" fillId="0" borderId="27" xfId="0" applyNumberFormat="1" applyBorder="1"/>
    <xf numFmtId="0" fontId="9" fillId="39" borderId="19" xfId="0" applyFont="1" applyFill="1" applyBorder="1" applyAlignment="1">
      <alignment vertical="center" wrapText="1"/>
    </xf>
    <xf numFmtId="0" fontId="7" fillId="39" borderId="19" xfId="0" applyFont="1" applyFill="1" applyBorder="1" applyAlignment="1">
      <alignment horizontal="center" vertical="center" wrapText="1"/>
    </xf>
    <xf numFmtId="0" fontId="7" fillId="39" borderId="30" xfId="0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0" fillId="0" borderId="2" xfId="0" applyBorder="1"/>
    <xf numFmtId="0" fontId="34" fillId="0" borderId="25" xfId="0" applyFont="1" applyBorder="1"/>
    <xf numFmtId="0" fontId="34" fillId="42" borderId="22" xfId="0" applyFont="1" applyFill="1" applyBorder="1"/>
    <xf numFmtId="2" fontId="34" fillId="42" borderId="2" xfId="0" applyNumberFormat="1" applyFont="1" applyFill="1" applyBorder="1"/>
    <xf numFmtId="0" fontId="9" fillId="0" borderId="0" xfId="0" applyFont="1" applyAlignment="1">
      <alignment vertical="center" wrapText="1"/>
    </xf>
    <xf numFmtId="0" fontId="0" fillId="0" borderId="0" xfId="0" quotePrefix="1"/>
    <xf numFmtId="0" fontId="2" fillId="40" borderId="12" xfId="0" applyFont="1" applyFill="1" applyBorder="1"/>
    <xf numFmtId="0" fontId="2" fillId="40" borderId="14" xfId="0" applyFont="1" applyFill="1" applyBorder="1"/>
    <xf numFmtId="0" fontId="2" fillId="40" borderId="32" xfId="0" applyFont="1" applyFill="1" applyBorder="1"/>
    <xf numFmtId="0" fontId="2" fillId="40" borderId="15" xfId="0" applyFont="1" applyFill="1" applyBorder="1"/>
    <xf numFmtId="1" fontId="0" fillId="37" borderId="1" xfId="0" applyNumberFormat="1" applyFill="1" applyBorder="1"/>
    <xf numFmtId="1" fontId="0" fillId="0" borderId="1" xfId="0" applyNumberFormat="1" applyBorder="1"/>
    <xf numFmtId="1" fontId="0" fillId="35" borderId="1" xfId="0" applyNumberFormat="1" applyFill="1" applyBorder="1"/>
    <xf numFmtId="0" fontId="0" fillId="35" borderId="33" xfId="0" applyFill="1" applyBorder="1"/>
    <xf numFmtId="1" fontId="0" fillId="37" borderId="34" xfId="0" applyNumberFormat="1" applyFill="1" applyBorder="1"/>
    <xf numFmtId="1" fontId="0" fillId="0" borderId="34" xfId="0" applyNumberFormat="1" applyBorder="1"/>
    <xf numFmtId="1" fontId="0" fillId="35" borderId="34" xfId="0" applyNumberFormat="1" applyFill="1" applyBorder="1"/>
    <xf numFmtId="0" fontId="0" fillId="35" borderId="35" xfId="0" applyFill="1" applyBorder="1"/>
    <xf numFmtId="0" fontId="0" fillId="35" borderId="2" xfId="0" applyFill="1" applyBorder="1"/>
    <xf numFmtId="9" fontId="0" fillId="0" borderId="2" xfId="44" applyFont="1" applyFill="1" applyBorder="1"/>
    <xf numFmtId="0" fontId="0" fillId="43" borderId="0" xfId="0" applyFill="1" applyAlignment="1">
      <alignment horizontal="left"/>
    </xf>
    <xf numFmtId="0" fontId="2" fillId="0" borderId="0" xfId="0" applyFont="1"/>
    <xf numFmtId="0" fontId="0" fillId="0" borderId="31" xfId="0" applyBorder="1"/>
    <xf numFmtId="0" fontId="0" fillId="0" borderId="27" xfId="0" applyBorder="1"/>
    <xf numFmtId="0" fontId="0" fillId="0" borderId="20" xfId="0" applyBorder="1"/>
    <xf numFmtId="0" fontId="1" fillId="40" borderId="12" xfId="0" applyFont="1" applyFill="1" applyBorder="1"/>
    <xf numFmtId="0" fontId="2" fillId="40" borderId="36" xfId="0" applyFont="1" applyFill="1" applyBorder="1"/>
    <xf numFmtId="0" fontId="0" fillId="0" borderId="1" xfId="0" applyBorder="1"/>
    <xf numFmtId="0" fontId="0" fillId="0" borderId="38" xfId="0" applyBorder="1"/>
    <xf numFmtId="0" fontId="0" fillId="0" borderId="37" xfId="0" applyBorder="1"/>
    <xf numFmtId="0" fontId="0" fillId="0" borderId="35" xfId="0" applyBorder="1"/>
    <xf numFmtId="0" fontId="0" fillId="0" borderId="39" xfId="0" applyBorder="1"/>
    <xf numFmtId="0" fontId="0" fillId="0" borderId="29" xfId="0" applyBorder="1"/>
    <xf numFmtId="0" fontId="0" fillId="0" borderId="41" xfId="0" applyBorder="1"/>
    <xf numFmtId="0" fontId="0" fillId="0" borderId="40" xfId="0" applyBorder="1"/>
    <xf numFmtId="0" fontId="1" fillId="40" borderId="14" xfId="0" applyFont="1" applyFill="1" applyBorder="1"/>
    <xf numFmtId="0" fontId="1" fillId="40" borderId="15" xfId="0" applyFont="1" applyFill="1" applyBorder="1"/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30" fillId="0" borderId="0" xfId="0" applyFont="1" applyBorder="1"/>
    <xf numFmtId="1" fontId="30" fillId="0" borderId="0" xfId="0" applyNumberFormat="1" applyFont="1" applyBorder="1"/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8">
    <dxf>
      <fill>
        <patternFill>
          <bgColor theme="4" tint="0.79998168889431442"/>
        </patternFill>
      </fill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 Клейменов" refreshedDate="45639.716504745367" createdVersion="8" refreshedVersion="8" minRefreshableVersion="3" recordCount="34" xr:uid="{15D61AD1-E1C1-4DCC-AFD6-4E9D9EE3EDD2}">
  <cacheSource type="worksheet">
    <worksheetSource ref="A1:H35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  <s v="Отмена бронирования "/>
      </sharedItems>
    </cacheField>
    <cacheField name="count" numFmtId="0">
      <sharedItems containsSemiMixedTypes="0" containsString="0" containsNumber="1" containsInteger="1" minValue="1" maxValue="4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36" maxValue="140"/>
    </cacheField>
    <cacheField name="одним пользователем в минуту" numFmtId="2">
      <sharedItems containsSemiMixedTypes="0" containsString="0" containsNumber="1" minValue="0.42857142857142855" maxValue="1.71428571428571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8.5714285714285712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Покупка билета"/>
    <x v="0"/>
    <n v="1"/>
    <n v="2"/>
    <n v="101"/>
    <n v="0.59405940594059403"/>
    <n v="20"/>
    <n v="23.762376237623762"/>
  </r>
  <r>
    <s v="Покупка билета"/>
    <x v="1"/>
    <n v="1"/>
    <n v="2"/>
    <n v="101"/>
    <n v="0.59405940594059403"/>
    <n v="20"/>
    <n v="23.762376237623762"/>
  </r>
  <r>
    <s v="Покупка билета"/>
    <x v="2"/>
    <n v="1"/>
    <n v="2"/>
    <n v="101"/>
    <n v="0.59405940594059403"/>
    <n v="20"/>
    <n v="23.762376237623762"/>
  </r>
  <r>
    <s v="Покупка билета"/>
    <x v="3"/>
    <n v="1"/>
    <n v="2"/>
    <n v="101"/>
    <n v="0.59405940594059403"/>
    <n v="20"/>
    <n v="23.762376237623762"/>
  </r>
  <r>
    <s v="Покупка билета"/>
    <x v="4"/>
    <n v="1"/>
    <n v="2"/>
    <n v="101"/>
    <n v="0.59405940594059403"/>
    <n v="20"/>
    <n v="23.762376237623762"/>
  </r>
  <r>
    <s v="Покупка билета"/>
    <x v="5"/>
    <n v="1"/>
    <n v="2"/>
    <n v="101"/>
    <n v="0.59405940594059403"/>
    <n v="20"/>
    <n v="23.762376237623762"/>
  </r>
  <r>
    <s v="Покупка билета"/>
    <x v="6"/>
    <n v="1"/>
    <n v="2"/>
    <n v="101"/>
    <n v="0.59405940594059403"/>
    <n v="20"/>
    <n v="23.762376237623762"/>
  </r>
  <r>
    <s v="Логин"/>
    <x v="0"/>
    <n v="1"/>
    <n v="2"/>
    <n v="60"/>
    <n v="1"/>
    <n v="20"/>
    <n v="40"/>
  </r>
  <r>
    <s v="Логин"/>
    <x v="1"/>
    <n v="1"/>
    <n v="2"/>
    <n v="60"/>
    <n v="1"/>
    <n v="20"/>
    <n v="40"/>
  </r>
  <r>
    <s v="Логин"/>
    <x v="7"/>
    <n v="1"/>
    <n v="2"/>
    <n v="60"/>
    <n v="1"/>
    <n v="20"/>
    <n v="40"/>
  </r>
  <r>
    <s v="Регистрация новых пользователей"/>
    <x v="0"/>
    <n v="1"/>
    <n v="1"/>
    <n v="36"/>
    <n v="1.6666666666666667"/>
    <n v="20"/>
    <n v="33.333333333333336"/>
  </r>
  <r>
    <s v="Регистрация новых пользователей"/>
    <x v="8"/>
    <n v="1"/>
    <n v="1"/>
    <n v="36"/>
    <n v="1.6666666666666667"/>
    <n v="20"/>
    <n v="33.333333333333336"/>
  </r>
  <r>
    <s v="Регистрация новых пользователей"/>
    <x v="9"/>
    <n v="1"/>
    <n v="1"/>
    <n v="36"/>
    <n v="1.6666666666666667"/>
    <n v="20"/>
    <n v="33.333333333333336"/>
  </r>
  <r>
    <s v="Регистрация новых пользователей"/>
    <x v="10"/>
    <n v="1"/>
    <n v="1"/>
    <n v="36"/>
    <n v="1.6666666666666667"/>
    <n v="20"/>
    <n v="33.333333333333336"/>
  </r>
  <r>
    <s v="Регистрация новых пользователей"/>
    <x v="7"/>
    <n v="1"/>
    <n v="1"/>
    <n v="36"/>
    <n v="1.6666666666666667"/>
    <n v="20"/>
    <n v="33.333333333333336"/>
  </r>
  <r>
    <s v="Удаление бронирования "/>
    <x v="0"/>
    <n v="1"/>
    <n v="1"/>
    <n v="140"/>
    <n v="0.42857142857142855"/>
    <n v="20"/>
    <n v="8.5714285714285712"/>
  </r>
  <r>
    <s v="Удаление бронирования "/>
    <x v="1"/>
    <n v="1"/>
    <n v="1"/>
    <n v="140"/>
    <n v="0.42857142857142855"/>
    <n v="20"/>
    <n v="8.5714285714285712"/>
  </r>
  <r>
    <s v="Удаление бронирования "/>
    <x v="2"/>
    <n v="1"/>
    <n v="1"/>
    <n v="140"/>
    <n v="0.42857142857142855"/>
    <n v="20"/>
    <n v="8.5714285714285712"/>
  </r>
  <r>
    <s v="Удаление бронирования "/>
    <x v="3"/>
    <n v="1"/>
    <n v="1"/>
    <n v="140"/>
    <n v="0.42857142857142855"/>
    <n v="20"/>
    <n v="8.5714285714285712"/>
  </r>
  <r>
    <s v="Удаление бронирования "/>
    <x v="6"/>
    <n v="4"/>
    <n v="1"/>
    <n v="140"/>
    <n v="1.7142857142857142"/>
    <n v="20"/>
    <n v="34.285714285714285"/>
  </r>
  <r>
    <s v="Удаление бронирования "/>
    <x v="11"/>
    <n v="3"/>
    <n v="1"/>
    <n v="140"/>
    <n v="1.2857142857142856"/>
    <n v="20"/>
    <n v="25.714285714285712"/>
  </r>
  <r>
    <s v="Поиск билета без покупки"/>
    <x v="0"/>
    <n v="1"/>
    <n v="2"/>
    <n v="80"/>
    <n v="0.75"/>
    <n v="20"/>
    <n v="30"/>
  </r>
  <r>
    <s v="Поиск билета без покупки"/>
    <x v="1"/>
    <n v="1"/>
    <n v="2"/>
    <n v="80"/>
    <n v="0.75"/>
    <n v="20"/>
    <n v="30"/>
  </r>
  <r>
    <s v="Поиск билета без покупки"/>
    <x v="2"/>
    <n v="1"/>
    <n v="2"/>
    <n v="80"/>
    <n v="0.75"/>
    <n v="20"/>
    <n v="30"/>
  </r>
  <r>
    <s v="Поиск билета без покупки"/>
    <x v="3"/>
    <n v="1"/>
    <n v="2"/>
    <n v="80"/>
    <n v="0.75"/>
    <n v="20"/>
    <n v="30"/>
  </r>
  <r>
    <s v="Поиск билета без покупки"/>
    <x v="4"/>
    <n v="1"/>
    <n v="2"/>
    <n v="80"/>
    <n v="0.75"/>
    <n v="20"/>
    <n v="30"/>
  </r>
  <r>
    <s v="Поиск билета без покупки"/>
    <x v="7"/>
    <n v="1"/>
    <n v="2"/>
    <n v="80"/>
    <n v="0.75"/>
    <n v="20"/>
    <n v="30"/>
  </r>
  <r>
    <s v="Ознакомление с путевым листом"/>
    <x v="0"/>
    <n v="1"/>
    <n v="2"/>
    <n v="70"/>
    <n v="0.8571428571428571"/>
    <n v="20"/>
    <n v="34.285714285714285"/>
  </r>
  <r>
    <s v="Ознакомление с путевым листом"/>
    <x v="1"/>
    <n v="1"/>
    <n v="2"/>
    <n v="70"/>
    <n v="0.8571428571428571"/>
    <n v="20"/>
    <n v="34.285714285714285"/>
  </r>
  <r>
    <s v="Ознакомление с путевым листом"/>
    <x v="2"/>
    <n v="1"/>
    <n v="2"/>
    <n v="70"/>
    <n v="0.8571428571428571"/>
    <n v="20"/>
    <n v="34.285714285714285"/>
  </r>
  <r>
    <s v="Ознакомление с путевым листом"/>
    <x v="3"/>
    <n v="1"/>
    <n v="2"/>
    <n v="70"/>
    <n v="0.8571428571428571"/>
    <n v="20"/>
    <n v="34.285714285714285"/>
  </r>
  <r>
    <s v="Ознакомление с путевым листом"/>
    <x v="4"/>
    <n v="1"/>
    <n v="2"/>
    <n v="70"/>
    <n v="0.8571428571428571"/>
    <n v="20"/>
    <n v="34.285714285714285"/>
  </r>
  <r>
    <s v="Ознакомление с путевым листом"/>
    <x v="5"/>
    <n v="1"/>
    <n v="2"/>
    <n v="70"/>
    <n v="0.8571428571428571"/>
    <n v="20"/>
    <n v="34.285714285714285"/>
  </r>
  <r>
    <s v="Ознакомление с путевым листом"/>
    <x v="6"/>
    <n v="1"/>
    <n v="2"/>
    <n v="70"/>
    <n v="0.8571428571428571"/>
    <n v="20"/>
    <n v="34.285714285714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7D804-B564-4097-BC7C-27756DD55E4E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11"/>
        <item x="6"/>
        <item x="0"/>
        <item x="8"/>
        <item x="9"/>
        <item x="1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dataOnly="0" labelOnly="1" fieldPosition="0">
        <references count="1"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9"/>
  <sheetViews>
    <sheetView tabSelected="1" zoomScale="85" zoomScaleNormal="85" workbookViewId="0">
      <selection activeCell="L11" sqref="L11"/>
    </sheetView>
  </sheetViews>
  <sheetFormatPr defaultColWidth="11.42578125" defaultRowHeight="15" x14ac:dyDescent="0.25"/>
  <cols>
    <col min="1" max="1" width="33.85546875" customWidth="1"/>
    <col min="2" max="2" width="46.5703125" customWidth="1"/>
    <col min="3" max="3" width="18.140625" customWidth="1"/>
    <col min="4" max="4" width="17.85546875" customWidth="1"/>
    <col min="5" max="5" width="13.5703125" customWidth="1"/>
    <col min="6" max="6" width="29.5703125" customWidth="1"/>
    <col min="7" max="7" width="22.85546875" customWidth="1"/>
    <col min="8" max="8" width="10.140625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85546875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</cols>
  <sheetData>
    <row r="1" spans="1:26" ht="15.75" thickBot="1" x14ac:dyDescent="0.3">
      <c r="A1" s="24" t="s">
        <v>37</v>
      </c>
      <c r="B1" s="24" t="s">
        <v>38</v>
      </c>
      <c r="C1" s="24" t="s">
        <v>39</v>
      </c>
      <c r="D1" s="24" t="s">
        <v>41</v>
      </c>
      <c r="E1" s="24" t="s">
        <v>50</v>
      </c>
      <c r="F1" s="24" t="s">
        <v>51</v>
      </c>
      <c r="G1" s="24" t="s">
        <v>52</v>
      </c>
      <c r="H1" s="24" t="s">
        <v>7</v>
      </c>
      <c r="I1" s="15" t="s">
        <v>100</v>
      </c>
      <c r="J1" t="s">
        <v>49</v>
      </c>
      <c r="M1" s="38" t="s">
        <v>40</v>
      </c>
      <c r="N1" s="39" t="s">
        <v>42</v>
      </c>
      <c r="O1" s="39" t="s">
        <v>43</v>
      </c>
      <c r="P1" s="39" t="s">
        <v>80</v>
      </c>
      <c r="Q1" s="39" t="s">
        <v>44</v>
      </c>
      <c r="R1" s="39" t="s">
        <v>41</v>
      </c>
      <c r="S1" s="46" t="s">
        <v>47</v>
      </c>
      <c r="T1" s="56" t="s">
        <v>83</v>
      </c>
      <c r="U1" s="47" t="s">
        <v>45</v>
      </c>
      <c r="V1" s="47" t="s">
        <v>46</v>
      </c>
      <c r="W1" s="32" t="s">
        <v>48</v>
      </c>
    </row>
    <row r="2" spans="1:26" ht="15.75" thickBot="1" x14ac:dyDescent="0.3">
      <c r="A2" s="60" t="s">
        <v>8</v>
      </c>
      <c r="B2" s="46" t="s">
        <v>60</v>
      </c>
      <c r="C2" s="76">
        <v>1</v>
      </c>
      <c r="D2" s="78">
        <f>VLOOKUP(A2,$M$1:$X$8,6,FALSE)</f>
        <v>2</v>
      </c>
      <c r="E2">
        <f>VLOOKUP(A2,$M$1:$X$8,5,FALSE)</f>
        <v>101</v>
      </c>
      <c r="F2" s="18">
        <f>60/E2*C2</f>
        <v>0.59405940594059403</v>
      </c>
      <c r="G2">
        <f>VLOOKUP(A2,$M$1:$X$8,9,FALSE)</f>
        <v>20</v>
      </c>
      <c r="H2" s="17">
        <f>D2*F2*G2</f>
        <v>23.762376237623762</v>
      </c>
      <c r="I2" s="16" t="s">
        <v>0</v>
      </c>
      <c r="J2" s="17">
        <v>136.61951909476662</v>
      </c>
      <c r="M2" s="41" t="s">
        <v>8</v>
      </c>
      <c r="N2" s="19">
        <v>1.9</v>
      </c>
      <c r="O2" s="35">
        <f>5*6</f>
        <v>30</v>
      </c>
      <c r="P2" s="36">
        <f>N2+O2</f>
        <v>31.9</v>
      </c>
      <c r="Q2" s="25">
        <v>101</v>
      </c>
      <c r="R2" s="44">
        <v>2</v>
      </c>
      <c r="S2" s="45">
        <f>R2/W$2</f>
        <v>0.2</v>
      </c>
      <c r="T2" s="57">
        <f t="shared" ref="T2:T7" si="0">60/(Q2)</f>
        <v>0.59405940594059403</v>
      </c>
      <c r="U2" s="96">
        <v>20</v>
      </c>
      <c r="V2" s="97">
        <f>ROUND(R2*T2*U2,0)</f>
        <v>24</v>
      </c>
      <c r="W2" s="30">
        <f>SUM(R2:R7)</f>
        <v>10</v>
      </c>
      <c r="Y2">
        <v>10</v>
      </c>
      <c r="Z2">
        <f>Q2+((Q2/100)*Y2)</f>
        <v>111.1</v>
      </c>
    </row>
    <row r="3" spans="1:26" ht="15.75" thickBot="1" x14ac:dyDescent="0.3">
      <c r="A3" s="61" t="s">
        <v>8</v>
      </c>
      <c r="B3" s="54" t="s">
        <v>0</v>
      </c>
      <c r="C3" s="76">
        <v>1</v>
      </c>
      <c r="D3" s="78">
        <f t="shared" ref="D3:D8" si="1">VLOOKUP(A3,$M$1:$X$8,6,FALSE)</f>
        <v>2</v>
      </c>
      <c r="E3">
        <f t="shared" ref="E3:E8" si="2">VLOOKUP(A3,$M$1:$X$8,5,FALSE)</f>
        <v>101</v>
      </c>
      <c r="F3" s="18">
        <f t="shared" ref="F3:F8" si="3">60/E3*C3</f>
        <v>0.59405940594059403</v>
      </c>
      <c r="G3">
        <f t="shared" ref="G3:G8" si="4">VLOOKUP(A3,$M$1:$X$8,9,FALSE)</f>
        <v>20</v>
      </c>
      <c r="H3" s="17">
        <f t="shared" ref="H3:H8" si="5">D3*F3*G3</f>
        <v>23.762376237623762</v>
      </c>
      <c r="I3" s="16" t="s">
        <v>12</v>
      </c>
      <c r="J3" s="17">
        <v>88.048090523338047</v>
      </c>
      <c r="M3" s="41" t="s">
        <v>9</v>
      </c>
      <c r="N3" s="19">
        <v>1.5</v>
      </c>
      <c r="O3" s="35">
        <f>2*10</f>
        <v>20</v>
      </c>
      <c r="P3" s="36">
        <f t="shared" ref="P3:P7" si="6">N3+O3</f>
        <v>21.5</v>
      </c>
      <c r="Q3" s="25">
        <v>140</v>
      </c>
      <c r="R3" s="44">
        <v>1</v>
      </c>
      <c r="S3" s="45">
        <f t="shared" ref="S3:S6" si="7">R3/W$2</f>
        <v>0.1</v>
      </c>
      <c r="T3" s="57">
        <f t="shared" si="0"/>
        <v>0.42857142857142855</v>
      </c>
      <c r="U3" s="96">
        <v>20</v>
      </c>
      <c r="V3" s="97">
        <f>ROUND(R3*T3*U3,0)</f>
        <v>9</v>
      </c>
      <c r="W3" s="30"/>
      <c r="Y3">
        <v>10</v>
      </c>
      <c r="Z3">
        <f t="shared" ref="Z3:Z7" si="8">Q3+((Q3/100)*Y3)</f>
        <v>154</v>
      </c>
    </row>
    <row r="4" spans="1:26" ht="15.75" thickBot="1" x14ac:dyDescent="0.3">
      <c r="A4" s="61" t="s">
        <v>8</v>
      </c>
      <c r="B4" s="54" t="s">
        <v>67</v>
      </c>
      <c r="C4" s="76">
        <v>1</v>
      </c>
      <c r="D4" s="78">
        <f t="shared" si="1"/>
        <v>2</v>
      </c>
      <c r="E4">
        <f t="shared" si="2"/>
        <v>101</v>
      </c>
      <c r="F4" s="18">
        <f t="shared" si="3"/>
        <v>0.59405940594059403</v>
      </c>
      <c r="G4">
        <f t="shared" si="4"/>
        <v>20</v>
      </c>
      <c r="H4" s="17">
        <f t="shared" si="5"/>
        <v>23.762376237623762</v>
      </c>
      <c r="I4" s="16" t="s">
        <v>6</v>
      </c>
      <c r="J4" s="17">
        <v>103.33333333333334</v>
      </c>
      <c r="M4" s="41" t="s">
        <v>59</v>
      </c>
      <c r="N4" s="19">
        <v>1</v>
      </c>
      <c r="O4" s="35">
        <f>4*4</f>
        <v>16</v>
      </c>
      <c r="P4" s="36">
        <f t="shared" si="6"/>
        <v>17</v>
      </c>
      <c r="Q4" s="25">
        <v>36</v>
      </c>
      <c r="R4" s="44">
        <v>1</v>
      </c>
      <c r="S4" s="45">
        <f t="shared" si="7"/>
        <v>0.1</v>
      </c>
      <c r="T4" s="57">
        <f t="shared" si="0"/>
        <v>1.6666666666666667</v>
      </c>
      <c r="U4" s="96">
        <v>20</v>
      </c>
      <c r="V4" s="97">
        <f>ROUND(R4*T4*U4,0)</f>
        <v>33</v>
      </c>
      <c r="W4" s="30"/>
      <c r="Y4">
        <v>10</v>
      </c>
      <c r="Z4">
        <f t="shared" si="8"/>
        <v>39.6</v>
      </c>
    </row>
    <row r="5" spans="1:26" ht="15.75" thickBot="1" x14ac:dyDescent="0.3">
      <c r="A5" s="61" t="s">
        <v>8</v>
      </c>
      <c r="B5" s="54" t="s">
        <v>11</v>
      </c>
      <c r="C5" s="76">
        <v>1</v>
      </c>
      <c r="D5" s="78">
        <f t="shared" si="1"/>
        <v>2</v>
      </c>
      <c r="E5">
        <f t="shared" si="2"/>
        <v>101</v>
      </c>
      <c r="F5" s="18">
        <f t="shared" si="3"/>
        <v>0.59405940594059403</v>
      </c>
      <c r="G5">
        <f t="shared" si="4"/>
        <v>20</v>
      </c>
      <c r="H5" s="17">
        <f t="shared" si="5"/>
        <v>23.762376237623762</v>
      </c>
      <c r="I5" s="16" t="s">
        <v>11</v>
      </c>
      <c r="J5" s="17">
        <v>96.619519094766616</v>
      </c>
      <c r="M5" s="41" t="s">
        <v>64</v>
      </c>
      <c r="N5" s="19">
        <v>1.7</v>
      </c>
      <c r="O5" s="64">
        <f>5*5</f>
        <v>25</v>
      </c>
      <c r="P5" s="65">
        <f>N5+O5</f>
        <v>26.7</v>
      </c>
      <c r="Q5" s="66">
        <v>80</v>
      </c>
      <c r="R5" s="67">
        <v>2</v>
      </c>
      <c r="S5" s="45">
        <f t="shared" si="7"/>
        <v>0.2</v>
      </c>
      <c r="T5" s="57">
        <f t="shared" si="0"/>
        <v>0.75</v>
      </c>
      <c r="U5" s="96">
        <v>20</v>
      </c>
      <c r="V5" s="97">
        <f>ROUND(R5*T5*U5,0)</f>
        <v>30</v>
      </c>
      <c r="W5" s="30"/>
      <c r="Y5">
        <v>10</v>
      </c>
      <c r="Z5">
        <f t="shared" si="8"/>
        <v>88</v>
      </c>
    </row>
    <row r="6" spans="1:26" ht="15.75" thickBot="1" x14ac:dyDescent="0.3">
      <c r="A6" s="61" t="s">
        <v>8</v>
      </c>
      <c r="B6" s="54" t="s">
        <v>12</v>
      </c>
      <c r="C6" s="76">
        <v>1</v>
      </c>
      <c r="D6" s="78">
        <f t="shared" si="1"/>
        <v>2</v>
      </c>
      <c r="E6">
        <f t="shared" si="2"/>
        <v>101</v>
      </c>
      <c r="F6" s="18">
        <f t="shared" si="3"/>
        <v>0.59405940594059403</v>
      </c>
      <c r="G6">
        <f t="shared" si="4"/>
        <v>20</v>
      </c>
      <c r="H6" s="17">
        <f t="shared" si="5"/>
        <v>23.762376237623762</v>
      </c>
      <c r="I6" s="16" t="s">
        <v>3</v>
      </c>
      <c r="J6" s="17">
        <v>58.048090523338047</v>
      </c>
      <c r="M6" s="41" t="s">
        <v>10</v>
      </c>
      <c r="N6" s="19">
        <v>0.9</v>
      </c>
      <c r="O6" s="35">
        <f>4*7</f>
        <v>28</v>
      </c>
      <c r="P6" s="36">
        <f>N6+O6</f>
        <v>28.9</v>
      </c>
      <c r="Q6" s="25">
        <v>70</v>
      </c>
      <c r="R6" s="72">
        <v>2</v>
      </c>
      <c r="S6" s="45">
        <f t="shared" si="7"/>
        <v>0.2</v>
      </c>
      <c r="T6" s="57">
        <f t="shared" si="0"/>
        <v>0.8571428571428571</v>
      </c>
      <c r="U6" s="96">
        <v>20</v>
      </c>
      <c r="V6" s="97">
        <f>ROUND(R6*T6*U6,0)</f>
        <v>34</v>
      </c>
      <c r="W6" s="30"/>
      <c r="Y6">
        <v>10</v>
      </c>
      <c r="Z6">
        <f t="shared" si="8"/>
        <v>77</v>
      </c>
    </row>
    <row r="7" spans="1:26" ht="15.75" thickBot="1" x14ac:dyDescent="0.3">
      <c r="A7" s="62" t="s">
        <v>8</v>
      </c>
      <c r="B7" s="54" t="s">
        <v>3</v>
      </c>
      <c r="C7" s="76">
        <v>1</v>
      </c>
      <c r="D7" s="78">
        <f t="shared" si="1"/>
        <v>2</v>
      </c>
      <c r="E7">
        <f t="shared" si="2"/>
        <v>101</v>
      </c>
      <c r="F7" s="18">
        <f t="shared" si="3"/>
        <v>0.59405940594059403</v>
      </c>
      <c r="G7">
        <f t="shared" si="4"/>
        <v>20</v>
      </c>
      <c r="H7" s="17">
        <f t="shared" si="5"/>
        <v>23.762376237623762</v>
      </c>
      <c r="I7" s="16" t="s">
        <v>13</v>
      </c>
      <c r="J7" s="17">
        <v>25.714285714285712</v>
      </c>
      <c r="M7" s="41" t="s">
        <v>65</v>
      </c>
      <c r="N7" s="19">
        <v>0.9</v>
      </c>
      <c r="O7" s="68">
        <f>5*2</f>
        <v>10</v>
      </c>
      <c r="P7" s="69">
        <f t="shared" si="6"/>
        <v>10.9</v>
      </c>
      <c r="Q7" s="70">
        <v>60</v>
      </c>
      <c r="R7" s="71">
        <v>2</v>
      </c>
      <c r="S7" s="45">
        <f>R7/W$2</f>
        <v>0.2</v>
      </c>
      <c r="T7" s="57">
        <f t="shared" si="0"/>
        <v>1</v>
      </c>
      <c r="U7" s="96">
        <v>20</v>
      </c>
      <c r="V7" s="97">
        <f>SUM(V2:V6)</f>
        <v>130</v>
      </c>
      <c r="W7" s="30"/>
      <c r="Y7">
        <v>10</v>
      </c>
      <c r="Z7">
        <f t="shared" si="8"/>
        <v>66</v>
      </c>
    </row>
    <row r="8" spans="1:26" ht="15.75" thickBot="1" x14ac:dyDescent="0.3">
      <c r="A8" s="80" t="s">
        <v>8</v>
      </c>
      <c r="B8" s="81" t="s">
        <v>4</v>
      </c>
      <c r="C8" s="86">
        <v>1</v>
      </c>
      <c r="D8" s="78">
        <f t="shared" si="1"/>
        <v>2</v>
      </c>
      <c r="E8">
        <f t="shared" si="2"/>
        <v>101</v>
      </c>
      <c r="F8" s="18">
        <f t="shared" si="3"/>
        <v>0.59405940594059403</v>
      </c>
      <c r="G8">
        <f t="shared" si="4"/>
        <v>20</v>
      </c>
      <c r="H8" s="17">
        <f t="shared" si="5"/>
        <v>23.762376237623762</v>
      </c>
      <c r="I8" s="74" t="s">
        <v>4</v>
      </c>
      <c r="J8" s="17">
        <v>92.333804809052339</v>
      </c>
      <c r="M8" s="42"/>
      <c r="N8" s="43"/>
      <c r="O8" s="43"/>
      <c r="P8" s="43"/>
      <c r="Q8" s="43"/>
      <c r="R8" s="43"/>
      <c r="S8" s="48">
        <f>SUM(S2:S7)</f>
        <v>1</v>
      </c>
      <c r="T8" s="55"/>
      <c r="U8" s="43"/>
      <c r="V8" s="43"/>
      <c r="W8" s="31"/>
    </row>
    <row r="9" spans="1:26" ht="15.75" thickBot="1" x14ac:dyDescent="0.3">
      <c r="A9" s="79" t="s">
        <v>65</v>
      </c>
      <c r="B9" s="46" t="s">
        <v>60</v>
      </c>
      <c r="C9" s="88">
        <v>1</v>
      </c>
      <c r="D9" s="83">
        <f t="shared" ref="D9:D21" si="9">VLOOKUP(A9,$M$1:$X$8,6,FALSE)</f>
        <v>2</v>
      </c>
      <c r="E9">
        <f t="shared" ref="E9:E20" si="10">VLOOKUP(A9,$M$1:$X$8,5,FALSE)</f>
        <v>60</v>
      </c>
      <c r="F9" s="18">
        <f t="shared" ref="F9:F20" si="11">60/E9*C9</f>
        <v>1</v>
      </c>
      <c r="G9">
        <f t="shared" ref="G9:G20" si="12">VLOOKUP(A9,$M$1:$X$8,9,FALSE)</f>
        <v>20</v>
      </c>
      <c r="H9" s="17">
        <f t="shared" ref="H9:H21" si="13">D9*F9*G9</f>
        <v>40</v>
      </c>
      <c r="I9" s="16" t="s">
        <v>60</v>
      </c>
      <c r="J9" s="17">
        <v>169.95285242809996</v>
      </c>
    </row>
    <row r="10" spans="1:26" ht="15.75" thickBot="1" x14ac:dyDescent="0.3">
      <c r="A10" s="89" t="s">
        <v>65</v>
      </c>
      <c r="B10" s="54" t="s">
        <v>0</v>
      </c>
      <c r="C10" s="87">
        <v>1</v>
      </c>
      <c r="D10" s="83">
        <f t="shared" si="9"/>
        <v>2</v>
      </c>
      <c r="E10">
        <f t="shared" si="10"/>
        <v>60</v>
      </c>
      <c r="F10" s="18">
        <f t="shared" si="11"/>
        <v>1</v>
      </c>
      <c r="G10">
        <f t="shared" si="12"/>
        <v>20</v>
      </c>
      <c r="H10" s="17">
        <f t="shared" si="13"/>
        <v>40</v>
      </c>
      <c r="I10" s="16" t="s">
        <v>62</v>
      </c>
      <c r="J10" s="17">
        <v>33.333333333333336</v>
      </c>
      <c r="Q10" s="17"/>
    </row>
    <row r="11" spans="1:26" ht="15.75" thickBot="1" x14ac:dyDescent="0.3">
      <c r="A11" s="90" t="s">
        <v>65</v>
      </c>
      <c r="B11" s="77" t="s">
        <v>6</v>
      </c>
      <c r="C11" s="87">
        <v>1</v>
      </c>
      <c r="D11" s="83">
        <f t="shared" si="9"/>
        <v>2</v>
      </c>
      <c r="E11">
        <f t="shared" si="10"/>
        <v>60</v>
      </c>
      <c r="F11" s="18">
        <f t="shared" si="11"/>
        <v>1</v>
      </c>
      <c r="G11">
        <f t="shared" si="12"/>
        <v>20</v>
      </c>
      <c r="H11" s="17">
        <f t="shared" si="13"/>
        <v>40</v>
      </c>
      <c r="I11" s="16" t="s">
        <v>61</v>
      </c>
      <c r="J11" s="17">
        <v>33.333333333333336</v>
      </c>
      <c r="P11" s="17"/>
    </row>
    <row r="12" spans="1:26" ht="15.75" thickBot="1" x14ac:dyDescent="0.3">
      <c r="A12" s="60" t="s">
        <v>59</v>
      </c>
      <c r="B12" s="46" t="s">
        <v>60</v>
      </c>
      <c r="C12" s="88">
        <v>1</v>
      </c>
      <c r="D12" s="83">
        <f t="shared" si="9"/>
        <v>1</v>
      </c>
      <c r="E12">
        <f t="shared" si="10"/>
        <v>36</v>
      </c>
      <c r="F12" s="18">
        <f t="shared" si="11"/>
        <v>1.6666666666666667</v>
      </c>
      <c r="G12">
        <f t="shared" si="12"/>
        <v>20</v>
      </c>
      <c r="H12" s="17">
        <f t="shared" si="13"/>
        <v>33.333333333333336</v>
      </c>
      <c r="I12" s="16" t="s">
        <v>63</v>
      </c>
      <c r="J12" s="17">
        <v>33.333333333333336</v>
      </c>
      <c r="P12" s="17"/>
    </row>
    <row r="13" spans="1:26" ht="15.75" thickBot="1" x14ac:dyDescent="0.3">
      <c r="A13" s="61" t="s">
        <v>59</v>
      </c>
      <c r="B13" s="54" t="s">
        <v>62</v>
      </c>
      <c r="C13" s="84">
        <v>1</v>
      </c>
      <c r="D13" s="85">
        <f t="shared" si="9"/>
        <v>1</v>
      </c>
      <c r="E13">
        <f t="shared" si="10"/>
        <v>36</v>
      </c>
      <c r="F13" s="18">
        <f t="shared" si="11"/>
        <v>1.6666666666666667</v>
      </c>
      <c r="G13">
        <f t="shared" si="12"/>
        <v>20</v>
      </c>
      <c r="H13" s="17">
        <f t="shared" si="13"/>
        <v>33.333333333333336</v>
      </c>
      <c r="I13" s="16" t="s">
        <v>67</v>
      </c>
      <c r="J13" s="17">
        <v>96.619519094766616</v>
      </c>
      <c r="P13" s="17"/>
    </row>
    <row r="14" spans="1:26" ht="15.75" thickBot="1" x14ac:dyDescent="0.3">
      <c r="A14" s="61" t="s">
        <v>59</v>
      </c>
      <c r="B14" s="54" t="s">
        <v>61</v>
      </c>
      <c r="C14" s="76">
        <v>1</v>
      </c>
      <c r="D14" s="78">
        <f t="shared" si="9"/>
        <v>1</v>
      </c>
      <c r="E14">
        <f t="shared" si="10"/>
        <v>36</v>
      </c>
      <c r="F14" s="18">
        <f t="shared" si="11"/>
        <v>1.6666666666666667</v>
      </c>
      <c r="G14">
        <f t="shared" si="12"/>
        <v>20</v>
      </c>
      <c r="H14" s="17">
        <f t="shared" si="13"/>
        <v>33.333333333333336</v>
      </c>
      <c r="I14" s="16" t="s">
        <v>101</v>
      </c>
      <c r="J14" s="17">
        <v>967.28901461574731</v>
      </c>
      <c r="P14" s="17"/>
    </row>
    <row r="15" spans="1:26" ht="15.75" thickBot="1" x14ac:dyDescent="0.3">
      <c r="A15" s="61" t="s">
        <v>59</v>
      </c>
      <c r="B15" s="54" t="s">
        <v>63</v>
      </c>
      <c r="C15" s="76">
        <v>1</v>
      </c>
      <c r="D15" s="78">
        <f t="shared" si="9"/>
        <v>1</v>
      </c>
      <c r="E15">
        <f t="shared" si="10"/>
        <v>36</v>
      </c>
      <c r="F15" s="18">
        <f t="shared" si="11"/>
        <v>1.6666666666666667</v>
      </c>
      <c r="G15">
        <f t="shared" si="12"/>
        <v>20</v>
      </c>
      <c r="H15" s="17">
        <f t="shared" si="13"/>
        <v>33.333333333333336</v>
      </c>
      <c r="P15" s="17"/>
    </row>
    <row r="16" spans="1:26" ht="15.75" thickBot="1" x14ac:dyDescent="0.3">
      <c r="A16" s="63" t="s">
        <v>59</v>
      </c>
      <c r="B16" s="77" t="s">
        <v>6</v>
      </c>
      <c r="C16" s="82">
        <v>1</v>
      </c>
      <c r="D16" s="83">
        <f t="shared" si="9"/>
        <v>1</v>
      </c>
      <c r="E16">
        <f t="shared" si="10"/>
        <v>36</v>
      </c>
      <c r="F16" s="18">
        <f t="shared" si="11"/>
        <v>1.6666666666666667</v>
      </c>
      <c r="G16">
        <f t="shared" si="12"/>
        <v>20</v>
      </c>
      <c r="H16" s="17">
        <f t="shared" si="13"/>
        <v>33.333333333333336</v>
      </c>
      <c r="P16" s="17"/>
    </row>
    <row r="17" spans="1:21" ht="15.75" thickBot="1" x14ac:dyDescent="0.3">
      <c r="A17" s="61" t="s">
        <v>9</v>
      </c>
      <c r="B17" s="46" t="s">
        <v>60</v>
      </c>
      <c r="C17" s="76">
        <v>1</v>
      </c>
      <c r="D17" s="78">
        <f t="shared" si="9"/>
        <v>1</v>
      </c>
      <c r="E17">
        <f t="shared" si="10"/>
        <v>140</v>
      </c>
      <c r="F17" s="18">
        <f t="shared" si="11"/>
        <v>0.42857142857142855</v>
      </c>
      <c r="G17">
        <f t="shared" si="12"/>
        <v>20</v>
      </c>
      <c r="H17" s="17">
        <f t="shared" si="13"/>
        <v>8.5714285714285712</v>
      </c>
    </row>
    <row r="18" spans="1:21" ht="15.75" thickBot="1" x14ac:dyDescent="0.3">
      <c r="A18" s="61" t="s">
        <v>9</v>
      </c>
      <c r="B18" s="54" t="s">
        <v>0</v>
      </c>
      <c r="C18" s="76">
        <v>1</v>
      </c>
      <c r="D18" s="78">
        <f t="shared" si="9"/>
        <v>1</v>
      </c>
      <c r="E18">
        <f t="shared" si="10"/>
        <v>140</v>
      </c>
      <c r="F18" s="18">
        <f t="shared" si="11"/>
        <v>0.42857142857142855</v>
      </c>
      <c r="G18">
        <f t="shared" si="12"/>
        <v>20</v>
      </c>
      <c r="H18" s="17">
        <f t="shared" si="13"/>
        <v>8.5714285714285712</v>
      </c>
      <c r="O18" s="17"/>
      <c r="P18" s="17"/>
      <c r="Q18" s="17"/>
    </row>
    <row r="19" spans="1:21" ht="15.75" thickBot="1" x14ac:dyDescent="0.3">
      <c r="A19" s="61" t="s">
        <v>9</v>
      </c>
      <c r="B19" s="54" t="s">
        <v>67</v>
      </c>
      <c r="C19" s="76">
        <v>1</v>
      </c>
      <c r="D19" s="78">
        <f t="shared" si="9"/>
        <v>1</v>
      </c>
      <c r="E19">
        <f t="shared" si="10"/>
        <v>140</v>
      </c>
      <c r="F19" s="18">
        <f t="shared" si="11"/>
        <v>0.42857142857142855</v>
      </c>
      <c r="G19">
        <f t="shared" si="12"/>
        <v>20</v>
      </c>
      <c r="H19" s="17">
        <f t="shared" si="13"/>
        <v>8.5714285714285712</v>
      </c>
      <c r="P19" s="17"/>
    </row>
    <row r="20" spans="1:21" ht="15.75" thickBot="1" x14ac:dyDescent="0.3">
      <c r="A20" s="61" t="s">
        <v>9</v>
      </c>
      <c r="B20" s="54" t="s">
        <v>11</v>
      </c>
      <c r="C20" s="76">
        <v>1</v>
      </c>
      <c r="D20" s="78">
        <f t="shared" si="9"/>
        <v>1</v>
      </c>
      <c r="E20">
        <f t="shared" si="10"/>
        <v>140</v>
      </c>
      <c r="F20" s="18">
        <f t="shared" si="11"/>
        <v>0.42857142857142855</v>
      </c>
      <c r="G20">
        <f t="shared" si="12"/>
        <v>20</v>
      </c>
      <c r="H20" s="17">
        <f t="shared" si="13"/>
        <v>8.5714285714285712</v>
      </c>
      <c r="P20" s="17"/>
    </row>
    <row r="21" spans="1:21" ht="15.75" thickBot="1" x14ac:dyDescent="0.3">
      <c r="A21" s="61" t="s">
        <v>9</v>
      </c>
      <c r="B21" s="54" t="s">
        <v>4</v>
      </c>
      <c r="C21" s="76">
        <v>4</v>
      </c>
      <c r="D21" s="78">
        <f t="shared" si="9"/>
        <v>1</v>
      </c>
      <c r="E21">
        <f t="shared" ref="E21" si="14">VLOOKUP(A21,$M$1:$X$8,5,FALSE)</f>
        <v>140</v>
      </c>
      <c r="F21" s="18">
        <f t="shared" ref="F21" si="15">60/E21*C21</f>
        <v>1.7142857142857142</v>
      </c>
      <c r="G21">
        <f t="shared" ref="G21" si="16">VLOOKUP(A21,$M$1:$X$8,9,FALSE)</f>
        <v>20</v>
      </c>
      <c r="H21" s="17">
        <f t="shared" si="13"/>
        <v>34.285714285714285</v>
      </c>
    </row>
    <row r="22" spans="1:21" ht="15.75" thickBot="1" x14ac:dyDescent="0.3">
      <c r="A22" s="61" t="s">
        <v>9</v>
      </c>
      <c r="B22" s="54" t="s">
        <v>13</v>
      </c>
      <c r="C22" s="76">
        <v>3</v>
      </c>
      <c r="D22" s="78">
        <f t="shared" ref="D22" si="17">VLOOKUP(A22,$M$1:$X$8,6,FALSE)</f>
        <v>1</v>
      </c>
      <c r="E22">
        <f t="shared" ref="E22" si="18">VLOOKUP(A22,$M$1:$X$8,5,FALSE)</f>
        <v>140</v>
      </c>
      <c r="F22" s="18">
        <f t="shared" ref="F22" si="19">60/E22*C22</f>
        <v>1.2857142857142856</v>
      </c>
      <c r="G22">
        <f t="shared" ref="G22" si="20">VLOOKUP(A22,$M$1:$X$8,9,FALSE)</f>
        <v>20</v>
      </c>
      <c r="H22" s="17">
        <f t="shared" ref="H22" si="21">D22*F22*G22</f>
        <v>25.714285714285712</v>
      </c>
      <c r="P22" s="17"/>
    </row>
    <row r="23" spans="1:21" ht="15.75" thickBot="1" x14ac:dyDescent="0.3">
      <c r="A23" s="60" t="s">
        <v>64</v>
      </c>
      <c r="B23" s="46" t="s">
        <v>60</v>
      </c>
      <c r="C23" s="76">
        <v>1</v>
      </c>
      <c r="D23" s="78">
        <f t="shared" ref="D23:D33" si="22">VLOOKUP(A23,$M$1:$X$8,6,FALSE)</f>
        <v>2</v>
      </c>
      <c r="E23">
        <f t="shared" ref="E23:E35" si="23">VLOOKUP(A23,$M$1:$X$8,5,FALSE)</f>
        <v>80</v>
      </c>
      <c r="F23" s="18">
        <f t="shared" ref="F23:F33" si="24">60/E23*C23</f>
        <v>0.75</v>
      </c>
      <c r="G23">
        <f t="shared" ref="G23:G35" si="25">VLOOKUP(A23,$M$1:$X$8,9,FALSE)</f>
        <v>20</v>
      </c>
      <c r="H23" s="17">
        <f t="shared" ref="H23:H35" si="26">D23*F23*G23</f>
        <v>30</v>
      </c>
      <c r="P23" s="17"/>
    </row>
    <row r="24" spans="1:21" ht="15.75" thickBot="1" x14ac:dyDescent="0.3">
      <c r="A24" s="61" t="s">
        <v>64</v>
      </c>
      <c r="B24" s="54" t="s">
        <v>0</v>
      </c>
      <c r="C24" s="76">
        <v>1</v>
      </c>
      <c r="D24" s="78">
        <f t="shared" si="22"/>
        <v>2</v>
      </c>
      <c r="E24">
        <f t="shared" si="23"/>
        <v>80</v>
      </c>
      <c r="F24" s="18">
        <f t="shared" si="24"/>
        <v>0.75</v>
      </c>
      <c r="G24">
        <f t="shared" si="25"/>
        <v>20</v>
      </c>
      <c r="H24" s="17">
        <f t="shared" si="26"/>
        <v>30</v>
      </c>
      <c r="P24" s="17"/>
    </row>
    <row r="25" spans="1:21" ht="15.75" thickBot="1" x14ac:dyDescent="0.3">
      <c r="A25" s="61" t="s">
        <v>64</v>
      </c>
      <c r="B25" t="s">
        <v>67</v>
      </c>
      <c r="C25" s="76">
        <v>1</v>
      </c>
      <c r="D25" s="78">
        <f t="shared" si="22"/>
        <v>2</v>
      </c>
      <c r="E25">
        <f t="shared" si="23"/>
        <v>80</v>
      </c>
      <c r="F25" s="18">
        <f t="shared" si="24"/>
        <v>0.75</v>
      </c>
      <c r="G25">
        <f t="shared" si="25"/>
        <v>20</v>
      </c>
      <c r="H25" s="17">
        <f t="shared" si="26"/>
        <v>30</v>
      </c>
      <c r="I25" s="75"/>
      <c r="N25" s="18"/>
      <c r="P25" s="17"/>
    </row>
    <row r="26" spans="1:21" ht="15.75" thickBot="1" x14ac:dyDescent="0.3">
      <c r="A26" s="61" t="s">
        <v>64</v>
      </c>
      <c r="B26" s="54" t="s">
        <v>11</v>
      </c>
      <c r="C26" s="76">
        <v>1</v>
      </c>
      <c r="D26" s="78">
        <f t="shared" si="22"/>
        <v>2</v>
      </c>
      <c r="E26">
        <f t="shared" si="23"/>
        <v>80</v>
      </c>
      <c r="F26" s="18">
        <f t="shared" si="24"/>
        <v>0.75</v>
      </c>
      <c r="G26">
        <f t="shared" si="25"/>
        <v>20</v>
      </c>
      <c r="H26" s="17">
        <f t="shared" si="26"/>
        <v>30</v>
      </c>
    </row>
    <row r="27" spans="1:21" ht="15.75" thickBot="1" x14ac:dyDescent="0.3">
      <c r="A27" s="61" t="s">
        <v>64</v>
      </c>
      <c r="B27" s="54" t="s">
        <v>12</v>
      </c>
      <c r="C27" s="76">
        <v>1</v>
      </c>
      <c r="D27" s="78">
        <f t="shared" si="22"/>
        <v>2</v>
      </c>
      <c r="E27">
        <f t="shared" si="23"/>
        <v>80</v>
      </c>
      <c r="F27" s="18">
        <f t="shared" si="24"/>
        <v>0.75</v>
      </c>
      <c r="G27">
        <f t="shared" si="25"/>
        <v>20</v>
      </c>
      <c r="H27" s="17">
        <f t="shared" si="26"/>
        <v>30</v>
      </c>
    </row>
    <row r="28" spans="1:21" ht="15.75" thickBot="1" x14ac:dyDescent="0.3">
      <c r="A28" s="63" t="s">
        <v>64</v>
      </c>
      <c r="B28" s="77" t="s">
        <v>6</v>
      </c>
      <c r="C28" s="76">
        <v>1</v>
      </c>
      <c r="D28" s="78">
        <f t="shared" si="22"/>
        <v>2</v>
      </c>
      <c r="E28">
        <f t="shared" si="23"/>
        <v>80</v>
      </c>
      <c r="F28" s="18">
        <f t="shared" si="24"/>
        <v>0.75</v>
      </c>
      <c r="G28">
        <f t="shared" si="25"/>
        <v>20</v>
      </c>
      <c r="H28" s="17">
        <f t="shared" si="26"/>
        <v>30</v>
      </c>
    </row>
    <row r="29" spans="1:21" ht="15.75" thickBot="1" x14ac:dyDescent="0.3">
      <c r="A29" s="60" t="s">
        <v>10</v>
      </c>
      <c r="B29" s="46" t="s">
        <v>60</v>
      </c>
      <c r="C29" s="76">
        <v>1</v>
      </c>
      <c r="D29" s="78">
        <f t="shared" si="22"/>
        <v>2</v>
      </c>
      <c r="E29">
        <f t="shared" si="23"/>
        <v>70</v>
      </c>
      <c r="F29" s="18">
        <f t="shared" si="24"/>
        <v>0.8571428571428571</v>
      </c>
      <c r="G29">
        <f t="shared" si="25"/>
        <v>20</v>
      </c>
      <c r="H29" s="17">
        <f t="shared" si="26"/>
        <v>34.285714285714285</v>
      </c>
    </row>
    <row r="30" spans="1:21" ht="15.75" thickBot="1" x14ac:dyDescent="0.3">
      <c r="A30" s="61" t="s">
        <v>10</v>
      </c>
      <c r="B30" s="54" t="s">
        <v>0</v>
      </c>
      <c r="C30" s="76">
        <v>1</v>
      </c>
      <c r="D30" s="78">
        <f t="shared" si="22"/>
        <v>2</v>
      </c>
      <c r="E30">
        <f t="shared" si="23"/>
        <v>70</v>
      </c>
      <c r="F30" s="18">
        <f t="shared" si="24"/>
        <v>0.8571428571428571</v>
      </c>
      <c r="G30">
        <f t="shared" si="25"/>
        <v>20</v>
      </c>
      <c r="H30" s="17">
        <f t="shared" si="26"/>
        <v>34.285714285714285</v>
      </c>
      <c r="P30" s="17"/>
    </row>
    <row r="31" spans="1:21" ht="15.75" thickBot="1" x14ac:dyDescent="0.3">
      <c r="A31" s="61" t="s">
        <v>10</v>
      </c>
      <c r="B31" t="s">
        <v>67</v>
      </c>
      <c r="C31" s="76">
        <v>1</v>
      </c>
      <c r="D31" s="78">
        <f t="shared" si="22"/>
        <v>2</v>
      </c>
      <c r="E31">
        <f t="shared" si="23"/>
        <v>70</v>
      </c>
      <c r="F31" s="18">
        <f t="shared" si="24"/>
        <v>0.8571428571428571</v>
      </c>
      <c r="G31">
        <f t="shared" si="25"/>
        <v>20</v>
      </c>
      <c r="H31" s="17">
        <f t="shared" si="26"/>
        <v>34.285714285714285</v>
      </c>
      <c r="P31" s="17"/>
      <c r="T31" s="17"/>
    </row>
    <row r="32" spans="1:21" ht="15.75" thickBot="1" x14ac:dyDescent="0.3">
      <c r="A32" s="61" t="s">
        <v>10</v>
      </c>
      <c r="B32" s="54" t="s">
        <v>11</v>
      </c>
      <c r="C32" s="76">
        <v>1</v>
      </c>
      <c r="D32" s="78">
        <f t="shared" si="22"/>
        <v>2</v>
      </c>
      <c r="E32">
        <f t="shared" si="23"/>
        <v>70</v>
      </c>
      <c r="F32" s="18">
        <f t="shared" si="24"/>
        <v>0.8571428571428571</v>
      </c>
      <c r="G32">
        <f t="shared" si="25"/>
        <v>20</v>
      </c>
      <c r="H32" s="17">
        <f t="shared" si="26"/>
        <v>34.285714285714285</v>
      </c>
      <c r="P32" s="17"/>
      <c r="T32" s="17"/>
    </row>
    <row r="33" spans="1:20" ht="15.75" thickBot="1" x14ac:dyDescent="0.3">
      <c r="A33" s="61" t="s">
        <v>10</v>
      </c>
      <c r="B33" s="54" t="s">
        <v>12</v>
      </c>
      <c r="C33" s="76">
        <v>1</v>
      </c>
      <c r="D33" s="78">
        <f t="shared" si="22"/>
        <v>2</v>
      </c>
      <c r="E33">
        <f t="shared" si="23"/>
        <v>70</v>
      </c>
      <c r="F33" s="18">
        <f t="shared" si="24"/>
        <v>0.8571428571428571</v>
      </c>
      <c r="G33">
        <f t="shared" si="25"/>
        <v>20</v>
      </c>
      <c r="H33" s="17">
        <f t="shared" si="26"/>
        <v>34.285714285714285</v>
      </c>
      <c r="P33" s="17"/>
      <c r="T33" s="17"/>
    </row>
    <row r="34" spans="1:20" ht="15.75" thickBot="1" x14ac:dyDescent="0.3">
      <c r="A34" s="61" t="s">
        <v>10</v>
      </c>
      <c r="B34" s="54" t="s">
        <v>3</v>
      </c>
      <c r="C34" s="76">
        <v>1</v>
      </c>
      <c r="D34" s="78">
        <f t="shared" ref="D34" si="27">VLOOKUP(A34,$M$1:$X$8,6,FALSE)</f>
        <v>2</v>
      </c>
      <c r="E34">
        <f t="shared" si="23"/>
        <v>70</v>
      </c>
      <c r="F34" s="18">
        <f t="shared" ref="F34" si="28">60/E34*C34</f>
        <v>0.8571428571428571</v>
      </c>
      <c r="G34">
        <f t="shared" si="25"/>
        <v>20</v>
      </c>
      <c r="H34" s="17">
        <f t="shared" si="26"/>
        <v>34.285714285714285</v>
      </c>
      <c r="P34" s="17"/>
      <c r="T34" s="17"/>
    </row>
    <row r="35" spans="1:20" ht="15.75" thickBot="1" x14ac:dyDescent="0.3">
      <c r="A35" s="63" t="s">
        <v>10</v>
      </c>
      <c r="B35" s="77" t="s">
        <v>4</v>
      </c>
      <c r="C35" s="82">
        <v>1</v>
      </c>
      <c r="D35" s="83">
        <f>VLOOKUP(A35,$M$1:$X$8,6,FALSE)</f>
        <v>2</v>
      </c>
      <c r="E35">
        <f t="shared" si="23"/>
        <v>70</v>
      </c>
      <c r="F35" s="18">
        <f>60/E35*C35</f>
        <v>0.8571428571428571</v>
      </c>
      <c r="G35">
        <f t="shared" si="25"/>
        <v>20</v>
      </c>
      <c r="H35" s="17">
        <f t="shared" si="26"/>
        <v>34.285714285714285</v>
      </c>
      <c r="P35" s="17"/>
      <c r="T35" s="17"/>
    </row>
    <row r="36" spans="1:20" x14ac:dyDescent="0.25">
      <c r="A36" s="75"/>
      <c r="F36" s="18"/>
      <c r="H36" s="17"/>
      <c r="T36" s="17"/>
    </row>
    <row r="44" spans="1:20" x14ac:dyDescent="0.25">
      <c r="Q44">
        <v>4</v>
      </c>
    </row>
    <row r="52" spans="1:9" ht="15.75" thickBot="1" x14ac:dyDescent="0.3"/>
    <row r="53" spans="1:9" x14ac:dyDescent="0.25">
      <c r="A53" s="91" t="s">
        <v>69</v>
      </c>
      <c r="B53" s="92"/>
      <c r="C53" s="93" t="s">
        <v>82</v>
      </c>
      <c r="D53" s="94"/>
    </row>
    <row r="54" spans="1:9" ht="112.5" x14ac:dyDescent="0.3">
      <c r="A54" s="26" t="s">
        <v>68</v>
      </c>
      <c r="B54" s="49" t="s">
        <v>56</v>
      </c>
      <c r="C54" s="22" t="s">
        <v>54</v>
      </c>
      <c r="D54" s="22" t="s">
        <v>55</v>
      </c>
      <c r="E54" s="58"/>
      <c r="F54" s="53" t="s">
        <v>79</v>
      </c>
      <c r="G54" s="22" t="s">
        <v>53</v>
      </c>
      <c r="H54" s="22" t="s">
        <v>57</v>
      </c>
      <c r="I54" s="22" t="s">
        <v>58</v>
      </c>
    </row>
    <row r="55" spans="1:9" ht="18.75" x14ac:dyDescent="0.25">
      <c r="A55" s="26" t="s">
        <v>60</v>
      </c>
      <c r="B55" s="50">
        <v>520</v>
      </c>
      <c r="C55" s="36">
        <f>GETPIVOTDATA("Итого",$I$1,"transaction rq",A55)*3</f>
        <v>509.85855728429988</v>
      </c>
      <c r="D55" s="73">
        <f>1-B55/C55</f>
        <v>-1.9890698255055961E-2</v>
      </c>
      <c r="E55" s="37"/>
      <c r="F55" s="54" t="str">
        <f>VLOOKUP(A55,Соответствие!A:B,2,FALSE)</f>
        <v>open_home_page</v>
      </c>
      <c r="G55" s="33">
        <f>C55/3</f>
        <v>169.95285242809996</v>
      </c>
      <c r="H55" s="23" t="e">
        <f>VLOOKUP(F55,SummaryReport!A:J,8,FALSE)</f>
        <v>#N/A</v>
      </c>
      <c r="I55" s="21" t="e">
        <f>1-G55/H55</f>
        <v>#N/A</v>
      </c>
    </row>
    <row r="56" spans="1:9" ht="18.75" x14ac:dyDescent="0.25">
      <c r="A56" s="27" t="s">
        <v>0</v>
      </c>
      <c r="B56" s="50">
        <v>422</v>
      </c>
      <c r="C56" s="36">
        <f>GETPIVOTDATA("Итого",$I$1,"transaction rq",A56)*3</f>
        <v>409.85855728429988</v>
      </c>
      <c r="D56" s="73">
        <f>1-B56/C56</f>
        <v>-2.9623494495634395E-2</v>
      </c>
      <c r="E56" s="37"/>
      <c r="F56" s="54" t="str">
        <f>VLOOKUP(A56,Соответствие!A:B,2,FALSE)</f>
        <v>login</v>
      </c>
      <c r="G56" s="33">
        <f t="shared" ref="G56:G66" si="29">C56/3</f>
        <v>136.61951909476662</v>
      </c>
      <c r="H56" s="23">
        <f>VLOOKUP(F56,SummaryReport!A:J,8,FALSE)</f>
        <v>156</v>
      </c>
      <c r="I56" s="21">
        <f t="shared" ref="I56:I66" si="30">1-G56/H56</f>
        <v>0.12423385195662429</v>
      </c>
    </row>
    <row r="57" spans="1:9" ht="37.5" x14ac:dyDescent="0.25">
      <c r="A57" s="28" t="s">
        <v>67</v>
      </c>
      <c r="B57" s="50">
        <v>305</v>
      </c>
      <c r="C57" s="36">
        <f t="shared" ref="C57:C66" si="31">GETPIVOTDATA("Итого",$I$1,"transaction rq",A57)*3</f>
        <v>289.85855728429988</v>
      </c>
      <c r="D57" s="73">
        <f>1-B57/C57</f>
        <v>-5.2237349338798644E-2</v>
      </c>
      <c r="E57" s="37"/>
      <c r="F57" s="54" t="str">
        <f>VLOOKUP(A57,Соответствие!A:B,2,FALSE)</f>
        <v>go_to_flights</v>
      </c>
      <c r="G57" s="33">
        <f t="shared" si="29"/>
        <v>96.61951909476663</v>
      </c>
      <c r="H57" s="23">
        <f>VLOOKUP(F57,SummaryReport!A:J,8,FALSE)</f>
        <v>107</v>
      </c>
      <c r="I57" s="21">
        <f t="shared" si="30"/>
        <v>9.7013840235825932E-2</v>
      </c>
    </row>
    <row r="58" spans="1:9" ht="37.5" x14ac:dyDescent="0.25">
      <c r="A58" s="27" t="s">
        <v>11</v>
      </c>
      <c r="B58" s="50">
        <v>282</v>
      </c>
      <c r="C58" s="36">
        <f t="shared" si="31"/>
        <v>289.85855728429988</v>
      </c>
      <c r="D58" s="73">
        <f t="shared" ref="D58:D67" si="32">1-B58/C58</f>
        <v>2.7111696676914154E-2</v>
      </c>
      <c r="E58" s="37"/>
      <c r="F58" s="54" t="str">
        <f>VLOOKUP(A58,Соответствие!A:B,2,FALSE)</f>
        <v>input_data_to_find_tickets</v>
      </c>
      <c r="G58" s="33">
        <f t="shared" si="29"/>
        <v>96.61951909476663</v>
      </c>
      <c r="H58" s="23">
        <f>VLOOKUP(F58,SummaryReport!A:J,8,FALSE)</f>
        <v>91</v>
      </c>
      <c r="I58" s="21">
        <f t="shared" si="30"/>
        <v>-6.1752957085347671E-2</v>
      </c>
    </row>
    <row r="59" spans="1:9" ht="18.75" x14ac:dyDescent="0.25">
      <c r="A59" s="27" t="s">
        <v>12</v>
      </c>
      <c r="B59" s="50">
        <v>270</v>
      </c>
      <c r="C59" s="36">
        <f t="shared" si="31"/>
        <v>264.14427157001415</v>
      </c>
      <c r="D59" s="73">
        <f t="shared" si="32"/>
        <v>-2.2168674698795243E-2</v>
      </c>
      <c r="E59" s="37"/>
      <c r="F59" s="54">
        <f>VLOOKUP(A59,Соответствие!A:B,2,FALSE)</f>
        <v>0</v>
      </c>
      <c r="G59" s="33">
        <f t="shared" si="29"/>
        <v>88.048090523338047</v>
      </c>
      <c r="H59" s="23" t="e">
        <f>VLOOKUP(F59,SummaryReport!A:J,8,FALSE)</f>
        <v>#N/A</v>
      </c>
      <c r="I59" s="21" t="e">
        <f t="shared" si="30"/>
        <v>#N/A</v>
      </c>
    </row>
    <row r="60" spans="1:9" ht="18.75" x14ac:dyDescent="0.25">
      <c r="A60" s="27" t="s">
        <v>3</v>
      </c>
      <c r="B60" s="50">
        <v>175</v>
      </c>
      <c r="C60" s="36">
        <f t="shared" si="31"/>
        <v>174.14427157001415</v>
      </c>
      <c r="D60" s="73">
        <f t="shared" si="32"/>
        <v>-4.9139051332032224E-3</v>
      </c>
      <c r="E60" s="37"/>
      <c r="F60" s="54">
        <f>VLOOKUP(A60,Соответствие!A:B,2,FALSE)</f>
        <v>0</v>
      </c>
      <c r="G60" s="33">
        <f t="shared" si="29"/>
        <v>58.048090523338054</v>
      </c>
      <c r="H60" s="23" t="e">
        <f>VLOOKUP(F60,SummaryReport!A:J,8,FALSE)</f>
        <v>#N/A</v>
      </c>
      <c r="I60" s="21" t="e">
        <f t="shared" si="30"/>
        <v>#N/A</v>
      </c>
    </row>
    <row r="61" spans="1:9" ht="18.75" x14ac:dyDescent="0.25">
      <c r="A61" s="27" t="s">
        <v>4</v>
      </c>
      <c r="B61" s="50">
        <v>280</v>
      </c>
      <c r="C61" s="36">
        <f t="shared" si="31"/>
        <v>277.00141442715699</v>
      </c>
      <c r="D61" s="73">
        <f t="shared" si="32"/>
        <v>-1.0825163398692883E-2</v>
      </c>
      <c r="E61" s="37"/>
      <c r="F61" s="54">
        <f>VLOOKUP(A61,Соответствие!A:B,2,FALSE)</f>
        <v>0</v>
      </c>
      <c r="G61" s="33">
        <f t="shared" si="29"/>
        <v>92.333804809052324</v>
      </c>
      <c r="H61" s="23" t="e">
        <f>VLOOKUP(F61,SummaryReport!A:J,8,FALSE)</f>
        <v>#N/A</v>
      </c>
      <c r="I61" s="21" t="e">
        <f t="shared" si="30"/>
        <v>#N/A</v>
      </c>
    </row>
    <row r="62" spans="1:9" ht="18.75" x14ac:dyDescent="0.25">
      <c r="A62" s="27" t="s">
        <v>13</v>
      </c>
      <c r="B62" s="50">
        <v>73</v>
      </c>
      <c r="C62" s="36">
        <f t="shared" si="31"/>
        <v>77.142857142857139</v>
      </c>
      <c r="D62" s="73">
        <f t="shared" si="32"/>
        <v>5.3703703703703698E-2</v>
      </c>
      <c r="E62" s="37"/>
      <c r="F62" s="54">
        <f>VLOOKUP(A62,Соответствие!A:B,2,FALSE)</f>
        <v>0</v>
      </c>
      <c r="G62" s="33">
        <f t="shared" si="29"/>
        <v>25.714285714285712</v>
      </c>
      <c r="H62" s="23" t="e">
        <f>VLOOKUP(F62,SummaryReport!A:J,8,FALSE)</f>
        <v>#N/A</v>
      </c>
      <c r="I62" s="21" t="e">
        <f t="shared" si="30"/>
        <v>#N/A</v>
      </c>
    </row>
    <row r="63" spans="1:9" ht="18.75" x14ac:dyDescent="0.25">
      <c r="A63" s="27" t="s">
        <v>6</v>
      </c>
      <c r="B63" s="50">
        <v>326</v>
      </c>
      <c r="C63" s="36">
        <f t="shared" si="31"/>
        <v>310</v>
      </c>
      <c r="D63" s="73">
        <f t="shared" si="32"/>
        <v>-5.1612903225806361E-2</v>
      </c>
      <c r="E63" s="37"/>
      <c r="F63" s="54">
        <f>VLOOKUP(A63,Соответствие!A:B,2,FALSE)</f>
        <v>0</v>
      </c>
      <c r="G63" s="33">
        <f t="shared" si="29"/>
        <v>103.33333333333333</v>
      </c>
      <c r="H63" s="23" t="e">
        <f>VLOOKUP(F63,SummaryReport!A:J,8,FALSE)</f>
        <v>#N/A</v>
      </c>
      <c r="I63" s="21" t="e">
        <f t="shared" si="30"/>
        <v>#N/A</v>
      </c>
    </row>
    <row r="64" spans="1:9" ht="37.5" x14ac:dyDescent="0.25">
      <c r="A64" s="27" t="s">
        <v>62</v>
      </c>
      <c r="B64" s="50">
        <v>97</v>
      </c>
      <c r="C64" s="36">
        <f t="shared" si="31"/>
        <v>100</v>
      </c>
      <c r="D64" s="73">
        <f t="shared" si="32"/>
        <v>3.0000000000000027E-2</v>
      </c>
      <c r="E64" s="37"/>
      <c r="F64" s="54">
        <f>VLOOKUP(A64,Соответствие!A:B,2,FALSE)</f>
        <v>0</v>
      </c>
      <c r="G64" s="33">
        <f t="shared" si="29"/>
        <v>33.333333333333336</v>
      </c>
      <c r="H64" s="23"/>
      <c r="I64" s="21" t="e">
        <f t="shared" si="30"/>
        <v>#DIV/0!</v>
      </c>
    </row>
    <row r="65" spans="1:9" ht="37.5" x14ac:dyDescent="0.25">
      <c r="A65" s="27" t="s">
        <v>61</v>
      </c>
      <c r="B65" s="50">
        <v>97</v>
      </c>
      <c r="C65" s="36">
        <f t="shared" si="31"/>
        <v>100</v>
      </c>
      <c r="D65" s="73">
        <f t="shared" si="32"/>
        <v>3.0000000000000027E-2</v>
      </c>
      <c r="E65" s="37"/>
      <c r="F65" s="54">
        <f>VLOOKUP(A65,Соответствие!A:B,2,FALSE)</f>
        <v>0</v>
      </c>
      <c r="G65" s="33">
        <f t="shared" si="29"/>
        <v>33.333333333333336</v>
      </c>
      <c r="H65" s="23"/>
      <c r="I65" s="21" t="e">
        <f t="shared" si="30"/>
        <v>#DIV/0!</v>
      </c>
    </row>
    <row r="66" spans="1:9" ht="37.5" x14ac:dyDescent="0.25">
      <c r="A66" s="27" t="s">
        <v>63</v>
      </c>
      <c r="B66" s="50">
        <v>97</v>
      </c>
      <c r="C66" s="36">
        <f t="shared" si="31"/>
        <v>100</v>
      </c>
      <c r="D66" s="73">
        <f t="shared" si="32"/>
        <v>3.0000000000000027E-2</v>
      </c>
      <c r="E66" s="37"/>
      <c r="F66" s="54">
        <f>VLOOKUP(A66,Соответствие!A:B,2,FALSE)</f>
        <v>0</v>
      </c>
      <c r="G66" s="33">
        <f t="shared" si="29"/>
        <v>33.333333333333336</v>
      </c>
      <c r="H66" s="23"/>
      <c r="I66" s="21" t="e">
        <f t="shared" si="30"/>
        <v>#DIV/0!</v>
      </c>
    </row>
    <row r="67" spans="1:9" ht="19.5" thickBot="1" x14ac:dyDescent="0.3">
      <c r="A67" s="29" t="s">
        <v>7</v>
      </c>
      <c r="B67" s="51">
        <f>SUM(B55:B66)</f>
        <v>2944</v>
      </c>
      <c r="C67" s="52">
        <f>SUM(C55:C66)</f>
        <v>2901.8670438472423</v>
      </c>
      <c r="D67" s="20">
        <f t="shared" si="32"/>
        <v>-1.4519257952252174E-2</v>
      </c>
    </row>
    <row r="68" spans="1:9" ht="15.75" thickBot="1" x14ac:dyDescent="0.3">
      <c r="I68" s="24"/>
    </row>
    <row r="69" spans="1:9" x14ac:dyDescent="0.25">
      <c r="A69" s="38"/>
      <c r="B69" s="39"/>
      <c r="C69" s="40" t="s">
        <v>66</v>
      </c>
      <c r="D69" s="40"/>
      <c r="E69" s="40"/>
      <c r="F69" s="40"/>
      <c r="G69" s="40"/>
      <c r="H69" s="40"/>
      <c r="I69" s="32"/>
    </row>
  </sheetData>
  <mergeCells count="2">
    <mergeCell ref="A53:B53"/>
    <mergeCell ref="C53:D53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A22" sqref="A22"/>
    </sheetView>
  </sheetViews>
  <sheetFormatPr defaultColWidth="8.85546875" defaultRowHeight="15" x14ac:dyDescent="0.25"/>
  <cols>
    <col min="1" max="1" width="47.42578125" bestFit="1" customWidth="1"/>
    <col min="2" max="2" width="22.28515625" bestFit="1" customWidth="1"/>
  </cols>
  <sheetData>
    <row r="1" spans="1:2" x14ac:dyDescent="0.25">
      <c r="A1" s="34" t="s">
        <v>70</v>
      </c>
      <c r="B1" s="34" t="s">
        <v>71</v>
      </c>
    </row>
    <row r="2" spans="1:2" x14ac:dyDescent="0.25">
      <c r="A2" s="54" t="str">
        <f>'Автоматизированный расчет'!A55</f>
        <v>Главная Welcome страница</v>
      </c>
      <c r="B2" s="54" t="s">
        <v>72</v>
      </c>
    </row>
    <row r="3" spans="1:2" x14ac:dyDescent="0.25">
      <c r="A3" s="54" t="str">
        <f>'Автоматизированный расчет'!A56</f>
        <v>Вход в систему</v>
      </c>
      <c r="B3" s="54" t="s">
        <v>24</v>
      </c>
    </row>
    <row r="4" spans="1:2" x14ac:dyDescent="0.25">
      <c r="A4" s="54" t="str">
        <f>'Автоматизированный расчет'!A57</f>
        <v>Переход на страницу поиска билетов</v>
      </c>
      <c r="B4" s="59" t="s">
        <v>85</v>
      </c>
    </row>
    <row r="5" spans="1:2" x14ac:dyDescent="0.25">
      <c r="A5" s="54" t="str">
        <f>'Автоматизированный расчет'!A58</f>
        <v xml:space="preserve">Заполнение полей для поиска билета </v>
      </c>
      <c r="B5" s="54" t="s">
        <v>90</v>
      </c>
    </row>
    <row r="6" spans="1:2" x14ac:dyDescent="0.25">
      <c r="A6" s="54" t="str">
        <f>'Автоматизированный расчет'!A59</f>
        <v xml:space="preserve">Выбор рейса из найденных </v>
      </c>
      <c r="B6" s="54"/>
    </row>
    <row r="7" spans="1:2" x14ac:dyDescent="0.25">
      <c r="A7" s="54" t="str">
        <f>'Автоматизированный расчет'!A60</f>
        <v>Оплата билета</v>
      </c>
      <c r="B7" s="54"/>
    </row>
    <row r="8" spans="1:2" x14ac:dyDescent="0.25">
      <c r="A8" s="54" t="str">
        <f>'Автоматизированный расчет'!A61</f>
        <v>Просмотр квитанций</v>
      </c>
      <c r="B8" s="54"/>
    </row>
    <row r="9" spans="1:2" x14ac:dyDescent="0.25">
      <c r="A9" s="54" t="str">
        <f>'Автоматизированный расчет'!A62</f>
        <v xml:space="preserve">Отмена бронирования </v>
      </c>
      <c r="B9" s="54"/>
    </row>
    <row r="10" spans="1:2" x14ac:dyDescent="0.25">
      <c r="A10" s="54" t="str">
        <f>'Автоматизированный расчет'!A63</f>
        <v>Выход из системы</v>
      </c>
      <c r="B10" s="54"/>
    </row>
    <row r="11" spans="1:2" x14ac:dyDescent="0.25">
      <c r="A11" s="54" t="str">
        <f>'Автоматизированный расчет'!A64</f>
        <v>Перход на страницу регистрации</v>
      </c>
      <c r="B11" s="54"/>
    </row>
    <row r="12" spans="1:2" x14ac:dyDescent="0.25">
      <c r="A12" s="54" t="str">
        <f>'Автоматизированный расчет'!A65</f>
        <v>Заполнение полей регистарции</v>
      </c>
      <c r="B12" s="54"/>
    </row>
    <row r="13" spans="1:2" x14ac:dyDescent="0.25">
      <c r="A13" s="54" t="str">
        <f>'Автоматизированный расчет'!A66</f>
        <v>Переход на следуюущий эран после регистарции</v>
      </c>
      <c r="B13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A9" sqref="A9"/>
    </sheetView>
  </sheetViews>
  <sheetFormatPr defaultColWidth="8.85546875" defaultRowHeight="15" x14ac:dyDescent="0.25"/>
  <cols>
    <col min="1" max="1" width="36.42578125" bestFit="1" customWidth="1"/>
  </cols>
  <sheetData>
    <row r="1" spans="1:10" x14ac:dyDescent="0.25">
      <c r="A1" s="59" t="s">
        <v>27</v>
      </c>
      <c r="B1" s="59" t="s">
        <v>73</v>
      </c>
      <c r="C1" s="59" t="s">
        <v>74</v>
      </c>
      <c r="D1" s="59" t="s">
        <v>75</v>
      </c>
      <c r="E1" s="59" t="s">
        <v>76</v>
      </c>
      <c r="F1" s="59" t="s">
        <v>77</v>
      </c>
      <c r="G1" s="59" t="s">
        <v>78</v>
      </c>
      <c r="H1" s="59" t="s">
        <v>28</v>
      </c>
      <c r="I1" s="59" t="s">
        <v>29</v>
      </c>
      <c r="J1" s="59" t="s">
        <v>30</v>
      </c>
    </row>
    <row r="2" spans="1:10" x14ac:dyDescent="0.25">
      <c r="A2" s="59" t="s">
        <v>81</v>
      </c>
      <c r="B2" s="59" t="s">
        <v>29</v>
      </c>
      <c r="C2" s="59">
        <v>1.9690000000000001</v>
      </c>
      <c r="D2" s="59">
        <v>3.1269999999999998</v>
      </c>
      <c r="E2" s="59">
        <v>5.61</v>
      </c>
      <c r="F2" s="59">
        <v>0.82099999999999995</v>
      </c>
      <c r="G2" s="59">
        <v>4.2229999999999999</v>
      </c>
      <c r="H2" s="59">
        <v>180</v>
      </c>
      <c r="I2" s="59">
        <v>6</v>
      </c>
      <c r="J2" s="59">
        <v>0</v>
      </c>
    </row>
    <row r="3" spans="1:10" x14ac:dyDescent="0.25">
      <c r="A3" s="59" t="s">
        <v>84</v>
      </c>
      <c r="B3" s="59" t="s">
        <v>28</v>
      </c>
      <c r="C3" s="59">
        <v>0.23300000000000001</v>
      </c>
      <c r="D3" s="59">
        <v>0.32300000000000001</v>
      </c>
      <c r="E3" s="59">
        <v>0.83299999999999996</v>
      </c>
      <c r="F3" s="59">
        <v>9.7000000000000003E-2</v>
      </c>
      <c r="G3" s="59">
        <v>0.46100000000000002</v>
      </c>
      <c r="H3" s="59">
        <v>91</v>
      </c>
      <c r="I3" s="59">
        <v>0</v>
      </c>
      <c r="J3" s="59">
        <v>0</v>
      </c>
    </row>
    <row r="4" spans="1:10" x14ac:dyDescent="0.25">
      <c r="A4" s="59" t="s">
        <v>85</v>
      </c>
      <c r="B4" s="59" t="s">
        <v>28</v>
      </c>
      <c r="C4" s="59">
        <v>0.46</v>
      </c>
      <c r="D4" s="59">
        <v>0.80900000000000005</v>
      </c>
      <c r="E4" s="59">
        <v>1.5209999999999999</v>
      </c>
      <c r="F4" s="59">
        <v>0.20300000000000001</v>
      </c>
      <c r="G4" s="59">
        <v>1.083</v>
      </c>
      <c r="H4" s="59">
        <v>107</v>
      </c>
      <c r="I4" s="59">
        <v>0</v>
      </c>
      <c r="J4" s="59">
        <v>0</v>
      </c>
    </row>
    <row r="5" spans="1:10" x14ac:dyDescent="0.25">
      <c r="A5" s="59" t="s">
        <v>86</v>
      </c>
      <c r="B5" s="59" t="s">
        <v>28</v>
      </c>
      <c r="C5" s="59">
        <v>0.46600000000000003</v>
      </c>
      <c r="D5" s="59">
        <v>0.56399999999999995</v>
      </c>
      <c r="E5" s="59">
        <v>0.90600000000000003</v>
      </c>
      <c r="F5" s="59">
        <v>0.121</v>
      </c>
      <c r="G5" s="59">
        <v>0.72099999999999997</v>
      </c>
      <c r="H5" s="59">
        <v>30</v>
      </c>
      <c r="I5" s="59">
        <v>0</v>
      </c>
      <c r="J5" s="59">
        <v>0</v>
      </c>
    </row>
    <row r="6" spans="1:10" x14ac:dyDescent="0.25">
      <c r="A6" s="59" t="s">
        <v>87</v>
      </c>
      <c r="B6" s="59" t="s">
        <v>28</v>
      </c>
      <c r="C6" s="59">
        <v>0.46600000000000003</v>
      </c>
      <c r="D6" s="59">
        <v>0.66800000000000004</v>
      </c>
      <c r="E6" s="59">
        <v>1.5449999999999999</v>
      </c>
      <c r="F6" s="59">
        <v>0.21099999999999999</v>
      </c>
      <c r="G6" s="59">
        <v>0.98</v>
      </c>
      <c r="H6" s="59">
        <v>89</v>
      </c>
      <c r="I6" s="59">
        <v>0</v>
      </c>
      <c r="J6" s="59">
        <v>0</v>
      </c>
    </row>
    <row r="7" spans="1:10" x14ac:dyDescent="0.25">
      <c r="A7" s="59" t="s">
        <v>88</v>
      </c>
      <c r="B7" s="59" t="s">
        <v>28</v>
      </c>
      <c r="C7" s="59">
        <v>0.24</v>
      </c>
      <c r="D7" s="59">
        <v>0.29899999999999999</v>
      </c>
      <c r="E7" s="59">
        <v>0.46899999999999997</v>
      </c>
      <c r="F7" s="59">
        <v>6.9000000000000006E-2</v>
      </c>
      <c r="G7" s="59">
        <v>0.44900000000000001</v>
      </c>
      <c r="H7" s="59">
        <v>31</v>
      </c>
      <c r="I7" s="59">
        <v>0</v>
      </c>
      <c r="J7" s="59">
        <v>0</v>
      </c>
    </row>
    <row r="8" spans="1:10" x14ac:dyDescent="0.25">
      <c r="A8" s="59" t="s">
        <v>89</v>
      </c>
      <c r="B8" s="59" t="s">
        <v>28</v>
      </c>
      <c r="C8" s="59">
        <v>0.46899999999999997</v>
      </c>
      <c r="D8" s="59">
        <v>0.63</v>
      </c>
      <c r="E8" s="59">
        <v>1.1060000000000001</v>
      </c>
      <c r="F8" s="59">
        <v>0.156</v>
      </c>
      <c r="G8" s="59">
        <v>0.877</v>
      </c>
      <c r="H8" s="59">
        <v>186</v>
      </c>
      <c r="I8" s="59">
        <v>0</v>
      </c>
      <c r="J8" s="59">
        <v>0</v>
      </c>
    </row>
    <row r="9" spans="1:10" x14ac:dyDescent="0.25">
      <c r="A9" s="59" t="s">
        <v>90</v>
      </c>
      <c r="B9" s="59" t="s">
        <v>28</v>
      </c>
      <c r="C9" s="59">
        <v>0.23599999999999999</v>
      </c>
      <c r="D9" s="59">
        <v>0.33800000000000002</v>
      </c>
      <c r="E9" s="59">
        <v>0.60399999999999998</v>
      </c>
      <c r="F9" s="59">
        <v>0.1</v>
      </c>
      <c r="G9" s="59">
        <v>0.53100000000000003</v>
      </c>
      <c r="H9" s="59">
        <v>91</v>
      </c>
      <c r="I9" s="59">
        <v>6</v>
      </c>
      <c r="J9" s="59">
        <v>0</v>
      </c>
    </row>
    <row r="10" spans="1:10" x14ac:dyDescent="0.25">
      <c r="A10" s="59" t="s">
        <v>24</v>
      </c>
      <c r="B10" s="59" t="s">
        <v>28</v>
      </c>
      <c r="C10" s="59">
        <v>0.496</v>
      </c>
      <c r="D10" s="59">
        <v>0.81699999999999995</v>
      </c>
      <c r="E10" s="59">
        <v>1.631</v>
      </c>
      <c r="F10" s="59">
        <v>0.252</v>
      </c>
      <c r="G10" s="59">
        <v>1.1479999999999999</v>
      </c>
      <c r="H10" s="59">
        <v>156</v>
      </c>
      <c r="I10" s="59">
        <v>0</v>
      </c>
      <c r="J10" s="59">
        <v>0</v>
      </c>
    </row>
    <row r="11" spans="1:10" x14ac:dyDescent="0.25">
      <c r="A11" s="59" t="s">
        <v>25</v>
      </c>
      <c r="B11" s="59" t="s">
        <v>28</v>
      </c>
      <c r="C11" s="59">
        <v>0.44900000000000001</v>
      </c>
      <c r="D11" s="59">
        <v>0.57599999999999996</v>
      </c>
      <c r="E11" s="59">
        <v>0.92800000000000005</v>
      </c>
      <c r="F11" s="59">
        <v>0.12</v>
      </c>
      <c r="G11" s="59">
        <v>0.78300000000000003</v>
      </c>
      <c r="H11" s="59">
        <v>105</v>
      </c>
      <c r="I11" s="59">
        <v>0</v>
      </c>
      <c r="J11" s="59">
        <v>0</v>
      </c>
    </row>
    <row r="12" spans="1:10" x14ac:dyDescent="0.25">
      <c r="A12" s="59" t="s">
        <v>91</v>
      </c>
      <c r="B12" s="59" t="s">
        <v>28</v>
      </c>
      <c r="C12" s="59">
        <v>0.252</v>
      </c>
      <c r="D12" s="59">
        <v>0.34699999999999998</v>
      </c>
      <c r="E12" s="59">
        <v>0.54900000000000004</v>
      </c>
      <c r="F12" s="59">
        <v>0.08</v>
      </c>
      <c r="G12" s="59">
        <v>0.51500000000000001</v>
      </c>
      <c r="H12" s="59">
        <v>57</v>
      </c>
      <c r="I12" s="59">
        <v>0</v>
      </c>
      <c r="J12" s="59">
        <v>0</v>
      </c>
    </row>
    <row r="13" spans="1:10" x14ac:dyDescent="0.25">
      <c r="A13" s="59" t="s">
        <v>92</v>
      </c>
      <c r="B13" s="59" t="s">
        <v>28</v>
      </c>
      <c r="C13" s="59">
        <v>0.245</v>
      </c>
      <c r="D13" s="59">
        <v>0.27700000000000002</v>
      </c>
      <c r="E13" s="59">
        <v>0.58699999999999997</v>
      </c>
      <c r="F13" s="59">
        <v>7.0999999999999994E-2</v>
      </c>
      <c r="G13" s="59">
        <v>0.29899999999999999</v>
      </c>
      <c r="H13" s="59">
        <v>30</v>
      </c>
      <c r="I13" s="59">
        <v>0</v>
      </c>
      <c r="J13" s="59">
        <v>0</v>
      </c>
    </row>
    <row r="14" spans="1:10" x14ac:dyDescent="0.25">
      <c r="A14" s="59" t="s">
        <v>93</v>
      </c>
      <c r="B14" s="59" t="s">
        <v>28</v>
      </c>
      <c r="C14" s="59">
        <v>0.34699999999999998</v>
      </c>
      <c r="D14" s="59">
        <v>0.45400000000000001</v>
      </c>
      <c r="E14" s="59">
        <v>0.68600000000000005</v>
      </c>
      <c r="F14" s="59">
        <v>8.5999999999999993E-2</v>
      </c>
      <c r="G14" s="59">
        <v>0.57599999999999996</v>
      </c>
      <c r="H14" s="59">
        <v>23</v>
      </c>
      <c r="I14" s="59">
        <v>0</v>
      </c>
      <c r="J14" s="59">
        <v>0</v>
      </c>
    </row>
    <row r="15" spans="1:10" x14ac:dyDescent="0.25">
      <c r="A15" s="59" t="s">
        <v>94</v>
      </c>
      <c r="B15" s="59" t="s">
        <v>29</v>
      </c>
      <c r="C15" s="59">
        <v>1.9690000000000001</v>
      </c>
      <c r="D15" s="59">
        <v>2.3410000000000002</v>
      </c>
      <c r="E15" s="59">
        <v>3.45</v>
      </c>
      <c r="F15" s="59">
        <v>0.32</v>
      </c>
      <c r="G15" s="59">
        <v>2.806</v>
      </c>
      <c r="H15" s="59">
        <v>31</v>
      </c>
      <c r="I15" s="59">
        <v>0</v>
      </c>
      <c r="J15" s="59">
        <v>0</v>
      </c>
    </row>
    <row r="16" spans="1:10" x14ac:dyDescent="0.25">
      <c r="A16" s="59" t="s">
        <v>95</v>
      </c>
      <c r="B16" s="59" t="s">
        <v>29</v>
      </c>
      <c r="C16" s="59">
        <v>1.994</v>
      </c>
      <c r="D16" s="59">
        <v>2.5310000000000001</v>
      </c>
      <c r="E16" s="59">
        <v>3.798</v>
      </c>
      <c r="F16" s="59">
        <v>0.47199999999999998</v>
      </c>
      <c r="G16" s="59">
        <v>3.3660000000000001</v>
      </c>
      <c r="H16" s="59">
        <v>25</v>
      </c>
      <c r="I16" s="59">
        <v>0</v>
      </c>
      <c r="J16" s="59">
        <v>0</v>
      </c>
    </row>
    <row r="17" spans="1:10" x14ac:dyDescent="0.25">
      <c r="A17" s="59" t="s">
        <v>96</v>
      </c>
      <c r="B17" s="59" t="s">
        <v>29</v>
      </c>
      <c r="C17" s="59">
        <v>2.3759999999999999</v>
      </c>
      <c r="D17" s="59">
        <v>2.8780000000000001</v>
      </c>
      <c r="E17" s="59">
        <v>4.5129999999999999</v>
      </c>
      <c r="F17" s="59">
        <v>0.44900000000000001</v>
      </c>
      <c r="G17" s="59">
        <v>3.222</v>
      </c>
      <c r="H17" s="59">
        <v>23</v>
      </c>
      <c r="I17" s="59">
        <v>0</v>
      </c>
      <c r="J17" s="59">
        <v>0</v>
      </c>
    </row>
    <row r="18" spans="1:10" x14ac:dyDescent="0.25">
      <c r="A18" s="59" t="s">
        <v>97</v>
      </c>
      <c r="B18" s="59" t="s">
        <v>29</v>
      </c>
      <c r="C18" s="59">
        <v>2.3380000000000001</v>
      </c>
      <c r="D18" s="59">
        <v>3.0390000000000001</v>
      </c>
      <c r="E18" s="59">
        <v>4.7709999999999999</v>
      </c>
      <c r="F18" s="59">
        <v>0.57099999999999995</v>
      </c>
      <c r="G18" s="59">
        <v>3.6869999999999998</v>
      </c>
      <c r="H18" s="59">
        <v>34</v>
      </c>
      <c r="I18" s="59">
        <v>6</v>
      </c>
      <c r="J18" s="59">
        <v>0</v>
      </c>
    </row>
    <row r="19" spans="1:10" x14ac:dyDescent="0.25">
      <c r="A19" s="59" t="s">
        <v>98</v>
      </c>
      <c r="B19" s="59" t="s">
        <v>29</v>
      </c>
      <c r="C19" s="59">
        <v>3.012</v>
      </c>
      <c r="D19" s="59">
        <v>4.0720000000000001</v>
      </c>
      <c r="E19" s="59">
        <v>5.61</v>
      </c>
      <c r="F19" s="59">
        <v>0.45100000000000001</v>
      </c>
      <c r="G19" s="59">
        <v>4.633</v>
      </c>
      <c r="H19" s="59">
        <v>57</v>
      </c>
      <c r="I19" s="59">
        <v>0</v>
      </c>
      <c r="J19" s="59">
        <v>0</v>
      </c>
    </row>
    <row r="20" spans="1:10" x14ac:dyDescent="0.25">
      <c r="A20" s="59" t="s">
        <v>99</v>
      </c>
      <c r="B20" s="59" t="s">
        <v>29</v>
      </c>
      <c r="C20" s="59">
        <v>2.0299999999999998</v>
      </c>
      <c r="D20" s="59">
        <v>2.5419999999999998</v>
      </c>
      <c r="E20" s="59">
        <v>3.1019999999999999</v>
      </c>
      <c r="F20" s="59">
        <v>0.33400000000000002</v>
      </c>
      <c r="G20" s="59">
        <v>2.9420000000000002</v>
      </c>
      <c r="H20" s="59">
        <v>10</v>
      </c>
      <c r="I20" s="59">
        <v>0</v>
      </c>
      <c r="J20" s="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22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95" t="s">
        <v>33</v>
      </c>
      <c r="F9" s="95"/>
      <c r="G9" s="95"/>
      <c r="H9" s="95"/>
      <c r="I9" s="95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95" t="s">
        <v>31</v>
      </c>
      <c r="F23" s="95"/>
      <c r="G23" s="95"/>
      <c r="H23" s="95"/>
      <c r="I23" s="95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95" t="s">
        <v>32</v>
      </c>
      <c r="F35" s="95"/>
      <c r="G35" s="95"/>
      <c r="H35" s="95"/>
      <c r="I35" s="95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Артем Клейменов</cp:lastModifiedBy>
  <dcterms:created xsi:type="dcterms:W3CDTF">2015-06-05T18:19:34Z</dcterms:created>
  <dcterms:modified xsi:type="dcterms:W3CDTF">2024-12-14T12:12:21Z</dcterms:modified>
</cp:coreProperties>
</file>