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7266B79E-68B9-4161-9D11-6EBEC63803BA}" xr6:coauthVersionLast="47" xr6:coauthVersionMax="47" xr10:uidLastSave="{00000000-0000-0000-0000-000000000000}"/>
  <bookViews>
    <workbookView xWindow="-120" yWindow="-120" windowWidth="29040" windowHeight="15840" tabRatio="752" xr2:uid="{00000000-000D-0000-FFFF-FFFF00000000}"/>
  </bookViews>
  <sheets>
    <sheet name="Summary" sheetId="1" r:id="rId1"/>
    <sheet name="Q2-Site Services" sheetId="16" r:id="rId2"/>
    <sheet name="Q2-Supply" sheetId="21" r:id="rId3"/>
    <sheet name="Q3-Site Services" sheetId="26" r:id="rId4"/>
    <sheet name="Q3-Supply" sheetId="27" r:id="rId5"/>
    <sheet name="Q4-Site Services" sheetId="28" r:id="rId6"/>
    <sheet name="Q4-Supply" sheetId="29" r:id="rId7"/>
    <sheet name="Productivity-Q2" sheetId="9" r:id="rId8"/>
    <sheet name="Productivity-Q3" sheetId="12" r:id="rId9"/>
    <sheet name="Productivity-Q4" sheetId="13" r:id="rId10"/>
    <sheet name="P&amp;M-Q2" sheetId="10" r:id="rId11"/>
    <sheet name="P&amp;M-Q3" sheetId="17" r:id="rId12"/>
    <sheet name="P&amp;M-Q4" sheetId="18" r:id="rId13"/>
    <sheet name="Site OH-Q2" sheetId="11" r:id="rId14"/>
    <sheet name="Site OH-Q3" sheetId="19" r:id="rId15"/>
    <sheet name="Site OH-Q4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9" l="1"/>
  <c r="J5" i="19"/>
  <c r="I6" i="19"/>
  <c r="J6" i="19"/>
  <c r="I7" i="19"/>
  <c r="J7" i="19"/>
  <c r="I8" i="19"/>
  <c r="J8" i="19"/>
  <c r="J4" i="19"/>
  <c r="I4" i="19"/>
  <c r="I5" i="20"/>
  <c r="J5" i="20"/>
  <c r="I6" i="20"/>
  <c r="J6" i="20"/>
  <c r="I7" i="20"/>
  <c r="J7" i="20"/>
  <c r="I8" i="20"/>
  <c r="J8" i="20"/>
  <c r="J4" i="20"/>
  <c r="I4" i="20"/>
  <c r="R19" i="20" l="1"/>
  <c r="Q19" i="20"/>
  <c r="R18" i="20"/>
  <c r="Q18" i="20"/>
  <c r="R17" i="20"/>
  <c r="Q17" i="20"/>
  <c r="R16" i="20"/>
  <c r="Q16" i="20"/>
  <c r="R15" i="20"/>
  <c r="Q15" i="20"/>
  <c r="R14" i="20"/>
  <c r="Q14" i="20"/>
  <c r="R13" i="20"/>
  <c r="Q13" i="20"/>
  <c r="R12" i="20"/>
  <c r="Q12" i="20"/>
  <c r="R11" i="20"/>
  <c r="Q11" i="20"/>
  <c r="R10" i="20"/>
  <c r="Q10" i="20"/>
  <c r="Q10" i="19"/>
  <c r="R19" i="11" l="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Q30" i="28"/>
  <c r="P30" i="28"/>
  <c r="O30" i="28"/>
  <c r="N30" i="28"/>
  <c r="M30" i="28"/>
  <c r="L30" i="28"/>
  <c r="K30" i="28"/>
  <c r="J30" i="28"/>
  <c r="I30" i="28"/>
  <c r="Q29" i="28"/>
  <c r="P29" i="28"/>
  <c r="O29" i="28"/>
  <c r="N29" i="28"/>
  <c r="M29" i="28"/>
  <c r="L29" i="28"/>
  <c r="K29" i="28"/>
  <c r="J29" i="28"/>
  <c r="I29" i="28"/>
  <c r="Q28" i="28"/>
  <c r="P28" i="28"/>
  <c r="O28" i="28"/>
  <c r="N28" i="28"/>
  <c r="M28" i="28"/>
  <c r="L28" i="28"/>
  <c r="K28" i="28"/>
  <c r="J28" i="28"/>
  <c r="I28" i="28"/>
  <c r="Q30" i="26"/>
  <c r="P30" i="26"/>
  <c r="O30" i="26"/>
  <c r="N30" i="26"/>
  <c r="M30" i="26"/>
  <c r="L30" i="26"/>
  <c r="K30" i="26"/>
  <c r="J30" i="26"/>
  <c r="I30" i="26"/>
  <c r="Q29" i="26"/>
  <c r="P29" i="26"/>
  <c r="O29" i="26"/>
  <c r="N29" i="26"/>
  <c r="M29" i="26"/>
  <c r="L29" i="26"/>
  <c r="K29" i="26"/>
  <c r="J29" i="26"/>
  <c r="I29" i="26"/>
  <c r="Q28" i="26"/>
  <c r="P28" i="26"/>
  <c r="O28" i="26"/>
  <c r="N28" i="26"/>
  <c r="M28" i="26"/>
  <c r="L28" i="26"/>
  <c r="K28" i="26"/>
  <c r="J28" i="26"/>
  <c r="I28" i="2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D30" i="16"/>
  <c r="D29" i="16"/>
  <c r="D28" i="16"/>
  <c r="K13" i="1"/>
  <c r="K12" i="1"/>
  <c r="K11" i="1"/>
  <c r="U4" i="1"/>
  <c r="P4" i="1"/>
  <c r="P6" i="1"/>
  <c r="I5" i="18" l="1"/>
  <c r="J5" i="18"/>
  <c r="I6" i="18"/>
  <c r="J6" i="18"/>
  <c r="I7" i="18"/>
  <c r="J7" i="18"/>
  <c r="I8" i="18"/>
  <c r="J8" i="18"/>
  <c r="J4" i="18"/>
  <c r="I4" i="18"/>
  <c r="I5" i="17"/>
  <c r="J5" i="17"/>
  <c r="I6" i="17"/>
  <c r="J6" i="17"/>
  <c r="I7" i="17"/>
  <c r="J7" i="17"/>
  <c r="I8" i="17"/>
  <c r="J8" i="17"/>
  <c r="J4" i="17"/>
  <c r="I4" i="17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I5" i="13"/>
  <c r="H5" i="13"/>
  <c r="H6" i="12"/>
  <c r="I6" i="12"/>
  <c r="H7" i="12"/>
  <c r="I7" i="12"/>
  <c r="H8" i="12"/>
  <c r="I8" i="12"/>
  <c r="H9" i="12"/>
  <c r="I9" i="12"/>
  <c r="H10" i="12"/>
  <c r="I10" i="12"/>
  <c r="H12" i="12"/>
  <c r="I12" i="12"/>
  <c r="I5" i="12"/>
  <c r="H5" i="12"/>
  <c r="D9" i="28"/>
  <c r="E9" i="28"/>
  <c r="E9" i="26"/>
  <c r="F9" i="26"/>
  <c r="G9" i="26"/>
  <c r="H9" i="26"/>
  <c r="D9" i="26"/>
  <c r="Q20" i="20" l="1"/>
  <c r="R19" i="19"/>
  <c r="Q19" i="19"/>
  <c r="R18" i="19"/>
  <c r="Q18" i="19"/>
  <c r="R17" i="19"/>
  <c r="Q17" i="19"/>
  <c r="R16" i="19"/>
  <c r="Q16" i="19"/>
  <c r="R15" i="19"/>
  <c r="Q15" i="19"/>
  <c r="R14" i="19"/>
  <c r="Q14" i="19"/>
  <c r="R13" i="19"/>
  <c r="Q13" i="19"/>
  <c r="R12" i="19"/>
  <c r="Q12" i="19"/>
  <c r="R11" i="19"/>
  <c r="Q11" i="19"/>
  <c r="R10" i="19"/>
  <c r="T10" i="19" s="1"/>
  <c r="J10" i="20" s="1"/>
  <c r="T10" i="20" s="1"/>
  <c r="S11" i="11"/>
  <c r="I11" i="19" s="1"/>
  <c r="T11" i="11"/>
  <c r="J11" i="19" s="1"/>
  <c r="S12" i="11"/>
  <c r="I12" i="19" s="1"/>
  <c r="T12" i="11"/>
  <c r="J12" i="19" s="1"/>
  <c r="S13" i="11"/>
  <c r="I13" i="19" s="1"/>
  <c r="T13" i="11"/>
  <c r="J13" i="19" s="1"/>
  <c r="S14" i="11"/>
  <c r="I14" i="19" s="1"/>
  <c r="T14" i="11"/>
  <c r="J14" i="19" s="1"/>
  <c r="S15" i="11"/>
  <c r="I15" i="19" s="1"/>
  <c r="T15" i="11"/>
  <c r="J15" i="19" s="1"/>
  <c r="S16" i="11"/>
  <c r="I16" i="19" s="1"/>
  <c r="T16" i="11"/>
  <c r="J16" i="19" s="1"/>
  <c r="J20" i="19" s="1"/>
  <c r="S17" i="11"/>
  <c r="I17" i="19" s="1"/>
  <c r="T17" i="11"/>
  <c r="J17" i="19" s="1"/>
  <c r="S18" i="11"/>
  <c r="I18" i="19" s="1"/>
  <c r="T18" i="11"/>
  <c r="J18" i="19" s="1"/>
  <c r="S19" i="11"/>
  <c r="I19" i="19" s="1"/>
  <c r="T19" i="11"/>
  <c r="J19" i="19" s="1"/>
  <c r="T10" i="11"/>
  <c r="J10" i="19" s="1"/>
  <c r="S10" i="11"/>
  <c r="I10" i="19" s="1"/>
  <c r="S10" i="19" s="1"/>
  <c r="I10" i="20" s="1"/>
  <c r="S10" i="20" s="1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F10" i="19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E19" i="20"/>
  <c r="F19" i="20"/>
  <c r="F10" i="20"/>
  <c r="E10" i="20"/>
  <c r="E10" i="19"/>
  <c r="R20" i="11"/>
  <c r="Q20" i="11"/>
  <c r="P20" i="11"/>
  <c r="O20" i="11"/>
  <c r="N20" i="11"/>
  <c r="M20" i="11"/>
  <c r="L20" i="11"/>
  <c r="K20" i="11"/>
  <c r="J20" i="11"/>
  <c r="I20" i="11"/>
  <c r="F20" i="11"/>
  <c r="E20" i="11"/>
  <c r="P20" i="19"/>
  <c r="O20" i="19"/>
  <c r="N20" i="19"/>
  <c r="M20" i="19"/>
  <c r="L20" i="19"/>
  <c r="K20" i="19"/>
  <c r="F20" i="20"/>
  <c r="K20" i="20"/>
  <c r="L20" i="20"/>
  <c r="M20" i="20"/>
  <c r="N20" i="20"/>
  <c r="O20" i="20"/>
  <c r="P20" i="20"/>
  <c r="R20" i="20"/>
  <c r="F9" i="11"/>
  <c r="H19" i="11" s="1"/>
  <c r="E9" i="11"/>
  <c r="G19" i="11" s="1"/>
  <c r="E5" i="19"/>
  <c r="F5" i="19"/>
  <c r="E6" i="19"/>
  <c r="F6" i="19"/>
  <c r="H6" i="19" s="1"/>
  <c r="E7" i="19"/>
  <c r="F7" i="19"/>
  <c r="E8" i="19"/>
  <c r="F8" i="19"/>
  <c r="F4" i="19"/>
  <c r="E5" i="20"/>
  <c r="G5" i="20" s="1"/>
  <c r="F5" i="20"/>
  <c r="E6" i="20"/>
  <c r="F6" i="20"/>
  <c r="E7" i="20"/>
  <c r="G7" i="20" s="1"/>
  <c r="F7" i="20"/>
  <c r="E8" i="20"/>
  <c r="F8" i="20"/>
  <c r="F4" i="20"/>
  <c r="F9" i="20" s="1"/>
  <c r="E4" i="20"/>
  <c r="E4" i="19"/>
  <c r="G4" i="19" s="1"/>
  <c r="D5" i="20"/>
  <c r="D6" i="20"/>
  <c r="H6" i="20" s="1"/>
  <c r="D7" i="20"/>
  <c r="D8" i="20"/>
  <c r="D5" i="19"/>
  <c r="D6" i="19"/>
  <c r="D7" i="19"/>
  <c r="D8" i="19"/>
  <c r="H8" i="19" s="1"/>
  <c r="D4" i="20"/>
  <c r="D4" i="19"/>
  <c r="D5" i="11"/>
  <c r="G5" i="11" s="1"/>
  <c r="D6" i="11"/>
  <c r="H6" i="11" s="1"/>
  <c r="D7" i="11"/>
  <c r="G7" i="11" s="1"/>
  <c r="D8" i="11"/>
  <c r="H8" i="11" s="1"/>
  <c r="D4" i="11"/>
  <c r="H4" i="11" s="1"/>
  <c r="R10" i="10"/>
  <c r="Q10" i="10"/>
  <c r="T19" i="19" l="1"/>
  <c r="J19" i="20" s="1"/>
  <c r="T19" i="20" s="1"/>
  <c r="H4" i="19"/>
  <c r="G6" i="19"/>
  <c r="G8" i="11"/>
  <c r="T11" i="19"/>
  <c r="J11" i="20" s="1"/>
  <c r="T11" i="20" s="1"/>
  <c r="T17" i="19"/>
  <c r="J17" i="20" s="1"/>
  <c r="T17" i="20" s="1"/>
  <c r="T13" i="19"/>
  <c r="J13" i="20" s="1"/>
  <c r="T13" i="20" s="1"/>
  <c r="S12" i="19"/>
  <c r="I12" i="20" s="1"/>
  <c r="S12" i="20" s="1"/>
  <c r="E20" i="20"/>
  <c r="T15" i="19"/>
  <c r="J15" i="20" s="1"/>
  <c r="T15" i="20" s="1"/>
  <c r="H7" i="20"/>
  <c r="H5" i="20"/>
  <c r="R20" i="19"/>
  <c r="Q20" i="19"/>
  <c r="S14" i="19"/>
  <c r="I14" i="20" s="1"/>
  <c r="S14" i="20" s="1"/>
  <c r="S16" i="19"/>
  <c r="I16" i="20" s="1"/>
  <c r="S16" i="20" s="1"/>
  <c r="S18" i="19"/>
  <c r="I18" i="20" s="1"/>
  <c r="S18" i="20" s="1"/>
  <c r="E20" i="19"/>
  <c r="H5" i="19"/>
  <c r="H4" i="20"/>
  <c r="E9" i="20"/>
  <c r="G19" i="20" s="1"/>
  <c r="G11" i="11"/>
  <c r="G14" i="11"/>
  <c r="E9" i="19"/>
  <c r="G18" i="19" s="1"/>
  <c r="G18" i="11"/>
  <c r="T20" i="11"/>
  <c r="S20" i="11"/>
  <c r="I20" i="19"/>
  <c r="F20" i="19"/>
  <c r="G12" i="20"/>
  <c r="G18" i="20"/>
  <c r="G11" i="20"/>
  <c r="H19" i="20"/>
  <c r="H16" i="20"/>
  <c r="H12" i="20"/>
  <c r="H18" i="20"/>
  <c r="H14" i="20"/>
  <c r="H11" i="20"/>
  <c r="F9" i="19"/>
  <c r="H8" i="20"/>
  <c r="H11" i="11"/>
  <c r="H14" i="11"/>
  <c r="H18" i="11"/>
  <c r="H7" i="19"/>
  <c r="G12" i="11"/>
  <c r="G16" i="11"/>
  <c r="H12" i="11"/>
  <c r="H16" i="11"/>
  <c r="G8" i="19"/>
  <c r="G6" i="11"/>
  <c r="G4" i="11"/>
  <c r="H7" i="11"/>
  <c r="H5" i="11"/>
  <c r="G5" i="19"/>
  <c r="G7" i="19"/>
  <c r="G4" i="20"/>
  <c r="G6" i="20"/>
  <c r="G8" i="20"/>
  <c r="T12" i="19"/>
  <c r="J12" i="20" s="1"/>
  <c r="T12" i="20" s="1"/>
  <c r="T14" i="19"/>
  <c r="J14" i="20" s="1"/>
  <c r="T14" i="20" s="1"/>
  <c r="T16" i="19"/>
  <c r="J16" i="20" s="1"/>
  <c r="T16" i="20" s="1"/>
  <c r="T18" i="19"/>
  <c r="J18" i="20" s="1"/>
  <c r="T18" i="20" s="1"/>
  <c r="S11" i="19"/>
  <c r="I11" i="20" s="1"/>
  <c r="S13" i="19"/>
  <c r="I13" i="20" s="1"/>
  <c r="S13" i="20" s="1"/>
  <c r="S15" i="19"/>
  <c r="I15" i="20" s="1"/>
  <c r="S15" i="20" s="1"/>
  <c r="S17" i="19"/>
  <c r="I17" i="20" s="1"/>
  <c r="S17" i="20" s="1"/>
  <c r="S19" i="19"/>
  <c r="I19" i="20" s="1"/>
  <c r="S19" i="20" s="1"/>
  <c r="R10" i="18"/>
  <c r="Q10" i="18"/>
  <c r="R10" i="17"/>
  <c r="Q10" i="17"/>
  <c r="T10" i="10"/>
  <c r="J10" i="17" s="1"/>
  <c r="S10" i="10"/>
  <c r="I10" i="17" s="1"/>
  <c r="F9" i="10"/>
  <c r="F10" i="10" s="1"/>
  <c r="E9" i="10"/>
  <c r="E10" i="10" s="1"/>
  <c r="H4" i="17"/>
  <c r="H5" i="10"/>
  <c r="H6" i="10"/>
  <c r="H7" i="10"/>
  <c r="H8" i="10"/>
  <c r="H4" i="10"/>
  <c r="G5" i="10"/>
  <c r="G6" i="10"/>
  <c r="G7" i="10"/>
  <c r="G8" i="10"/>
  <c r="G4" i="10"/>
  <c r="E5" i="18"/>
  <c r="F5" i="18"/>
  <c r="E6" i="18"/>
  <c r="F6" i="18"/>
  <c r="E7" i="18"/>
  <c r="F7" i="18"/>
  <c r="E8" i="18"/>
  <c r="F8" i="18"/>
  <c r="F4" i="18"/>
  <c r="E4" i="18"/>
  <c r="F4" i="17"/>
  <c r="F5" i="17"/>
  <c r="F6" i="17"/>
  <c r="H6" i="17" s="1"/>
  <c r="F7" i="17"/>
  <c r="H7" i="17" s="1"/>
  <c r="F8" i="17"/>
  <c r="E5" i="17"/>
  <c r="E6" i="17"/>
  <c r="G6" i="17" s="1"/>
  <c r="E7" i="17"/>
  <c r="E8" i="17"/>
  <c r="G8" i="17" s="1"/>
  <c r="E4" i="17"/>
  <c r="G4" i="17" s="1"/>
  <c r="D5" i="18"/>
  <c r="D6" i="18"/>
  <c r="D7" i="18"/>
  <c r="D8" i="18"/>
  <c r="D4" i="18"/>
  <c r="D5" i="17"/>
  <c r="D6" i="17"/>
  <c r="D7" i="17"/>
  <c r="D8" i="17"/>
  <c r="H8" i="17" s="1"/>
  <c r="D4" i="17"/>
  <c r="F6" i="9"/>
  <c r="G6" i="9" s="1"/>
  <c r="F7" i="9"/>
  <c r="G7" i="9" s="1"/>
  <c r="F8" i="9"/>
  <c r="G8" i="9" s="1"/>
  <c r="F9" i="9"/>
  <c r="G9" i="9" s="1"/>
  <c r="F10" i="9"/>
  <c r="G10" i="9" s="1"/>
  <c r="F12" i="9"/>
  <c r="G12" i="9" s="1"/>
  <c r="F5" i="9"/>
  <c r="G5" i="9" s="1"/>
  <c r="D6" i="12"/>
  <c r="E6" i="12"/>
  <c r="D7" i="12"/>
  <c r="E7" i="12"/>
  <c r="F7" i="12" s="1"/>
  <c r="G7" i="12" s="1"/>
  <c r="D8" i="12"/>
  <c r="E8" i="12"/>
  <c r="D9" i="12"/>
  <c r="E9" i="12"/>
  <c r="D10" i="12"/>
  <c r="E10" i="12"/>
  <c r="F10" i="12" s="1"/>
  <c r="G10" i="12" s="1"/>
  <c r="D12" i="12"/>
  <c r="E12" i="12"/>
  <c r="E5" i="12"/>
  <c r="D6" i="13"/>
  <c r="E6" i="13"/>
  <c r="D7" i="13"/>
  <c r="E7" i="13"/>
  <c r="D8" i="13"/>
  <c r="E8" i="13"/>
  <c r="D9" i="13"/>
  <c r="E9" i="13"/>
  <c r="D10" i="13"/>
  <c r="E10" i="13"/>
  <c r="D12" i="13"/>
  <c r="E12" i="13"/>
  <c r="E5" i="13"/>
  <c r="D5" i="13"/>
  <c r="D5" i="12"/>
  <c r="F11" i="1"/>
  <c r="G11" i="1"/>
  <c r="F12" i="1"/>
  <c r="G12" i="1"/>
  <c r="F13" i="1"/>
  <c r="G13" i="1"/>
  <c r="E12" i="1"/>
  <c r="E13" i="1"/>
  <c r="E11" i="1"/>
  <c r="R10" i="21"/>
  <c r="T12" i="21"/>
  <c r="S12" i="21"/>
  <c r="R12" i="21"/>
  <c r="T11" i="21"/>
  <c r="S11" i="21"/>
  <c r="R11" i="21"/>
  <c r="T10" i="21"/>
  <c r="S10" i="21"/>
  <c r="T12" i="29"/>
  <c r="S12" i="29"/>
  <c r="R12" i="29"/>
  <c r="T11" i="29"/>
  <c r="S11" i="29"/>
  <c r="P12" i="1" s="1"/>
  <c r="R11" i="29"/>
  <c r="T10" i="29"/>
  <c r="S10" i="29"/>
  <c r="R10" i="29"/>
  <c r="R10" i="27"/>
  <c r="S10" i="27"/>
  <c r="T10" i="27"/>
  <c r="R11" i="27"/>
  <c r="S11" i="27"/>
  <c r="T11" i="27"/>
  <c r="R12" i="27"/>
  <c r="S12" i="27"/>
  <c r="T12" i="27"/>
  <c r="E5" i="29"/>
  <c r="E6" i="29"/>
  <c r="E7" i="29"/>
  <c r="E8" i="29"/>
  <c r="E5" i="27"/>
  <c r="E6" i="27"/>
  <c r="E7" i="27"/>
  <c r="E8" i="27"/>
  <c r="T8" i="29"/>
  <c r="S8" i="29"/>
  <c r="R8" i="29"/>
  <c r="T7" i="29"/>
  <c r="S7" i="29"/>
  <c r="R7" i="29"/>
  <c r="T6" i="29"/>
  <c r="S6" i="29"/>
  <c r="R6" i="29"/>
  <c r="T5" i="29"/>
  <c r="S5" i="29"/>
  <c r="R5" i="29"/>
  <c r="T8" i="27"/>
  <c r="S8" i="27"/>
  <c r="R8" i="27"/>
  <c r="T7" i="27"/>
  <c r="S7" i="27"/>
  <c r="R7" i="27"/>
  <c r="T6" i="27"/>
  <c r="S6" i="27"/>
  <c r="R6" i="27"/>
  <c r="T5" i="27"/>
  <c r="S5" i="27"/>
  <c r="R5" i="27"/>
  <c r="R8" i="21"/>
  <c r="U8" i="21" s="1"/>
  <c r="F8" i="27" s="1"/>
  <c r="R6" i="21"/>
  <c r="R5" i="21"/>
  <c r="U5" i="21" s="1"/>
  <c r="F5" i="27" s="1"/>
  <c r="S6" i="21"/>
  <c r="V6" i="21" s="1"/>
  <c r="G6" i="27" s="1"/>
  <c r="T6" i="21"/>
  <c r="W6" i="21" s="1"/>
  <c r="H6" i="27" s="1"/>
  <c r="U6" i="21"/>
  <c r="F6" i="27" s="1"/>
  <c r="R7" i="21"/>
  <c r="U7" i="21" s="1"/>
  <c r="F7" i="27" s="1"/>
  <c r="S7" i="21"/>
  <c r="V7" i="21" s="1"/>
  <c r="G7" i="27" s="1"/>
  <c r="T7" i="21"/>
  <c r="W7" i="21" s="1"/>
  <c r="H7" i="27" s="1"/>
  <c r="S8" i="21"/>
  <c r="V8" i="21" s="1"/>
  <c r="G8" i="27" s="1"/>
  <c r="T8" i="21"/>
  <c r="W8" i="21"/>
  <c r="H8" i="27" s="1"/>
  <c r="T5" i="21"/>
  <c r="W5" i="21" s="1"/>
  <c r="H5" i="27" s="1"/>
  <c r="S5" i="21"/>
  <c r="V5" i="21" s="1"/>
  <c r="G5" i="27" s="1"/>
  <c r="V5" i="27" s="1"/>
  <c r="G5" i="29" s="1"/>
  <c r="T26" i="28"/>
  <c r="S26" i="28"/>
  <c r="R26" i="28"/>
  <c r="T25" i="28"/>
  <c r="S25" i="28"/>
  <c r="R25" i="28"/>
  <c r="T24" i="28"/>
  <c r="S24" i="28"/>
  <c r="R24" i="28"/>
  <c r="T26" i="26"/>
  <c r="S26" i="26"/>
  <c r="R26" i="26"/>
  <c r="T25" i="26"/>
  <c r="S25" i="26"/>
  <c r="R25" i="26"/>
  <c r="T24" i="26"/>
  <c r="S24" i="26"/>
  <c r="R24" i="26"/>
  <c r="T26" i="16"/>
  <c r="W26" i="16" s="1"/>
  <c r="H26" i="26" s="1"/>
  <c r="S26" i="16"/>
  <c r="V26" i="16" s="1"/>
  <c r="G26" i="26" s="1"/>
  <c r="R26" i="16"/>
  <c r="U26" i="16" s="1"/>
  <c r="F26" i="26" s="1"/>
  <c r="T25" i="16"/>
  <c r="W25" i="16" s="1"/>
  <c r="H25" i="26" s="1"/>
  <c r="S25" i="16"/>
  <c r="V25" i="16" s="1"/>
  <c r="G25" i="26" s="1"/>
  <c r="V25" i="26" s="1"/>
  <c r="G25" i="28" s="1"/>
  <c r="V25" i="28" s="1"/>
  <c r="R25" i="16"/>
  <c r="U25" i="16" s="1"/>
  <c r="F25" i="26" s="1"/>
  <c r="T24" i="16"/>
  <c r="W24" i="16" s="1"/>
  <c r="H24" i="26" s="1"/>
  <c r="S24" i="16"/>
  <c r="V24" i="16" s="1"/>
  <c r="G24" i="26" s="1"/>
  <c r="R24" i="16"/>
  <c r="U24" i="16" s="1"/>
  <c r="F24" i="26" s="1"/>
  <c r="R11" i="28"/>
  <c r="R28" i="28" s="1"/>
  <c r="E24" i="28"/>
  <c r="E25" i="28"/>
  <c r="E26" i="28"/>
  <c r="E24" i="26"/>
  <c r="E25" i="26"/>
  <c r="E26" i="26"/>
  <c r="E15" i="28"/>
  <c r="E16" i="28"/>
  <c r="E17" i="28"/>
  <c r="E18" i="28"/>
  <c r="E19" i="28"/>
  <c r="E20" i="28"/>
  <c r="E21" i="28"/>
  <c r="E22" i="28"/>
  <c r="E15" i="26"/>
  <c r="E16" i="26"/>
  <c r="E17" i="26"/>
  <c r="E18" i="26"/>
  <c r="E19" i="26"/>
  <c r="E20" i="26"/>
  <c r="E21" i="26"/>
  <c r="E22" i="26"/>
  <c r="T22" i="16"/>
  <c r="W22" i="16" s="1"/>
  <c r="H22" i="26" s="1"/>
  <c r="S22" i="16"/>
  <c r="V22" i="16" s="1"/>
  <c r="G22" i="26" s="1"/>
  <c r="R22" i="16"/>
  <c r="U22" i="16" s="1"/>
  <c r="F22" i="26" s="1"/>
  <c r="T21" i="16"/>
  <c r="W21" i="16" s="1"/>
  <c r="H21" i="26" s="1"/>
  <c r="S21" i="16"/>
  <c r="V21" i="16" s="1"/>
  <c r="G21" i="26" s="1"/>
  <c r="R21" i="16"/>
  <c r="U21" i="16" s="1"/>
  <c r="F21" i="26" s="1"/>
  <c r="T20" i="16"/>
  <c r="W20" i="16" s="1"/>
  <c r="H20" i="26" s="1"/>
  <c r="S20" i="16"/>
  <c r="V20" i="16" s="1"/>
  <c r="G20" i="26" s="1"/>
  <c r="R20" i="16"/>
  <c r="U20" i="16" s="1"/>
  <c r="F20" i="26" s="1"/>
  <c r="T19" i="16"/>
  <c r="W19" i="16" s="1"/>
  <c r="H19" i="26" s="1"/>
  <c r="S19" i="16"/>
  <c r="V19" i="16" s="1"/>
  <c r="G19" i="26" s="1"/>
  <c r="R19" i="16"/>
  <c r="U19" i="16" s="1"/>
  <c r="F19" i="26" s="1"/>
  <c r="T18" i="16"/>
  <c r="W18" i="16" s="1"/>
  <c r="H18" i="26" s="1"/>
  <c r="S18" i="16"/>
  <c r="V18" i="16" s="1"/>
  <c r="G18" i="26" s="1"/>
  <c r="R18" i="16"/>
  <c r="U18" i="16" s="1"/>
  <c r="F18" i="26" s="1"/>
  <c r="T17" i="16"/>
  <c r="W17" i="16" s="1"/>
  <c r="H17" i="26" s="1"/>
  <c r="S17" i="16"/>
  <c r="V17" i="16" s="1"/>
  <c r="G17" i="26" s="1"/>
  <c r="R17" i="16"/>
  <c r="U17" i="16" s="1"/>
  <c r="F17" i="26" s="1"/>
  <c r="T16" i="16"/>
  <c r="W16" i="16" s="1"/>
  <c r="H16" i="26" s="1"/>
  <c r="S16" i="16"/>
  <c r="V16" i="16" s="1"/>
  <c r="G16" i="26" s="1"/>
  <c r="R16" i="16"/>
  <c r="U16" i="16" s="1"/>
  <c r="F16" i="26" s="1"/>
  <c r="T15" i="16"/>
  <c r="W15" i="16" s="1"/>
  <c r="H15" i="26" s="1"/>
  <c r="S15" i="16"/>
  <c r="V15" i="16" s="1"/>
  <c r="G15" i="26" s="1"/>
  <c r="R15" i="16"/>
  <c r="U15" i="16" s="1"/>
  <c r="F15" i="26" s="1"/>
  <c r="T22" i="26"/>
  <c r="S22" i="26"/>
  <c r="R22" i="26"/>
  <c r="T21" i="26"/>
  <c r="S21" i="26"/>
  <c r="R21" i="26"/>
  <c r="T20" i="26"/>
  <c r="S20" i="26"/>
  <c r="R20" i="26"/>
  <c r="T19" i="26"/>
  <c r="S19" i="26"/>
  <c r="R19" i="26"/>
  <c r="T18" i="26"/>
  <c r="S18" i="26"/>
  <c r="R18" i="26"/>
  <c r="T17" i="26"/>
  <c r="S17" i="26"/>
  <c r="R17" i="26"/>
  <c r="T16" i="26"/>
  <c r="S16" i="26"/>
  <c r="R16" i="26"/>
  <c r="T15" i="26"/>
  <c r="S15" i="26"/>
  <c r="R15" i="26"/>
  <c r="R15" i="28"/>
  <c r="T22" i="28"/>
  <c r="S22" i="28"/>
  <c r="R22" i="28"/>
  <c r="T21" i="28"/>
  <c r="S21" i="28"/>
  <c r="R21" i="28"/>
  <c r="T20" i="28"/>
  <c r="S20" i="28"/>
  <c r="R20" i="28"/>
  <c r="T19" i="28"/>
  <c r="S19" i="28"/>
  <c r="R19" i="28"/>
  <c r="T18" i="28"/>
  <c r="S18" i="28"/>
  <c r="R18" i="28"/>
  <c r="T17" i="28"/>
  <c r="S17" i="28"/>
  <c r="R17" i="28"/>
  <c r="T16" i="28"/>
  <c r="S16" i="28"/>
  <c r="R16" i="28"/>
  <c r="T15" i="28"/>
  <c r="S15" i="28"/>
  <c r="R5" i="28"/>
  <c r="T13" i="28"/>
  <c r="T30" i="28" s="1"/>
  <c r="S13" i="28"/>
  <c r="S30" i="28" s="1"/>
  <c r="R13" i="28"/>
  <c r="R30" i="28" s="1"/>
  <c r="T12" i="28"/>
  <c r="T29" i="28" s="1"/>
  <c r="S12" i="28"/>
  <c r="R12" i="28"/>
  <c r="R29" i="28" s="1"/>
  <c r="T11" i="28"/>
  <c r="T28" i="28" s="1"/>
  <c r="S11" i="28"/>
  <c r="S28" i="28" s="1"/>
  <c r="S14" i="29" s="1"/>
  <c r="S18" i="29" s="1"/>
  <c r="R11" i="26"/>
  <c r="R28" i="26" s="1"/>
  <c r="T13" i="26"/>
  <c r="T30" i="26" s="1"/>
  <c r="S13" i="26"/>
  <c r="R13" i="26"/>
  <c r="R30" i="26" s="1"/>
  <c r="T12" i="26"/>
  <c r="T29" i="26" s="1"/>
  <c r="S12" i="26"/>
  <c r="S29" i="26" s="1"/>
  <c r="R12" i="26"/>
  <c r="R29" i="26" s="1"/>
  <c r="T11" i="26"/>
  <c r="T28" i="26" s="1"/>
  <c r="S11" i="26"/>
  <c r="E12" i="28"/>
  <c r="E29" i="28" s="1"/>
  <c r="E13" i="28"/>
  <c r="E30" i="28" s="1"/>
  <c r="E11" i="28"/>
  <c r="E28" i="28" s="1"/>
  <c r="E12" i="26"/>
  <c r="E29" i="26" s="1"/>
  <c r="E13" i="26"/>
  <c r="E30" i="26" s="1"/>
  <c r="E11" i="26"/>
  <c r="E28" i="26" s="1"/>
  <c r="R11" i="16"/>
  <c r="T13" i="16"/>
  <c r="S13" i="16"/>
  <c r="R13" i="16"/>
  <c r="T12" i="16"/>
  <c r="S12" i="16"/>
  <c r="R12" i="16"/>
  <c r="T11" i="16"/>
  <c r="S11" i="16"/>
  <c r="S7" i="28"/>
  <c r="T9" i="28"/>
  <c r="S9" i="28"/>
  <c r="R9" i="28"/>
  <c r="T8" i="28"/>
  <c r="S8" i="28"/>
  <c r="R8" i="28"/>
  <c r="T7" i="28"/>
  <c r="R7" i="28"/>
  <c r="T6" i="28"/>
  <c r="S6" i="28"/>
  <c r="R6" i="28"/>
  <c r="T5" i="28"/>
  <c r="S5" i="28"/>
  <c r="R6" i="26"/>
  <c r="S6" i="26"/>
  <c r="T6" i="26"/>
  <c r="R7" i="26"/>
  <c r="S7" i="26"/>
  <c r="T7" i="26"/>
  <c r="R8" i="26"/>
  <c r="S8" i="26"/>
  <c r="T8" i="26"/>
  <c r="R9" i="26"/>
  <c r="S9" i="26"/>
  <c r="T9" i="26"/>
  <c r="S5" i="26"/>
  <c r="T5" i="26"/>
  <c r="R5" i="26"/>
  <c r="E6" i="26"/>
  <c r="E7" i="26"/>
  <c r="E8" i="26"/>
  <c r="E6" i="28"/>
  <c r="E7" i="28"/>
  <c r="E8" i="28"/>
  <c r="E5" i="28"/>
  <c r="E5" i="26"/>
  <c r="S5" i="16"/>
  <c r="V5" i="16" s="1"/>
  <c r="G5" i="26" s="1"/>
  <c r="T5" i="16"/>
  <c r="W5" i="16" s="1"/>
  <c r="H5" i="26" s="1"/>
  <c r="S6" i="16"/>
  <c r="V6" i="16" s="1"/>
  <c r="G6" i="26" s="1"/>
  <c r="T6" i="16"/>
  <c r="W6" i="16" s="1"/>
  <c r="H6" i="26" s="1"/>
  <c r="S7" i="16"/>
  <c r="V7" i="16" s="1"/>
  <c r="G7" i="26" s="1"/>
  <c r="T7" i="16"/>
  <c r="W7" i="16" s="1"/>
  <c r="H7" i="26" s="1"/>
  <c r="S8" i="16"/>
  <c r="V8" i="16" s="1"/>
  <c r="G8" i="26" s="1"/>
  <c r="T8" i="16"/>
  <c r="W8" i="16" s="1"/>
  <c r="H8" i="26" s="1"/>
  <c r="R6" i="16"/>
  <c r="U6" i="16" s="1"/>
  <c r="F6" i="26" s="1"/>
  <c r="R7" i="16"/>
  <c r="U7" i="16" s="1"/>
  <c r="F7" i="26" s="1"/>
  <c r="R8" i="16"/>
  <c r="U8" i="16" s="1"/>
  <c r="F8" i="26" s="1"/>
  <c r="R5" i="16"/>
  <c r="U5" i="16" s="1"/>
  <c r="F5" i="26" s="1"/>
  <c r="U5" i="26" s="1"/>
  <c r="F5" i="28" s="1"/>
  <c r="E11" i="29"/>
  <c r="E12" i="29"/>
  <c r="E10" i="29"/>
  <c r="E11" i="27"/>
  <c r="E12" i="27"/>
  <c r="E10" i="27"/>
  <c r="D12" i="1"/>
  <c r="D13" i="1"/>
  <c r="D11" i="1"/>
  <c r="C12" i="1"/>
  <c r="C13" i="1"/>
  <c r="C11" i="1"/>
  <c r="E14" i="27"/>
  <c r="E18" i="27" s="1"/>
  <c r="E15" i="1"/>
  <c r="I11" i="10"/>
  <c r="G15" i="1"/>
  <c r="I14" i="27"/>
  <c r="I18" i="27" s="1"/>
  <c r="K15" i="1"/>
  <c r="K19" i="1" s="1"/>
  <c r="L14" i="29"/>
  <c r="L18" i="29" s="1"/>
  <c r="O14" i="29"/>
  <c r="O18" i="29" s="1"/>
  <c r="R14" i="27"/>
  <c r="R18" i="27" s="1"/>
  <c r="E15" i="21"/>
  <c r="E19" i="21" s="1"/>
  <c r="G16" i="1"/>
  <c r="J15" i="29"/>
  <c r="J19" i="29" s="1"/>
  <c r="N15" i="27"/>
  <c r="N19" i="27" s="1"/>
  <c r="O15" i="27"/>
  <c r="O19" i="27" s="1"/>
  <c r="E16" i="21"/>
  <c r="E20" i="21" s="1"/>
  <c r="I13" i="10"/>
  <c r="I14" i="10" s="1"/>
  <c r="J13" i="10"/>
  <c r="J14" i="10" s="1"/>
  <c r="I16" i="29"/>
  <c r="I20" i="29" s="1"/>
  <c r="O13" i="10"/>
  <c r="O14" i="10" s="1"/>
  <c r="D11" i="29"/>
  <c r="D12" i="29"/>
  <c r="D10" i="29"/>
  <c r="D6" i="29"/>
  <c r="D7" i="29"/>
  <c r="D8" i="29"/>
  <c r="D5" i="29"/>
  <c r="D11" i="27"/>
  <c r="D12" i="27"/>
  <c r="D10" i="27"/>
  <c r="D6" i="27"/>
  <c r="D7" i="27"/>
  <c r="D8" i="27"/>
  <c r="D5" i="27"/>
  <c r="D25" i="28"/>
  <c r="D26" i="28"/>
  <c r="D24" i="28"/>
  <c r="D16" i="28"/>
  <c r="D17" i="28"/>
  <c r="D18" i="28"/>
  <c r="D19" i="28"/>
  <c r="D20" i="28"/>
  <c r="D21" i="28"/>
  <c r="D22" i="28"/>
  <c r="D15" i="28"/>
  <c r="D12" i="28"/>
  <c r="D29" i="28" s="1"/>
  <c r="D13" i="28"/>
  <c r="D30" i="28" s="1"/>
  <c r="D11" i="28"/>
  <c r="D28" i="28" s="1"/>
  <c r="D6" i="28"/>
  <c r="D7" i="28"/>
  <c r="D8" i="28"/>
  <c r="D5" i="28"/>
  <c r="D25" i="26"/>
  <c r="D26" i="26"/>
  <c r="D24" i="26"/>
  <c r="D16" i="26"/>
  <c r="D17" i="26"/>
  <c r="D18" i="26"/>
  <c r="D19" i="26"/>
  <c r="D20" i="26"/>
  <c r="D21" i="26"/>
  <c r="D22" i="26"/>
  <c r="D15" i="26"/>
  <c r="D12" i="26"/>
  <c r="D29" i="26" s="1"/>
  <c r="D13" i="26"/>
  <c r="D30" i="26" s="1"/>
  <c r="D11" i="26"/>
  <c r="D28" i="26" s="1"/>
  <c r="D6" i="26"/>
  <c r="D7" i="26"/>
  <c r="D8" i="26"/>
  <c r="D5" i="26"/>
  <c r="D15" i="27"/>
  <c r="V11" i="16" l="1"/>
  <c r="V28" i="16" s="1"/>
  <c r="S28" i="16"/>
  <c r="S14" i="21" s="1"/>
  <c r="S18" i="21" s="1"/>
  <c r="G11" i="27"/>
  <c r="V11" i="27" s="1"/>
  <c r="V11" i="21"/>
  <c r="W11" i="16"/>
  <c r="T28" i="16"/>
  <c r="W13" i="16"/>
  <c r="T30" i="16"/>
  <c r="H11" i="27"/>
  <c r="W11" i="27" s="1"/>
  <c r="H11" i="29" s="1"/>
  <c r="W11" i="29" s="1"/>
  <c r="W11" i="21"/>
  <c r="U12" i="16"/>
  <c r="R29" i="16"/>
  <c r="U11" i="16"/>
  <c r="R28" i="16"/>
  <c r="F12" i="27"/>
  <c r="U12" i="27" s="1"/>
  <c r="U12" i="21"/>
  <c r="H5" i="17"/>
  <c r="H7" i="18"/>
  <c r="V12" i="16"/>
  <c r="V29" i="16" s="1"/>
  <c r="S29" i="16"/>
  <c r="I16" i="1" s="1"/>
  <c r="I20" i="1" s="1"/>
  <c r="S28" i="26"/>
  <c r="S30" i="26"/>
  <c r="S29" i="28"/>
  <c r="V24" i="26"/>
  <c r="G24" i="28" s="1"/>
  <c r="H10" i="29"/>
  <c r="W10" i="29" s="1"/>
  <c r="G10" i="27"/>
  <c r="V10" i="27" s="1"/>
  <c r="G10" i="29" s="1"/>
  <c r="V10" i="29" s="1"/>
  <c r="V10" i="21"/>
  <c r="V12" i="21"/>
  <c r="G12" i="27" s="1"/>
  <c r="V12" i="27" s="1"/>
  <c r="G12" i="29" s="1"/>
  <c r="V12" i="29" s="1"/>
  <c r="F9" i="17"/>
  <c r="F10" i="17" s="1"/>
  <c r="G7" i="18"/>
  <c r="W12" i="16"/>
  <c r="T29" i="16"/>
  <c r="H10" i="27"/>
  <c r="W10" i="27" s="1"/>
  <c r="W10" i="21"/>
  <c r="W12" i="21"/>
  <c r="H12" i="27" s="1"/>
  <c r="W12" i="27" s="1"/>
  <c r="H12" i="29" s="1"/>
  <c r="W12" i="29" s="1"/>
  <c r="G7" i="17"/>
  <c r="G5" i="17"/>
  <c r="H6" i="18"/>
  <c r="J20" i="20"/>
  <c r="V13" i="16"/>
  <c r="S30" i="16"/>
  <c r="S16" i="21" s="1"/>
  <c r="S20" i="21" s="1"/>
  <c r="U13" i="16"/>
  <c r="R30" i="16"/>
  <c r="F12" i="29"/>
  <c r="U12" i="29" s="1"/>
  <c r="U11" i="21"/>
  <c r="F11" i="27" s="1"/>
  <c r="U11" i="27" s="1"/>
  <c r="F11" i="29" s="1"/>
  <c r="F10" i="27"/>
  <c r="U10" i="27" s="1"/>
  <c r="F10" i="29" s="1"/>
  <c r="U10" i="29" s="1"/>
  <c r="U10" i="21"/>
  <c r="F5" i="13"/>
  <c r="G5" i="13" s="1"/>
  <c r="F9" i="12"/>
  <c r="G9" i="12" s="1"/>
  <c r="F6" i="12"/>
  <c r="G6" i="12" s="1"/>
  <c r="H5" i="18"/>
  <c r="F9" i="18"/>
  <c r="F10" i="18" s="1"/>
  <c r="S10" i="17"/>
  <c r="I10" i="18" s="1"/>
  <c r="G16" i="20"/>
  <c r="I20" i="20"/>
  <c r="S11" i="20"/>
  <c r="S20" i="20" s="1"/>
  <c r="G16" i="19"/>
  <c r="G14" i="20"/>
  <c r="G12" i="19"/>
  <c r="G11" i="19"/>
  <c r="G14" i="19"/>
  <c r="G19" i="19"/>
  <c r="G11" i="29"/>
  <c r="V11" i="29" s="1"/>
  <c r="T20" i="20"/>
  <c r="T20" i="19"/>
  <c r="H19" i="19"/>
  <c r="H16" i="19"/>
  <c r="H12" i="19"/>
  <c r="H18" i="19"/>
  <c r="H14" i="19"/>
  <c r="H11" i="19"/>
  <c r="F10" i="13"/>
  <c r="G10" i="13" s="1"/>
  <c r="F8" i="13"/>
  <c r="G8" i="13" s="1"/>
  <c r="F6" i="13"/>
  <c r="G6" i="13" s="1"/>
  <c r="F12" i="12"/>
  <c r="G12" i="12" s="1"/>
  <c r="F12" i="13"/>
  <c r="G12" i="13" s="1"/>
  <c r="F9" i="13"/>
  <c r="G9" i="13" s="1"/>
  <c r="F7" i="13"/>
  <c r="G7" i="13" s="1"/>
  <c r="F5" i="12"/>
  <c r="G5" i="12" s="1"/>
  <c r="F8" i="12"/>
  <c r="G8" i="12" s="1"/>
  <c r="N12" i="1"/>
  <c r="N11" i="1"/>
  <c r="V7" i="27"/>
  <c r="G7" i="29" s="1"/>
  <c r="V7" i="29" s="1"/>
  <c r="I12" i="1"/>
  <c r="U6" i="27"/>
  <c r="F6" i="29" s="1"/>
  <c r="K15" i="27"/>
  <c r="K19" i="27" s="1"/>
  <c r="K16" i="1"/>
  <c r="K20" i="1" s="1"/>
  <c r="L13" i="10"/>
  <c r="L14" i="10" s="1"/>
  <c r="K17" i="1"/>
  <c r="K21" i="1" s="1"/>
  <c r="D19" i="27"/>
  <c r="T10" i="17"/>
  <c r="J10" i="18" s="1"/>
  <c r="G5" i="18"/>
  <c r="H8" i="18"/>
  <c r="G8" i="18"/>
  <c r="G6" i="18"/>
  <c r="E9" i="17"/>
  <c r="E10" i="17" s="1"/>
  <c r="E9" i="18"/>
  <c r="E10" i="18" s="1"/>
  <c r="O11" i="1"/>
  <c r="P13" i="1"/>
  <c r="P11" i="1"/>
  <c r="O13" i="1"/>
  <c r="Q12" i="1"/>
  <c r="O12" i="1"/>
  <c r="Q13" i="1"/>
  <c r="Q11" i="1"/>
  <c r="V5" i="29"/>
  <c r="V24" i="28"/>
  <c r="L11" i="1"/>
  <c r="M13" i="1"/>
  <c r="M11" i="1"/>
  <c r="L13" i="1"/>
  <c r="L12" i="1"/>
  <c r="M12" i="1"/>
  <c r="S12" i="1" s="1"/>
  <c r="N13" i="1"/>
  <c r="V17" i="26"/>
  <c r="G17" i="28" s="1"/>
  <c r="V17" i="28" s="1"/>
  <c r="V18" i="26"/>
  <c r="G18" i="28" s="1"/>
  <c r="V18" i="28" s="1"/>
  <c r="W9" i="26"/>
  <c r="H12" i="1"/>
  <c r="J13" i="1"/>
  <c r="J11" i="1"/>
  <c r="H11" i="1"/>
  <c r="I13" i="1"/>
  <c r="I11" i="1"/>
  <c r="H13" i="1"/>
  <c r="J12" i="1"/>
  <c r="R16" i="29"/>
  <c r="R20" i="29" s="1"/>
  <c r="S15" i="29"/>
  <c r="S19" i="29" s="1"/>
  <c r="G19" i="1"/>
  <c r="E19" i="1"/>
  <c r="E11" i="10"/>
  <c r="E12" i="10" s="1"/>
  <c r="D15" i="1"/>
  <c r="D19" i="1" s="1"/>
  <c r="E16" i="1"/>
  <c r="F16" i="1"/>
  <c r="H15" i="1"/>
  <c r="H19" i="1" s="1"/>
  <c r="I15" i="1"/>
  <c r="I19" i="1" s="1"/>
  <c r="P15" i="1"/>
  <c r="F15" i="21"/>
  <c r="F19" i="21" s="1"/>
  <c r="G17" i="1"/>
  <c r="J11" i="10"/>
  <c r="L11" i="10"/>
  <c r="P13" i="10"/>
  <c r="P14" i="10" s="1"/>
  <c r="M13" i="10"/>
  <c r="M14" i="10" s="1"/>
  <c r="N11" i="10"/>
  <c r="N12" i="10" s="1"/>
  <c r="K11" i="10"/>
  <c r="C15" i="1"/>
  <c r="D17" i="1"/>
  <c r="D21" i="1" s="1"/>
  <c r="F17" i="1"/>
  <c r="F15" i="1"/>
  <c r="L15" i="1"/>
  <c r="L19" i="1" s="1"/>
  <c r="P16" i="1"/>
  <c r="P20" i="1" s="1"/>
  <c r="O11" i="10"/>
  <c r="O12" i="10" s="1"/>
  <c r="E13" i="10"/>
  <c r="N13" i="10"/>
  <c r="N14" i="10" s="1"/>
  <c r="K13" i="10"/>
  <c r="I12" i="10"/>
  <c r="D14" i="21"/>
  <c r="D18" i="21" s="1"/>
  <c r="P11" i="10"/>
  <c r="P12" i="10" s="1"/>
  <c r="M11" i="10"/>
  <c r="M12" i="10" s="1"/>
  <c r="D16" i="1"/>
  <c r="D20" i="1" s="1"/>
  <c r="E17" i="1"/>
  <c r="U9" i="26"/>
  <c r="V9" i="26"/>
  <c r="U8" i="26"/>
  <c r="F8" i="28" s="1"/>
  <c r="U8" i="28" s="1"/>
  <c r="W6" i="26"/>
  <c r="H6" i="28" s="1"/>
  <c r="W6" i="28" s="1"/>
  <c r="W5" i="26"/>
  <c r="H5" i="28" s="1"/>
  <c r="W5" i="28" s="1"/>
  <c r="W7" i="26"/>
  <c r="H7" i="28" s="1"/>
  <c r="W7" i="28" s="1"/>
  <c r="V6" i="26"/>
  <c r="G6" i="28" s="1"/>
  <c r="V6" i="28" s="1"/>
  <c r="V5" i="26"/>
  <c r="G5" i="28" s="1"/>
  <c r="V5" i="28" s="1"/>
  <c r="W8" i="26"/>
  <c r="H8" i="28" s="1"/>
  <c r="W8" i="28" s="1"/>
  <c r="V7" i="26"/>
  <c r="G7" i="28" s="1"/>
  <c r="V7" i="28" s="1"/>
  <c r="U6" i="26"/>
  <c r="F6" i="28" s="1"/>
  <c r="U6" i="28" s="1"/>
  <c r="V8" i="26"/>
  <c r="G8" i="28" s="1"/>
  <c r="V8" i="28" s="1"/>
  <c r="U7" i="26"/>
  <c r="F7" i="28" s="1"/>
  <c r="U7" i="28" s="1"/>
  <c r="S20" i="19"/>
  <c r="G4" i="18"/>
  <c r="T10" i="18"/>
  <c r="H4" i="18"/>
  <c r="S10" i="18"/>
  <c r="G20" i="1"/>
  <c r="U5" i="28"/>
  <c r="V16" i="26"/>
  <c r="G16" i="28" s="1"/>
  <c r="V16" i="28" s="1"/>
  <c r="V20" i="26"/>
  <c r="G20" i="28" s="1"/>
  <c r="V20" i="28" s="1"/>
  <c r="V15" i="26"/>
  <c r="G15" i="28" s="1"/>
  <c r="V15" i="28" s="1"/>
  <c r="V21" i="26"/>
  <c r="G21" i="28" s="1"/>
  <c r="V21" i="28" s="1"/>
  <c r="V19" i="26"/>
  <c r="G19" i="28" s="1"/>
  <c r="V19" i="28" s="1"/>
  <c r="W8" i="27"/>
  <c r="H8" i="29" s="1"/>
  <c r="W8" i="29" s="1"/>
  <c r="W6" i="27"/>
  <c r="H6" i="29" s="1"/>
  <c r="W6" i="29" s="1"/>
  <c r="U5" i="27"/>
  <c r="F5" i="29" s="1"/>
  <c r="U5" i="29" s="1"/>
  <c r="W5" i="27"/>
  <c r="H5" i="29" s="1"/>
  <c r="W5" i="29" s="1"/>
  <c r="U8" i="27"/>
  <c r="F8" i="29" s="1"/>
  <c r="V26" i="26"/>
  <c r="G26" i="28" s="1"/>
  <c r="V26" i="28" s="1"/>
  <c r="D16" i="21"/>
  <c r="D20" i="21" s="1"/>
  <c r="W26" i="26"/>
  <c r="H26" i="28" s="1"/>
  <c r="W26" i="28" s="1"/>
  <c r="N14" i="21"/>
  <c r="N18" i="21" s="1"/>
  <c r="Q16" i="21"/>
  <c r="Q20" i="21" s="1"/>
  <c r="U25" i="26"/>
  <c r="F25" i="28" s="1"/>
  <c r="U25" i="28" s="1"/>
  <c r="R14" i="21"/>
  <c r="R18" i="21" s="1"/>
  <c r="E16" i="29"/>
  <c r="E20" i="29" s="1"/>
  <c r="W24" i="26"/>
  <c r="H24" i="28" s="1"/>
  <c r="W24" i="28" s="1"/>
  <c r="J14" i="21"/>
  <c r="J18" i="21" s="1"/>
  <c r="I16" i="21"/>
  <c r="I20" i="21" s="1"/>
  <c r="U26" i="26"/>
  <c r="F26" i="28" s="1"/>
  <c r="U26" i="28" s="1"/>
  <c r="N15" i="21"/>
  <c r="N19" i="21" s="1"/>
  <c r="E21" i="21"/>
  <c r="G11" i="26"/>
  <c r="V15" i="21"/>
  <c r="V19" i="21" s="1"/>
  <c r="M15" i="29"/>
  <c r="M19" i="29" s="1"/>
  <c r="M15" i="21"/>
  <c r="M19" i="21" s="1"/>
  <c r="D15" i="29"/>
  <c r="D19" i="29" s="1"/>
  <c r="P15" i="29"/>
  <c r="P19" i="29" s="1"/>
  <c r="P15" i="21"/>
  <c r="P19" i="21" s="1"/>
  <c r="L15" i="29"/>
  <c r="L19" i="29" s="1"/>
  <c r="L15" i="21"/>
  <c r="L19" i="21" s="1"/>
  <c r="H15" i="21"/>
  <c r="H19" i="21" s="1"/>
  <c r="E16" i="27"/>
  <c r="E20" i="27" s="1"/>
  <c r="O15" i="29"/>
  <c r="O19" i="29" s="1"/>
  <c r="C17" i="1"/>
  <c r="Q14" i="21"/>
  <c r="Q18" i="21" s="1"/>
  <c r="M14" i="21"/>
  <c r="M18" i="21" s="1"/>
  <c r="I14" i="21"/>
  <c r="I18" i="21" s="1"/>
  <c r="K15" i="21"/>
  <c r="K19" i="21" s="1"/>
  <c r="N16" i="21"/>
  <c r="N20" i="21" s="1"/>
  <c r="F16" i="21"/>
  <c r="F20" i="21" s="1"/>
  <c r="E14" i="29"/>
  <c r="E18" i="29" s="1"/>
  <c r="P16" i="21"/>
  <c r="P20" i="21" s="1"/>
  <c r="L16" i="27"/>
  <c r="L20" i="27" s="1"/>
  <c r="L16" i="21"/>
  <c r="L20" i="21" s="1"/>
  <c r="H16" i="21"/>
  <c r="H20" i="21" s="1"/>
  <c r="J16" i="1"/>
  <c r="G14" i="21"/>
  <c r="G18" i="21" s="1"/>
  <c r="E15" i="27"/>
  <c r="E19" i="27" s="1"/>
  <c r="C16" i="1"/>
  <c r="E14" i="21"/>
  <c r="E18" i="21" s="1"/>
  <c r="P14" i="21"/>
  <c r="P18" i="21" s="1"/>
  <c r="L14" i="21"/>
  <c r="L18" i="21" s="1"/>
  <c r="H14" i="21"/>
  <c r="H18" i="21" s="1"/>
  <c r="J15" i="21"/>
  <c r="J19" i="21" s="1"/>
  <c r="M16" i="21"/>
  <c r="M20" i="21" s="1"/>
  <c r="Q15" i="29"/>
  <c r="Q19" i="29" s="1"/>
  <c r="Q15" i="21"/>
  <c r="Q19" i="21" s="1"/>
  <c r="I15" i="29"/>
  <c r="I19" i="29" s="1"/>
  <c r="I21" i="29" s="1"/>
  <c r="I15" i="21"/>
  <c r="I19" i="21" s="1"/>
  <c r="D15" i="21"/>
  <c r="D19" i="21" s="1"/>
  <c r="O16" i="27"/>
  <c r="O20" i="27" s="1"/>
  <c r="O21" i="27" s="1"/>
  <c r="O16" i="21"/>
  <c r="O20" i="21" s="1"/>
  <c r="K16" i="21"/>
  <c r="K20" i="21" s="1"/>
  <c r="G16" i="21"/>
  <c r="G20" i="21" s="1"/>
  <c r="F14" i="21"/>
  <c r="F18" i="21" s="1"/>
  <c r="E15" i="29"/>
  <c r="E19" i="29" s="1"/>
  <c r="E21" i="29" s="1"/>
  <c r="O14" i="21"/>
  <c r="O18" i="21" s="1"/>
  <c r="K14" i="21"/>
  <c r="K18" i="21" s="1"/>
  <c r="O15" i="21"/>
  <c r="O19" i="21" s="1"/>
  <c r="O21" i="21" s="1"/>
  <c r="G15" i="21"/>
  <c r="G19" i="21" s="1"/>
  <c r="J16" i="21"/>
  <c r="J20" i="21" s="1"/>
  <c r="U6" i="29"/>
  <c r="V6" i="27"/>
  <c r="G6" i="29" s="1"/>
  <c r="V6" i="29" s="1"/>
  <c r="W7" i="27"/>
  <c r="H7" i="29" s="1"/>
  <c r="W7" i="29" s="1"/>
  <c r="U8" i="29"/>
  <c r="U7" i="27"/>
  <c r="F7" i="29" s="1"/>
  <c r="U7" i="29" s="1"/>
  <c r="V8" i="27"/>
  <c r="G8" i="29" s="1"/>
  <c r="V8" i="29" s="1"/>
  <c r="W25" i="26"/>
  <c r="H25" i="28" s="1"/>
  <c r="W25" i="28" s="1"/>
  <c r="U24" i="26"/>
  <c r="F24" i="28" s="1"/>
  <c r="U24" i="28" s="1"/>
  <c r="J15" i="27"/>
  <c r="J19" i="27" s="1"/>
  <c r="N15" i="29"/>
  <c r="N19" i="29" s="1"/>
  <c r="I14" i="29"/>
  <c r="I18" i="29" s="1"/>
  <c r="O16" i="29"/>
  <c r="O20" i="29" s="1"/>
  <c r="K15" i="29"/>
  <c r="K19" i="29" s="1"/>
  <c r="L16" i="29"/>
  <c r="L20" i="29" s="1"/>
  <c r="U15" i="26"/>
  <c r="F15" i="28" s="1"/>
  <c r="U15" i="28" s="1"/>
  <c r="U16" i="26"/>
  <c r="F16" i="28" s="1"/>
  <c r="U16" i="28" s="1"/>
  <c r="U18" i="26"/>
  <c r="F18" i="28" s="1"/>
  <c r="U18" i="28" s="1"/>
  <c r="U19" i="26"/>
  <c r="F19" i="28" s="1"/>
  <c r="U19" i="28" s="1"/>
  <c r="U20" i="26"/>
  <c r="F20" i="28" s="1"/>
  <c r="U20" i="28" s="1"/>
  <c r="U22" i="26"/>
  <c r="F22" i="28" s="1"/>
  <c r="U22" i="28" s="1"/>
  <c r="W15" i="26"/>
  <c r="H15" i="28" s="1"/>
  <c r="W15" i="28" s="1"/>
  <c r="W16" i="26"/>
  <c r="H16" i="28" s="1"/>
  <c r="W16" i="28" s="1"/>
  <c r="W17" i="26"/>
  <c r="H17" i="28" s="1"/>
  <c r="W17" i="28" s="1"/>
  <c r="W18" i="26"/>
  <c r="H18" i="28" s="1"/>
  <c r="W18" i="28" s="1"/>
  <c r="W20" i="26"/>
  <c r="H20" i="28" s="1"/>
  <c r="W20" i="28" s="1"/>
  <c r="W21" i="26"/>
  <c r="H21" i="28" s="1"/>
  <c r="W21" i="28" s="1"/>
  <c r="W22" i="26"/>
  <c r="H22" i="28" s="1"/>
  <c r="W22" i="28" s="1"/>
  <c r="U17" i="26"/>
  <c r="F17" i="28" s="1"/>
  <c r="U17" i="28" s="1"/>
  <c r="U21" i="26"/>
  <c r="F21" i="28" s="1"/>
  <c r="U21" i="28" s="1"/>
  <c r="V22" i="26"/>
  <c r="G22" i="28" s="1"/>
  <c r="V22" i="28" s="1"/>
  <c r="W19" i="26"/>
  <c r="H19" i="28" s="1"/>
  <c r="W19" i="28" s="1"/>
  <c r="Q15" i="27"/>
  <c r="Q19" i="27" s="1"/>
  <c r="M15" i="27"/>
  <c r="M19" i="27" s="1"/>
  <c r="I15" i="27"/>
  <c r="I19" i="27" s="1"/>
  <c r="L14" i="27"/>
  <c r="L18" i="27" s="1"/>
  <c r="I16" i="27"/>
  <c r="I20" i="27" s="1"/>
  <c r="P15" i="27"/>
  <c r="P19" i="27" s="1"/>
  <c r="L15" i="27"/>
  <c r="L19" i="27" s="1"/>
  <c r="O14" i="27"/>
  <c r="O18" i="27" s="1"/>
  <c r="U11" i="29" l="1"/>
  <c r="T11" i="1"/>
  <c r="U11" i="1" s="1"/>
  <c r="I17" i="1"/>
  <c r="I21" i="1" s="1"/>
  <c r="I22" i="1" s="1"/>
  <c r="S15" i="21"/>
  <c r="S19" i="21" s="1"/>
  <c r="V11" i="26"/>
  <c r="G28" i="26"/>
  <c r="T12" i="1"/>
  <c r="U12" i="1" s="1"/>
  <c r="F12" i="26"/>
  <c r="U29" i="16"/>
  <c r="H11" i="26"/>
  <c r="W28" i="16"/>
  <c r="W14" i="21" s="1"/>
  <c r="W18" i="21" s="1"/>
  <c r="H12" i="26"/>
  <c r="W29" i="16"/>
  <c r="P19" i="1"/>
  <c r="R13" i="1"/>
  <c r="R12" i="1"/>
  <c r="F13" i="26"/>
  <c r="U30" i="16"/>
  <c r="U16" i="21" s="1"/>
  <c r="U20" i="21" s="1"/>
  <c r="G13" i="26"/>
  <c r="V30" i="16"/>
  <c r="V16" i="21" s="1"/>
  <c r="V20" i="21" s="1"/>
  <c r="G12" i="26"/>
  <c r="F11" i="26"/>
  <c r="U28" i="16"/>
  <c r="U14" i="21" s="1"/>
  <c r="U18" i="21" s="1"/>
  <c r="H13" i="26"/>
  <c r="W30" i="16"/>
  <c r="W16" i="21" s="1"/>
  <c r="W20" i="21" s="1"/>
  <c r="Q21" i="21"/>
  <c r="R11" i="1"/>
  <c r="S11" i="1"/>
  <c r="S13" i="1"/>
  <c r="O17" i="1"/>
  <c r="O21" i="1" s="1"/>
  <c r="K22" i="1"/>
  <c r="H17" i="1"/>
  <c r="H21" i="1" s="1"/>
  <c r="R16" i="27"/>
  <c r="R20" i="27" s="1"/>
  <c r="R16" i="21"/>
  <c r="R20" i="21" s="1"/>
  <c r="D21" i="21"/>
  <c r="T13" i="1"/>
  <c r="U13" i="1" s="1"/>
  <c r="F9" i="28"/>
  <c r="U9" i="28" s="1"/>
  <c r="G9" i="28"/>
  <c r="V9" i="28" s="1"/>
  <c r="H9" i="28"/>
  <c r="W9" i="28" s="1"/>
  <c r="F21" i="21"/>
  <c r="D22" i="1"/>
  <c r="R13" i="10"/>
  <c r="T13" i="10" s="1"/>
  <c r="T14" i="10" s="1"/>
  <c r="S14" i="27"/>
  <c r="S18" i="27" s="1"/>
  <c r="M15" i="1"/>
  <c r="M19" i="1" s="1"/>
  <c r="J16" i="29"/>
  <c r="J20" i="29" s="1"/>
  <c r="J21" i="29" s="1"/>
  <c r="K13" i="18"/>
  <c r="D16" i="27"/>
  <c r="D20" i="27" s="1"/>
  <c r="D21" i="27" s="1"/>
  <c r="E13" i="17"/>
  <c r="N14" i="27"/>
  <c r="N18" i="27" s="1"/>
  <c r="N11" i="17"/>
  <c r="N12" i="17" s="1"/>
  <c r="M16" i="27"/>
  <c r="M20" i="27" s="1"/>
  <c r="M21" i="27" s="1"/>
  <c r="M13" i="17"/>
  <c r="M14" i="17" s="1"/>
  <c r="P14" i="27"/>
  <c r="P18" i="27" s="1"/>
  <c r="O11" i="17"/>
  <c r="O12" i="17" s="1"/>
  <c r="T14" i="21"/>
  <c r="T18" i="21" s="1"/>
  <c r="J15" i="1"/>
  <c r="T16" i="21"/>
  <c r="T20" i="21" s="1"/>
  <c r="J17" i="1"/>
  <c r="J21" i="1" s="1"/>
  <c r="M14" i="27"/>
  <c r="M18" i="27" s="1"/>
  <c r="M11" i="17"/>
  <c r="M12" i="17" s="1"/>
  <c r="P16" i="29"/>
  <c r="P20" i="29" s="1"/>
  <c r="P21" i="29" s="1"/>
  <c r="O13" i="18"/>
  <c r="O14" i="18" s="1"/>
  <c r="R14" i="29"/>
  <c r="R18" i="29" s="1"/>
  <c r="O15" i="1"/>
  <c r="D16" i="29"/>
  <c r="D20" i="29" s="1"/>
  <c r="D21" i="29" s="1"/>
  <c r="E13" i="18"/>
  <c r="E21" i="1"/>
  <c r="M14" i="29"/>
  <c r="M18" i="29" s="1"/>
  <c r="M11" i="18"/>
  <c r="M12" i="18" s="1"/>
  <c r="F19" i="1"/>
  <c r="K12" i="10"/>
  <c r="Q11" i="10"/>
  <c r="D14" i="27"/>
  <c r="D18" i="27" s="1"/>
  <c r="E11" i="17"/>
  <c r="J12" i="10"/>
  <c r="G21" i="1"/>
  <c r="G22" i="1" s="1"/>
  <c r="F11" i="10"/>
  <c r="F12" i="10" s="1"/>
  <c r="G14" i="27"/>
  <c r="G18" i="27" s="1"/>
  <c r="I11" i="17"/>
  <c r="Q16" i="27"/>
  <c r="Q20" i="27" s="1"/>
  <c r="Q21" i="27" s="1"/>
  <c r="P13" i="17"/>
  <c r="P14" i="17" s="1"/>
  <c r="R15" i="21"/>
  <c r="R19" i="21" s="1"/>
  <c r="R21" i="21" s="1"/>
  <c r="H16" i="1"/>
  <c r="H20" i="1" s="1"/>
  <c r="N14" i="29"/>
  <c r="N18" i="29" s="1"/>
  <c r="N11" i="18"/>
  <c r="N12" i="18" s="1"/>
  <c r="Q14" i="27"/>
  <c r="Q18" i="27" s="1"/>
  <c r="P11" i="17"/>
  <c r="P12" i="17" s="1"/>
  <c r="E21" i="27"/>
  <c r="C21" i="1"/>
  <c r="P5" i="1" s="1"/>
  <c r="U5" i="1" s="1"/>
  <c r="C23" i="1" s="1"/>
  <c r="C19" i="1"/>
  <c r="D6" i="1" s="1"/>
  <c r="J20" i="1"/>
  <c r="N16" i="29"/>
  <c r="N20" i="29" s="1"/>
  <c r="N21" i="29" s="1"/>
  <c r="N13" i="18"/>
  <c r="N14" i="18" s="1"/>
  <c r="P14" i="29"/>
  <c r="P18" i="29" s="1"/>
  <c r="O11" i="18"/>
  <c r="O12" i="18" s="1"/>
  <c r="F21" i="1"/>
  <c r="J14" i="27"/>
  <c r="J18" i="27" s="1"/>
  <c r="K11" i="17"/>
  <c r="M16" i="29"/>
  <c r="M20" i="29" s="1"/>
  <c r="M21" i="29" s="1"/>
  <c r="M13" i="18"/>
  <c r="M14" i="18" s="1"/>
  <c r="L12" i="10"/>
  <c r="R11" i="10"/>
  <c r="R12" i="10" s="1"/>
  <c r="F20" i="1"/>
  <c r="D14" i="29"/>
  <c r="D18" i="29" s="1"/>
  <c r="E11" i="18"/>
  <c r="S15" i="27"/>
  <c r="S19" i="27" s="1"/>
  <c r="M16" i="1"/>
  <c r="M20" i="1" s="1"/>
  <c r="C20" i="1"/>
  <c r="J6" i="1" s="1"/>
  <c r="R14" i="10"/>
  <c r="Q16" i="29"/>
  <c r="Q20" i="29" s="1"/>
  <c r="Q21" i="29" s="1"/>
  <c r="P13" i="18"/>
  <c r="P14" i="18" s="1"/>
  <c r="I21" i="27"/>
  <c r="J16" i="27"/>
  <c r="J20" i="27" s="1"/>
  <c r="J21" i="27" s="1"/>
  <c r="K13" i="17"/>
  <c r="T15" i="27"/>
  <c r="T19" i="27" s="1"/>
  <c r="N16" i="1"/>
  <c r="N20" i="1" s="1"/>
  <c r="K14" i="27"/>
  <c r="K18" i="27" s="1"/>
  <c r="L11" i="17"/>
  <c r="N16" i="27"/>
  <c r="N20" i="27" s="1"/>
  <c r="N21" i="27" s="1"/>
  <c r="N13" i="17"/>
  <c r="N14" i="17" s="1"/>
  <c r="S16" i="29"/>
  <c r="S20" i="29" s="1"/>
  <c r="S21" i="29" s="1"/>
  <c r="P17" i="1"/>
  <c r="P21" i="1" s="1"/>
  <c r="P22" i="1" s="1"/>
  <c r="J14" i="29"/>
  <c r="J18" i="29" s="1"/>
  <c r="K11" i="18"/>
  <c r="K16" i="27"/>
  <c r="K20" i="27" s="1"/>
  <c r="K21" i="27" s="1"/>
  <c r="L13" i="17"/>
  <c r="K16" i="29"/>
  <c r="K20" i="29" s="1"/>
  <c r="K21" i="29" s="1"/>
  <c r="L13" i="18"/>
  <c r="S16" i="27"/>
  <c r="S20" i="27" s="1"/>
  <c r="M17" i="1"/>
  <c r="M21" i="1" s="1"/>
  <c r="P16" i="27"/>
  <c r="P20" i="27" s="1"/>
  <c r="P21" i="27" s="1"/>
  <c r="O13" i="17"/>
  <c r="O14" i="17" s="1"/>
  <c r="Q14" i="29"/>
  <c r="Q18" i="29" s="1"/>
  <c r="P11" i="18"/>
  <c r="P12" i="18" s="1"/>
  <c r="Q13" i="10"/>
  <c r="K14" i="10"/>
  <c r="F13" i="10"/>
  <c r="F14" i="10" s="1"/>
  <c r="E14" i="10"/>
  <c r="K14" i="29"/>
  <c r="K18" i="29" s="1"/>
  <c r="L11" i="18"/>
  <c r="E20" i="1"/>
  <c r="L21" i="27"/>
  <c r="G21" i="21"/>
  <c r="I21" i="21"/>
  <c r="J21" i="21"/>
  <c r="N21" i="21"/>
  <c r="H21" i="21"/>
  <c r="P21" i="21"/>
  <c r="V14" i="21"/>
  <c r="V18" i="21" s="1"/>
  <c r="U15" i="21"/>
  <c r="U19" i="21" s="1"/>
  <c r="U21" i="21" s="1"/>
  <c r="T15" i="21"/>
  <c r="T19" i="21" s="1"/>
  <c r="K21" i="21"/>
  <c r="O21" i="29"/>
  <c r="L21" i="21"/>
  <c r="W15" i="21"/>
  <c r="W19" i="21" s="1"/>
  <c r="S21" i="21"/>
  <c r="L21" i="29"/>
  <c r="M21" i="21"/>
  <c r="V21" i="21"/>
  <c r="F29" i="26" l="1"/>
  <c r="F15" i="27" s="1"/>
  <c r="F19" i="27" s="1"/>
  <c r="U12" i="26"/>
  <c r="F28" i="26"/>
  <c r="F14" i="27" s="1"/>
  <c r="F18" i="27" s="1"/>
  <c r="U11" i="26"/>
  <c r="F30" i="26"/>
  <c r="F16" i="27" s="1"/>
  <c r="F20" i="27" s="1"/>
  <c r="U13" i="26"/>
  <c r="G11" i="28"/>
  <c r="V28" i="26"/>
  <c r="V14" i="27" s="1"/>
  <c r="V18" i="27" s="1"/>
  <c r="G30" i="26"/>
  <c r="V13" i="26"/>
  <c r="V12" i="26"/>
  <c r="G29" i="26"/>
  <c r="G15" i="27" s="1"/>
  <c r="G19" i="27" s="1"/>
  <c r="H28" i="26"/>
  <c r="W11" i="26"/>
  <c r="H30" i="26"/>
  <c r="W13" i="26"/>
  <c r="W21" i="21"/>
  <c r="D22" i="27"/>
  <c r="D22" i="29"/>
  <c r="D22" i="21"/>
  <c r="H29" i="26"/>
  <c r="H15" i="27" s="1"/>
  <c r="H19" i="27" s="1"/>
  <c r="W12" i="26"/>
  <c r="H22" i="1"/>
  <c r="J22" i="1"/>
  <c r="L17" i="1"/>
  <c r="L21" i="1" s="1"/>
  <c r="T21" i="21"/>
  <c r="S15" i="1"/>
  <c r="S19" i="1" s="1"/>
  <c r="T11" i="10"/>
  <c r="T12" i="10" s="1"/>
  <c r="S21" i="27"/>
  <c r="R15" i="29"/>
  <c r="R19" i="29" s="1"/>
  <c r="R21" i="29" s="1"/>
  <c r="O16" i="1"/>
  <c r="O20" i="1" s="1"/>
  <c r="O22" i="1" s="1"/>
  <c r="R13" i="17"/>
  <c r="L14" i="17"/>
  <c r="K14" i="17"/>
  <c r="Q13" i="17"/>
  <c r="C22" i="1"/>
  <c r="I12" i="17"/>
  <c r="E12" i="17"/>
  <c r="F11" i="17"/>
  <c r="F12" i="17" s="1"/>
  <c r="F13" i="18"/>
  <c r="F14" i="18" s="1"/>
  <c r="E14" i="18"/>
  <c r="T16" i="29"/>
  <c r="T20" i="29" s="1"/>
  <c r="Q17" i="1"/>
  <c r="Q21" i="1" s="1"/>
  <c r="E22" i="1"/>
  <c r="R13" i="18"/>
  <c r="R14" i="18" s="1"/>
  <c r="L14" i="18"/>
  <c r="M22" i="1"/>
  <c r="S16" i="1"/>
  <c r="S20" i="1" s="1"/>
  <c r="Q11" i="17"/>
  <c r="Q12" i="17" s="1"/>
  <c r="K12" i="17"/>
  <c r="R17" i="1"/>
  <c r="R21" i="1" s="1"/>
  <c r="O19" i="1"/>
  <c r="R15" i="1"/>
  <c r="R19" i="1" s="1"/>
  <c r="J19" i="1"/>
  <c r="Q13" i="18"/>
  <c r="K14" i="18"/>
  <c r="T14" i="29"/>
  <c r="T18" i="29" s="1"/>
  <c r="Q15" i="1"/>
  <c r="Q19" i="1" s="1"/>
  <c r="T16" i="27"/>
  <c r="T20" i="27" s="1"/>
  <c r="T21" i="27" s="1"/>
  <c r="N17" i="1"/>
  <c r="L12" i="18"/>
  <c r="R11" i="18"/>
  <c r="R12" i="18" s="1"/>
  <c r="Q11" i="18"/>
  <c r="K12" i="18"/>
  <c r="F22" i="1"/>
  <c r="Q12" i="10"/>
  <c r="S11" i="10"/>
  <c r="S12" i="10" s="1"/>
  <c r="R15" i="27"/>
  <c r="R19" i="27" s="1"/>
  <c r="R21" i="27" s="1"/>
  <c r="L16" i="1"/>
  <c r="T14" i="27"/>
  <c r="T18" i="27" s="1"/>
  <c r="N15" i="1"/>
  <c r="N19" i="1" s="1"/>
  <c r="T15" i="29"/>
  <c r="T19" i="29" s="1"/>
  <c r="Q16" i="1"/>
  <c r="Q20" i="1" s="1"/>
  <c r="Q22" i="1" s="1"/>
  <c r="S13" i="10"/>
  <c r="S14" i="10" s="1"/>
  <c r="Q14" i="10"/>
  <c r="R11" i="17"/>
  <c r="L12" i="17"/>
  <c r="F11" i="18"/>
  <c r="F12" i="18" s="1"/>
  <c r="E12" i="18"/>
  <c r="S17" i="1"/>
  <c r="S21" i="1" s="1"/>
  <c r="F13" i="17"/>
  <c r="F14" i="17" s="1"/>
  <c r="E14" i="17"/>
  <c r="F13" i="28" l="1"/>
  <c r="U30" i="26"/>
  <c r="U16" i="27" s="1"/>
  <c r="U20" i="27" s="1"/>
  <c r="H12" i="28"/>
  <c r="W29" i="26"/>
  <c r="W15" i="27" s="1"/>
  <c r="W19" i="27" s="1"/>
  <c r="H13" i="28"/>
  <c r="W30" i="26"/>
  <c r="W16" i="27" s="1"/>
  <c r="W20" i="27" s="1"/>
  <c r="G13" i="28"/>
  <c r="V30" i="26"/>
  <c r="V16" i="27" s="1"/>
  <c r="V20" i="27" s="1"/>
  <c r="F11" i="28"/>
  <c r="U28" i="26"/>
  <c r="U14" i="27" s="1"/>
  <c r="U18" i="27" s="1"/>
  <c r="H16" i="27"/>
  <c r="H20" i="27" s="1"/>
  <c r="H21" i="27" s="1"/>
  <c r="J13" i="17"/>
  <c r="J14" i="17" s="1"/>
  <c r="I13" i="17"/>
  <c r="I14" i="17" s="1"/>
  <c r="G16" i="27"/>
  <c r="G20" i="27" s="1"/>
  <c r="G21" i="27" s="1"/>
  <c r="G12" i="28"/>
  <c r="V29" i="26"/>
  <c r="V15" i="27" s="1"/>
  <c r="V19" i="27" s="1"/>
  <c r="V21" i="27" s="1"/>
  <c r="H11" i="28"/>
  <c r="W28" i="26"/>
  <c r="W14" i="27" s="1"/>
  <c r="W18" i="27" s="1"/>
  <c r="F12" i="28"/>
  <c r="U29" i="26"/>
  <c r="U15" i="27" s="1"/>
  <c r="U19" i="27" s="1"/>
  <c r="U21" i="27" s="1"/>
  <c r="H14" i="27"/>
  <c r="H18" i="27" s="1"/>
  <c r="J11" i="17"/>
  <c r="J12" i="17" s="1"/>
  <c r="V11" i="28"/>
  <c r="V28" i="28" s="1"/>
  <c r="V14" i="29" s="1"/>
  <c r="V18" i="29" s="1"/>
  <c r="G28" i="28"/>
  <c r="F21" i="27"/>
  <c r="T21" i="29"/>
  <c r="L20" i="1"/>
  <c r="L22" i="1" s="1"/>
  <c r="R16" i="1"/>
  <c r="R20" i="1" s="1"/>
  <c r="R22" i="1" s="1"/>
  <c r="T15" i="1"/>
  <c r="R12" i="17"/>
  <c r="R14" i="17"/>
  <c r="N21" i="1"/>
  <c r="N22" i="1" s="1"/>
  <c r="T17" i="1"/>
  <c r="S13" i="17"/>
  <c r="S14" i="17" s="1"/>
  <c r="Q14" i="17"/>
  <c r="T16" i="1"/>
  <c r="Q12" i="18"/>
  <c r="Q14" i="18"/>
  <c r="S22" i="1"/>
  <c r="S11" i="17"/>
  <c r="S12" i="17" s="1"/>
  <c r="W11" i="28" l="1"/>
  <c r="W28" i="28" s="1"/>
  <c r="W14" i="29" s="1"/>
  <c r="W18" i="29" s="1"/>
  <c r="H28" i="28"/>
  <c r="H30" i="28"/>
  <c r="W13" i="28"/>
  <c r="W30" i="28" s="1"/>
  <c r="W16" i="29" s="1"/>
  <c r="W20" i="29" s="1"/>
  <c r="G14" i="29"/>
  <c r="G18" i="29" s="1"/>
  <c r="I11" i="18"/>
  <c r="W21" i="27"/>
  <c r="W12" i="28"/>
  <c r="W29" i="28" s="1"/>
  <c r="W15" i="29" s="1"/>
  <c r="W19" i="29" s="1"/>
  <c r="H29" i="28"/>
  <c r="H15" i="29" s="1"/>
  <c r="H19" i="29" s="1"/>
  <c r="V12" i="28"/>
  <c r="V29" i="28" s="1"/>
  <c r="V15" i="29" s="1"/>
  <c r="V19" i="29" s="1"/>
  <c r="G29" i="28"/>
  <c r="G15" i="29" s="1"/>
  <c r="G19" i="29" s="1"/>
  <c r="T13" i="17"/>
  <c r="T14" i="17" s="1"/>
  <c r="U11" i="28"/>
  <c r="U28" i="28" s="1"/>
  <c r="U14" i="29" s="1"/>
  <c r="U18" i="29" s="1"/>
  <c r="F28" i="28"/>
  <c r="F14" i="29" s="1"/>
  <c r="F18" i="29" s="1"/>
  <c r="T11" i="17"/>
  <c r="T12" i="17" s="1"/>
  <c r="U12" i="28"/>
  <c r="U29" i="28" s="1"/>
  <c r="U15" i="29" s="1"/>
  <c r="U19" i="29" s="1"/>
  <c r="F29" i="28"/>
  <c r="F15" i="29" s="1"/>
  <c r="F19" i="29" s="1"/>
  <c r="V13" i="28"/>
  <c r="V30" i="28" s="1"/>
  <c r="V16" i="29" s="1"/>
  <c r="V20" i="29" s="1"/>
  <c r="V21" i="29" s="1"/>
  <c r="G30" i="28"/>
  <c r="U13" i="28"/>
  <c r="U30" i="28" s="1"/>
  <c r="U16" i="29" s="1"/>
  <c r="U20" i="29" s="1"/>
  <c r="F30" i="28"/>
  <c r="F16" i="29" s="1"/>
  <c r="F20" i="29" s="1"/>
  <c r="T19" i="1"/>
  <c r="U15" i="1"/>
  <c r="U19" i="1" s="1"/>
  <c r="T20" i="1"/>
  <c r="U16" i="1"/>
  <c r="U20" i="1" s="1"/>
  <c r="T21" i="1"/>
  <c r="U17" i="1"/>
  <c r="U21" i="1" s="1"/>
  <c r="F21" i="29" l="1"/>
  <c r="H16" i="29"/>
  <c r="H20" i="29" s="1"/>
  <c r="J13" i="18"/>
  <c r="U21" i="29"/>
  <c r="W21" i="29"/>
  <c r="J11" i="18"/>
  <c r="H14" i="29"/>
  <c r="H18" i="29" s="1"/>
  <c r="I12" i="18"/>
  <c r="S11" i="18"/>
  <c r="S12" i="18" s="1"/>
  <c r="H21" i="29"/>
  <c r="G16" i="29"/>
  <c r="G20" i="29" s="1"/>
  <c r="G21" i="29" s="1"/>
  <c r="I13" i="18"/>
  <c r="U22" i="1"/>
  <c r="T22" i="1"/>
  <c r="J12" i="18" l="1"/>
  <c r="T11" i="18"/>
  <c r="T12" i="18" s="1"/>
  <c r="J14" i="18"/>
  <c r="T13" i="18"/>
  <c r="T14" i="18" s="1"/>
  <c r="I14" i="18"/>
  <c r="S13" i="18"/>
  <c r="S14" i="18" s="1"/>
</calcChain>
</file>

<file path=xl/sharedStrings.xml><?xml version="1.0" encoding="utf-8"?>
<sst xmlns="http://schemas.openxmlformats.org/spreadsheetml/2006/main" count="1025" uniqueCount="165">
  <si>
    <t>Job No:</t>
  </si>
  <si>
    <t>Job Description:</t>
  </si>
  <si>
    <t>Planned Start Date:</t>
  </si>
  <si>
    <t>Actual Start Date:</t>
  </si>
  <si>
    <t>Client:</t>
  </si>
  <si>
    <t>Expected Completion Date:</t>
  </si>
  <si>
    <t>Running Month:</t>
  </si>
  <si>
    <t>Planned Duration (Month):</t>
  </si>
  <si>
    <t>Expected Duration (Month):</t>
  </si>
  <si>
    <t>Original Contract Value:</t>
  </si>
  <si>
    <t>Contr. Completion Date:</t>
  </si>
  <si>
    <t>Particulars</t>
  </si>
  <si>
    <t>GM</t>
  </si>
  <si>
    <t>(All figures are in INR Crs.)</t>
  </si>
  <si>
    <t>For Q1</t>
  </si>
  <si>
    <t>BUD</t>
  </si>
  <si>
    <t>ACT</t>
  </si>
  <si>
    <t>EXP</t>
  </si>
  <si>
    <t>BAL</t>
  </si>
  <si>
    <t>TOTAL</t>
  </si>
  <si>
    <t>Revised Contract Value:</t>
  </si>
  <si>
    <t>Project Type:</t>
  </si>
  <si>
    <t>UOM</t>
  </si>
  <si>
    <t>ACE</t>
  </si>
  <si>
    <t>Target</t>
  </si>
  <si>
    <t>Concreting</t>
  </si>
  <si>
    <t>Shuttering</t>
  </si>
  <si>
    <t>MT</t>
  </si>
  <si>
    <t>For Q2</t>
  </si>
  <si>
    <t>For Q3</t>
  </si>
  <si>
    <t>For Q4</t>
  </si>
  <si>
    <t>ACE GM:</t>
  </si>
  <si>
    <t>ACE GM %:</t>
  </si>
  <si>
    <t>JCR GM:</t>
  </si>
  <si>
    <t>JCR GM %:</t>
  </si>
  <si>
    <t>Sales</t>
  </si>
  <si>
    <t>Invoice</t>
  </si>
  <si>
    <t>GM%</t>
  </si>
  <si>
    <t>SUPPLY</t>
  </si>
  <si>
    <t>Cost</t>
  </si>
  <si>
    <t>SITE SERVICES</t>
  </si>
  <si>
    <t>TAR</t>
  </si>
  <si>
    <t>YTD-Q2</t>
  </si>
  <si>
    <t>YTD-Q3</t>
  </si>
  <si>
    <t>Concrete</t>
  </si>
  <si>
    <t>Strl Erection</t>
  </si>
  <si>
    <t>Equipment Erection</t>
  </si>
  <si>
    <t>Mech. Bought-out</t>
  </si>
  <si>
    <t>Elec. Bought-out</t>
  </si>
  <si>
    <t>Rebar</t>
  </si>
  <si>
    <t>YTD Q2</t>
  </si>
  <si>
    <t>CUM</t>
  </si>
  <si>
    <t>SQM</t>
  </si>
  <si>
    <t>IM</t>
  </si>
  <si>
    <t>ID</t>
  </si>
  <si>
    <t>Piping Erection</t>
  </si>
  <si>
    <t>Productivity - for the Project</t>
  </si>
  <si>
    <t>MH/Unit</t>
  </si>
  <si>
    <t>TOTAL SCOPE</t>
  </si>
  <si>
    <t>Total No. of Man-hours for the Scope (ACE)</t>
  </si>
  <si>
    <t>YTD: Q1</t>
  </si>
  <si>
    <t>YTD: Q2</t>
  </si>
  <si>
    <t>P&amp;M Unit Cost</t>
  </si>
  <si>
    <t>Site OH Unit Cost</t>
  </si>
  <si>
    <t>YTD: Q3</t>
  </si>
  <si>
    <t>YTD: Q4</t>
  </si>
  <si>
    <t>Details of Productivity - Q2</t>
  </si>
  <si>
    <t>Details of Productivity - Q3</t>
  </si>
  <si>
    <t>Details of Productivity - Q4</t>
  </si>
  <si>
    <t>YTD Q3</t>
  </si>
  <si>
    <t>YTD-Q4</t>
  </si>
  <si>
    <t>For the Quarter-Q4</t>
  </si>
  <si>
    <t>For the Quarter-Q3</t>
  </si>
  <si>
    <t>YTD Q1</t>
  </si>
  <si>
    <t>For the Quarter-Q2</t>
  </si>
  <si>
    <t>Details of P&amp;M - Q2</t>
  </si>
  <si>
    <t>Details of P&amp;M - Q3</t>
  </si>
  <si>
    <t>Details of P&amp;M - Q4</t>
  </si>
  <si>
    <t>Details of Site OH - Q2</t>
  </si>
  <si>
    <t>Conveyance</t>
  </si>
  <si>
    <t>Staff Cost</t>
  </si>
  <si>
    <t>Staff Welfare</t>
  </si>
  <si>
    <t>Security</t>
  </si>
  <si>
    <t>Details of Site OH - Q3</t>
  </si>
  <si>
    <t>Details of Site OH - Q4</t>
  </si>
  <si>
    <t>% Completion of Invoice</t>
  </si>
  <si>
    <t>% Completion of Time</t>
  </si>
  <si>
    <t>GM% as per JCR</t>
  </si>
  <si>
    <t>% Completion of Sales</t>
  </si>
  <si>
    <t>Concreting*</t>
  </si>
  <si>
    <t>YTD: Q1 (Unit Cost)</t>
  </si>
  <si>
    <t>Staff (MM)</t>
  </si>
  <si>
    <t>RLS (MM)</t>
  </si>
  <si>
    <t>RLS Cost</t>
  </si>
  <si>
    <t>Security (Nos.)</t>
  </si>
  <si>
    <t>TOTAL Cost</t>
  </si>
  <si>
    <t>(*) Total civil labour (Man-hours) deployed divided by total quantity executed (RCC+PCC)</t>
  </si>
  <si>
    <t>Jul-21 (Unit Cost)</t>
  </si>
  <si>
    <t>Aug-21 (Unit Cost)</t>
  </si>
  <si>
    <t>Sep-21 (Unit Cost)</t>
  </si>
  <si>
    <t>For Q2 (Unit Cost)</t>
  </si>
  <si>
    <t>YTD: Q2 (Unit Cost)</t>
  </si>
  <si>
    <t>Oct-21 (Unit Cost)</t>
  </si>
  <si>
    <t>Nov-21 (Unit Cost)</t>
  </si>
  <si>
    <t>Dec-21 (Unit Cost)</t>
  </si>
  <si>
    <t>For Q3 (Unit Cost)</t>
  </si>
  <si>
    <t>YTD: Q3 (Unit Cost)</t>
  </si>
  <si>
    <t>Jan-22 (Unit Cost)</t>
  </si>
  <si>
    <t>Feb-22 (Unit Cost)</t>
  </si>
  <si>
    <t>Mar-22 (Unit Cost)</t>
  </si>
  <si>
    <t>For Q4 (Unit Cost)</t>
  </si>
  <si>
    <t>YTD: Q4 (Unit Cost)</t>
  </si>
  <si>
    <t>Review Month</t>
  </si>
  <si>
    <t>ACT till FY21</t>
  </si>
  <si>
    <t>YTD-21-22</t>
  </si>
  <si>
    <t>Electrical Items</t>
  </si>
  <si>
    <t>Details of Q2 - Quantities and Financials (Site Services)</t>
  </si>
  <si>
    <t>Crs.</t>
  </si>
  <si>
    <t>…</t>
  </si>
  <si>
    <t>Details of Q3 - Quantities and Financials (Site Services)</t>
  </si>
  <si>
    <t>Details of Q2 - Quantities and Financials (Supply)</t>
  </si>
  <si>
    <t>Details of Q3 - Quantities and Financials (Supply)</t>
  </si>
  <si>
    <t>Details of Q4 - Quantities and Financials (Site Services)</t>
  </si>
  <si>
    <t>Details of Q4 - Quantities and Financials (Supply)</t>
  </si>
  <si>
    <t>FTM: Jul+Aug</t>
  </si>
  <si>
    <t>Excavation</t>
  </si>
  <si>
    <t>Cum</t>
  </si>
  <si>
    <t>Sqm</t>
  </si>
  <si>
    <t>Raw Steel (Site)</t>
  </si>
  <si>
    <t>Strl Fabrication (Site)</t>
  </si>
  <si>
    <t>Piping Fabrication</t>
  </si>
  <si>
    <t>SITE SERVICES - CIVIL (Quantities)</t>
  </si>
  <si>
    <t>SITE SERVICES - CIVIL (Financials)</t>
  </si>
  <si>
    <t>SITE SERVICES - Mech &amp; Other Items (Quantities)</t>
  </si>
  <si>
    <t>SITE SERVICES - Mech &amp; Other Items (Financials)</t>
  </si>
  <si>
    <t>SITE SERVICES - Total (Financials)</t>
  </si>
  <si>
    <t>SUPPLY - (Quantities)</t>
  </si>
  <si>
    <t>SUPPLY - (Financials)</t>
  </si>
  <si>
    <t>Site Fabrication</t>
  </si>
  <si>
    <t>Pipe Erection</t>
  </si>
  <si>
    <t>Others</t>
  </si>
  <si>
    <t>Total P&amp;M Cost</t>
  </si>
  <si>
    <t>Total Site Invoice</t>
  </si>
  <si>
    <t>P&amp;M - % of Site Invoice</t>
  </si>
  <si>
    <t>Total Site Cost</t>
  </si>
  <si>
    <t>P&amp;M - % of Site Cost</t>
  </si>
  <si>
    <t>MM</t>
  </si>
  <si>
    <t>Site OH Cost (Crs.)</t>
  </si>
  <si>
    <t>P&amp;M Cost (Crs.)</t>
  </si>
  <si>
    <t xml:space="preserve">Fabricated Structure </t>
  </si>
  <si>
    <t>Raw Steel (Outside site)</t>
  </si>
  <si>
    <t>%</t>
  </si>
  <si>
    <t>NA</t>
  </si>
  <si>
    <t>LE21M387</t>
  </si>
  <si>
    <t>BF-5  for JVML Balllari</t>
  </si>
  <si>
    <t>JSW</t>
  </si>
  <si>
    <t>73 </t>
  </si>
  <si>
    <t> 66</t>
  </si>
  <si>
    <t> 6</t>
  </si>
  <si>
    <t> 45</t>
  </si>
  <si>
    <t> 91</t>
  </si>
  <si>
    <t>IR</t>
  </si>
  <si>
    <t>Structural Erection</t>
  </si>
  <si>
    <t>Pipe Fabrication</t>
  </si>
  <si>
    <t>Conveyance (Vehicle)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</si>
</sst>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EA400"/>
        <bgColor indexed="64"/>
      </patternFill>
    </fill>
    <fill>
      <patternFill patternType="solid">
        <fgColor rgb="FF00BC55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FF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FFE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/>
    </xf>
    <xf numFmtId="0" fontId="7" fillId="22" borderId="1" xfId="0" applyFont="1" applyFill="1" applyBorder="1" applyAlignment="1">
      <alignment vertical="center"/>
    </xf>
    <xf numFmtId="0" fontId="6" fillId="15" borderId="5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right" vertical="center"/>
    </xf>
    <xf numFmtId="0" fontId="9" fillId="15" borderId="5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1" borderId="4" xfId="0" applyFont="1" applyFill="1" applyBorder="1" applyAlignment="1">
      <alignment vertical="center"/>
    </xf>
    <xf numFmtId="0" fontId="0" fillId="21" borderId="0" xfId="0" applyFont="1" applyFill="1" applyAlignment="1">
      <alignment vertical="center"/>
    </xf>
    <xf numFmtId="0" fontId="0" fillId="21" borderId="0" xfId="0" applyFont="1" applyFill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2" fillId="21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12" borderId="1" xfId="0" applyFont="1" applyFill="1" applyBorder="1" applyAlignment="1">
      <alignment vertical="center"/>
    </xf>
    <xf numFmtId="0" fontId="0" fillId="21" borderId="0" xfId="0" applyFont="1" applyFill="1" applyAlignment="1">
      <alignment horizontal="center"/>
    </xf>
    <xf numFmtId="0" fontId="0" fillId="21" borderId="0" xfId="0" applyFont="1" applyFill="1" applyAlignment="1">
      <alignment horizontal="left" indent="1"/>
    </xf>
    <xf numFmtId="0" fontId="2" fillId="13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8" fillId="21" borderId="4" xfId="0" applyFont="1" applyFill="1" applyBorder="1" applyAlignment="1">
      <alignment vertical="center"/>
    </xf>
    <xf numFmtId="0" fontId="0" fillId="0" borderId="1" xfId="0" applyFont="1" applyBorder="1" applyAlignment="1">
      <alignment horizontal="right" vertical="center"/>
    </xf>
    <xf numFmtId="0" fontId="0" fillId="13" borderId="1" xfId="0" applyFont="1" applyFill="1" applyBorder="1" applyAlignment="1">
      <alignment horizontal="right" vertical="center"/>
    </xf>
    <xf numFmtId="0" fontId="13" fillId="15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/>
    </xf>
    <xf numFmtId="2" fontId="0" fillId="0" borderId="1" xfId="0" applyNumberFormat="1" applyFont="1" applyBorder="1" applyAlignment="1">
      <alignment horizontal="right" vertical="center"/>
    </xf>
    <xf numFmtId="2" fontId="0" fillId="21" borderId="1" xfId="0" applyNumberFormat="1" applyFont="1" applyFill="1" applyBorder="1" applyAlignment="1">
      <alignment horizontal="right" vertical="center"/>
    </xf>
    <xf numFmtId="2" fontId="0" fillId="12" borderId="1" xfId="0" applyNumberFormat="1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right" vertical="center"/>
    </xf>
    <xf numFmtId="2" fontId="0" fillId="12" borderId="1" xfId="0" applyNumberFormat="1" applyFill="1" applyBorder="1" applyAlignment="1">
      <alignment horizontal="right" vertical="center"/>
    </xf>
    <xf numFmtId="2" fontId="0" fillId="0" borderId="1" xfId="0" applyNumberForma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horizontal="right" vertical="center"/>
    </xf>
    <xf numFmtId="0" fontId="0" fillId="24" borderId="1" xfId="0" applyFont="1" applyFill="1" applyBorder="1" applyAlignment="1">
      <alignment horizontal="left" vertical="center"/>
    </xf>
    <xf numFmtId="2" fontId="0" fillId="0" borderId="1" xfId="0" applyNumberFormat="1" applyFill="1" applyBorder="1" applyAlignment="1">
      <alignment vertical="center"/>
    </xf>
    <xf numFmtId="2" fontId="0" fillId="13" borderId="1" xfId="0" applyNumberFormat="1" applyFont="1" applyFill="1" applyBorder="1" applyAlignment="1">
      <alignment horizontal="right" vertical="center"/>
    </xf>
    <xf numFmtId="0" fontId="0" fillId="24" borderId="1" xfId="0" applyFont="1" applyFill="1" applyBorder="1" applyAlignment="1">
      <alignment horizontal="right" vertical="center"/>
    </xf>
    <xf numFmtId="2" fontId="1" fillId="22" borderId="1" xfId="0" applyNumberFormat="1" applyFont="1" applyFill="1" applyBorder="1" applyAlignment="1">
      <alignment horizontal="right" vertical="center"/>
    </xf>
    <xf numFmtId="2" fontId="0" fillId="13" borderId="1" xfId="0" applyNumberFormat="1" applyFont="1" applyFill="1" applyBorder="1" applyAlignment="1">
      <alignment vertical="center"/>
    </xf>
    <xf numFmtId="9" fontId="0" fillId="0" borderId="1" xfId="1" applyFont="1" applyBorder="1" applyAlignment="1">
      <alignment horizontal="right" vertical="center"/>
    </xf>
    <xf numFmtId="2" fontId="0" fillId="0" borderId="1" xfId="0" applyNumberFormat="1" applyFont="1" applyBorder="1" applyAlignment="1">
      <alignment vertical="center"/>
    </xf>
    <xf numFmtId="2" fontId="0" fillId="24" borderId="1" xfId="0" applyNumberFormat="1" applyFont="1" applyFill="1" applyBorder="1" applyAlignment="1">
      <alignment horizontal="right" vertical="center"/>
    </xf>
    <xf numFmtId="1" fontId="0" fillId="24" borderId="1" xfId="0" applyNumberFormat="1" applyFont="1" applyFill="1" applyBorder="1" applyAlignment="1">
      <alignment horizontal="right" vertical="center"/>
    </xf>
    <xf numFmtId="1" fontId="0" fillId="0" borderId="1" xfId="0" applyNumberFormat="1" applyFont="1" applyFill="1" applyBorder="1" applyAlignment="1">
      <alignment vertical="center"/>
    </xf>
    <xf numFmtId="2" fontId="0" fillId="24" borderId="1" xfId="0" applyNumberFormat="1" applyFont="1" applyFill="1" applyBorder="1" applyAlignment="1">
      <alignment vertical="center"/>
    </xf>
    <xf numFmtId="1" fontId="0" fillId="0" borderId="1" xfId="0" applyNumberFormat="1" applyFont="1" applyBorder="1" applyAlignment="1">
      <alignment horizontal="right" vertical="center"/>
    </xf>
    <xf numFmtId="1" fontId="5" fillId="18" borderId="1" xfId="0" applyNumberFormat="1" applyFont="1" applyFill="1" applyBorder="1" applyAlignment="1">
      <alignment horizontal="right" vertical="center" wrapText="1"/>
    </xf>
    <xf numFmtId="1" fontId="5" fillId="19" borderId="1" xfId="0" applyNumberFormat="1" applyFont="1" applyFill="1" applyBorder="1" applyAlignment="1">
      <alignment horizontal="right" vertical="center" wrapText="1"/>
    </xf>
    <xf numFmtId="1" fontId="0" fillId="0" borderId="1" xfId="0" applyNumberFormat="1" applyFont="1" applyFill="1" applyBorder="1" applyAlignment="1">
      <alignment horizontal="right" vertical="center"/>
    </xf>
    <xf numFmtId="1" fontId="0" fillId="24" borderId="1" xfId="0" applyNumberFormat="1" applyFon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5" fillId="13" borderId="1" xfId="0" applyNumberFormat="1" applyFont="1" applyFill="1" applyBorder="1" applyAlignment="1">
      <alignment horizontal="right" vertical="center" wrapText="1"/>
    </xf>
    <xf numFmtId="17" fontId="15" fillId="23" borderId="1" xfId="0" applyNumberFormat="1" applyFont="1" applyFill="1" applyBorder="1" applyAlignment="1">
      <alignment vertical="center"/>
    </xf>
    <xf numFmtId="2" fontId="0" fillId="24" borderId="1" xfId="0" applyNumberFormat="1" applyFont="1" applyFill="1" applyBorder="1" applyAlignment="1">
      <alignment horizontal="left" vertical="center"/>
    </xf>
    <xf numFmtId="10" fontId="0" fillId="12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1" fontId="0" fillId="24" borderId="1" xfId="0" applyNumberFormat="1" applyFont="1" applyFill="1" applyBorder="1" applyAlignment="1">
      <alignment horizontal="left" vertical="center"/>
    </xf>
    <xf numFmtId="2" fontId="0" fillId="0" borderId="0" xfId="0" applyNumberFormat="1" applyFont="1" applyAlignment="1">
      <alignment vertical="center"/>
    </xf>
    <xf numFmtId="10" fontId="0" fillId="6" borderId="2" xfId="1" applyNumberFormat="1" applyFont="1" applyFill="1" applyBorder="1" applyAlignment="1">
      <alignment vertical="center"/>
    </xf>
    <xf numFmtId="10" fontId="0" fillId="6" borderId="3" xfId="1" applyNumberFormat="1" applyFont="1" applyFill="1" applyBorder="1" applyAlignment="1">
      <alignment vertical="center"/>
    </xf>
    <xf numFmtId="0" fontId="10" fillId="10" borderId="2" xfId="0" applyFont="1" applyFill="1" applyBorder="1" applyAlignment="1">
      <alignment horizontal="left" vertical="center" indent="1"/>
    </xf>
    <xf numFmtId="0" fontId="10" fillId="10" borderId="4" xfId="0" applyFont="1" applyFill="1" applyBorder="1" applyAlignment="1">
      <alignment horizontal="left" vertical="center" indent="1"/>
    </xf>
    <xf numFmtId="0" fontId="10" fillId="10" borderId="3" xfId="0" applyFont="1" applyFill="1" applyBorder="1" applyAlignment="1">
      <alignment horizontal="left" vertical="center" indent="1"/>
    </xf>
    <xf numFmtId="0" fontId="10" fillId="8" borderId="2" xfId="0" applyFont="1" applyFill="1" applyBorder="1" applyAlignment="1">
      <alignment horizontal="left" vertical="center" indent="1"/>
    </xf>
    <xf numFmtId="0" fontId="10" fillId="8" borderId="4" xfId="0" applyFont="1" applyFill="1" applyBorder="1" applyAlignment="1">
      <alignment horizontal="left" vertical="center" indent="1"/>
    </xf>
    <xf numFmtId="0" fontId="10" fillId="8" borderId="3" xfId="0" applyFont="1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15" fontId="0" fillId="6" borderId="2" xfId="0" applyNumberForma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3" xfId="0" applyFill="1" applyBorder="1" applyAlignment="1">
      <alignment horizontal="left" vertical="center"/>
    </xf>
    <xf numFmtId="0" fontId="10" fillId="10" borderId="1" xfId="0" applyFont="1" applyFill="1" applyBorder="1" applyAlignment="1">
      <alignment horizontal="left" vertical="center" indent="1"/>
    </xf>
    <xf numFmtId="0" fontId="2" fillId="21" borderId="2" xfId="0" applyFont="1" applyFill="1" applyBorder="1" applyAlignment="1">
      <alignment horizontal="right" vertical="center"/>
    </xf>
    <xf numFmtId="0" fontId="2" fillId="21" borderId="3" xfId="0" applyFont="1" applyFill="1" applyBorder="1" applyAlignment="1">
      <alignment horizontal="right" vertical="center"/>
    </xf>
    <xf numFmtId="10" fontId="0" fillId="6" borderId="2" xfId="1" applyNumberFormat="1" applyFont="1" applyFill="1" applyBorder="1" applyAlignment="1">
      <alignment horizontal="left" vertical="center"/>
    </xf>
    <xf numFmtId="10" fontId="0" fillId="6" borderId="4" xfId="1" applyNumberFormat="1" applyFont="1" applyFill="1" applyBorder="1" applyAlignment="1">
      <alignment horizontal="left" vertical="center"/>
    </xf>
    <xf numFmtId="10" fontId="0" fillId="6" borderId="3" xfId="1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1" fillId="0" borderId="2" xfId="0" applyFont="1" applyFill="1" applyBorder="1" applyAlignment="1">
      <alignment horizontal="left" vertical="center" indent="1"/>
    </xf>
    <xf numFmtId="0" fontId="11" fillId="0" borderId="4" xfId="0" applyFont="1" applyFill="1" applyBorder="1" applyAlignment="1">
      <alignment horizontal="left" vertical="center" indent="1"/>
    </xf>
    <xf numFmtId="0" fontId="11" fillId="0" borderId="3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indent="1"/>
    </xf>
    <xf numFmtId="0" fontId="11" fillId="0" borderId="1" xfId="0" applyFont="1" applyFill="1" applyBorder="1" applyAlignment="1">
      <alignment horizontal="left" vertical="center" indent="1"/>
    </xf>
    <xf numFmtId="0" fontId="10" fillId="7" borderId="2" xfId="0" applyFont="1" applyFill="1" applyBorder="1" applyAlignment="1">
      <alignment horizontal="left" vertical="center" indent="1"/>
    </xf>
    <xf numFmtId="0" fontId="10" fillId="7" borderId="4" xfId="0" applyFont="1" applyFill="1" applyBorder="1" applyAlignment="1">
      <alignment horizontal="left" vertical="center" indent="1"/>
    </xf>
    <xf numFmtId="0" fontId="10" fillId="7" borderId="3" xfId="0" applyFont="1" applyFill="1" applyBorder="1" applyAlignment="1">
      <alignment horizontal="left" vertical="center" indent="1"/>
    </xf>
    <xf numFmtId="2" fontId="0" fillId="11" borderId="2" xfId="0" applyNumberFormat="1" applyFill="1" applyBorder="1" applyAlignment="1">
      <alignment horizontal="left" vertical="center"/>
    </xf>
    <xf numFmtId="2" fontId="0" fillId="11" borderId="3" xfId="0" applyNumberForma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left" vertical="center" indent="1"/>
    </xf>
    <xf numFmtId="0" fontId="10" fillId="4" borderId="1" xfId="0" applyFont="1" applyFill="1" applyBorder="1" applyAlignment="1">
      <alignment horizontal="left" vertical="center" indent="1"/>
    </xf>
    <xf numFmtId="0" fontId="2" fillId="23" borderId="2" xfId="0" applyFont="1" applyFill="1" applyBorder="1" applyAlignment="1">
      <alignment horizontal="left" vertical="center" indent="1"/>
    </xf>
    <xf numFmtId="0" fontId="2" fillId="23" borderId="4" xfId="0" applyFont="1" applyFill="1" applyBorder="1" applyAlignment="1">
      <alignment horizontal="left" vertical="center" indent="1"/>
    </xf>
    <xf numFmtId="0" fontId="2" fillId="23" borderId="3" xfId="0" applyFont="1" applyFill="1" applyBorder="1" applyAlignment="1">
      <alignment horizontal="left" vertical="center" indent="1"/>
    </xf>
    <xf numFmtId="0" fontId="2" fillId="0" borderId="1" xfId="0" applyFont="1" applyBorder="1" applyAlignment="1">
      <alignment horizontal="right" vertical="center"/>
    </xf>
    <xf numFmtId="0" fontId="2" fillId="12" borderId="2" xfId="0" applyFont="1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3" xfId="0" applyFont="1" applyFill="1" applyBorder="1" applyAlignment="1">
      <alignment horizontal="left" vertical="center" indent="1"/>
    </xf>
    <xf numFmtId="0" fontId="2" fillId="21" borderId="1" xfId="0" applyFont="1" applyFill="1" applyBorder="1" applyAlignment="1">
      <alignment horizontal="right" vertical="center"/>
    </xf>
    <xf numFmtId="0" fontId="8" fillId="21" borderId="2" xfId="0" applyFont="1" applyFill="1" applyBorder="1" applyAlignment="1">
      <alignment horizontal="left" vertical="center"/>
    </xf>
    <xf numFmtId="0" fontId="8" fillId="21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12" fillId="21" borderId="4" xfId="0" applyFont="1" applyFill="1" applyBorder="1" applyAlignment="1">
      <alignment horizontal="right" vertical="center"/>
    </xf>
    <xf numFmtId="0" fontId="12" fillId="21" borderId="3" xfId="0" applyFont="1" applyFill="1" applyBorder="1" applyAlignment="1">
      <alignment horizontal="right" vertical="center"/>
    </xf>
    <xf numFmtId="0" fontId="0" fillId="21" borderId="0" xfId="0" applyFont="1" applyFill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23" borderId="1" xfId="0" applyFont="1" applyFill="1" applyBorder="1" applyAlignment="1">
      <alignment horizontal="left" vertical="center" indent="1"/>
    </xf>
    <xf numFmtId="0" fontId="5" fillId="20" borderId="1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right" vertical="center" wrapText="1"/>
    </xf>
    <xf numFmtId="0" fontId="13" fillId="1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5" fillId="13" borderId="1" xfId="0" applyFont="1" applyFill="1" applyBorder="1" applyAlignment="1">
      <alignment horizontal="right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/>
    </xf>
    <xf numFmtId="0" fontId="0" fillId="13" borderId="1" xfId="0" applyFont="1" applyFill="1" applyBorder="1" applyAlignment="1">
      <alignment horizontal="right" vertical="center"/>
    </xf>
    <xf numFmtId="0" fontId="1" fillId="22" borderId="1" xfId="0" applyFont="1" applyFill="1" applyBorder="1" applyAlignment="1">
      <alignment horizontal="right" vertical="center"/>
    </xf>
    <xf numFmtId="0" fontId="16" fillId="20" borderId="1" xfId="0" applyFont="1" applyFill="1" applyBorder="1" applyAlignment="1">
      <alignment horizontal="right" vertical="center" wrapText="1"/>
    </xf>
    <xf numFmtId="0" fontId="16" fillId="17" borderId="1" xfId="0" applyFont="1" applyFill="1" applyBorder="1" applyAlignment="1">
      <alignment horizontal="right" vertical="center" wrapText="1"/>
    </xf>
    <xf numFmtId="0" fontId="5" fillId="21" borderId="1" xfId="0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FFEC"/>
      <color rgb="FF9B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5"/>
  <sheetViews>
    <sheetView showGridLines="0" tabSelected="1" zoomScale="90" zoomScaleNormal="90" workbookViewId="0">
      <selection activeCell="R8" sqref="R8:T8"/>
    </sheetView>
  </sheetViews>
  <sheetFormatPr defaultRowHeight="15" x14ac:dyDescent="0.25"/>
  <cols>
    <col min="1" max="21" width="11" customWidth="1"/>
  </cols>
  <sheetData>
    <row r="1" spans="1:21" ht="27" customHeight="1" x14ac:dyDescent="0.25">
      <c r="A1" s="130" t="s">
        <v>0</v>
      </c>
      <c r="B1" s="130"/>
      <c r="C1" s="130"/>
      <c r="D1" s="89" t="s">
        <v>153</v>
      </c>
      <c r="E1" s="90"/>
      <c r="F1" s="91"/>
      <c r="G1" s="131" t="s">
        <v>1</v>
      </c>
      <c r="H1" s="131"/>
      <c r="I1" s="131"/>
      <c r="J1" s="97" t="s">
        <v>154</v>
      </c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</row>
    <row r="2" spans="1:21" ht="27" customHeight="1" x14ac:dyDescent="0.25">
      <c r="A2" s="119" t="s">
        <v>9</v>
      </c>
      <c r="B2" s="119"/>
      <c r="C2" s="119"/>
      <c r="D2" s="92">
        <v>964.81</v>
      </c>
      <c r="E2" s="93"/>
      <c r="F2" s="94"/>
      <c r="G2" s="96" t="s">
        <v>20</v>
      </c>
      <c r="H2" s="96"/>
      <c r="I2" s="96"/>
      <c r="J2" s="92">
        <v>964.81</v>
      </c>
      <c r="K2" s="93"/>
      <c r="L2" s="94"/>
      <c r="M2" s="86" t="s">
        <v>4</v>
      </c>
      <c r="N2" s="87"/>
      <c r="O2" s="88"/>
      <c r="P2" s="98" t="s">
        <v>155</v>
      </c>
      <c r="Q2" s="99"/>
      <c r="R2" s="99"/>
      <c r="S2" s="99"/>
      <c r="T2" s="99"/>
      <c r="U2" s="100"/>
    </row>
    <row r="3" spans="1:21" ht="27" customHeight="1" x14ac:dyDescent="0.25">
      <c r="A3" s="119" t="s">
        <v>2</v>
      </c>
      <c r="B3" s="119"/>
      <c r="C3" s="119"/>
      <c r="D3" s="95">
        <v>44287</v>
      </c>
      <c r="E3" s="93"/>
      <c r="F3" s="94"/>
      <c r="G3" s="96" t="s">
        <v>3</v>
      </c>
      <c r="H3" s="96"/>
      <c r="I3" s="96"/>
      <c r="J3" s="95">
        <v>44287</v>
      </c>
      <c r="K3" s="93"/>
      <c r="L3" s="94"/>
      <c r="M3" s="83" t="s">
        <v>6</v>
      </c>
      <c r="N3" s="84"/>
      <c r="O3" s="85"/>
      <c r="P3" s="101">
        <v>5</v>
      </c>
      <c r="Q3" s="102"/>
      <c r="R3" s="103" t="s">
        <v>21</v>
      </c>
      <c r="S3" s="103"/>
      <c r="T3" s="103"/>
      <c r="U3" s="6" t="s">
        <v>161</v>
      </c>
    </row>
    <row r="4" spans="1:21" ht="27" customHeight="1" x14ac:dyDescent="0.25">
      <c r="A4" s="119" t="s">
        <v>10</v>
      </c>
      <c r="B4" s="119"/>
      <c r="C4" s="119"/>
      <c r="D4" s="95">
        <v>45138</v>
      </c>
      <c r="E4" s="93"/>
      <c r="F4" s="94"/>
      <c r="G4" s="96" t="s">
        <v>5</v>
      </c>
      <c r="H4" s="96"/>
      <c r="I4" s="96"/>
      <c r="J4" s="95">
        <v>45138</v>
      </c>
      <c r="K4" s="93"/>
      <c r="L4" s="94"/>
      <c r="M4" s="83" t="s">
        <v>31</v>
      </c>
      <c r="N4" s="84"/>
      <c r="O4" s="85"/>
      <c r="P4" s="101">
        <f>D2-858.66</f>
        <v>106.14999999999998</v>
      </c>
      <c r="Q4" s="102"/>
      <c r="R4" s="103" t="s">
        <v>32</v>
      </c>
      <c r="S4" s="103"/>
      <c r="T4" s="103"/>
      <c r="U4" s="78">
        <f>P4/D2</f>
        <v>0.11002166229620337</v>
      </c>
    </row>
    <row r="5" spans="1:21" ht="27" customHeight="1" x14ac:dyDescent="0.25">
      <c r="A5" s="119" t="s">
        <v>7</v>
      </c>
      <c r="B5" s="119"/>
      <c r="C5" s="119"/>
      <c r="D5" s="92">
        <v>28</v>
      </c>
      <c r="E5" s="93"/>
      <c r="F5" s="94"/>
      <c r="G5" s="121" t="s">
        <v>8</v>
      </c>
      <c r="H5" s="122"/>
      <c r="I5" s="123"/>
      <c r="J5" s="92">
        <v>28</v>
      </c>
      <c r="K5" s="93"/>
      <c r="L5" s="94"/>
      <c r="M5" s="83" t="s">
        <v>33</v>
      </c>
      <c r="N5" s="84"/>
      <c r="O5" s="85"/>
      <c r="P5" s="124">
        <f>J2-C21</f>
        <v>106.15117125672793</v>
      </c>
      <c r="Q5" s="125"/>
      <c r="R5" s="103" t="s">
        <v>34</v>
      </c>
      <c r="S5" s="103"/>
      <c r="T5" s="103"/>
      <c r="U5" s="78">
        <f>P5/J2</f>
        <v>0.11002287627276659</v>
      </c>
    </row>
    <row r="6" spans="1:21" s="10" customFormat="1" ht="27" customHeight="1" x14ac:dyDescent="0.25">
      <c r="A6" s="120" t="s">
        <v>85</v>
      </c>
      <c r="B6" s="120"/>
      <c r="C6" s="120"/>
      <c r="D6" s="106">
        <f>(G19+K19)/C19</f>
        <v>2.2526323157124641E-2</v>
      </c>
      <c r="E6" s="107"/>
      <c r="F6" s="108"/>
      <c r="G6" s="120" t="s">
        <v>88</v>
      </c>
      <c r="H6" s="120"/>
      <c r="I6" s="120"/>
      <c r="J6" s="106">
        <f>(G20+K20)/C20</f>
        <v>5.1169741312712048E-2</v>
      </c>
      <c r="K6" s="107"/>
      <c r="L6" s="108"/>
      <c r="M6" s="113" t="s">
        <v>86</v>
      </c>
      <c r="N6" s="114"/>
      <c r="O6" s="115"/>
      <c r="P6" s="81">
        <f>P3/J5</f>
        <v>0.17857142857142858</v>
      </c>
      <c r="Q6" s="82"/>
      <c r="R6" s="113" t="s">
        <v>112</v>
      </c>
      <c r="S6" s="114"/>
      <c r="T6" s="115"/>
      <c r="U6" s="75">
        <v>44440</v>
      </c>
    </row>
    <row r="7" spans="1:21" s="15" customFormat="1" ht="17.45" customHeight="1" x14ac:dyDescent="0.25">
      <c r="A7" s="110" t="s">
        <v>13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</row>
    <row r="8" spans="1:21" ht="32.1" customHeight="1" x14ac:dyDescent="0.25">
      <c r="A8" s="127" t="s">
        <v>11</v>
      </c>
      <c r="B8" s="127"/>
      <c r="C8" s="109" t="s">
        <v>19</v>
      </c>
      <c r="D8" s="128" t="s">
        <v>113</v>
      </c>
      <c r="E8" s="109" t="s">
        <v>14</v>
      </c>
      <c r="F8" s="109"/>
      <c r="G8" s="109"/>
      <c r="H8" s="109" t="s">
        <v>28</v>
      </c>
      <c r="I8" s="109"/>
      <c r="J8" s="109"/>
      <c r="K8" s="37" t="s">
        <v>124</v>
      </c>
      <c r="L8" s="109" t="s">
        <v>29</v>
      </c>
      <c r="M8" s="109"/>
      <c r="N8" s="109"/>
      <c r="O8" s="116" t="s">
        <v>30</v>
      </c>
      <c r="P8" s="117"/>
      <c r="Q8" s="118"/>
      <c r="R8" s="109" t="s">
        <v>114</v>
      </c>
      <c r="S8" s="109"/>
      <c r="T8" s="109"/>
      <c r="U8" s="109" t="s">
        <v>18</v>
      </c>
    </row>
    <row r="9" spans="1:21" ht="21.6" customHeight="1" x14ac:dyDescent="0.25">
      <c r="A9" s="127"/>
      <c r="B9" s="127"/>
      <c r="C9" s="109"/>
      <c r="D9" s="128"/>
      <c r="E9" s="36" t="s">
        <v>15</v>
      </c>
      <c r="F9" s="36" t="s">
        <v>41</v>
      </c>
      <c r="G9" s="36" t="s">
        <v>16</v>
      </c>
      <c r="H9" s="36" t="s">
        <v>15</v>
      </c>
      <c r="I9" s="36" t="s">
        <v>41</v>
      </c>
      <c r="J9" s="36" t="s">
        <v>17</v>
      </c>
      <c r="K9" s="36" t="s">
        <v>16</v>
      </c>
      <c r="L9" s="36" t="s">
        <v>15</v>
      </c>
      <c r="M9" s="36" t="s">
        <v>41</v>
      </c>
      <c r="N9" s="36" t="s">
        <v>17</v>
      </c>
      <c r="O9" s="36" t="s">
        <v>15</v>
      </c>
      <c r="P9" s="36" t="s">
        <v>41</v>
      </c>
      <c r="Q9" s="36" t="s">
        <v>17</v>
      </c>
      <c r="R9" s="36" t="s">
        <v>15</v>
      </c>
      <c r="S9" s="36" t="s">
        <v>41</v>
      </c>
      <c r="T9" s="36" t="s">
        <v>17</v>
      </c>
      <c r="U9" s="109"/>
    </row>
    <row r="10" spans="1:21" ht="19.5" customHeight="1" x14ac:dyDescent="0.25">
      <c r="A10" s="129" t="s">
        <v>38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</row>
    <row r="11" spans="1:21" ht="19.5" customHeight="1" x14ac:dyDescent="0.25">
      <c r="A11" s="104" t="s">
        <v>36</v>
      </c>
      <c r="B11" s="105"/>
      <c r="C11" s="52">
        <f>'Q2-Supply'!D10</f>
        <v>156</v>
      </c>
      <c r="D11" s="52">
        <f>'Q2-Supply'!E10</f>
        <v>0</v>
      </c>
      <c r="E11" s="57">
        <f>'Q2-Supply'!F10</f>
        <v>0</v>
      </c>
      <c r="F11" s="57">
        <f>'Q2-Supply'!G10</f>
        <v>0</v>
      </c>
      <c r="G11" s="57">
        <f>'Q2-Supply'!H10</f>
        <v>0</v>
      </c>
      <c r="H11" s="57">
        <f>'Q2-Supply'!R10</f>
        <v>0</v>
      </c>
      <c r="I11" s="57">
        <f>'Q2-Supply'!S10</f>
        <v>0</v>
      </c>
      <c r="J11" s="57">
        <f>'Q2-Supply'!T10</f>
        <v>0</v>
      </c>
      <c r="K11" s="64">
        <f>'Q2-Supply'!K10+'Q2-Supply'!N10</f>
        <v>0</v>
      </c>
      <c r="L11" s="57">
        <f>'Q3-Supply'!R10</f>
        <v>27.2165</v>
      </c>
      <c r="M11" s="57">
        <f>'Q3-Supply'!S10</f>
        <v>23.462499999999999</v>
      </c>
      <c r="N11" s="57">
        <f>'Q3-Supply'!T10</f>
        <v>22.962500000000002</v>
      </c>
      <c r="O11" s="57">
        <f>'Q4-Supply'!R10</f>
        <v>70.950600000000009</v>
      </c>
      <c r="P11" s="57">
        <f>'Q4-Supply'!S10</f>
        <v>70.387500000000003</v>
      </c>
      <c r="Q11" s="57">
        <f>'Q4-Supply'!T10</f>
        <v>68.887500000000003</v>
      </c>
      <c r="R11" s="57">
        <f>E11+H11+L11+O11</f>
        <v>98.167100000000005</v>
      </c>
      <c r="S11" s="57">
        <f t="shared" ref="S11:T13" si="0">F11+I11+M11+P11</f>
        <v>93.85</v>
      </c>
      <c r="T11" s="57">
        <f t="shared" si="0"/>
        <v>91.850000000000009</v>
      </c>
      <c r="U11" s="57">
        <f>C11-D11-T11</f>
        <v>64.149999999999991</v>
      </c>
    </row>
    <row r="12" spans="1:21" ht="19.5" customHeight="1" x14ac:dyDescent="0.25">
      <c r="A12" s="104" t="s">
        <v>35</v>
      </c>
      <c r="B12" s="105"/>
      <c r="C12" s="52">
        <f>'Q2-Supply'!D11</f>
        <v>156</v>
      </c>
      <c r="D12" s="52">
        <f>'Q2-Supply'!E11</f>
        <v>0</v>
      </c>
      <c r="E12" s="57">
        <f>'Q2-Supply'!F11</f>
        <v>0</v>
      </c>
      <c r="F12" s="57">
        <f>'Q2-Supply'!G11</f>
        <v>0</v>
      </c>
      <c r="G12" s="57">
        <f>'Q2-Supply'!H11</f>
        <v>0</v>
      </c>
      <c r="H12" s="57">
        <f>'Q2-Supply'!R11</f>
        <v>0</v>
      </c>
      <c r="I12" s="57">
        <f>'Q2-Supply'!S11</f>
        <v>0</v>
      </c>
      <c r="J12" s="57">
        <f>'Q2-Supply'!T11</f>
        <v>0</v>
      </c>
      <c r="K12" s="64">
        <f>'Q2-Supply'!K11+'Q2-Supply'!N11</f>
        <v>0</v>
      </c>
      <c r="L12" s="57">
        <f>'Q3-Supply'!R11</f>
        <v>26.12</v>
      </c>
      <c r="M12" s="57">
        <f>'Q3-Supply'!S11</f>
        <v>26.12</v>
      </c>
      <c r="N12" s="57">
        <f>'Q3-Supply'!T11</f>
        <v>21.25</v>
      </c>
      <c r="O12" s="57">
        <f>'Q4-Supply'!R11</f>
        <v>69.394849999999991</v>
      </c>
      <c r="P12" s="57">
        <f>'Q4-Supply'!S11</f>
        <v>69.394849999999991</v>
      </c>
      <c r="Q12" s="57">
        <f>'Q4-Supply'!T11</f>
        <v>63.749999999999993</v>
      </c>
      <c r="R12" s="57">
        <f t="shared" ref="R12:R13" si="1">E12+H12+L12+O12</f>
        <v>95.514849999999996</v>
      </c>
      <c r="S12" s="57">
        <f t="shared" si="0"/>
        <v>95.514849999999996</v>
      </c>
      <c r="T12" s="57">
        <f t="shared" si="0"/>
        <v>85</v>
      </c>
      <c r="U12" s="57">
        <f t="shared" ref="U12:U13" si="2">C12-D12-T12</f>
        <v>71</v>
      </c>
    </row>
    <row r="13" spans="1:21" ht="19.5" customHeight="1" x14ac:dyDescent="0.25">
      <c r="A13" s="104" t="s">
        <v>39</v>
      </c>
      <c r="B13" s="105"/>
      <c r="C13" s="52">
        <f>'Q2-Supply'!D12</f>
        <v>133.1</v>
      </c>
      <c r="D13" s="52">
        <f>'Q2-Supply'!E12</f>
        <v>0</v>
      </c>
      <c r="E13" s="57">
        <f>'Q2-Supply'!F12</f>
        <v>0</v>
      </c>
      <c r="F13" s="57">
        <f>'Q2-Supply'!G12</f>
        <v>0</v>
      </c>
      <c r="G13" s="57">
        <f>'Q2-Supply'!H12</f>
        <v>0</v>
      </c>
      <c r="H13" s="57">
        <f>'Q2-Supply'!R12</f>
        <v>0</v>
      </c>
      <c r="I13" s="57">
        <f>'Q2-Supply'!S12</f>
        <v>0</v>
      </c>
      <c r="J13" s="57">
        <f>'Q2-Supply'!T12</f>
        <v>0</v>
      </c>
      <c r="K13" s="64">
        <f>'Q2-Supply'!K12+'Q2-Supply'!N12</f>
        <v>0</v>
      </c>
      <c r="L13" s="57">
        <f>'Q3-Supply'!R12</f>
        <v>26.12</v>
      </c>
      <c r="M13" s="57">
        <f>'Q3-Supply'!S12</f>
        <v>26.12</v>
      </c>
      <c r="N13" s="57">
        <f>'Q3-Supply'!T12</f>
        <v>21.25</v>
      </c>
      <c r="O13" s="57">
        <f>'Q4-Supply'!R12</f>
        <v>69.394849999999991</v>
      </c>
      <c r="P13" s="57">
        <f>'Q4-Supply'!S12</f>
        <v>69.394849999999991</v>
      </c>
      <c r="Q13" s="57">
        <f>'Q4-Supply'!T12</f>
        <v>63.749999999999993</v>
      </c>
      <c r="R13" s="57">
        <f t="shared" si="1"/>
        <v>95.514849999999996</v>
      </c>
      <c r="S13" s="57">
        <f t="shared" si="0"/>
        <v>95.514849999999996</v>
      </c>
      <c r="T13" s="57">
        <f t="shared" si="0"/>
        <v>85</v>
      </c>
      <c r="U13" s="57">
        <f t="shared" si="2"/>
        <v>48.099999999999994</v>
      </c>
    </row>
    <row r="14" spans="1:21" ht="19.5" customHeight="1" x14ac:dyDescent="0.25">
      <c r="A14" s="129" t="s">
        <v>40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</row>
    <row r="15" spans="1:21" ht="19.5" customHeight="1" x14ac:dyDescent="0.25">
      <c r="A15" s="104" t="s">
        <v>36</v>
      </c>
      <c r="B15" s="105"/>
      <c r="C15" s="52">
        <f>'Q2-Site Services'!D28</f>
        <v>808.81205950000117</v>
      </c>
      <c r="D15" s="52">
        <f>'Q2-Site Services'!E28</f>
        <v>0</v>
      </c>
      <c r="E15" s="57">
        <f>'Q2-Site Services'!F28</f>
        <v>16</v>
      </c>
      <c r="F15" s="57">
        <f>'Q2-Site Services'!G28</f>
        <v>16</v>
      </c>
      <c r="G15" s="57">
        <f>'Q2-Site Services'!H28</f>
        <v>16</v>
      </c>
      <c r="H15" s="57">
        <f>'Q2-Site Services'!R28</f>
        <v>33.980200345890097</v>
      </c>
      <c r="I15" s="57">
        <f>'Q2-Site Services'!S28</f>
        <v>33.980200345890097</v>
      </c>
      <c r="J15" s="57">
        <f>'Q2-Site Services'!T28</f>
        <v>26.960535701565341</v>
      </c>
      <c r="K15" s="64">
        <f>'Q2-Site Services'!K28+'Q2-Site Services'!N28</f>
        <v>5.7336682381879926</v>
      </c>
      <c r="L15" s="57">
        <f>'Q3-Site Services'!R28</f>
        <v>85.320808719855904</v>
      </c>
      <c r="M15" s="57">
        <f>'Q3-Site Services'!S28</f>
        <v>89.074808719855895</v>
      </c>
      <c r="N15" s="57">
        <f>'Q3-Site Services'!T28</f>
        <v>97.049901848862149</v>
      </c>
      <c r="O15" s="57">
        <f>'Q4-Site Services'!R28</f>
        <v>143.36973978552635</v>
      </c>
      <c r="P15" s="57">
        <f>'Q4-Site Services'!S28</f>
        <v>143.93283978552631</v>
      </c>
      <c r="Q15" s="57">
        <f>'Q4-Site Services'!T28</f>
        <v>182.23070969749375</v>
      </c>
      <c r="R15" s="57">
        <f>E15+H15+L15+O15</f>
        <v>278.67074885127238</v>
      </c>
      <c r="S15" s="57">
        <f t="shared" ref="S15:S17" si="3">F15+I15+M15+P15</f>
        <v>282.9878488512723</v>
      </c>
      <c r="T15" s="57">
        <f t="shared" ref="T15:T17" si="4">G15+J15+N15+Q15</f>
        <v>322.24114724792128</v>
      </c>
      <c r="U15" s="57">
        <f>C15-D15-T15</f>
        <v>486.57091225207989</v>
      </c>
    </row>
    <row r="16" spans="1:21" ht="19.5" customHeight="1" x14ac:dyDescent="0.25">
      <c r="A16" s="104" t="s">
        <v>35</v>
      </c>
      <c r="B16" s="105"/>
      <c r="C16" s="52">
        <f>'Q2-Site Services'!D29</f>
        <v>808.81205950000117</v>
      </c>
      <c r="D16" s="52">
        <f>'Q2-Site Services'!E29</f>
        <v>0</v>
      </c>
      <c r="E16" s="57">
        <f>'Q2-Site Services'!F29</f>
        <v>25.610000000000003</v>
      </c>
      <c r="F16" s="57">
        <f>'Q2-Site Services'!G29</f>
        <v>25.610000000000003</v>
      </c>
      <c r="G16" s="57">
        <f>'Q2-Site Services'!H29</f>
        <v>25.610000000000003</v>
      </c>
      <c r="H16" s="57">
        <f>'Q2-Site Services'!R29</f>
        <v>57.323415000000004</v>
      </c>
      <c r="I16" s="57">
        <f>'Q2-Site Services'!S29</f>
        <v>57.323415000000004</v>
      </c>
      <c r="J16" s="57">
        <f>'Q2-Site Services'!T29</f>
        <v>56.528687499999997</v>
      </c>
      <c r="K16" s="64">
        <f>'Q2-Site Services'!K29+'Q2-Site Services'!N29</f>
        <v>23.759183499999999</v>
      </c>
      <c r="L16" s="57">
        <f>'Q3-Site Services'!R29</f>
        <v>63.25</v>
      </c>
      <c r="M16" s="57">
        <f>'Q3-Site Services'!S29</f>
        <v>63.25</v>
      </c>
      <c r="N16" s="57">
        <f>'Q3-Site Services'!T29</f>
        <v>79.735841442768148</v>
      </c>
      <c r="O16" s="57">
        <f>'Q4-Site Services'!R29</f>
        <v>92.864029187309441</v>
      </c>
      <c r="P16" s="57">
        <f>'Q4-Site Services'!S29</f>
        <v>92.864029187309441</v>
      </c>
      <c r="Q16" s="57">
        <f>'Q4-Site Services'!T29</f>
        <v>139.50159122276935</v>
      </c>
      <c r="R16" s="57">
        <f t="shared" ref="R16:R17" si="5">E16+H16+L16+O16</f>
        <v>239.04744418730945</v>
      </c>
      <c r="S16" s="57">
        <f t="shared" si="3"/>
        <v>239.04744418730945</v>
      </c>
      <c r="T16" s="57">
        <f t="shared" si="4"/>
        <v>301.37612016553749</v>
      </c>
      <c r="U16" s="57">
        <f t="shared" ref="U16:U17" si="6">C16-D16-T16</f>
        <v>507.43593933446368</v>
      </c>
    </row>
    <row r="17" spans="1:21" ht="19.5" customHeight="1" x14ac:dyDescent="0.25">
      <c r="A17" s="104" t="s">
        <v>39</v>
      </c>
      <c r="B17" s="105"/>
      <c r="C17" s="52">
        <f>'Q2-Site Services'!D30</f>
        <v>725.55882874327199</v>
      </c>
      <c r="D17" s="52">
        <f>'Q2-Site Services'!E30</f>
        <v>0</v>
      </c>
      <c r="E17" s="57">
        <f>'Q2-Site Services'!F30</f>
        <v>25.610000000000003</v>
      </c>
      <c r="F17" s="57">
        <f>'Q2-Site Services'!G30</f>
        <v>25.610000000000003</v>
      </c>
      <c r="G17" s="57">
        <f>'Q2-Site Services'!H30</f>
        <v>25.610000000000003</v>
      </c>
      <c r="H17" s="57">
        <f>'Q2-Site Services'!R30</f>
        <v>57.323415000000004</v>
      </c>
      <c r="I17" s="57">
        <f>'Q2-Site Services'!S30</f>
        <v>57.323415000000004</v>
      </c>
      <c r="J17" s="57">
        <f>'Q2-Site Services'!T30</f>
        <v>56.536164499999991</v>
      </c>
      <c r="K17" s="64">
        <f>'Q2-Site Services'!K30+'Q2-Site Services'!N30</f>
        <v>23.7666605</v>
      </c>
      <c r="L17" s="57">
        <f>'Q3-Site Services'!R30</f>
        <v>62.724289441570953</v>
      </c>
      <c r="M17" s="57">
        <f>'Q3-Site Services'!S30</f>
        <v>62.724289441570953</v>
      </c>
      <c r="N17" s="57">
        <f>'Q3-Site Services'!T30</f>
        <v>80.12310438394465</v>
      </c>
      <c r="O17" s="57">
        <f>'Q4-Site Services'!R30</f>
        <v>69.969739745738551</v>
      </c>
      <c r="P17" s="57">
        <f>'Q4-Site Services'!S30</f>
        <v>69.969739745738551</v>
      </c>
      <c r="Q17" s="57">
        <f>'Q4-Site Services'!T30</f>
        <v>105.80816691197231</v>
      </c>
      <c r="R17" s="57">
        <f t="shared" si="5"/>
        <v>215.62744418730949</v>
      </c>
      <c r="S17" s="57">
        <f t="shared" si="3"/>
        <v>215.62744418730949</v>
      </c>
      <c r="T17" s="57">
        <f t="shared" si="4"/>
        <v>268.07743579591693</v>
      </c>
      <c r="U17" s="57">
        <f t="shared" si="6"/>
        <v>457.48139294735506</v>
      </c>
    </row>
    <row r="18" spans="1:21" ht="19.5" customHeight="1" x14ac:dyDescent="0.25">
      <c r="A18" s="129" t="s">
        <v>19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</row>
    <row r="19" spans="1:21" ht="19.5" customHeight="1" x14ac:dyDescent="0.25">
      <c r="A19" s="104" t="s">
        <v>36</v>
      </c>
      <c r="B19" s="105"/>
      <c r="C19" s="50">
        <f>C11+C15</f>
        <v>964.81205950000117</v>
      </c>
      <c r="D19" s="50">
        <f t="shared" ref="D19:U21" si="7">D11+D15</f>
        <v>0</v>
      </c>
      <c r="E19" s="50">
        <f t="shared" si="7"/>
        <v>16</v>
      </c>
      <c r="F19" s="50">
        <f t="shared" si="7"/>
        <v>16</v>
      </c>
      <c r="G19" s="50">
        <f t="shared" si="7"/>
        <v>16</v>
      </c>
      <c r="H19" s="50">
        <f t="shared" si="7"/>
        <v>33.980200345890097</v>
      </c>
      <c r="I19" s="50">
        <f t="shared" si="7"/>
        <v>33.980200345890097</v>
      </c>
      <c r="J19" s="50">
        <f t="shared" si="7"/>
        <v>26.960535701565341</v>
      </c>
      <c r="K19" s="50">
        <f t="shared" si="7"/>
        <v>5.7336682381879926</v>
      </c>
      <c r="L19" s="50">
        <f t="shared" si="7"/>
        <v>112.5373087198559</v>
      </c>
      <c r="M19" s="50">
        <f t="shared" si="7"/>
        <v>112.5373087198559</v>
      </c>
      <c r="N19" s="50">
        <f t="shared" si="7"/>
        <v>120.01240184886215</v>
      </c>
      <c r="O19" s="50">
        <f t="shared" si="7"/>
        <v>214.32033978552636</v>
      </c>
      <c r="P19" s="50">
        <f t="shared" si="7"/>
        <v>214.3203397855263</v>
      </c>
      <c r="Q19" s="50">
        <f t="shared" si="7"/>
        <v>251.11820969749374</v>
      </c>
      <c r="R19" s="50">
        <f t="shared" si="7"/>
        <v>376.83784885127238</v>
      </c>
      <c r="S19" s="50">
        <f t="shared" si="7"/>
        <v>376.83784885127227</v>
      </c>
      <c r="T19" s="50">
        <f t="shared" si="7"/>
        <v>414.0911472479213</v>
      </c>
      <c r="U19" s="50">
        <f t="shared" si="7"/>
        <v>550.72091225207987</v>
      </c>
    </row>
    <row r="20" spans="1:21" ht="19.5" customHeight="1" x14ac:dyDescent="0.25">
      <c r="A20" s="104" t="s">
        <v>35</v>
      </c>
      <c r="B20" s="105"/>
      <c r="C20" s="50">
        <f t="shared" ref="C20:R21" si="8">C12+C16</f>
        <v>964.81205950000117</v>
      </c>
      <c r="D20" s="50">
        <f t="shared" si="8"/>
        <v>0</v>
      </c>
      <c r="E20" s="50">
        <f t="shared" si="8"/>
        <v>25.610000000000003</v>
      </c>
      <c r="F20" s="50">
        <f t="shared" si="8"/>
        <v>25.610000000000003</v>
      </c>
      <c r="G20" s="50">
        <f t="shared" si="8"/>
        <v>25.610000000000003</v>
      </c>
      <c r="H20" s="50">
        <f t="shared" si="8"/>
        <v>57.323415000000004</v>
      </c>
      <c r="I20" s="50">
        <f t="shared" si="8"/>
        <v>57.323415000000004</v>
      </c>
      <c r="J20" s="50">
        <f t="shared" si="8"/>
        <v>56.528687499999997</v>
      </c>
      <c r="K20" s="50">
        <f t="shared" si="8"/>
        <v>23.759183499999999</v>
      </c>
      <c r="L20" s="50">
        <f t="shared" si="8"/>
        <v>89.37</v>
      </c>
      <c r="M20" s="50">
        <f t="shared" si="8"/>
        <v>89.37</v>
      </c>
      <c r="N20" s="50">
        <f t="shared" si="8"/>
        <v>100.98584144276815</v>
      </c>
      <c r="O20" s="50">
        <f t="shared" si="8"/>
        <v>162.25887918730945</v>
      </c>
      <c r="P20" s="50">
        <f t="shared" si="8"/>
        <v>162.25887918730945</v>
      </c>
      <c r="Q20" s="50">
        <f t="shared" si="8"/>
        <v>203.25159122276935</v>
      </c>
      <c r="R20" s="50">
        <f t="shared" si="8"/>
        <v>334.56229418730948</v>
      </c>
      <c r="S20" s="50">
        <f t="shared" si="7"/>
        <v>334.56229418730948</v>
      </c>
      <c r="T20" s="50">
        <f t="shared" si="7"/>
        <v>386.37612016553749</v>
      </c>
      <c r="U20" s="50">
        <f t="shared" si="7"/>
        <v>578.43593933446368</v>
      </c>
    </row>
    <row r="21" spans="1:21" ht="19.5" customHeight="1" x14ac:dyDescent="0.25">
      <c r="A21" s="104" t="s">
        <v>39</v>
      </c>
      <c r="B21" s="105"/>
      <c r="C21" s="50">
        <f t="shared" si="8"/>
        <v>858.65882874327201</v>
      </c>
      <c r="D21" s="50">
        <f t="shared" si="7"/>
        <v>0</v>
      </c>
      <c r="E21" s="50">
        <f t="shared" si="7"/>
        <v>25.610000000000003</v>
      </c>
      <c r="F21" s="50">
        <f t="shared" si="7"/>
        <v>25.610000000000003</v>
      </c>
      <c r="G21" s="50">
        <f t="shared" si="7"/>
        <v>25.610000000000003</v>
      </c>
      <c r="H21" s="50">
        <f t="shared" si="7"/>
        <v>57.323415000000004</v>
      </c>
      <c r="I21" s="50">
        <f t="shared" si="7"/>
        <v>57.323415000000004</v>
      </c>
      <c r="J21" s="50">
        <f t="shared" si="7"/>
        <v>56.536164499999991</v>
      </c>
      <c r="K21" s="50">
        <f t="shared" si="7"/>
        <v>23.7666605</v>
      </c>
      <c r="L21" s="50">
        <f t="shared" si="7"/>
        <v>88.84428944157095</v>
      </c>
      <c r="M21" s="50">
        <f t="shared" si="7"/>
        <v>88.84428944157095</v>
      </c>
      <c r="N21" s="50">
        <f t="shared" si="7"/>
        <v>101.37310438394465</v>
      </c>
      <c r="O21" s="50">
        <f t="shared" si="7"/>
        <v>139.36458974573856</v>
      </c>
      <c r="P21" s="50">
        <f t="shared" si="7"/>
        <v>139.36458974573856</v>
      </c>
      <c r="Q21" s="50">
        <f t="shared" si="7"/>
        <v>169.55816691197231</v>
      </c>
      <c r="R21" s="50">
        <f t="shared" si="7"/>
        <v>311.14229418730952</v>
      </c>
      <c r="S21" s="50">
        <f t="shared" si="7"/>
        <v>311.14229418730952</v>
      </c>
      <c r="T21" s="50">
        <f t="shared" si="7"/>
        <v>353.07743579591693</v>
      </c>
      <c r="U21" s="50">
        <f t="shared" si="7"/>
        <v>505.58139294735508</v>
      </c>
    </row>
    <row r="22" spans="1:21" ht="19.5" customHeight="1" x14ac:dyDescent="0.25">
      <c r="A22" s="129" t="s">
        <v>12</v>
      </c>
      <c r="B22" s="129"/>
      <c r="C22" s="51">
        <f>C20-C21</f>
        <v>106.15323075672916</v>
      </c>
      <c r="D22" s="51">
        <f t="shared" ref="D22:U22" si="9">D20-D21</f>
        <v>0</v>
      </c>
      <c r="E22" s="51">
        <f t="shared" si="9"/>
        <v>0</v>
      </c>
      <c r="F22" s="51">
        <f t="shared" si="9"/>
        <v>0</v>
      </c>
      <c r="G22" s="51">
        <f t="shared" si="9"/>
        <v>0</v>
      </c>
      <c r="H22" s="51">
        <f t="shared" si="9"/>
        <v>0</v>
      </c>
      <c r="I22" s="51">
        <f t="shared" si="9"/>
        <v>0</v>
      </c>
      <c r="J22" s="51">
        <f t="shared" si="9"/>
        <v>-7.4769999999944048E-3</v>
      </c>
      <c r="K22" s="51">
        <f t="shared" si="9"/>
        <v>-7.4770000000015102E-3</v>
      </c>
      <c r="L22" s="51">
        <f t="shared" si="9"/>
        <v>0.52571055842905423</v>
      </c>
      <c r="M22" s="51">
        <f t="shared" si="9"/>
        <v>0.52571055842905423</v>
      </c>
      <c r="N22" s="51">
        <f t="shared" si="9"/>
        <v>-0.38726294117650184</v>
      </c>
      <c r="O22" s="51">
        <f t="shared" si="9"/>
        <v>22.894289441570891</v>
      </c>
      <c r="P22" s="51">
        <f t="shared" si="9"/>
        <v>22.894289441570891</v>
      </c>
      <c r="Q22" s="51">
        <f t="shared" si="9"/>
        <v>33.693424310797042</v>
      </c>
      <c r="R22" s="51">
        <f t="shared" si="9"/>
        <v>23.419999999999959</v>
      </c>
      <c r="S22" s="51">
        <f t="shared" si="9"/>
        <v>23.419999999999959</v>
      </c>
      <c r="T22" s="51">
        <f t="shared" si="9"/>
        <v>33.29868436962056</v>
      </c>
      <c r="U22" s="51">
        <f t="shared" si="9"/>
        <v>72.854546387108599</v>
      </c>
    </row>
    <row r="23" spans="1:21" ht="19.5" customHeight="1" x14ac:dyDescent="0.25">
      <c r="A23" s="129" t="s">
        <v>87</v>
      </c>
      <c r="B23" s="129"/>
      <c r="C23" s="77">
        <f>U5</f>
        <v>0.11002287627276659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126"/>
      <c r="B24" s="126"/>
    </row>
    <row r="25" spans="1:21" x14ac:dyDescent="0.25">
      <c r="A25" s="126"/>
      <c r="B25" s="126"/>
    </row>
  </sheetData>
  <mergeCells count="63">
    <mergeCell ref="A1:C1"/>
    <mergeCell ref="G1:I1"/>
    <mergeCell ref="A2:C2"/>
    <mergeCell ref="G2:I2"/>
    <mergeCell ref="G4:I4"/>
    <mergeCell ref="A3:C3"/>
    <mergeCell ref="A25:B25"/>
    <mergeCell ref="A8:B9"/>
    <mergeCell ref="E8:G8"/>
    <mergeCell ref="D8:D9"/>
    <mergeCell ref="A22:B22"/>
    <mergeCell ref="A17:B17"/>
    <mergeCell ref="A19:B19"/>
    <mergeCell ref="A20:B20"/>
    <mergeCell ref="A21:B21"/>
    <mergeCell ref="A24:B24"/>
    <mergeCell ref="A15:B15"/>
    <mergeCell ref="A16:B16"/>
    <mergeCell ref="A10:U10"/>
    <mergeCell ref="A14:U14"/>
    <mergeCell ref="A18:U18"/>
    <mergeCell ref="A23:B23"/>
    <mergeCell ref="M4:O4"/>
    <mergeCell ref="J4:L4"/>
    <mergeCell ref="P4:Q4"/>
    <mergeCell ref="R4:T4"/>
    <mergeCell ref="R5:T5"/>
    <mergeCell ref="M5:O5"/>
    <mergeCell ref="P5:Q5"/>
    <mergeCell ref="A5:C5"/>
    <mergeCell ref="J5:L5"/>
    <mergeCell ref="A4:C4"/>
    <mergeCell ref="A6:C6"/>
    <mergeCell ref="G6:I6"/>
    <mergeCell ref="G5:I5"/>
    <mergeCell ref="D4:F4"/>
    <mergeCell ref="D5:F5"/>
    <mergeCell ref="A11:B11"/>
    <mergeCell ref="A12:B12"/>
    <mergeCell ref="A13:B13"/>
    <mergeCell ref="D6:F6"/>
    <mergeCell ref="J6:L6"/>
    <mergeCell ref="C8:C9"/>
    <mergeCell ref="A7:U7"/>
    <mergeCell ref="M6:O6"/>
    <mergeCell ref="O8:Q8"/>
    <mergeCell ref="U8:U9"/>
    <mergeCell ref="H8:J8"/>
    <mergeCell ref="L8:N8"/>
    <mergeCell ref="R8:T8"/>
    <mergeCell ref="R6:T6"/>
    <mergeCell ref="M3:O3"/>
    <mergeCell ref="M2:O2"/>
    <mergeCell ref="D1:F1"/>
    <mergeCell ref="D2:F2"/>
    <mergeCell ref="D3:F3"/>
    <mergeCell ref="G3:I3"/>
    <mergeCell ref="J3:L3"/>
    <mergeCell ref="J2:L2"/>
    <mergeCell ref="J1:U1"/>
    <mergeCell ref="P2:U2"/>
    <mergeCell ref="P3:Q3"/>
    <mergeCell ref="R3:T3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headerFooter>
    <oddFooter>&amp;L&amp;1#&amp;"Calibri"&amp;8&amp;K000000Sensitivity: LNT Construction Internal Use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4"/>
  <sheetViews>
    <sheetView zoomScale="70" zoomScaleNormal="70" workbookViewId="0">
      <selection activeCell="A5" sqref="A5:B12"/>
    </sheetView>
  </sheetViews>
  <sheetFormatPr defaultRowHeight="15" x14ac:dyDescent="0.25"/>
  <cols>
    <col min="1" max="2" width="12.7109375" style="15" customWidth="1"/>
    <col min="3" max="3" width="9.140625" style="15"/>
    <col min="4" max="7" width="15.7109375" style="15" customWidth="1"/>
    <col min="8" max="19" width="11.42578125" style="15" customWidth="1"/>
    <col min="20" max="16384" width="9.140625" style="15"/>
  </cols>
  <sheetData>
    <row r="1" spans="1:19" ht="27" customHeight="1" x14ac:dyDescent="0.25">
      <c r="A1" s="165" t="s">
        <v>68</v>
      </c>
      <c r="B1" s="166"/>
      <c r="C1" s="166"/>
      <c r="D1" s="166"/>
      <c r="E1" s="166"/>
      <c r="F1" s="166"/>
      <c r="G1" s="29"/>
      <c r="H1" s="30"/>
      <c r="I1" s="30"/>
      <c r="J1" s="30"/>
      <c r="K1" s="30"/>
      <c r="L1" s="30"/>
      <c r="M1" s="30"/>
      <c r="N1" s="30"/>
      <c r="O1" s="168" t="s">
        <v>13</v>
      </c>
      <c r="P1" s="168"/>
      <c r="Q1" s="168"/>
      <c r="R1" s="168"/>
      <c r="S1" s="169"/>
    </row>
    <row r="2" spans="1:19" ht="27" customHeight="1" x14ac:dyDescent="0.25">
      <c r="A2" s="152" t="s">
        <v>11</v>
      </c>
      <c r="B2" s="153"/>
      <c r="C2" s="142" t="s">
        <v>22</v>
      </c>
      <c r="D2" s="158" t="s">
        <v>58</v>
      </c>
      <c r="E2" s="158" t="s">
        <v>59</v>
      </c>
      <c r="F2" s="163" t="s">
        <v>56</v>
      </c>
      <c r="G2" s="163"/>
      <c r="H2" s="117" t="s">
        <v>65</v>
      </c>
      <c r="I2" s="118"/>
      <c r="J2" s="144">
        <v>44562</v>
      </c>
      <c r="K2" s="144"/>
      <c r="L2" s="144">
        <v>44593</v>
      </c>
      <c r="M2" s="144"/>
      <c r="N2" s="144">
        <v>44621</v>
      </c>
      <c r="O2" s="144"/>
      <c r="P2" s="144" t="s">
        <v>30</v>
      </c>
      <c r="Q2" s="144"/>
      <c r="R2" s="109" t="s">
        <v>65</v>
      </c>
      <c r="S2" s="109"/>
    </row>
    <row r="3" spans="1:19" ht="27" customHeight="1" x14ac:dyDescent="0.25">
      <c r="A3" s="154"/>
      <c r="B3" s="155"/>
      <c r="C3" s="161"/>
      <c r="D3" s="159"/>
      <c r="E3" s="159"/>
      <c r="F3" s="43" t="s">
        <v>23</v>
      </c>
      <c r="G3" s="44" t="s">
        <v>24</v>
      </c>
      <c r="H3" s="142" t="s">
        <v>41</v>
      </c>
      <c r="I3" s="142" t="s">
        <v>17</v>
      </c>
      <c r="J3" s="142" t="s">
        <v>41</v>
      </c>
      <c r="K3" s="142" t="s">
        <v>17</v>
      </c>
      <c r="L3" s="142" t="s">
        <v>41</v>
      </c>
      <c r="M3" s="142" t="s">
        <v>17</v>
      </c>
      <c r="N3" s="142" t="s">
        <v>41</v>
      </c>
      <c r="O3" s="142" t="s">
        <v>17</v>
      </c>
      <c r="P3" s="142" t="s">
        <v>41</v>
      </c>
      <c r="Q3" s="142" t="s">
        <v>17</v>
      </c>
      <c r="R3" s="142" t="s">
        <v>41</v>
      </c>
      <c r="S3" s="142" t="s">
        <v>17</v>
      </c>
    </row>
    <row r="4" spans="1:19" ht="27" customHeight="1" x14ac:dyDescent="0.25">
      <c r="A4" s="156"/>
      <c r="B4" s="157"/>
      <c r="C4" s="143"/>
      <c r="D4" s="160"/>
      <c r="E4" s="160"/>
      <c r="F4" s="43" t="s">
        <v>57</v>
      </c>
      <c r="G4" s="44" t="s">
        <v>57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</row>
    <row r="5" spans="1:19" ht="19.5" customHeight="1" x14ac:dyDescent="0.25">
      <c r="A5" s="162" t="s">
        <v>89</v>
      </c>
      <c r="B5" s="162"/>
      <c r="C5" s="19" t="s">
        <v>51</v>
      </c>
      <c r="D5" s="68">
        <f>'Productivity-Q2'!D5</f>
        <v>132500</v>
      </c>
      <c r="E5" s="68">
        <f>'Productivity-Q2'!E5</f>
        <v>5279581.0201363629</v>
      </c>
      <c r="F5" s="69">
        <f>E5/D5</f>
        <v>39.845894491595189</v>
      </c>
      <c r="G5" s="70">
        <f>F5*0.9</f>
        <v>35.861305042435674</v>
      </c>
      <c r="H5" s="71">
        <f>'Productivity-Q3'!R5</f>
        <v>35.861305042435674</v>
      </c>
      <c r="I5" s="71">
        <f>'Productivity-Q3'!S5</f>
        <v>35.861305042435674</v>
      </c>
      <c r="J5" s="72">
        <v>35.861305042435674</v>
      </c>
      <c r="K5" s="72">
        <v>35.861305042435674</v>
      </c>
      <c r="L5" s="72">
        <v>35.861305042435674</v>
      </c>
      <c r="M5" s="72">
        <v>35.861305042435674</v>
      </c>
      <c r="N5" s="72">
        <v>35.861305042435674</v>
      </c>
      <c r="O5" s="72">
        <v>35.861305042435674</v>
      </c>
      <c r="P5" s="72">
        <v>35.861305042435674</v>
      </c>
      <c r="Q5" s="72">
        <v>35.861305042435674</v>
      </c>
      <c r="R5" s="72">
        <v>35.861305042435674</v>
      </c>
      <c r="S5" s="72">
        <v>35.861305042435674</v>
      </c>
    </row>
    <row r="6" spans="1:19" ht="19.5" customHeight="1" x14ac:dyDescent="0.25">
      <c r="A6" s="151" t="s">
        <v>26</v>
      </c>
      <c r="B6" s="151"/>
      <c r="C6" s="19" t="s">
        <v>52</v>
      </c>
      <c r="D6" s="68">
        <f>'Productivity-Q2'!D6</f>
        <v>448500</v>
      </c>
      <c r="E6" s="68">
        <f>'Productivity-Q2'!E6</f>
        <v>2876189.4106845222</v>
      </c>
      <c r="F6" s="69">
        <f t="shared" ref="F6:F12" si="0">E6/D6</f>
        <v>6.4129083850268058</v>
      </c>
      <c r="G6" s="70">
        <f t="shared" ref="G6:G12" si="1">F6*0.9</f>
        <v>5.7716175465241255</v>
      </c>
      <c r="H6" s="71">
        <f>'Productivity-Q3'!R6</f>
        <v>5.7716175465241246</v>
      </c>
      <c r="I6" s="71">
        <f>'Productivity-Q3'!S6</f>
        <v>5.7716175465241246</v>
      </c>
      <c r="J6" s="72">
        <v>5.7716175465241246</v>
      </c>
      <c r="K6" s="72">
        <v>5.7716175465241246</v>
      </c>
      <c r="L6" s="72">
        <v>5.7716175465241246</v>
      </c>
      <c r="M6" s="72">
        <v>5.7716175465241246</v>
      </c>
      <c r="N6" s="72">
        <v>5.7716175465241246</v>
      </c>
      <c r="O6" s="72">
        <v>5.7716175465241246</v>
      </c>
      <c r="P6" s="72">
        <v>5.7716175465241246</v>
      </c>
      <c r="Q6" s="72">
        <v>5.7716175465241246</v>
      </c>
      <c r="R6" s="72">
        <v>5.7716175465241246</v>
      </c>
      <c r="S6" s="72">
        <v>5.7716175465241246</v>
      </c>
    </row>
    <row r="7" spans="1:19" ht="19.5" customHeight="1" x14ac:dyDescent="0.25">
      <c r="A7" s="162" t="s">
        <v>49</v>
      </c>
      <c r="B7" s="162"/>
      <c r="C7" s="19" t="s">
        <v>27</v>
      </c>
      <c r="D7" s="68">
        <f>'Productivity-Q2'!D7</f>
        <v>12840</v>
      </c>
      <c r="E7" s="68">
        <f>'Productivity-Q2'!E7</f>
        <v>822966.03006936226</v>
      </c>
      <c r="F7" s="69">
        <f t="shared" si="0"/>
        <v>64.093927575495499</v>
      </c>
      <c r="G7" s="70">
        <f t="shared" si="1"/>
        <v>57.684534817945952</v>
      </c>
      <c r="H7" s="71">
        <f>'Productivity-Q3'!R7</f>
        <v>57.684534817945952</v>
      </c>
      <c r="I7" s="71">
        <f>'Productivity-Q3'!S7</f>
        <v>57.684534817945952</v>
      </c>
      <c r="J7" s="72">
        <v>57.684534817945952</v>
      </c>
      <c r="K7" s="72">
        <v>57.684534817945952</v>
      </c>
      <c r="L7" s="72">
        <v>57.684534817945952</v>
      </c>
      <c r="M7" s="72">
        <v>57.684534817945952</v>
      </c>
      <c r="N7" s="72">
        <v>57.684534817945952</v>
      </c>
      <c r="O7" s="72">
        <v>57.684534817945952</v>
      </c>
      <c r="P7" s="72">
        <v>57.684534817945952</v>
      </c>
      <c r="Q7" s="72">
        <v>57.684534817945952</v>
      </c>
      <c r="R7" s="72">
        <v>57.684534817945952</v>
      </c>
      <c r="S7" s="72">
        <v>57.684534817945952</v>
      </c>
    </row>
    <row r="8" spans="1:19" ht="19.5" customHeight="1" x14ac:dyDescent="0.25">
      <c r="A8" s="151" t="s">
        <v>138</v>
      </c>
      <c r="B8" s="151"/>
      <c r="C8" s="19" t="s">
        <v>27</v>
      </c>
      <c r="D8" s="68">
        <f>'Productivity-Q2'!D8</f>
        <v>29525</v>
      </c>
      <c r="E8" s="68">
        <f>'Productivity-Q2'!E8</f>
        <v>3544271.7173056225</v>
      </c>
      <c r="F8" s="69">
        <f t="shared" si="0"/>
        <v>120.04307255903886</v>
      </c>
      <c r="G8" s="70">
        <f t="shared" si="1"/>
        <v>108.03876530313498</v>
      </c>
      <c r="H8" s="71">
        <f>'Productivity-Q3'!R8</f>
        <v>108.03876530313498</v>
      </c>
      <c r="I8" s="71">
        <f>'Productivity-Q3'!S8</f>
        <v>108.03876530313498</v>
      </c>
      <c r="J8" s="72">
        <v>108.03876530313498</v>
      </c>
      <c r="K8" s="72">
        <v>108.03876530313498</v>
      </c>
      <c r="L8" s="72">
        <v>108.03876530313498</v>
      </c>
      <c r="M8" s="72">
        <v>108.03876530313498</v>
      </c>
      <c r="N8" s="72">
        <v>108.03876530313498</v>
      </c>
      <c r="O8" s="72">
        <v>108.03876530313498</v>
      </c>
      <c r="P8" s="72">
        <v>108.03876530313498</v>
      </c>
      <c r="Q8" s="72">
        <v>108.03876530313498</v>
      </c>
      <c r="R8" s="72">
        <v>108.03876530313498</v>
      </c>
      <c r="S8" s="72">
        <v>108.03876530313498</v>
      </c>
    </row>
    <row r="9" spans="1:19" ht="19.5" customHeight="1" x14ac:dyDescent="0.25">
      <c r="A9" s="162" t="s">
        <v>162</v>
      </c>
      <c r="B9" s="162"/>
      <c r="C9" s="19" t="s">
        <v>27</v>
      </c>
      <c r="D9" s="68">
        <f>'Productivity-Q2'!D9</f>
        <v>44373</v>
      </c>
      <c r="E9" s="68">
        <f>'Productivity-Q2'!E9</f>
        <v>4820055.4558924222</v>
      </c>
      <c r="F9" s="69">
        <f t="shared" si="0"/>
        <v>108.62586383369216</v>
      </c>
      <c r="G9" s="70">
        <f t="shared" si="1"/>
        <v>97.763277450322946</v>
      </c>
      <c r="H9" s="71">
        <f>'Productivity-Q3'!R9</f>
        <v>97.763277450322946</v>
      </c>
      <c r="I9" s="71">
        <f>'Productivity-Q3'!S9</f>
        <v>97.763277450322946</v>
      </c>
      <c r="J9" s="72">
        <v>97.763277450322946</v>
      </c>
      <c r="K9" s="72">
        <v>97.763277450322946</v>
      </c>
      <c r="L9" s="72">
        <v>97.763277450322946</v>
      </c>
      <c r="M9" s="72">
        <v>97.763277450322946</v>
      </c>
      <c r="N9" s="72">
        <v>97.763277450322946</v>
      </c>
      <c r="O9" s="72">
        <v>97.763277450322946</v>
      </c>
      <c r="P9" s="72">
        <v>97.763277450322946</v>
      </c>
      <c r="Q9" s="72">
        <v>97.763277450322946</v>
      </c>
      <c r="R9" s="72">
        <v>97.763277450322946</v>
      </c>
      <c r="S9" s="72">
        <v>97.763277450322946</v>
      </c>
    </row>
    <row r="10" spans="1:19" ht="19.5" customHeight="1" x14ac:dyDescent="0.25">
      <c r="A10" s="151" t="s">
        <v>46</v>
      </c>
      <c r="B10" s="151"/>
      <c r="C10" s="19" t="s">
        <v>27</v>
      </c>
      <c r="D10" s="68">
        <f>'Productivity-Q2'!D10</f>
        <v>10503</v>
      </c>
      <c r="E10" s="68">
        <f>'Productivity-Q2'!E10</f>
        <v>837364</v>
      </c>
      <c r="F10" s="69">
        <f t="shared" si="0"/>
        <v>79.726173474245456</v>
      </c>
      <c r="G10" s="70">
        <f t="shared" si="1"/>
        <v>71.753556126820911</v>
      </c>
      <c r="H10" s="71">
        <f>'Productivity-Q3'!R10</f>
        <v>71.753556126820911</v>
      </c>
      <c r="I10" s="71">
        <f>'Productivity-Q3'!S10</f>
        <v>71.753556126820911</v>
      </c>
      <c r="J10" s="72">
        <v>71.753556126820911</v>
      </c>
      <c r="K10" s="72">
        <v>71.753556126820911</v>
      </c>
      <c r="L10" s="72">
        <v>71.753556126820911</v>
      </c>
      <c r="M10" s="72">
        <v>71.753556126820911</v>
      </c>
      <c r="N10" s="72">
        <v>71.753556126820911</v>
      </c>
      <c r="O10" s="72">
        <v>71.753556126820911</v>
      </c>
      <c r="P10" s="72">
        <v>71.753556126820911</v>
      </c>
      <c r="Q10" s="72">
        <v>71.753556126820911</v>
      </c>
      <c r="R10" s="72">
        <v>71.753556126820911</v>
      </c>
      <c r="S10" s="72">
        <v>71.753556126820911</v>
      </c>
    </row>
    <row r="11" spans="1:19" ht="19.5" customHeight="1" x14ac:dyDescent="0.25">
      <c r="A11" s="162" t="s">
        <v>163</v>
      </c>
      <c r="B11" s="162"/>
      <c r="C11" s="19" t="s">
        <v>54</v>
      </c>
      <c r="D11" s="68"/>
      <c r="E11" s="68"/>
      <c r="F11" s="69"/>
      <c r="G11" s="70"/>
      <c r="H11" s="71">
        <f>'Productivity-Q3'!R11</f>
        <v>0</v>
      </c>
      <c r="I11" s="71">
        <f>'Productivity-Q3'!S11</f>
        <v>0</v>
      </c>
      <c r="J11" s="72"/>
      <c r="K11" s="72"/>
      <c r="L11" s="72"/>
      <c r="M11" s="72"/>
      <c r="N11" s="72"/>
      <c r="O11" s="72"/>
      <c r="P11" s="72"/>
      <c r="Q11" s="72"/>
      <c r="R11" s="72"/>
      <c r="S11" s="72"/>
    </row>
    <row r="12" spans="1:19" ht="19.5" customHeight="1" x14ac:dyDescent="0.25">
      <c r="A12" s="151" t="s">
        <v>139</v>
      </c>
      <c r="B12" s="151"/>
      <c r="C12" s="19" t="s">
        <v>53</v>
      </c>
      <c r="D12" s="68">
        <f>'Productivity-Q2'!D12</f>
        <v>488769</v>
      </c>
      <c r="E12" s="68">
        <f>'Productivity-Q2'!E12</f>
        <v>1153494.8399999999</v>
      </c>
      <c r="F12" s="69">
        <f t="shared" si="0"/>
        <v>2.36</v>
      </c>
      <c r="G12" s="70">
        <f t="shared" si="1"/>
        <v>2.1240000000000001</v>
      </c>
      <c r="H12" s="71">
        <f>'Productivity-Q3'!R12</f>
        <v>2.1240000000000001</v>
      </c>
      <c r="I12" s="71">
        <f>'Productivity-Q3'!S12</f>
        <v>2.1240000000000001</v>
      </c>
      <c r="J12" s="72">
        <v>2.1240000000000001</v>
      </c>
      <c r="K12" s="72"/>
      <c r="L12" s="72">
        <v>2.1240000000000001</v>
      </c>
      <c r="M12" s="72"/>
      <c r="N12" s="72">
        <v>2.1240000000000001</v>
      </c>
      <c r="O12" s="72"/>
      <c r="P12" s="72">
        <v>2.1240000000000001</v>
      </c>
      <c r="Q12" s="72"/>
      <c r="R12" s="72">
        <v>2.1240000000000001</v>
      </c>
      <c r="S12" s="72"/>
    </row>
    <row r="13" spans="1:19" ht="19.5" customHeight="1" x14ac:dyDescent="0.25">
      <c r="A13" s="164"/>
      <c r="B13" s="164"/>
      <c r="C13" s="28"/>
      <c r="D13" s="13"/>
      <c r="E13" s="13"/>
      <c r="F13" s="13"/>
      <c r="G13" s="13"/>
      <c r="H13" s="1"/>
      <c r="I13" s="1"/>
      <c r="J13" s="73"/>
      <c r="K13" s="73"/>
      <c r="L13" s="73"/>
      <c r="M13" s="73"/>
      <c r="N13" s="73"/>
      <c r="O13" s="73"/>
      <c r="P13" s="73"/>
      <c r="Q13" s="73"/>
      <c r="R13" s="73"/>
      <c r="S13" s="73"/>
    </row>
    <row r="14" spans="1:19" x14ac:dyDescent="0.25">
      <c r="A14" s="167" t="s">
        <v>96</v>
      </c>
      <c r="B14" s="167"/>
      <c r="C14" s="167"/>
      <c r="D14" s="167"/>
      <c r="E14" s="167"/>
      <c r="F14" s="167"/>
      <c r="G14" s="167"/>
      <c r="H14" s="167"/>
      <c r="I14" s="167"/>
    </row>
  </sheetData>
  <mergeCells count="35">
    <mergeCell ref="A11:B11"/>
    <mergeCell ref="J3:J4"/>
    <mergeCell ref="K3:K4"/>
    <mergeCell ref="L3:L4"/>
    <mergeCell ref="J2:K2"/>
    <mergeCell ref="L2:M2"/>
    <mergeCell ref="H2:I2"/>
    <mergeCell ref="A2:B4"/>
    <mergeCell ref="C2:C4"/>
    <mergeCell ref="D2:D4"/>
    <mergeCell ref="E2:E4"/>
    <mergeCell ref="F2:G2"/>
    <mergeCell ref="H3:H4"/>
    <mergeCell ref="I3:I4"/>
    <mergeCell ref="R3:R4"/>
    <mergeCell ref="N2:O2"/>
    <mergeCell ref="P2:Q2"/>
    <mergeCell ref="R2:S2"/>
    <mergeCell ref="A10:B10"/>
    <mergeCell ref="O1:S1"/>
    <mergeCell ref="A14:I14"/>
    <mergeCell ref="A1:F1"/>
    <mergeCell ref="A12:B12"/>
    <mergeCell ref="A13:B13"/>
    <mergeCell ref="S3:S4"/>
    <mergeCell ref="A5:B5"/>
    <mergeCell ref="A6:B6"/>
    <mergeCell ref="A7:B7"/>
    <mergeCell ref="A8:B8"/>
    <mergeCell ref="A9:B9"/>
    <mergeCell ref="M3:M4"/>
    <mergeCell ref="N3:N4"/>
    <mergeCell ref="O3:O4"/>
    <mergeCell ref="P3:P4"/>
    <mergeCell ref="Q3:Q4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4"/>
  <sheetViews>
    <sheetView zoomScale="70" zoomScaleNormal="70" workbookViewId="0">
      <selection activeCell="I23" sqref="I23"/>
    </sheetView>
  </sheetViews>
  <sheetFormatPr defaultRowHeight="15" x14ac:dyDescent="0.25"/>
  <cols>
    <col min="1" max="2" width="12.7109375" style="31" customWidth="1"/>
    <col min="3" max="3" width="9.140625" style="31" customWidth="1"/>
    <col min="4" max="20" width="11.5703125" style="31" customWidth="1"/>
    <col min="21" max="16384" width="9.140625" style="31"/>
  </cols>
  <sheetData>
    <row r="1" spans="1:20" ht="27" customHeight="1" x14ac:dyDescent="0.25">
      <c r="A1" s="165" t="s">
        <v>75</v>
      </c>
      <c r="B1" s="166"/>
      <c r="C1" s="166"/>
      <c r="D1" s="166"/>
      <c r="E1" s="166"/>
      <c r="F1" s="166"/>
      <c r="G1" s="32"/>
      <c r="H1" s="32"/>
      <c r="I1" s="33"/>
      <c r="J1" s="33"/>
      <c r="K1" s="33"/>
      <c r="L1" s="33"/>
      <c r="M1" s="33"/>
      <c r="N1" s="33"/>
      <c r="O1" s="33"/>
      <c r="P1" s="111" t="s">
        <v>13</v>
      </c>
      <c r="Q1" s="111"/>
      <c r="R1" s="111"/>
      <c r="S1" s="111"/>
      <c r="T1" s="112"/>
    </row>
    <row r="2" spans="1:20" ht="27" customHeight="1" x14ac:dyDescent="0.25">
      <c r="A2" s="152" t="s">
        <v>11</v>
      </c>
      <c r="B2" s="153"/>
      <c r="C2" s="142" t="s">
        <v>22</v>
      </c>
      <c r="D2" s="158" t="s">
        <v>58</v>
      </c>
      <c r="E2" s="171" t="s">
        <v>148</v>
      </c>
      <c r="F2" s="171"/>
      <c r="G2" s="171" t="s">
        <v>62</v>
      </c>
      <c r="H2" s="171"/>
      <c r="I2" s="117" t="s">
        <v>90</v>
      </c>
      <c r="J2" s="118"/>
      <c r="K2" s="144" t="s">
        <v>97</v>
      </c>
      <c r="L2" s="144"/>
      <c r="M2" s="144" t="s">
        <v>98</v>
      </c>
      <c r="N2" s="144"/>
      <c r="O2" s="144" t="s">
        <v>99</v>
      </c>
      <c r="P2" s="144"/>
      <c r="Q2" s="144" t="s">
        <v>100</v>
      </c>
      <c r="R2" s="144"/>
      <c r="S2" s="109" t="s">
        <v>101</v>
      </c>
      <c r="T2" s="109"/>
    </row>
    <row r="3" spans="1:20" ht="27" customHeight="1" x14ac:dyDescent="0.25">
      <c r="A3" s="154"/>
      <c r="B3" s="155"/>
      <c r="C3" s="161"/>
      <c r="D3" s="159"/>
      <c r="E3" s="7" t="s">
        <v>23</v>
      </c>
      <c r="F3" s="8" t="s">
        <v>24</v>
      </c>
      <c r="G3" s="7" t="s">
        <v>23</v>
      </c>
      <c r="H3" s="8" t="s">
        <v>24</v>
      </c>
      <c r="I3" s="12" t="s">
        <v>41</v>
      </c>
      <c r="J3" s="12" t="s">
        <v>16</v>
      </c>
      <c r="K3" s="12" t="s">
        <v>41</v>
      </c>
      <c r="L3" s="12" t="s">
        <v>16</v>
      </c>
      <c r="M3" s="12" t="s">
        <v>41</v>
      </c>
      <c r="N3" s="12" t="s">
        <v>16</v>
      </c>
      <c r="O3" s="12" t="s">
        <v>41</v>
      </c>
      <c r="P3" s="12" t="s">
        <v>17</v>
      </c>
      <c r="Q3" s="12" t="s">
        <v>41</v>
      </c>
      <c r="R3" s="12" t="s">
        <v>17</v>
      </c>
      <c r="S3" s="12" t="s">
        <v>41</v>
      </c>
      <c r="T3" s="12" t="s">
        <v>17</v>
      </c>
    </row>
    <row r="4" spans="1:20" ht="19.5" customHeight="1" x14ac:dyDescent="0.25">
      <c r="A4" s="170" t="s">
        <v>25</v>
      </c>
      <c r="B4" s="170"/>
      <c r="C4" s="26" t="s">
        <v>51</v>
      </c>
      <c r="D4" s="59">
        <v>132500</v>
      </c>
      <c r="E4" s="64">
        <v>12.739200371999999</v>
      </c>
      <c r="F4" s="64">
        <v>12.739200371999999</v>
      </c>
      <c r="G4" s="74">
        <f>E4*10^7/D4</f>
        <v>961.44908467924517</v>
      </c>
      <c r="H4" s="74">
        <f>F4*10^7/D4</f>
        <v>961.44908467924517</v>
      </c>
      <c r="I4" s="65">
        <v>961.44908467924517</v>
      </c>
      <c r="J4" s="65"/>
      <c r="K4" s="65">
        <v>961.44908467924517</v>
      </c>
      <c r="L4" s="65">
        <v>1573.44</v>
      </c>
      <c r="M4" s="65">
        <v>961.44908467924517</v>
      </c>
      <c r="N4" s="65">
        <v>81.994847311053064</v>
      </c>
      <c r="O4" s="65">
        <v>961.44908467924517</v>
      </c>
      <c r="P4" s="65">
        <v>196.3147665580891</v>
      </c>
      <c r="Q4" s="65">
        <v>961.44908467924517</v>
      </c>
      <c r="R4" s="65">
        <v>169.04369412012204</v>
      </c>
      <c r="S4" s="65">
        <v>961.44908467924517</v>
      </c>
      <c r="T4" s="65">
        <v>169.04369412012204</v>
      </c>
    </row>
    <row r="5" spans="1:20" ht="19.5" customHeight="1" x14ac:dyDescent="0.25">
      <c r="A5" s="151" t="s">
        <v>138</v>
      </c>
      <c r="B5" s="151"/>
      <c r="C5" s="19" t="s">
        <v>27</v>
      </c>
      <c r="D5" s="59">
        <v>29525</v>
      </c>
      <c r="E5" s="64">
        <v>8.7716936969696988</v>
      </c>
      <c r="F5" s="64">
        <v>8.7716936969696988</v>
      </c>
      <c r="G5" s="74">
        <f t="shared" ref="G5:G8" si="0">E5*10^7/D5</f>
        <v>2970.9377466451137</v>
      </c>
      <c r="H5" s="74">
        <f t="shared" ref="H5:H8" si="1">F5*10^7/D5</f>
        <v>2970.9377466451137</v>
      </c>
      <c r="I5" s="65">
        <v>3109.978265190462</v>
      </c>
      <c r="J5" s="65"/>
      <c r="K5" s="65">
        <v>3109.978265190462</v>
      </c>
      <c r="L5" s="65">
        <v>2262.443438914027</v>
      </c>
      <c r="M5" s="65">
        <v>3109.978265190462</v>
      </c>
      <c r="N5" s="65">
        <v>2281.6960000000004</v>
      </c>
      <c r="O5" s="65">
        <v>3109.978265190462</v>
      </c>
      <c r="P5" s="65">
        <v>1489.3577023498697</v>
      </c>
      <c r="Q5" s="65">
        <v>3109.978265190462</v>
      </c>
      <c r="R5" s="65">
        <v>1889.1687313114057</v>
      </c>
      <c r="S5" s="65">
        <v>3109.978265190462</v>
      </c>
      <c r="T5" s="65">
        <v>2316.3366082870566</v>
      </c>
    </row>
    <row r="6" spans="1:20" ht="19.5" customHeight="1" x14ac:dyDescent="0.25">
      <c r="A6" s="170" t="s">
        <v>162</v>
      </c>
      <c r="B6" s="170"/>
      <c r="C6" s="26" t="s">
        <v>27</v>
      </c>
      <c r="D6" s="59">
        <v>44373</v>
      </c>
      <c r="E6" s="64">
        <v>28.114371081111653</v>
      </c>
      <c r="F6" s="64">
        <v>28.114371081111653</v>
      </c>
      <c r="G6" s="74">
        <f t="shared" si="0"/>
        <v>6335.9184822102743</v>
      </c>
      <c r="H6" s="74">
        <f t="shared" si="1"/>
        <v>6335.9184822102743</v>
      </c>
      <c r="I6" s="65">
        <v>9571.5014064316383</v>
      </c>
      <c r="J6" s="65"/>
      <c r="K6" s="65">
        <v>9571.5014064316383</v>
      </c>
      <c r="L6" s="65"/>
      <c r="M6" s="65">
        <v>9571.5014064316383</v>
      </c>
      <c r="N6" s="65"/>
      <c r="O6" s="65">
        <v>9571.5014064316383</v>
      </c>
      <c r="P6" s="65">
        <v>8385.0736497545004</v>
      </c>
      <c r="Q6" s="65">
        <v>9571.5014064316383</v>
      </c>
      <c r="R6" s="65">
        <v>11756.988543371523</v>
      </c>
      <c r="S6" s="65">
        <v>9571.5014064316383</v>
      </c>
      <c r="T6" s="65">
        <v>11756.988543371523</v>
      </c>
    </row>
    <row r="7" spans="1:20" ht="19.5" customHeight="1" x14ac:dyDescent="0.25">
      <c r="A7" s="151" t="s">
        <v>46</v>
      </c>
      <c r="B7" s="151"/>
      <c r="C7" s="19" t="s">
        <v>27</v>
      </c>
      <c r="D7" s="59">
        <v>10503</v>
      </c>
      <c r="E7" s="64">
        <v>10.052947927175149</v>
      </c>
      <c r="F7" s="64">
        <v>10.052947927175149</v>
      </c>
      <c r="G7" s="74">
        <f t="shared" si="0"/>
        <v>9571.5014064316383</v>
      </c>
      <c r="H7" s="74">
        <f t="shared" si="1"/>
        <v>9571.5014064316383</v>
      </c>
      <c r="I7" s="65">
        <v>9571.5014064316383</v>
      </c>
      <c r="J7" s="65"/>
      <c r="K7" s="65">
        <v>9571.5014064316383</v>
      </c>
      <c r="L7" s="65"/>
      <c r="M7" s="65">
        <v>9571.5014064316383</v>
      </c>
      <c r="N7" s="65"/>
      <c r="O7" s="65">
        <v>9571.5014064316383</v>
      </c>
      <c r="P7" s="65"/>
      <c r="Q7" s="65">
        <v>9571.5014064316383</v>
      </c>
      <c r="R7" s="65"/>
      <c r="S7" s="65">
        <v>9571.5014064316383</v>
      </c>
      <c r="T7" s="65"/>
    </row>
    <row r="8" spans="1:20" ht="19.5" customHeight="1" x14ac:dyDescent="0.25">
      <c r="A8" s="170" t="s">
        <v>139</v>
      </c>
      <c r="B8" s="170"/>
      <c r="C8" s="26" t="s">
        <v>53</v>
      </c>
      <c r="D8" s="59">
        <v>488769</v>
      </c>
      <c r="E8" s="64">
        <v>2.5785624788926831</v>
      </c>
      <c r="F8" s="64">
        <v>2.5785624788926831</v>
      </c>
      <c r="G8" s="74">
        <f t="shared" si="0"/>
        <v>52.75626070582797</v>
      </c>
      <c r="H8" s="74">
        <f t="shared" si="1"/>
        <v>52.75626070582797</v>
      </c>
      <c r="I8" s="65">
        <v>52.75626070582797</v>
      </c>
      <c r="J8" s="65"/>
      <c r="K8" s="65">
        <v>52.75626070582797</v>
      </c>
      <c r="L8" s="65"/>
      <c r="M8" s="65">
        <v>52.75626070582797</v>
      </c>
      <c r="N8" s="65"/>
      <c r="O8" s="65">
        <v>52.75626070582797</v>
      </c>
      <c r="P8" s="65"/>
      <c r="Q8" s="65">
        <v>52.75626070582797</v>
      </c>
      <c r="R8" s="65"/>
      <c r="S8" s="65">
        <v>52.75626070582797</v>
      </c>
      <c r="T8" s="65"/>
    </row>
    <row r="9" spans="1:20" s="34" customFormat="1" ht="19.5" customHeight="1" x14ac:dyDescent="0.25">
      <c r="A9" s="174" t="s">
        <v>19</v>
      </c>
      <c r="B9" s="174"/>
      <c r="C9" s="27"/>
      <c r="D9" s="27"/>
      <c r="E9" s="60">
        <f>SUM(E4:E8)</f>
        <v>62.256775556149179</v>
      </c>
      <c r="F9" s="60">
        <f>SUM(F4:F8)</f>
        <v>62.256775556149179</v>
      </c>
      <c r="G9" s="27"/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9.5" customHeight="1" x14ac:dyDescent="0.25">
      <c r="A10" s="173" t="s">
        <v>141</v>
      </c>
      <c r="B10" s="173"/>
      <c r="C10" s="26" t="s">
        <v>117</v>
      </c>
      <c r="D10" s="42" t="s">
        <v>152</v>
      </c>
      <c r="E10" s="61">
        <f>E9</f>
        <v>62.256775556149179</v>
      </c>
      <c r="F10" s="61">
        <f>F9</f>
        <v>62.256775556149179</v>
      </c>
      <c r="G10" s="42" t="s">
        <v>152</v>
      </c>
      <c r="H10" s="42" t="s">
        <v>152</v>
      </c>
      <c r="I10" s="64">
        <v>0.22120400000000001</v>
      </c>
      <c r="J10" s="64">
        <v>0.1</v>
      </c>
      <c r="K10" s="64">
        <v>0.30000000000000004</v>
      </c>
      <c r="L10" s="64">
        <v>0.22597448000000003</v>
      </c>
      <c r="M10" s="64">
        <v>0.51376895999999994</v>
      </c>
      <c r="N10" s="64">
        <v>0.42795168000000006</v>
      </c>
      <c r="O10" s="64">
        <v>1.1691973600000001</v>
      </c>
      <c r="P10" s="64">
        <v>0.8280999200000001</v>
      </c>
      <c r="Q10" s="61">
        <f>K10+M10+O10</f>
        <v>1.9829663200000001</v>
      </c>
      <c r="R10" s="61">
        <f>L10+N10+P10</f>
        <v>1.4820260800000002</v>
      </c>
      <c r="S10" s="61">
        <f>I10+Q10</f>
        <v>2.2041703200000002</v>
      </c>
      <c r="T10" s="61">
        <f>J10+R10</f>
        <v>1.5820260800000003</v>
      </c>
    </row>
    <row r="11" spans="1:20" ht="19.5" customHeight="1" x14ac:dyDescent="0.25">
      <c r="A11" s="173" t="s">
        <v>142</v>
      </c>
      <c r="B11" s="173"/>
      <c r="C11" s="26" t="s">
        <v>117</v>
      </c>
      <c r="D11" s="42" t="s">
        <v>152</v>
      </c>
      <c r="E11" s="61">
        <f>'Q2-Site Services'!D28</f>
        <v>808.81205950000117</v>
      </c>
      <c r="F11" s="61">
        <f>E11</f>
        <v>808.81205950000117</v>
      </c>
      <c r="G11" s="42" t="s">
        <v>152</v>
      </c>
      <c r="H11" s="42" t="s">
        <v>152</v>
      </c>
      <c r="I11" s="61">
        <f>'Q2-Site Services'!G28</f>
        <v>16</v>
      </c>
      <c r="J11" s="61">
        <f>'Q2-Site Services'!H28</f>
        <v>16</v>
      </c>
      <c r="K11" s="61">
        <f>'Q2-Site Services'!J28</f>
        <v>2.4199340696718106</v>
      </c>
      <c r="L11" s="61">
        <f>'Q2-Site Services'!K28</f>
        <v>0.87187027891121793</v>
      </c>
      <c r="M11" s="61">
        <f>'Q2-Site Services'!M28</f>
        <v>9.6859679154358016</v>
      </c>
      <c r="N11" s="61">
        <f>'Q2-Site Services'!N28</f>
        <v>4.8617979592767746</v>
      </c>
      <c r="O11" s="61">
        <f>'Q2-Site Services'!P28</f>
        <v>21.874298360782483</v>
      </c>
      <c r="P11" s="61">
        <f>'Q2-Site Services'!Q28</f>
        <v>21.226867463377349</v>
      </c>
      <c r="Q11" s="61">
        <f>K11+M11+O11</f>
        <v>33.980200345890097</v>
      </c>
      <c r="R11" s="61">
        <f>L11+N11+P11</f>
        <v>26.960535701565341</v>
      </c>
      <c r="S11" s="61">
        <f>I11+Q11</f>
        <v>49.980200345890097</v>
      </c>
      <c r="T11" s="61">
        <f>J11+R11</f>
        <v>42.960535701565341</v>
      </c>
    </row>
    <row r="12" spans="1:20" ht="19.5" customHeight="1" x14ac:dyDescent="0.25">
      <c r="A12" s="172" t="s">
        <v>143</v>
      </c>
      <c r="B12" s="172"/>
      <c r="C12" s="35"/>
      <c r="D12" s="42" t="s">
        <v>152</v>
      </c>
      <c r="E12" s="62">
        <f>E10/E11</f>
        <v>7.6973104969077291E-2</v>
      </c>
      <c r="F12" s="62">
        <f>F10/F11</f>
        <v>7.6973104969077291E-2</v>
      </c>
      <c r="G12" s="42" t="s">
        <v>152</v>
      </c>
      <c r="H12" s="42" t="s">
        <v>152</v>
      </c>
      <c r="I12" s="62">
        <f t="shared" ref="I12:T12" si="2">I10/I11</f>
        <v>1.3825250000000001E-2</v>
      </c>
      <c r="J12" s="62">
        <f t="shared" si="2"/>
        <v>6.2500000000000003E-3</v>
      </c>
      <c r="K12" s="62">
        <f t="shared" si="2"/>
        <v>0.12397031958837035</v>
      </c>
      <c r="L12" s="62">
        <f t="shared" si="2"/>
        <v>0.25918360272837204</v>
      </c>
      <c r="M12" s="62">
        <f t="shared" si="2"/>
        <v>5.3042603948877928E-2</v>
      </c>
      <c r="N12" s="62">
        <f t="shared" si="2"/>
        <v>8.8023336959823145E-2</v>
      </c>
      <c r="O12" s="62">
        <f t="shared" si="2"/>
        <v>5.3450736600365902E-2</v>
      </c>
      <c r="P12" s="62">
        <f t="shared" si="2"/>
        <v>3.901187593641494E-2</v>
      </c>
      <c r="Q12" s="62">
        <f t="shared" si="2"/>
        <v>5.8356522322265819E-2</v>
      </c>
      <c r="R12" s="62">
        <f t="shared" si="2"/>
        <v>5.4970201497663608E-2</v>
      </c>
      <c r="S12" s="62">
        <f t="shared" si="2"/>
        <v>4.4100870039454544E-2</v>
      </c>
      <c r="T12" s="62">
        <f t="shared" si="2"/>
        <v>3.6825101320660594E-2</v>
      </c>
    </row>
    <row r="13" spans="1:20" ht="19.5" customHeight="1" x14ac:dyDescent="0.25">
      <c r="A13" s="173" t="s">
        <v>144</v>
      </c>
      <c r="B13" s="173"/>
      <c r="C13" s="26" t="s">
        <v>117</v>
      </c>
      <c r="D13" s="42" t="s">
        <v>152</v>
      </c>
      <c r="E13" s="61">
        <f>'Q2-Site Services'!D30</f>
        <v>725.55882874327199</v>
      </c>
      <c r="F13" s="61">
        <f>E13</f>
        <v>725.55882874327199</v>
      </c>
      <c r="G13" s="42" t="s">
        <v>152</v>
      </c>
      <c r="H13" s="42" t="s">
        <v>152</v>
      </c>
      <c r="I13" s="61">
        <f>'Q2-Site Services'!G30</f>
        <v>25.610000000000003</v>
      </c>
      <c r="J13" s="61">
        <f>'Q2-Site Services'!H30</f>
        <v>25.610000000000003</v>
      </c>
      <c r="K13" s="61">
        <f>'Q2-Site Services'!J30</f>
        <v>7.0774160000000004</v>
      </c>
      <c r="L13" s="61">
        <f>'Q2-Site Services'!K30</f>
        <v>1.83</v>
      </c>
      <c r="M13" s="61">
        <f>'Q2-Site Services'!M30</f>
        <v>23.122295000000001</v>
      </c>
      <c r="N13" s="61">
        <f>'Q2-Site Services'!N30</f>
        <v>21.936660499999999</v>
      </c>
      <c r="O13" s="61">
        <f>'Q2-Site Services'!P30</f>
        <v>27.123703999999996</v>
      </c>
      <c r="P13" s="61">
        <f>'Q2-Site Services'!Q30</f>
        <v>32.769503999999998</v>
      </c>
      <c r="Q13" s="61">
        <f>K13+M13+O13</f>
        <v>57.323414999999997</v>
      </c>
      <c r="R13" s="61">
        <f>L13+N13+P13</f>
        <v>56.536164499999998</v>
      </c>
      <c r="S13" s="61">
        <f>I13+Q13</f>
        <v>82.933414999999997</v>
      </c>
      <c r="T13" s="61">
        <f>J13+R13</f>
        <v>82.146164499999998</v>
      </c>
    </row>
    <row r="14" spans="1:20" ht="19.5" customHeight="1" x14ac:dyDescent="0.25">
      <c r="A14" s="172" t="s">
        <v>145</v>
      </c>
      <c r="B14" s="172"/>
      <c r="C14" s="35"/>
      <c r="D14" s="42" t="s">
        <v>152</v>
      </c>
      <c r="E14" s="62">
        <f>E10/E13</f>
        <v>8.5805276002199671E-2</v>
      </c>
      <c r="F14" s="62">
        <f>F10/F13</f>
        <v>8.5805276002199671E-2</v>
      </c>
      <c r="G14" s="42" t="s">
        <v>152</v>
      </c>
      <c r="H14" s="42" t="s">
        <v>152</v>
      </c>
      <c r="I14" s="62">
        <f>I10/I13</f>
        <v>8.6374072627879734E-3</v>
      </c>
      <c r="J14" s="62">
        <f t="shared" ref="J14:T14" si="3">J10/J13</f>
        <v>3.9047247169074579E-3</v>
      </c>
      <c r="K14" s="62">
        <f t="shared" si="3"/>
        <v>4.238835190696718E-2</v>
      </c>
      <c r="L14" s="62">
        <f t="shared" si="3"/>
        <v>0.1234833224043716</v>
      </c>
      <c r="M14" s="62">
        <f t="shared" si="3"/>
        <v>2.2219635204896396E-2</v>
      </c>
      <c r="N14" s="62">
        <f t="shared" si="3"/>
        <v>1.9508515436978208E-2</v>
      </c>
      <c r="O14" s="62">
        <f t="shared" si="3"/>
        <v>4.3106109696522281E-2</v>
      </c>
      <c r="P14" s="62">
        <f t="shared" si="3"/>
        <v>2.5270444130005756E-2</v>
      </c>
      <c r="Q14" s="62">
        <f t="shared" si="3"/>
        <v>3.4592606180214494E-2</v>
      </c>
      <c r="R14" s="62">
        <f t="shared" si="3"/>
        <v>2.6213771187113342E-2</v>
      </c>
      <c r="S14" s="62">
        <f t="shared" si="3"/>
        <v>2.6577590227051428E-2</v>
      </c>
      <c r="T14" s="62">
        <f t="shared" si="3"/>
        <v>1.9258672509292876E-2</v>
      </c>
    </row>
  </sheetData>
  <mergeCells count="24">
    <mergeCell ref="A12:B12"/>
    <mergeCell ref="A13:B13"/>
    <mergeCell ref="A14:B14"/>
    <mergeCell ref="A7:B7"/>
    <mergeCell ref="A8:B8"/>
    <mergeCell ref="A9:B9"/>
    <mergeCell ref="A10:B10"/>
    <mergeCell ref="A11:B11"/>
    <mergeCell ref="G2:H2"/>
    <mergeCell ref="I2:J2"/>
    <mergeCell ref="E2:F2"/>
    <mergeCell ref="A4:B4"/>
    <mergeCell ref="A5:B5"/>
    <mergeCell ref="A6:B6"/>
    <mergeCell ref="A2:B3"/>
    <mergeCell ref="C2:C3"/>
    <mergeCell ref="D2:D3"/>
    <mergeCell ref="A1:F1"/>
    <mergeCell ref="K2:L2"/>
    <mergeCell ref="P1:T1"/>
    <mergeCell ref="M2:N2"/>
    <mergeCell ref="O2:P2"/>
    <mergeCell ref="Q2:R2"/>
    <mergeCell ref="S2:T2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4"/>
  <sheetViews>
    <sheetView zoomScale="70" zoomScaleNormal="70" workbookViewId="0">
      <selection activeCell="A4" sqref="A4:B8"/>
    </sheetView>
  </sheetViews>
  <sheetFormatPr defaultRowHeight="15" x14ac:dyDescent="0.25"/>
  <cols>
    <col min="1" max="2" width="12.7109375" style="31" customWidth="1"/>
    <col min="3" max="3" width="9.140625" style="31" customWidth="1"/>
    <col min="4" max="20" width="11.5703125" style="31" customWidth="1"/>
    <col min="21" max="16384" width="9.140625" style="31"/>
  </cols>
  <sheetData>
    <row r="1" spans="1:20" ht="27" customHeight="1" x14ac:dyDescent="0.25">
      <c r="A1" s="165" t="s">
        <v>76</v>
      </c>
      <c r="B1" s="166"/>
      <c r="C1" s="166"/>
      <c r="D1" s="166"/>
      <c r="E1" s="166"/>
      <c r="F1" s="166"/>
      <c r="G1" s="32"/>
      <c r="H1" s="32"/>
      <c r="I1" s="33"/>
      <c r="J1" s="33"/>
      <c r="K1" s="33"/>
      <c r="L1" s="33"/>
      <c r="M1" s="33"/>
      <c r="N1" s="33"/>
      <c r="O1" s="33"/>
      <c r="P1" s="33"/>
      <c r="Q1" s="111" t="s">
        <v>13</v>
      </c>
      <c r="R1" s="111"/>
      <c r="S1" s="111"/>
      <c r="T1" s="112"/>
    </row>
    <row r="2" spans="1:20" ht="27" customHeight="1" x14ac:dyDescent="0.25">
      <c r="A2" s="152" t="s">
        <v>11</v>
      </c>
      <c r="B2" s="153"/>
      <c r="C2" s="142" t="s">
        <v>22</v>
      </c>
      <c r="D2" s="158" t="s">
        <v>58</v>
      </c>
      <c r="E2" s="171" t="s">
        <v>148</v>
      </c>
      <c r="F2" s="171"/>
      <c r="G2" s="171" t="s">
        <v>62</v>
      </c>
      <c r="H2" s="171"/>
      <c r="I2" s="117" t="s">
        <v>101</v>
      </c>
      <c r="J2" s="118"/>
      <c r="K2" s="144" t="s">
        <v>102</v>
      </c>
      <c r="L2" s="144"/>
      <c r="M2" s="144" t="s">
        <v>103</v>
      </c>
      <c r="N2" s="144"/>
      <c r="O2" s="144" t="s">
        <v>104</v>
      </c>
      <c r="P2" s="144"/>
      <c r="Q2" s="144" t="s">
        <v>105</v>
      </c>
      <c r="R2" s="144"/>
      <c r="S2" s="109" t="s">
        <v>106</v>
      </c>
      <c r="T2" s="109"/>
    </row>
    <row r="3" spans="1:20" ht="27" customHeight="1" x14ac:dyDescent="0.25">
      <c r="A3" s="154"/>
      <c r="B3" s="155"/>
      <c r="C3" s="161"/>
      <c r="D3" s="159"/>
      <c r="E3" s="7" t="s">
        <v>23</v>
      </c>
      <c r="F3" s="8" t="s">
        <v>24</v>
      </c>
      <c r="G3" s="7" t="s">
        <v>23</v>
      </c>
      <c r="H3" s="8" t="s">
        <v>24</v>
      </c>
      <c r="I3" s="12" t="s">
        <v>41</v>
      </c>
      <c r="J3" s="12" t="s">
        <v>17</v>
      </c>
      <c r="K3" s="12" t="s">
        <v>41</v>
      </c>
      <c r="L3" s="12" t="s">
        <v>17</v>
      </c>
      <c r="M3" s="12" t="s">
        <v>41</v>
      </c>
      <c r="N3" s="12" t="s">
        <v>17</v>
      </c>
      <c r="O3" s="12" t="s">
        <v>41</v>
      </c>
      <c r="P3" s="12" t="s">
        <v>17</v>
      </c>
      <c r="Q3" s="12" t="s">
        <v>41</v>
      </c>
      <c r="R3" s="12" t="s">
        <v>17</v>
      </c>
      <c r="S3" s="12" t="s">
        <v>41</v>
      </c>
      <c r="T3" s="12" t="s">
        <v>17</v>
      </c>
    </row>
    <row r="4" spans="1:20" ht="19.5" customHeight="1" x14ac:dyDescent="0.25">
      <c r="A4" s="170" t="s">
        <v>25</v>
      </c>
      <c r="B4" s="170"/>
      <c r="C4" s="26" t="s">
        <v>51</v>
      </c>
      <c r="D4" s="42">
        <f>'P&amp;M-Q2'!D4</f>
        <v>132500</v>
      </c>
      <c r="E4" s="58">
        <f>'P&amp;M-Q2'!E4</f>
        <v>12.739200371999999</v>
      </c>
      <c r="F4" s="58">
        <f>'P&amp;M-Q2'!F4</f>
        <v>12.739200371999999</v>
      </c>
      <c r="G4" s="74">
        <f>E4*10^7/D4</f>
        <v>961.44908467924517</v>
      </c>
      <c r="H4" s="74">
        <f>F4*10^7/D4</f>
        <v>961.44908467924517</v>
      </c>
      <c r="I4" s="71">
        <f>'P&amp;M-Q2'!S4</f>
        <v>961.44908467924517</v>
      </c>
      <c r="J4" s="71">
        <f>'P&amp;M-Q2'!T4</f>
        <v>169.04369412012204</v>
      </c>
      <c r="K4" s="65">
        <v>961.44908467924517</v>
      </c>
      <c r="L4" s="65">
        <v>961.44908467924517</v>
      </c>
      <c r="M4" s="65">
        <v>961.44908467924517</v>
      </c>
      <c r="N4" s="65">
        <v>961.44908467924517</v>
      </c>
      <c r="O4" s="65">
        <v>961.44908467924517</v>
      </c>
      <c r="P4" s="65">
        <v>961.44908467924517</v>
      </c>
      <c r="Q4" s="65">
        <v>961.44908467924517</v>
      </c>
      <c r="R4" s="65">
        <v>961.44908467924517</v>
      </c>
      <c r="S4" s="65">
        <v>961.44908467924517</v>
      </c>
      <c r="T4" s="65">
        <v>961.44908467924517</v>
      </c>
    </row>
    <row r="5" spans="1:20" ht="19.5" customHeight="1" x14ac:dyDescent="0.25">
      <c r="A5" s="151" t="s">
        <v>138</v>
      </c>
      <c r="B5" s="151"/>
      <c r="C5" s="19" t="s">
        <v>27</v>
      </c>
      <c r="D5" s="42">
        <f>'P&amp;M-Q2'!D5</f>
        <v>29525</v>
      </c>
      <c r="E5" s="58">
        <f>'P&amp;M-Q2'!E5</f>
        <v>8.7716936969696988</v>
      </c>
      <c r="F5" s="58">
        <f>'P&amp;M-Q2'!F5</f>
        <v>8.7716936969696988</v>
      </c>
      <c r="G5" s="74">
        <f t="shared" ref="G5:G8" si="0">E5*10^7/D5</f>
        <v>2970.9377466451137</v>
      </c>
      <c r="H5" s="74">
        <f t="shared" ref="H5:H8" si="1">F5*10^7/D5</f>
        <v>2970.9377466451137</v>
      </c>
      <c r="I5" s="71">
        <f>'P&amp;M-Q2'!S5</f>
        <v>3109.978265190462</v>
      </c>
      <c r="J5" s="71">
        <f>'P&amp;M-Q2'!T5</f>
        <v>2316.3366082870566</v>
      </c>
      <c r="K5" s="65">
        <v>3109.978265190462</v>
      </c>
      <c r="L5" s="65">
        <v>3109.978265190462</v>
      </c>
      <c r="M5" s="65">
        <v>3109.978265190462</v>
      </c>
      <c r="N5" s="65">
        <v>3109.978265190462</v>
      </c>
      <c r="O5" s="65">
        <v>3109.978265190462</v>
      </c>
      <c r="P5" s="65">
        <v>3109.978265190462</v>
      </c>
      <c r="Q5" s="65">
        <v>3109.978265190462</v>
      </c>
      <c r="R5" s="65">
        <v>3109.978265190462</v>
      </c>
      <c r="S5" s="65">
        <v>3109.978265190462</v>
      </c>
      <c r="T5" s="65">
        <v>3109.978265190462</v>
      </c>
    </row>
    <row r="6" spans="1:20" ht="19.5" customHeight="1" x14ac:dyDescent="0.25">
      <c r="A6" s="170" t="s">
        <v>162</v>
      </c>
      <c r="B6" s="170"/>
      <c r="C6" s="26" t="s">
        <v>27</v>
      </c>
      <c r="D6" s="42">
        <f>'P&amp;M-Q2'!D6</f>
        <v>44373</v>
      </c>
      <c r="E6" s="58">
        <f>'P&amp;M-Q2'!E6</f>
        <v>28.114371081111653</v>
      </c>
      <c r="F6" s="58">
        <f>'P&amp;M-Q2'!F6</f>
        <v>28.114371081111653</v>
      </c>
      <c r="G6" s="74">
        <f t="shared" si="0"/>
        <v>6335.9184822102743</v>
      </c>
      <c r="H6" s="74">
        <f t="shared" si="1"/>
        <v>6335.9184822102743</v>
      </c>
      <c r="I6" s="71">
        <f>'P&amp;M-Q2'!S6</f>
        <v>9571.5014064316383</v>
      </c>
      <c r="J6" s="71">
        <f>'P&amp;M-Q2'!T6</f>
        <v>11756.988543371523</v>
      </c>
      <c r="K6" s="65">
        <v>9571.5014064316383</v>
      </c>
      <c r="L6" s="65">
        <v>9571.5014064316383</v>
      </c>
      <c r="M6" s="65">
        <v>9571.5014064316383</v>
      </c>
      <c r="N6" s="65">
        <v>9571.5014064316383</v>
      </c>
      <c r="O6" s="65">
        <v>9571.5014064316383</v>
      </c>
      <c r="P6" s="65">
        <v>9571.5014064316383</v>
      </c>
      <c r="Q6" s="65">
        <v>9571.5014064316383</v>
      </c>
      <c r="R6" s="65">
        <v>9571.5014064316383</v>
      </c>
      <c r="S6" s="65">
        <v>9571.5014064316383</v>
      </c>
      <c r="T6" s="65">
        <v>9571.5014064316383</v>
      </c>
    </row>
    <row r="7" spans="1:20" ht="19.5" customHeight="1" x14ac:dyDescent="0.25">
      <c r="A7" s="151" t="s">
        <v>46</v>
      </c>
      <c r="B7" s="151"/>
      <c r="C7" s="19" t="s">
        <v>27</v>
      </c>
      <c r="D7" s="42">
        <f>'P&amp;M-Q2'!D7</f>
        <v>10503</v>
      </c>
      <c r="E7" s="58">
        <f>'P&amp;M-Q2'!E7</f>
        <v>10.052947927175149</v>
      </c>
      <c r="F7" s="58">
        <f>'P&amp;M-Q2'!F7</f>
        <v>10.052947927175149</v>
      </c>
      <c r="G7" s="74">
        <f t="shared" si="0"/>
        <v>9571.5014064316383</v>
      </c>
      <c r="H7" s="74">
        <f t="shared" si="1"/>
        <v>9571.5014064316383</v>
      </c>
      <c r="I7" s="71">
        <f>'P&amp;M-Q2'!S7</f>
        <v>9571.5014064316383</v>
      </c>
      <c r="J7" s="71">
        <f>'P&amp;M-Q2'!T7</f>
        <v>0</v>
      </c>
      <c r="K7" s="65">
        <v>9571.5014064316383</v>
      </c>
      <c r="L7" s="65">
        <v>9571.5014064316383</v>
      </c>
      <c r="M7" s="65">
        <v>9571.5014064316383</v>
      </c>
      <c r="N7" s="65">
        <v>9571.5014064316383</v>
      </c>
      <c r="O7" s="65">
        <v>9571.5014064316383</v>
      </c>
      <c r="P7" s="65">
        <v>9571.5014064316383</v>
      </c>
      <c r="Q7" s="65">
        <v>9571.5014064316383</v>
      </c>
      <c r="R7" s="65">
        <v>9571.5014064316383</v>
      </c>
      <c r="S7" s="65">
        <v>9571.5014064316383</v>
      </c>
      <c r="T7" s="65">
        <v>9571.5014064316383</v>
      </c>
    </row>
    <row r="8" spans="1:20" ht="19.5" customHeight="1" x14ac:dyDescent="0.25">
      <c r="A8" s="170" t="s">
        <v>139</v>
      </c>
      <c r="B8" s="170"/>
      <c r="C8" s="26" t="s">
        <v>53</v>
      </c>
      <c r="D8" s="42">
        <f>'P&amp;M-Q2'!D8</f>
        <v>488769</v>
      </c>
      <c r="E8" s="58">
        <f>'P&amp;M-Q2'!E8</f>
        <v>2.5785624788926831</v>
      </c>
      <c r="F8" s="58">
        <f>'P&amp;M-Q2'!F8</f>
        <v>2.5785624788926831</v>
      </c>
      <c r="G8" s="74">
        <f t="shared" si="0"/>
        <v>52.75626070582797</v>
      </c>
      <c r="H8" s="74">
        <f t="shared" si="1"/>
        <v>52.75626070582797</v>
      </c>
      <c r="I8" s="71">
        <f>'P&amp;M-Q2'!S8</f>
        <v>52.75626070582797</v>
      </c>
      <c r="J8" s="71">
        <f>'P&amp;M-Q2'!T8</f>
        <v>0</v>
      </c>
      <c r="K8" s="65">
        <v>52.75626070582797</v>
      </c>
      <c r="L8" s="65">
        <v>52.75626070582797</v>
      </c>
      <c r="M8" s="65">
        <v>52.75626070582797</v>
      </c>
      <c r="N8" s="65">
        <v>52.75626070582797</v>
      </c>
      <c r="O8" s="65">
        <v>52.75626070582797</v>
      </c>
      <c r="P8" s="65">
        <v>52.75626070582797</v>
      </c>
      <c r="Q8" s="65">
        <v>52.75626070582797</v>
      </c>
      <c r="R8" s="65">
        <v>52.75626070582797</v>
      </c>
      <c r="S8" s="65">
        <v>52.75626070582797</v>
      </c>
      <c r="T8" s="65">
        <v>52.75626070582797</v>
      </c>
    </row>
    <row r="9" spans="1:20" s="34" customFormat="1" ht="19.5" customHeight="1" x14ac:dyDescent="0.25">
      <c r="A9" s="174" t="s">
        <v>19</v>
      </c>
      <c r="B9" s="174"/>
      <c r="C9" s="27"/>
      <c r="D9" s="27"/>
      <c r="E9" s="60">
        <f>SUM(E4:E8)</f>
        <v>62.256775556149179</v>
      </c>
      <c r="F9" s="60">
        <f>SUM(F4:F8)</f>
        <v>62.256775556149179</v>
      </c>
      <c r="G9" s="27"/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9.5" customHeight="1" x14ac:dyDescent="0.25">
      <c r="A10" s="173" t="s">
        <v>141</v>
      </c>
      <c r="B10" s="173"/>
      <c r="C10" s="26" t="s">
        <v>117</v>
      </c>
      <c r="D10" s="42" t="s">
        <v>152</v>
      </c>
      <c r="E10" s="61">
        <f>E9</f>
        <v>62.256775556149179</v>
      </c>
      <c r="F10" s="61">
        <f>F9</f>
        <v>62.256775556149179</v>
      </c>
      <c r="G10" s="42" t="s">
        <v>152</v>
      </c>
      <c r="H10" s="42" t="s">
        <v>152</v>
      </c>
      <c r="I10" s="61">
        <f>'P&amp;M-Q2'!S10</f>
        <v>2.2041703200000002</v>
      </c>
      <c r="J10" s="61">
        <f>'P&amp;M-Q2'!T10</f>
        <v>1.5820260800000003</v>
      </c>
      <c r="K10" s="64">
        <v>1.23</v>
      </c>
      <c r="L10" s="64">
        <v>0.94153232000000009</v>
      </c>
      <c r="M10" s="64">
        <v>1.55</v>
      </c>
      <c r="N10" s="64">
        <v>1.2482283199999999</v>
      </c>
      <c r="O10" s="64">
        <v>1.79</v>
      </c>
      <c r="P10" s="64">
        <v>1.60665328</v>
      </c>
      <c r="Q10" s="61">
        <f>K10+M10+O10</f>
        <v>4.57</v>
      </c>
      <c r="R10" s="61">
        <f>L10+N10+P10</f>
        <v>3.79641392</v>
      </c>
      <c r="S10" s="61">
        <f>I10+Q10</f>
        <v>6.7741703200000005</v>
      </c>
      <c r="T10" s="61">
        <f>J10+R10</f>
        <v>5.3784400000000003</v>
      </c>
    </row>
    <row r="11" spans="1:20" ht="19.5" customHeight="1" x14ac:dyDescent="0.25">
      <c r="A11" s="173" t="s">
        <v>142</v>
      </c>
      <c r="B11" s="173"/>
      <c r="C11" s="26" t="s">
        <v>117</v>
      </c>
      <c r="D11" s="42" t="s">
        <v>152</v>
      </c>
      <c r="E11" s="61">
        <f>'Q3-Site Services'!D28</f>
        <v>808.81205950000117</v>
      </c>
      <c r="F11" s="61">
        <f>E11</f>
        <v>808.81205950000117</v>
      </c>
      <c r="G11" s="42" t="s">
        <v>152</v>
      </c>
      <c r="H11" s="42" t="s">
        <v>152</v>
      </c>
      <c r="I11" s="61">
        <f>'Q3-Site Services'!G28</f>
        <v>49.980200345890097</v>
      </c>
      <c r="J11" s="61">
        <f>'Q3-Site Services'!H28</f>
        <v>42.960535701565341</v>
      </c>
      <c r="K11" s="61">
        <f>'Q3-Site Services'!J28</f>
        <v>22.671039024284251</v>
      </c>
      <c r="L11" s="61">
        <f>'Q3-Site Services'!K28</f>
        <v>13.05651925404764</v>
      </c>
      <c r="M11" s="61">
        <f>'Q3-Site Services'!M28</f>
        <v>29.948171336769533</v>
      </c>
      <c r="N11" s="61">
        <f>'Q3-Site Services'!N28</f>
        <v>39.350966081300115</v>
      </c>
      <c r="O11" s="61">
        <f>'Q3-Site Services'!P28</f>
        <v>36.455598358802121</v>
      </c>
      <c r="P11" s="61">
        <f>'Q3-Site Services'!Q28</f>
        <v>44.642416513514377</v>
      </c>
      <c r="Q11" s="61">
        <f>K11+M11+O11</f>
        <v>89.074808719855909</v>
      </c>
      <c r="R11" s="61">
        <f>L11+N11+P11</f>
        <v>97.049901848862135</v>
      </c>
      <c r="S11" s="61">
        <f>I11+Q11</f>
        <v>139.05500906574599</v>
      </c>
      <c r="T11" s="61">
        <f>J11+R11</f>
        <v>140.01043755042747</v>
      </c>
    </row>
    <row r="12" spans="1:20" ht="19.5" customHeight="1" x14ac:dyDescent="0.25">
      <c r="A12" s="172" t="s">
        <v>143</v>
      </c>
      <c r="B12" s="172"/>
      <c r="C12" s="35"/>
      <c r="D12" s="42" t="s">
        <v>152</v>
      </c>
      <c r="E12" s="62">
        <f>E10/E11</f>
        <v>7.6973104969077291E-2</v>
      </c>
      <c r="F12" s="62">
        <f>F10/F11</f>
        <v>7.6973104969077291E-2</v>
      </c>
      <c r="G12" s="42" t="s">
        <v>152</v>
      </c>
      <c r="H12" s="42" t="s">
        <v>152</v>
      </c>
      <c r="I12" s="62">
        <f t="shared" ref="I12:T12" si="2">I10/I11</f>
        <v>4.4100870039454544E-2</v>
      </c>
      <c r="J12" s="62">
        <f t="shared" si="2"/>
        <v>3.6825101320660594E-2</v>
      </c>
      <c r="K12" s="62">
        <f t="shared" si="2"/>
        <v>5.4254240340836445E-2</v>
      </c>
      <c r="L12" s="62">
        <f t="shared" si="2"/>
        <v>7.2112046226111642E-2</v>
      </c>
      <c r="M12" s="62">
        <f t="shared" si="2"/>
        <v>5.1756081617476024E-2</v>
      </c>
      <c r="N12" s="62">
        <f t="shared" si="2"/>
        <v>3.1720398361278553E-2</v>
      </c>
      <c r="O12" s="62">
        <f t="shared" si="2"/>
        <v>4.9100826226537816E-2</v>
      </c>
      <c r="P12" s="62">
        <f t="shared" si="2"/>
        <v>3.598938869076735E-2</v>
      </c>
      <c r="Q12" s="62">
        <f t="shared" si="2"/>
        <v>5.1305190161820564E-2</v>
      </c>
      <c r="R12" s="62">
        <f t="shared" si="2"/>
        <v>3.911816341568522E-2</v>
      </c>
      <c r="S12" s="62">
        <f t="shared" si="2"/>
        <v>4.871575907630292E-2</v>
      </c>
      <c r="T12" s="62">
        <f t="shared" si="2"/>
        <v>3.84145646146049E-2</v>
      </c>
    </row>
    <row r="13" spans="1:20" ht="19.5" customHeight="1" x14ac:dyDescent="0.25">
      <c r="A13" s="173" t="s">
        <v>144</v>
      </c>
      <c r="B13" s="173"/>
      <c r="C13" s="26" t="s">
        <v>117</v>
      </c>
      <c r="D13" s="42" t="s">
        <v>152</v>
      </c>
      <c r="E13" s="61">
        <f>'Q3-Site Services'!D30</f>
        <v>725.55882874327199</v>
      </c>
      <c r="F13" s="61">
        <f>E13</f>
        <v>725.55882874327199</v>
      </c>
      <c r="G13" s="42" t="s">
        <v>152</v>
      </c>
      <c r="H13" s="42" t="s">
        <v>152</v>
      </c>
      <c r="I13" s="61">
        <f>'Q3-Site Services'!G30</f>
        <v>82.933415000000011</v>
      </c>
      <c r="J13" s="61">
        <f>'Q3-Site Services'!H30</f>
        <v>82.146164499999998</v>
      </c>
      <c r="K13" s="61">
        <f>'Q3-Site Services'!J30</f>
        <v>18.276372279930804</v>
      </c>
      <c r="L13" s="61">
        <f>'Q3-Site Services'!K30</f>
        <v>10.79140022865052</v>
      </c>
      <c r="M13" s="61">
        <f>'Q3-Site Services'!M30</f>
        <v>19.719821404498308</v>
      </c>
      <c r="N13" s="61">
        <f>'Q3-Site Services'!N30</f>
        <v>39.775495937993078</v>
      </c>
      <c r="O13" s="61">
        <f>'Q3-Site Services'!P30</f>
        <v>24.728095757141844</v>
      </c>
      <c r="P13" s="61">
        <f>'Q3-Site Services'!Q30</f>
        <v>29.556208217301041</v>
      </c>
      <c r="Q13" s="61">
        <f>K13+M13+O13</f>
        <v>62.72428944157096</v>
      </c>
      <c r="R13" s="61">
        <f>L13+N13+P13</f>
        <v>80.12310438394465</v>
      </c>
      <c r="S13" s="61">
        <f>I13+Q13</f>
        <v>145.65770444157096</v>
      </c>
      <c r="T13" s="61">
        <f>J13+R13</f>
        <v>162.26926888394465</v>
      </c>
    </row>
    <row r="14" spans="1:20" ht="19.5" customHeight="1" x14ac:dyDescent="0.25">
      <c r="A14" s="172" t="s">
        <v>145</v>
      </c>
      <c r="B14" s="172"/>
      <c r="C14" s="35"/>
      <c r="D14" s="42" t="s">
        <v>152</v>
      </c>
      <c r="E14" s="62">
        <f>E10/E13</f>
        <v>8.5805276002199671E-2</v>
      </c>
      <c r="F14" s="62">
        <f>F10/F13</f>
        <v>8.5805276002199671E-2</v>
      </c>
      <c r="G14" s="42" t="s">
        <v>152</v>
      </c>
      <c r="H14" s="42" t="s">
        <v>152</v>
      </c>
      <c r="I14" s="62">
        <f>I10/I13</f>
        <v>2.6577590227051424E-2</v>
      </c>
      <c r="J14" s="62">
        <f t="shared" ref="J14:T14" si="3">J10/J13</f>
        <v>1.9258672509292876E-2</v>
      </c>
      <c r="K14" s="62">
        <f t="shared" si="3"/>
        <v>6.7300007964417374E-2</v>
      </c>
      <c r="L14" s="62">
        <f t="shared" si="3"/>
        <v>8.7248392242953637E-2</v>
      </c>
      <c r="M14" s="62">
        <f t="shared" si="3"/>
        <v>7.860111753580222E-2</v>
      </c>
      <c r="N14" s="62">
        <f t="shared" si="3"/>
        <v>3.1381841773786841E-2</v>
      </c>
      <c r="O14" s="62">
        <f t="shared" si="3"/>
        <v>7.2387296522136005E-2</v>
      </c>
      <c r="P14" s="62">
        <f t="shared" si="3"/>
        <v>5.4359248933005158E-2</v>
      </c>
      <c r="Q14" s="62">
        <f t="shared" si="3"/>
        <v>7.2858537588649047E-2</v>
      </c>
      <c r="R14" s="62">
        <f t="shared" si="3"/>
        <v>4.738226194791248E-2</v>
      </c>
      <c r="S14" s="62">
        <f t="shared" si="3"/>
        <v>4.650746313743663E-2</v>
      </c>
      <c r="T14" s="62">
        <f t="shared" si="3"/>
        <v>3.3145154575427792E-2</v>
      </c>
    </row>
  </sheetData>
  <mergeCells count="24">
    <mergeCell ref="G2:H2"/>
    <mergeCell ref="I2:J2"/>
    <mergeCell ref="A10:B10"/>
    <mergeCell ref="A4:B4"/>
    <mergeCell ref="A2:B3"/>
    <mergeCell ref="C2:C3"/>
    <mergeCell ref="D2:D3"/>
    <mergeCell ref="E2:F2"/>
    <mergeCell ref="Q1:T1"/>
    <mergeCell ref="A1:F1"/>
    <mergeCell ref="A12:B12"/>
    <mergeCell ref="A13:B13"/>
    <mergeCell ref="A14:B14"/>
    <mergeCell ref="A5:B5"/>
    <mergeCell ref="A6:B6"/>
    <mergeCell ref="A7:B7"/>
    <mergeCell ref="A8:B8"/>
    <mergeCell ref="A9:B9"/>
    <mergeCell ref="A11:B11"/>
    <mergeCell ref="K2:L2"/>
    <mergeCell ref="M2:N2"/>
    <mergeCell ref="O2:P2"/>
    <mergeCell ref="Q2:R2"/>
    <mergeCell ref="S2:T2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4"/>
  <sheetViews>
    <sheetView zoomScale="70" zoomScaleNormal="70" workbookViewId="0">
      <selection activeCell="A4" sqref="A4:B8"/>
    </sheetView>
  </sheetViews>
  <sheetFormatPr defaultRowHeight="15" x14ac:dyDescent="0.25"/>
  <cols>
    <col min="1" max="2" width="12.7109375" style="31" customWidth="1"/>
    <col min="3" max="3" width="9.140625" style="31" customWidth="1"/>
    <col min="4" max="20" width="11.5703125" style="31" customWidth="1"/>
    <col min="21" max="16384" width="9.140625" style="31"/>
  </cols>
  <sheetData>
    <row r="1" spans="1:20" ht="27" customHeight="1" x14ac:dyDescent="0.25">
      <c r="A1" s="165" t="s">
        <v>77</v>
      </c>
      <c r="B1" s="166"/>
      <c r="C1" s="166"/>
      <c r="D1" s="166"/>
      <c r="E1" s="166"/>
      <c r="F1" s="166"/>
      <c r="G1" s="32"/>
      <c r="H1" s="32"/>
      <c r="I1" s="33"/>
      <c r="J1" s="33"/>
      <c r="K1" s="33"/>
      <c r="L1" s="33"/>
      <c r="M1" s="33"/>
      <c r="N1" s="33"/>
      <c r="O1" s="111" t="s">
        <v>13</v>
      </c>
      <c r="P1" s="111"/>
      <c r="Q1" s="111"/>
      <c r="R1" s="111"/>
      <c r="S1" s="111"/>
      <c r="T1" s="112"/>
    </row>
    <row r="2" spans="1:20" ht="27" customHeight="1" x14ac:dyDescent="0.25">
      <c r="A2" s="152" t="s">
        <v>11</v>
      </c>
      <c r="B2" s="153"/>
      <c r="C2" s="142" t="s">
        <v>22</v>
      </c>
      <c r="D2" s="158" t="s">
        <v>58</v>
      </c>
      <c r="E2" s="171" t="s">
        <v>148</v>
      </c>
      <c r="F2" s="171"/>
      <c r="G2" s="171" t="s">
        <v>62</v>
      </c>
      <c r="H2" s="171"/>
      <c r="I2" s="117" t="s">
        <v>106</v>
      </c>
      <c r="J2" s="118"/>
      <c r="K2" s="144" t="s">
        <v>107</v>
      </c>
      <c r="L2" s="144"/>
      <c r="M2" s="144" t="s">
        <v>108</v>
      </c>
      <c r="N2" s="144"/>
      <c r="O2" s="144" t="s">
        <v>109</v>
      </c>
      <c r="P2" s="144"/>
      <c r="Q2" s="144" t="s">
        <v>110</v>
      </c>
      <c r="R2" s="144"/>
      <c r="S2" s="109" t="s">
        <v>111</v>
      </c>
      <c r="T2" s="109"/>
    </row>
    <row r="3" spans="1:20" ht="27" customHeight="1" x14ac:dyDescent="0.25">
      <c r="A3" s="154"/>
      <c r="B3" s="155"/>
      <c r="C3" s="161"/>
      <c r="D3" s="159"/>
      <c r="E3" s="7" t="s">
        <v>23</v>
      </c>
      <c r="F3" s="8" t="s">
        <v>24</v>
      </c>
      <c r="G3" s="7" t="s">
        <v>23</v>
      </c>
      <c r="H3" s="8" t="s">
        <v>24</v>
      </c>
      <c r="I3" s="12" t="s">
        <v>41</v>
      </c>
      <c r="J3" s="12" t="s">
        <v>17</v>
      </c>
      <c r="K3" s="12" t="s">
        <v>41</v>
      </c>
      <c r="L3" s="12" t="s">
        <v>17</v>
      </c>
      <c r="M3" s="12" t="s">
        <v>41</v>
      </c>
      <c r="N3" s="12" t="s">
        <v>17</v>
      </c>
      <c r="O3" s="12" t="s">
        <v>41</v>
      </c>
      <c r="P3" s="12" t="s">
        <v>17</v>
      </c>
      <c r="Q3" s="12" t="s">
        <v>41</v>
      </c>
      <c r="R3" s="12" t="s">
        <v>17</v>
      </c>
      <c r="S3" s="12" t="s">
        <v>41</v>
      </c>
      <c r="T3" s="12" t="s">
        <v>17</v>
      </c>
    </row>
    <row r="4" spans="1:20" ht="19.5" customHeight="1" x14ac:dyDescent="0.25">
      <c r="A4" s="170" t="s">
        <v>25</v>
      </c>
      <c r="B4" s="170"/>
      <c r="C4" s="26" t="s">
        <v>51</v>
      </c>
      <c r="D4" s="42">
        <f>'P&amp;M-Q2'!D4</f>
        <v>132500</v>
      </c>
      <c r="E4" s="58">
        <f>'P&amp;M-Q2'!E4</f>
        <v>12.739200371999999</v>
      </c>
      <c r="F4" s="58">
        <f>'P&amp;M-Q2'!F4</f>
        <v>12.739200371999999</v>
      </c>
      <c r="G4" s="74">
        <f>E4*10^7/D4</f>
        <v>961.44908467924517</v>
      </c>
      <c r="H4" s="74">
        <f>F4*10^7/D4</f>
        <v>961.44908467924517</v>
      </c>
      <c r="I4" s="71">
        <f>'P&amp;M-Q3'!S4</f>
        <v>961.44908467924517</v>
      </c>
      <c r="J4" s="71">
        <f>'P&amp;M-Q3'!T4</f>
        <v>961.44908467924517</v>
      </c>
      <c r="K4" s="65">
        <v>961.44908467924517</v>
      </c>
      <c r="L4" s="65">
        <v>961.44908467924517</v>
      </c>
      <c r="M4" s="65">
        <v>961.44908467924517</v>
      </c>
      <c r="N4" s="65">
        <v>961.44908467924517</v>
      </c>
      <c r="O4" s="65">
        <v>961.44908467924517</v>
      </c>
      <c r="P4" s="65">
        <v>961.44908467924517</v>
      </c>
      <c r="Q4" s="65">
        <v>961.44908467924517</v>
      </c>
      <c r="R4" s="65">
        <v>961.44908467924517</v>
      </c>
      <c r="S4" s="65">
        <v>961.44908467924517</v>
      </c>
      <c r="T4" s="65">
        <v>961.44908467924517</v>
      </c>
    </row>
    <row r="5" spans="1:20" ht="19.5" customHeight="1" x14ac:dyDescent="0.25">
      <c r="A5" s="151" t="s">
        <v>138</v>
      </c>
      <c r="B5" s="151"/>
      <c r="C5" s="19" t="s">
        <v>27</v>
      </c>
      <c r="D5" s="42">
        <f>'P&amp;M-Q2'!D5</f>
        <v>29525</v>
      </c>
      <c r="E5" s="58">
        <f>'P&amp;M-Q2'!E5</f>
        <v>8.7716936969696988</v>
      </c>
      <c r="F5" s="58">
        <f>'P&amp;M-Q2'!F5</f>
        <v>8.7716936969696988</v>
      </c>
      <c r="G5" s="74">
        <f t="shared" ref="G5:G8" si="0">E5*10^7/D5</f>
        <v>2970.9377466451137</v>
      </c>
      <c r="H5" s="74">
        <f t="shared" ref="H5:H8" si="1">F5*10^7/D5</f>
        <v>2970.9377466451137</v>
      </c>
      <c r="I5" s="71">
        <f>'P&amp;M-Q3'!S5</f>
        <v>3109.978265190462</v>
      </c>
      <c r="J5" s="71">
        <f>'P&amp;M-Q3'!T5</f>
        <v>3109.978265190462</v>
      </c>
      <c r="K5" s="65">
        <v>3109.978265190462</v>
      </c>
      <c r="L5" s="65">
        <v>3109.978265190462</v>
      </c>
      <c r="M5" s="65">
        <v>3109.978265190462</v>
      </c>
      <c r="N5" s="65">
        <v>3109.978265190462</v>
      </c>
      <c r="O5" s="65">
        <v>3109.978265190462</v>
      </c>
      <c r="P5" s="65">
        <v>3109.978265190462</v>
      </c>
      <c r="Q5" s="65">
        <v>3109.978265190462</v>
      </c>
      <c r="R5" s="65">
        <v>3109.978265190462</v>
      </c>
      <c r="S5" s="65">
        <v>3109.978265190462</v>
      </c>
      <c r="T5" s="65">
        <v>3109.978265190462</v>
      </c>
    </row>
    <row r="6" spans="1:20" ht="19.5" customHeight="1" x14ac:dyDescent="0.25">
      <c r="A6" s="170" t="s">
        <v>162</v>
      </c>
      <c r="B6" s="170"/>
      <c r="C6" s="26" t="s">
        <v>27</v>
      </c>
      <c r="D6" s="42">
        <f>'P&amp;M-Q2'!D6</f>
        <v>44373</v>
      </c>
      <c r="E6" s="58">
        <f>'P&amp;M-Q2'!E6</f>
        <v>28.114371081111653</v>
      </c>
      <c r="F6" s="58">
        <f>'P&amp;M-Q2'!F6</f>
        <v>28.114371081111653</v>
      </c>
      <c r="G6" s="74">
        <f t="shared" si="0"/>
        <v>6335.9184822102743</v>
      </c>
      <c r="H6" s="74">
        <f t="shared" si="1"/>
        <v>6335.9184822102743</v>
      </c>
      <c r="I6" s="71">
        <f>'P&amp;M-Q3'!S6</f>
        <v>9571.5014064316383</v>
      </c>
      <c r="J6" s="71">
        <f>'P&amp;M-Q3'!T6</f>
        <v>9571.5014064316383</v>
      </c>
      <c r="K6" s="65">
        <v>9571.5014064316383</v>
      </c>
      <c r="L6" s="65">
        <v>9571.5014064316383</v>
      </c>
      <c r="M6" s="65">
        <v>9571.5014064316383</v>
      </c>
      <c r="N6" s="65">
        <v>9571.5014064316383</v>
      </c>
      <c r="O6" s="65">
        <v>9571.5014064316383</v>
      </c>
      <c r="P6" s="65">
        <v>9571.5014064316383</v>
      </c>
      <c r="Q6" s="65">
        <v>9571.5014064316383</v>
      </c>
      <c r="R6" s="65">
        <v>9571.5014064316383</v>
      </c>
      <c r="S6" s="65">
        <v>9571.5014064316383</v>
      </c>
      <c r="T6" s="65">
        <v>9571.5014064316383</v>
      </c>
    </row>
    <row r="7" spans="1:20" ht="19.5" customHeight="1" x14ac:dyDescent="0.25">
      <c r="A7" s="151" t="s">
        <v>46</v>
      </c>
      <c r="B7" s="151"/>
      <c r="C7" s="19" t="s">
        <v>27</v>
      </c>
      <c r="D7" s="42">
        <f>'P&amp;M-Q2'!D7</f>
        <v>10503</v>
      </c>
      <c r="E7" s="58">
        <f>'P&amp;M-Q2'!E7</f>
        <v>10.052947927175149</v>
      </c>
      <c r="F7" s="58">
        <f>'P&amp;M-Q2'!F7</f>
        <v>10.052947927175149</v>
      </c>
      <c r="G7" s="74">
        <f t="shared" si="0"/>
        <v>9571.5014064316383</v>
      </c>
      <c r="H7" s="74">
        <f t="shared" si="1"/>
        <v>9571.5014064316383</v>
      </c>
      <c r="I7" s="71">
        <f>'P&amp;M-Q3'!S7</f>
        <v>9571.5014064316383</v>
      </c>
      <c r="J7" s="71">
        <f>'P&amp;M-Q3'!T7</f>
        <v>9571.5014064316383</v>
      </c>
      <c r="K7" s="65">
        <v>9571.5014064316383</v>
      </c>
      <c r="L7" s="65">
        <v>9571.5014064316383</v>
      </c>
      <c r="M7" s="65">
        <v>9571.5014064316383</v>
      </c>
      <c r="N7" s="65">
        <v>9571.5014064316383</v>
      </c>
      <c r="O7" s="65">
        <v>9571.5014064316383</v>
      </c>
      <c r="P7" s="65">
        <v>9571.5014064316383</v>
      </c>
      <c r="Q7" s="65">
        <v>9571.5014064316383</v>
      </c>
      <c r="R7" s="65">
        <v>9571.5014064316383</v>
      </c>
      <c r="S7" s="65">
        <v>9571.5014064316383</v>
      </c>
      <c r="T7" s="65">
        <v>9571.5014064316383</v>
      </c>
    </row>
    <row r="8" spans="1:20" ht="19.5" customHeight="1" x14ac:dyDescent="0.25">
      <c r="A8" s="170" t="s">
        <v>139</v>
      </c>
      <c r="B8" s="170"/>
      <c r="C8" s="26" t="s">
        <v>53</v>
      </c>
      <c r="D8" s="42">
        <f>'P&amp;M-Q2'!D8</f>
        <v>488769</v>
      </c>
      <c r="E8" s="58">
        <f>'P&amp;M-Q2'!E8</f>
        <v>2.5785624788926831</v>
      </c>
      <c r="F8" s="58">
        <f>'P&amp;M-Q2'!F8</f>
        <v>2.5785624788926831</v>
      </c>
      <c r="G8" s="74">
        <f t="shared" si="0"/>
        <v>52.75626070582797</v>
      </c>
      <c r="H8" s="74">
        <f t="shared" si="1"/>
        <v>52.75626070582797</v>
      </c>
      <c r="I8" s="71">
        <f>'P&amp;M-Q3'!S8</f>
        <v>52.75626070582797</v>
      </c>
      <c r="J8" s="71">
        <f>'P&amp;M-Q3'!T8</f>
        <v>52.75626070582797</v>
      </c>
      <c r="K8" s="65">
        <v>52.75626070582797</v>
      </c>
      <c r="L8" s="65">
        <v>52.75626070582797</v>
      </c>
      <c r="M8" s="65">
        <v>52.75626070582797</v>
      </c>
      <c r="N8" s="65">
        <v>52.75626070582797</v>
      </c>
      <c r="O8" s="65">
        <v>52.75626070582797</v>
      </c>
      <c r="P8" s="65">
        <v>52.75626070582797</v>
      </c>
      <c r="Q8" s="65">
        <v>52.75626070582797</v>
      </c>
      <c r="R8" s="65">
        <v>52.75626070582797</v>
      </c>
      <c r="S8" s="65">
        <v>52.75626070582797</v>
      </c>
      <c r="T8" s="65">
        <v>52.75626070582797</v>
      </c>
    </row>
    <row r="9" spans="1:20" s="34" customFormat="1" ht="19.5" customHeight="1" x14ac:dyDescent="0.25">
      <c r="A9" s="174" t="s">
        <v>19</v>
      </c>
      <c r="B9" s="174"/>
      <c r="C9" s="27"/>
      <c r="D9" s="27"/>
      <c r="E9" s="60">
        <f>SUM(E4:E8)</f>
        <v>62.256775556149179</v>
      </c>
      <c r="F9" s="60">
        <f>SUM(F4:F8)</f>
        <v>62.256775556149179</v>
      </c>
      <c r="G9" s="27"/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9.5" customHeight="1" x14ac:dyDescent="0.25">
      <c r="A10" s="173" t="s">
        <v>141</v>
      </c>
      <c r="B10" s="173"/>
      <c r="C10" s="26" t="s">
        <v>117</v>
      </c>
      <c r="D10" s="42" t="s">
        <v>152</v>
      </c>
      <c r="E10" s="61">
        <f>E9</f>
        <v>62.256775556149179</v>
      </c>
      <c r="F10" s="61">
        <f>F9</f>
        <v>62.256775556149179</v>
      </c>
      <c r="G10" s="42" t="s">
        <v>152</v>
      </c>
      <c r="H10" s="42" t="s">
        <v>152</v>
      </c>
      <c r="I10" s="61">
        <f>'P&amp;M-Q3'!S10</f>
        <v>6.7741703200000005</v>
      </c>
      <c r="J10" s="61">
        <f>'P&amp;M-Q3'!T10</f>
        <v>5.3784400000000003</v>
      </c>
      <c r="K10" s="64">
        <v>1.8</v>
      </c>
      <c r="L10" s="64">
        <v>1.6</v>
      </c>
      <c r="M10" s="64">
        <v>1.88</v>
      </c>
      <c r="N10" s="64">
        <v>1.7</v>
      </c>
      <c r="O10" s="64">
        <v>1.89</v>
      </c>
      <c r="P10" s="64">
        <v>1.7</v>
      </c>
      <c r="Q10" s="61">
        <f>K10+M10+O10</f>
        <v>5.5699999999999994</v>
      </c>
      <c r="R10" s="61">
        <f>L10+N10+P10</f>
        <v>5</v>
      </c>
      <c r="S10" s="61">
        <f>I10+Q10</f>
        <v>12.34417032</v>
      </c>
      <c r="T10" s="61">
        <f>J10+R10</f>
        <v>10.378440000000001</v>
      </c>
    </row>
    <row r="11" spans="1:20" ht="19.5" customHeight="1" x14ac:dyDescent="0.25">
      <c r="A11" s="173" t="s">
        <v>142</v>
      </c>
      <c r="B11" s="173"/>
      <c r="C11" s="26" t="s">
        <v>117</v>
      </c>
      <c r="D11" s="42" t="s">
        <v>152</v>
      </c>
      <c r="E11" s="61">
        <f>'Q4-Site Services'!D28</f>
        <v>808.81205950000117</v>
      </c>
      <c r="F11" s="61">
        <f>E11</f>
        <v>808.81205950000117</v>
      </c>
      <c r="G11" s="42" t="s">
        <v>152</v>
      </c>
      <c r="H11" s="42" t="s">
        <v>152</v>
      </c>
      <c r="I11" s="61">
        <f>'Q4-Site Services'!G28</f>
        <v>139.05500906574599</v>
      </c>
      <c r="J11" s="61">
        <f>'Q4-Site Services'!H28</f>
        <v>140.01043755042747</v>
      </c>
      <c r="K11" s="61">
        <f>'Q4-Site Services'!J28</f>
        <v>49.926162320181241</v>
      </c>
      <c r="L11" s="61">
        <f>'Q4-Site Services'!K28</f>
        <v>40.854276653402678</v>
      </c>
      <c r="M11" s="61">
        <f>'Q4-Site Services'!M28</f>
        <v>43.789576245905344</v>
      </c>
      <c r="N11" s="61">
        <f>'Q4-Site Services'!N28</f>
        <v>69.421755674820886</v>
      </c>
      <c r="O11" s="61">
        <f>'Q4-Site Services'!P28</f>
        <v>50.217101219439741</v>
      </c>
      <c r="P11" s="61">
        <f>'Q4-Site Services'!Q28</f>
        <v>71.954677369270172</v>
      </c>
      <c r="Q11" s="61">
        <f>K11+M11+O11</f>
        <v>143.93283978552631</v>
      </c>
      <c r="R11" s="61">
        <f>L11+N11+P11</f>
        <v>182.23070969749375</v>
      </c>
      <c r="S11" s="61">
        <f>I11+Q11</f>
        <v>282.9878488512723</v>
      </c>
      <c r="T11" s="61">
        <f>J11+R11</f>
        <v>322.24114724792122</v>
      </c>
    </row>
    <row r="12" spans="1:20" ht="19.5" customHeight="1" x14ac:dyDescent="0.25">
      <c r="A12" s="172" t="s">
        <v>143</v>
      </c>
      <c r="B12" s="172"/>
      <c r="C12" s="35"/>
      <c r="D12" s="42" t="s">
        <v>152</v>
      </c>
      <c r="E12" s="62">
        <f>E10/E11</f>
        <v>7.6973104969077291E-2</v>
      </c>
      <c r="F12" s="62">
        <f>F10/F11</f>
        <v>7.6973104969077291E-2</v>
      </c>
      <c r="G12" s="42" t="s">
        <v>152</v>
      </c>
      <c r="H12" s="42" t="s">
        <v>152</v>
      </c>
      <c r="I12" s="62">
        <f t="shared" ref="I12:T12" si="2">I10/I11</f>
        <v>4.871575907630292E-2</v>
      </c>
      <c r="J12" s="62">
        <f t="shared" si="2"/>
        <v>3.84145646146049E-2</v>
      </c>
      <c r="K12" s="62">
        <f>K10/K11</f>
        <v>3.605324175442183E-2</v>
      </c>
      <c r="L12" s="62">
        <f>L10/L11</f>
        <v>3.9163586558489193E-2</v>
      </c>
      <c r="M12" s="62">
        <f t="shared" si="2"/>
        <v>4.2932591752947002E-2</v>
      </c>
      <c r="N12" s="62">
        <f t="shared" si="2"/>
        <v>2.448800067752516E-2</v>
      </c>
      <c r="O12" s="62">
        <f t="shared" si="2"/>
        <v>3.7636581047182281E-2</v>
      </c>
      <c r="P12" s="62">
        <f t="shared" si="2"/>
        <v>2.3625983218236515E-2</v>
      </c>
      <c r="Q12" s="62">
        <f t="shared" si="2"/>
        <v>3.8698604212213362E-2</v>
      </c>
      <c r="R12" s="62">
        <f t="shared" si="2"/>
        <v>2.7437746405642002E-2</v>
      </c>
      <c r="S12" s="62">
        <f t="shared" si="2"/>
        <v>4.3620849340734867E-2</v>
      </c>
      <c r="T12" s="62">
        <f t="shared" si="2"/>
        <v>3.2207060112081798E-2</v>
      </c>
    </row>
    <row r="13" spans="1:20" ht="19.5" customHeight="1" x14ac:dyDescent="0.25">
      <c r="A13" s="173" t="s">
        <v>144</v>
      </c>
      <c r="B13" s="173"/>
      <c r="C13" s="26" t="s">
        <v>117</v>
      </c>
      <c r="D13" s="42" t="s">
        <v>152</v>
      </c>
      <c r="E13" s="61">
        <f>'Q4-Site Services'!D30</f>
        <v>725.55882874327199</v>
      </c>
      <c r="F13" s="61">
        <f>E13</f>
        <v>725.55882874327199</v>
      </c>
      <c r="G13" s="42" t="s">
        <v>152</v>
      </c>
      <c r="H13" s="42" t="s">
        <v>152</v>
      </c>
      <c r="I13" s="61">
        <f>'Q4-Site Services'!G30</f>
        <v>145.65770444157098</v>
      </c>
      <c r="J13" s="61">
        <f>'Q4-Site Services'!H30</f>
        <v>162.26926888394465</v>
      </c>
      <c r="K13" s="61">
        <f>'Q4-Site Services'!J30</f>
        <v>22.852206693967013</v>
      </c>
      <c r="L13" s="61">
        <f>'Q4-Site Services'!K30</f>
        <v>28.327265828788931</v>
      </c>
      <c r="M13" s="61">
        <f>'Q4-Site Services'!M30</f>
        <v>24.375827800993889</v>
      </c>
      <c r="N13" s="61">
        <f>'Q4-Site Services'!N30</f>
        <v>33.754388152318342</v>
      </c>
      <c r="O13" s="61">
        <f>'Q4-Site Services'!P30</f>
        <v>22.741705250777649</v>
      </c>
      <c r="P13" s="61">
        <f>'Q4-Site Services'!Q30</f>
        <v>43.726512930865042</v>
      </c>
      <c r="Q13" s="61">
        <f>K13+M13+O13</f>
        <v>69.969739745738551</v>
      </c>
      <c r="R13" s="61">
        <f>L13+N13+P13</f>
        <v>105.80816691197231</v>
      </c>
      <c r="S13" s="61">
        <f>I13+Q13</f>
        <v>215.62744418730955</v>
      </c>
      <c r="T13" s="61">
        <f>J13+R13</f>
        <v>268.07743579591693</v>
      </c>
    </row>
    <row r="14" spans="1:20" ht="19.5" customHeight="1" x14ac:dyDescent="0.25">
      <c r="A14" s="172" t="s">
        <v>145</v>
      </c>
      <c r="B14" s="172"/>
      <c r="C14" s="35"/>
      <c r="D14" s="42" t="s">
        <v>152</v>
      </c>
      <c r="E14" s="62">
        <f>E10/E13</f>
        <v>8.5805276002199671E-2</v>
      </c>
      <c r="F14" s="62">
        <f>F10/F13</f>
        <v>8.5805276002199671E-2</v>
      </c>
      <c r="G14" s="42" t="s">
        <v>152</v>
      </c>
      <c r="H14" s="42" t="s">
        <v>152</v>
      </c>
      <c r="I14" s="62">
        <f>I10/I13</f>
        <v>4.6507463137436617E-2</v>
      </c>
      <c r="J14" s="62">
        <f t="shared" ref="J14:T14" si="3">J10/J13</f>
        <v>3.3145154575427792E-2</v>
      </c>
      <c r="K14" s="62">
        <f t="shared" si="3"/>
        <v>7.8767010298187112E-2</v>
      </c>
      <c r="L14" s="62">
        <f t="shared" si="3"/>
        <v>5.6482683844973278E-2</v>
      </c>
      <c r="M14" s="62">
        <f t="shared" si="3"/>
        <v>7.712558586106133E-2</v>
      </c>
      <c r="N14" s="62">
        <f t="shared" si="3"/>
        <v>5.036382210006788E-2</v>
      </c>
      <c r="O14" s="62">
        <f t="shared" si="3"/>
        <v>8.3107224333380705E-2</v>
      </c>
      <c r="P14" s="62">
        <f t="shared" si="3"/>
        <v>3.8878014413997061E-2</v>
      </c>
      <c r="Q14" s="62">
        <f t="shared" si="3"/>
        <v>7.9605841328561397E-2</v>
      </c>
      <c r="R14" s="62">
        <f t="shared" si="3"/>
        <v>4.7255331473229072E-2</v>
      </c>
      <c r="S14" s="62">
        <f t="shared" si="3"/>
        <v>5.7247677198626737E-2</v>
      </c>
      <c r="T14" s="62">
        <f t="shared" si="3"/>
        <v>3.871433628565793E-2</v>
      </c>
    </row>
  </sheetData>
  <mergeCells count="24">
    <mergeCell ref="G2:H2"/>
    <mergeCell ref="I2:J2"/>
    <mergeCell ref="A10:B10"/>
    <mergeCell ref="A4:B4"/>
    <mergeCell ref="A2:B3"/>
    <mergeCell ref="C2:C3"/>
    <mergeCell ref="D2:D3"/>
    <mergeCell ref="E2:F2"/>
    <mergeCell ref="O1:T1"/>
    <mergeCell ref="A1:F1"/>
    <mergeCell ref="A12:B12"/>
    <mergeCell ref="A13:B13"/>
    <mergeCell ref="A14:B14"/>
    <mergeCell ref="A5:B5"/>
    <mergeCell ref="A6:B6"/>
    <mergeCell ref="A7:B7"/>
    <mergeCell ref="A8:B8"/>
    <mergeCell ref="A9:B9"/>
    <mergeCell ref="A11:B11"/>
    <mergeCell ref="K2:L2"/>
    <mergeCell ref="M2:N2"/>
    <mergeCell ref="O2:P2"/>
    <mergeCell ref="Q2:R2"/>
    <mergeCell ref="S2:T2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4"/>
  <sheetViews>
    <sheetView zoomScale="70" zoomScaleNormal="70" workbookViewId="0">
      <selection activeCell="P13" sqref="P13"/>
    </sheetView>
  </sheetViews>
  <sheetFormatPr defaultRowHeight="15" x14ac:dyDescent="0.25"/>
  <cols>
    <col min="1" max="2" width="12.7109375" style="31" customWidth="1"/>
    <col min="3" max="3" width="9.140625" style="31"/>
    <col min="4" max="20" width="11.5703125" style="31" customWidth="1"/>
    <col min="21" max="16384" width="9.140625" style="31"/>
  </cols>
  <sheetData>
    <row r="1" spans="1:20" ht="27" customHeight="1" x14ac:dyDescent="0.25">
      <c r="A1" s="165" t="s">
        <v>78</v>
      </c>
      <c r="B1" s="166"/>
      <c r="C1" s="166"/>
      <c r="D1" s="166"/>
      <c r="E1" s="166"/>
      <c r="F1" s="166"/>
      <c r="G1" s="32"/>
      <c r="H1" s="32"/>
      <c r="I1" s="33"/>
      <c r="J1" s="33"/>
      <c r="K1" s="33"/>
      <c r="L1" s="33"/>
      <c r="M1" s="33"/>
      <c r="N1" s="33"/>
      <c r="O1" s="33"/>
      <c r="P1" s="33"/>
      <c r="Q1" s="111" t="s">
        <v>13</v>
      </c>
      <c r="R1" s="111"/>
      <c r="S1" s="111"/>
      <c r="T1" s="112"/>
    </row>
    <row r="2" spans="1:20" ht="27" customHeight="1" x14ac:dyDescent="0.25">
      <c r="A2" s="152" t="s">
        <v>11</v>
      </c>
      <c r="B2" s="153"/>
      <c r="C2" s="142" t="s">
        <v>22</v>
      </c>
      <c r="D2" s="158" t="s">
        <v>58</v>
      </c>
      <c r="E2" s="171" t="s">
        <v>147</v>
      </c>
      <c r="F2" s="171"/>
      <c r="G2" s="171" t="s">
        <v>63</v>
      </c>
      <c r="H2" s="171"/>
      <c r="I2" s="117" t="s">
        <v>90</v>
      </c>
      <c r="J2" s="118"/>
      <c r="K2" s="144" t="s">
        <v>97</v>
      </c>
      <c r="L2" s="144"/>
      <c r="M2" s="144" t="s">
        <v>98</v>
      </c>
      <c r="N2" s="144"/>
      <c r="O2" s="144" t="s">
        <v>99</v>
      </c>
      <c r="P2" s="144"/>
      <c r="Q2" s="144" t="s">
        <v>100</v>
      </c>
      <c r="R2" s="144"/>
      <c r="S2" s="109" t="s">
        <v>101</v>
      </c>
      <c r="T2" s="109"/>
    </row>
    <row r="3" spans="1:20" ht="27" customHeight="1" x14ac:dyDescent="0.25">
      <c r="A3" s="154"/>
      <c r="B3" s="155"/>
      <c r="C3" s="161"/>
      <c r="D3" s="159"/>
      <c r="E3" s="4" t="s">
        <v>23</v>
      </c>
      <c r="F3" s="5" t="s">
        <v>24</v>
      </c>
      <c r="G3" s="4" t="s">
        <v>23</v>
      </c>
      <c r="H3" s="5" t="s">
        <v>24</v>
      </c>
      <c r="I3" s="12" t="s">
        <v>41</v>
      </c>
      <c r="J3" s="12" t="s">
        <v>16</v>
      </c>
      <c r="K3" s="12" t="s">
        <v>41</v>
      </c>
      <c r="L3" s="12" t="s">
        <v>16</v>
      </c>
      <c r="M3" s="12" t="s">
        <v>41</v>
      </c>
      <c r="N3" s="12" t="s">
        <v>16</v>
      </c>
      <c r="O3" s="12" t="s">
        <v>41</v>
      </c>
      <c r="P3" s="12" t="s">
        <v>17</v>
      </c>
      <c r="Q3" s="12" t="s">
        <v>41</v>
      </c>
      <c r="R3" s="12" t="s">
        <v>17</v>
      </c>
      <c r="S3" s="12" t="s">
        <v>41</v>
      </c>
      <c r="T3" s="12" t="s">
        <v>17</v>
      </c>
    </row>
    <row r="4" spans="1:20" ht="19.5" customHeight="1" x14ac:dyDescent="0.25">
      <c r="A4" s="162" t="s">
        <v>25</v>
      </c>
      <c r="B4" s="162"/>
      <c r="C4" s="19" t="s">
        <v>51</v>
      </c>
      <c r="D4" s="41">
        <f>'P&amp;M-Q2'!D4</f>
        <v>132500</v>
      </c>
      <c r="E4" s="64">
        <v>18.208596492034374</v>
      </c>
      <c r="F4" s="64">
        <v>18.208596492034374</v>
      </c>
      <c r="G4" s="71">
        <f>E4*10^7/D4</f>
        <v>1374.2336975120281</v>
      </c>
      <c r="H4" s="71">
        <f>F4*10^7/D4</f>
        <v>1374.2336975120281</v>
      </c>
      <c r="I4" s="65">
        <v>1374.2336975120281</v>
      </c>
      <c r="J4" s="65">
        <v>1374.2336975120281</v>
      </c>
      <c r="K4" s="65">
        <v>1374.2336975120281</v>
      </c>
      <c r="L4" s="65">
        <v>1374.2336975120281</v>
      </c>
      <c r="M4" s="65">
        <v>1374.2336975120281</v>
      </c>
      <c r="N4" s="65">
        <v>1374.2336975120281</v>
      </c>
      <c r="O4" s="65">
        <v>1374.2336975120281</v>
      </c>
      <c r="P4" s="65">
        <v>1374.2336975120281</v>
      </c>
      <c r="Q4" s="65">
        <v>1374.2336975120281</v>
      </c>
      <c r="R4" s="65">
        <v>1374.2336975120281</v>
      </c>
      <c r="S4" s="65">
        <v>1374.2336975120281</v>
      </c>
      <c r="T4" s="65">
        <v>1374.2336975120281</v>
      </c>
    </row>
    <row r="5" spans="1:20" ht="19.5" customHeight="1" x14ac:dyDescent="0.25">
      <c r="A5" s="151" t="s">
        <v>138</v>
      </c>
      <c r="B5" s="151"/>
      <c r="C5" s="19" t="s">
        <v>27</v>
      </c>
      <c r="D5" s="41">
        <f>'P&amp;M-Q2'!D5</f>
        <v>29525</v>
      </c>
      <c r="E5" s="64">
        <v>9.272361145453063</v>
      </c>
      <c r="F5" s="64">
        <v>9.272361145453063</v>
      </c>
      <c r="G5" s="71">
        <f t="shared" ref="G5:G8" si="0">E5*10^7/D5</f>
        <v>3140.5118189510795</v>
      </c>
      <c r="H5" s="71">
        <f t="shared" ref="H5:H8" si="1">F5*10^7/D5</f>
        <v>3140.5118189510795</v>
      </c>
      <c r="I5" s="65">
        <v>3029.1504726870749</v>
      </c>
      <c r="J5" s="65">
        <v>3029.1504726870749</v>
      </c>
      <c r="K5" s="65">
        <v>3029.1504726870749</v>
      </c>
      <c r="L5" s="65">
        <v>3029.1504726870749</v>
      </c>
      <c r="M5" s="65">
        <v>3029.1504726870749</v>
      </c>
      <c r="N5" s="65">
        <v>3029.1504726870749</v>
      </c>
      <c r="O5" s="65">
        <v>3029.1504726870749</v>
      </c>
      <c r="P5" s="65">
        <v>3029.1504726870749</v>
      </c>
      <c r="Q5" s="65">
        <v>3029.1504726870749</v>
      </c>
      <c r="R5" s="65">
        <v>3029.1504726870749</v>
      </c>
      <c r="S5" s="65">
        <v>3029.1504726870749</v>
      </c>
      <c r="T5" s="65">
        <v>3029.1504726870749</v>
      </c>
    </row>
    <row r="6" spans="1:20" ht="19.5" customHeight="1" x14ac:dyDescent="0.25">
      <c r="A6" s="162" t="s">
        <v>162</v>
      </c>
      <c r="B6" s="162"/>
      <c r="C6" s="19" t="s">
        <v>27</v>
      </c>
      <c r="D6" s="41">
        <f>'P&amp;M-Q2'!D6</f>
        <v>44373</v>
      </c>
      <c r="E6" s="64">
        <v>20.915473796850623</v>
      </c>
      <c r="F6" s="64">
        <v>20.915473796850623</v>
      </c>
      <c r="G6" s="71">
        <f t="shared" si="0"/>
        <v>4713.5586498209777</v>
      </c>
      <c r="H6" s="71">
        <f t="shared" si="1"/>
        <v>4713.5586498209777</v>
      </c>
      <c r="I6" s="65">
        <v>4387.7105638978419</v>
      </c>
      <c r="J6" s="65">
        <v>4387.7105638978419</v>
      </c>
      <c r="K6" s="65">
        <v>4387.7105638978419</v>
      </c>
      <c r="L6" s="65">
        <v>4387.7105638978419</v>
      </c>
      <c r="M6" s="65">
        <v>4387.7105638978419</v>
      </c>
      <c r="N6" s="65">
        <v>4387.7105638978419</v>
      </c>
      <c r="O6" s="65">
        <v>4387.7105638978419</v>
      </c>
      <c r="P6" s="65">
        <v>4387.7105638978419</v>
      </c>
      <c r="Q6" s="65">
        <v>4387.7105638978419</v>
      </c>
      <c r="R6" s="65">
        <v>4387.7105638978419</v>
      </c>
      <c r="S6" s="65">
        <v>4387.7105638978419</v>
      </c>
      <c r="T6" s="65">
        <v>4387.7105638978419</v>
      </c>
    </row>
    <row r="7" spans="1:20" ht="19.5" customHeight="1" x14ac:dyDescent="0.25">
      <c r="A7" s="151" t="s">
        <v>46</v>
      </c>
      <c r="B7" s="151"/>
      <c r="C7" s="19" t="s">
        <v>27</v>
      </c>
      <c r="D7" s="41">
        <f>'P&amp;M-Q2'!D7</f>
        <v>10503</v>
      </c>
      <c r="E7" s="64">
        <v>16.406607958388598</v>
      </c>
      <c r="F7" s="64">
        <v>16.406607958388598</v>
      </c>
      <c r="G7" s="71">
        <f t="shared" si="0"/>
        <v>15620.877804806814</v>
      </c>
      <c r="H7" s="71">
        <f t="shared" si="1"/>
        <v>15620.877804806814</v>
      </c>
      <c r="I7" s="65">
        <v>14541.007262975585</v>
      </c>
      <c r="J7" s="65">
        <v>14541.007262975585</v>
      </c>
      <c r="K7" s="65">
        <v>14541.007262975585</v>
      </c>
      <c r="L7" s="65">
        <v>14541.007262975585</v>
      </c>
      <c r="M7" s="65">
        <v>14541.007262975585</v>
      </c>
      <c r="N7" s="65">
        <v>14541.007262975585</v>
      </c>
      <c r="O7" s="65">
        <v>14541.007262975585</v>
      </c>
      <c r="P7" s="65">
        <v>14541.007262975585</v>
      </c>
      <c r="Q7" s="65">
        <v>14541.007262975585</v>
      </c>
      <c r="R7" s="65">
        <v>14541.007262975585</v>
      </c>
      <c r="S7" s="65">
        <v>14541.007262975585</v>
      </c>
      <c r="T7" s="65">
        <v>14541.007262975585</v>
      </c>
    </row>
    <row r="8" spans="1:20" ht="19.5" customHeight="1" x14ac:dyDescent="0.25">
      <c r="A8" s="162" t="s">
        <v>139</v>
      </c>
      <c r="B8" s="162"/>
      <c r="C8" s="19" t="s">
        <v>53</v>
      </c>
      <c r="D8" s="41">
        <f>'P&amp;M-Q2'!D8</f>
        <v>488769</v>
      </c>
      <c r="E8" s="64">
        <v>2.6201059715955113</v>
      </c>
      <c r="F8" s="64">
        <v>2.6201059715955113</v>
      </c>
      <c r="G8" s="71">
        <f t="shared" si="0"/>
        <v>53.606222399446594</v>
      </c>
      <c r="H8" s="71">
        <f t="shared" si="1"/>
        <v>53.606222399446594</v>
      </c>
      <c r="I8" s="65">
        <v>49.900426787230572</v>
      </c>
      <c r="J8" s="65">
        <v>49.900426787230572</v>
      </c>
      <c r="K8" s="65">
        <v>49.900426787230572</v>
      </c>
      <c r="L8" s="65">
        <v>49.900426787230572</v>
      </c>
      <c r="M8" s="65">
        <v>49.900426787230572</v>
      </c>
      <c r="N8" s="65">
        <v>49.900426787230572</v>
      </c>
      <c r="O8" s="65">
        <v>49.900426787230572</v>
      </c>
      <c r="P8" s="65">
        <v>49.900426787230572</v>
      </c>
      <c r="Q8" s="65">
        <v>49.900426787230572</v>
      </c>
      <c r="R8" s="65">
        <v>49.900426787230572</v>
      </c>
      <c r="S8" s="65">
        <v>49.900426787230572</v>
      </c>
      <c r="T8" s="65">
        <v>49.900426787230572</v>
      </c>
    </row>
    <row r="9" spans="1:20" s="34" customFormat="1" ht="19.5" customHeight="1" x14ac:dyDescent="0.25">
      <c r="A9" s="174" t="s">
        <v>19</v>
      </c>
      <c r="B9" s="174"/>
      <c r="C9" s="27"/>
      <c r="D9" s="27"/>
      <c r="E9" s="60">
        <f>SUM(E4:E8)</f>
        <v>67.423145364322153</v>
      </c>
      <c r="F9" s="60">
        <f>SUM(F4:F8)</f>
        <v>67.423145364322153</v>
      </c>
      <c r="G9" s="27"/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9.5" customHeight="1" x14ac:dyDescent="0.25">
      <c r="A10" s="162" t="s">
        <v>91</v>
      </c>
      <c r="B10" s="162"/>
      <c r="C10" s="19" t="s">
        <v>146</v>
      </c>
      <c r="D10" s="41" t="s">
        <v>152</v>
      </c>
      <c r="E10" s="59">
        <v>1985</v>
      </c>
      <c r="F10" s="59">
        <v>1985</v>
      </c>
      <c r="G10" s="41" t="s">
        <v>152</v>
      </c>
      <c r="H10" s="41" t="s">
        <v>152</v>
      </c>
      <c r="I10" s="59">
        <v>33</v>
      </c>
      <c r="J10" s="59">
        <v>33</v>
      </c>
      <c r="K10" s="59">
        <v>22</v>
      </c>
      <c r="L10" s="59">
        <v>22</v>
      </c>
      <c r="M10" s="59">
        <v>36</v>
      </c>
      <c r="N10" s="59">
        <v>36</v>
      </c>
      <c r="O10" s="59">
        <v>47</v>
      </c>
      <c r="P10" s="59">
        <v>47</v>
      </c>
      <c r="Q10" s="9">
        <f>K10+M10+O10</f>
        <v>105</v>
      </c>
      <c r="R10" s="9">
        <f>L10+N10+P10</f>
        <v>105</v>
      </c>
      <c r="S10" s="9">
        <f>I10+Q10</f>
        <v>138</v>
      </c>
      <c r="T10" s="9">
        <f>J10+R10</f>
        <v>138</v>
      </c>
    </row>
    <row r="11" spans="1:20" ht="19.5" customHeight="1" x14ac:dyDescent="0.25">
      <c r="A11" s="162" t="s">
        <v>80</v>
      </c>
      <c r="B11" s="162"/>
      <c r="C11" s="19" t="s">
        <v>117</v>
      </c>
      <c r="D11" s="41" t="s">
        <v>152</v>
      </c>
      <c r="E11" s="64">
        <v>18.586089999999999</v>
      </c>
      <c r="F11" s="64">
        <v>18.586089999999999</v>
      </c>
      <c r="G11" s="62">
        <f>E11/E9</f>
        <v>0.27566334823998101</v>
      </c>
      <c r="H11" s="62">
        <f>F11/F9</f>
        <v>0.27566334823998101</v>
      </c>
      <c r="I11" s="64">
        <v>0.30690000000000001</v>
      </c>
      <c r="J11" s="64">
        <v>0.30690000000000001</v>
      </c>
      <c r="K11" s="64">
        <v>0.2046</v>
      </c>
      <c r="L11" s="64">
        <v>0.2046</v>
      </c>
      <c r="M11" s="64">
        <v>0.33480000000000004</v>
      </c>
      <c r="N11" s="64">
        <v>0.33480000000000004</v>
      </c>
      <c r="O11" s="64">
        <v>0.43709999999999999</v>
      </c>
      <c r="P11" s="64">
        <v>0.43709999999999999</v>
      </c>
      <c r="Q11" s="63">
        <f t="shared" ref="Q11:R19" si="2">K11+M11+O11</f>
        <v>0.97650000000000015</v>
      </c>
      <c r="R11" s="63">
        <f t="shared" si="2"/>
        <v>0.97650000000000015</v>
      </c>
      <c r="S11" s="63">
        <f t="shared" ref="S11:S19" si="3">I11+Q11</f>
        <v>1.2834000000000001</v>
      </c>
      <c r="T11" s="63">
        <f t="shared" ref="T11:T19" si="4">J11+R11</f>
        <v>1.2834000000000001</v>
      </c>
    </row>
    <row r="12" spans="1:20" ht="19.5" customHeight="1" x14ac:dyDescent="0.25">
      <c r="A12" s="151" t="s">
        <v>81</v>
      </c>
      <c r="B12" s="151"/>
      <c r="C12" s="19" t="s">
        <v>117</v>
      </c>
      <c r="D12" s="41" t="s">
        <v>152</v>
      </c>
      <c r="E12" s="64">
        <v>2.9998743999999999</v>
      </c>
      <c r="F12" s="64">
        <v>2.9998743999999999</v>
      </c>
      <c r="G12" s="62">
        <f>E12/E9</f>
        <v>4.4493243140617748E-2</v>
      </c>
      <c r="H12" s="62">
        <f>F12/F9</f>
        <v>4.4493243140617748E-2</v>
      </c>
      <c r="I12" s="64">
        <v>4.9500000000000002E-2</v>
      </c>
      <c r="J12" s="64">
        <v>4.9500000000000002E-2</v>
      </c>
      <c r="K12" s="64">
        <v>3.3000000000000002E-2</v>
      </c>
      <c r="L12" s="64">
        <v>3.3000000000000002E-2</v>
      </c>
      <c r="M12" s="64">
        <v>5.3999999999999999E-2</v>
      </c>
      <c r="N12" s="64">
        <v>5.3999999999999999E-2</v>
      </c>
      <c r="O12" s="64">
        <v>7.0499999999999993E-2</v>
      </c>
      <c r="P12" s="64">
        <v>7.0499999999999993E-2</v>
      </c>
      <c r="Q12" s="63">
        <f t="shared" si="2"/>
        <v>0.15749999999999997</v>
      </c>
      <c r="R12" s="63">
        <f t="shared" si="2"/>
        <v>0.15749999999999997</v>
      </c>
      <c r="S12" s="63">
        <f t="shared" si="3"/>
        <v>0.20699999999999996</v>
      </c>
      <c r="T12" s="63">
        <f t="shared" si="4"/>
        <v>0.20699999999999996</v>
      </c>
    </row>
    <row r="13" spans="1:20" ht="19.5" customHeight="1" x14ac:dyDescent="0.25">
      <c r="A13" s="162" t="s">
        <v>92</v>
      </c>
      <c r="B13" s="162"/>
      <c r="C13" s="19" t="s">
        <v>146</v>
      </c>
      <c r="D13" s="41" t="s">
        <v>152</v>
      </c>
      <c r="E13" s="59">
        <v>1172</v>
      </c>
      <c r="F13" s="59">
        <v>1172</v>
      </c>
      <c r="G13" s="41" t="s">
        <v>152</v>
      </c>
      <c r="H13" s="41" t="s">
        <v>152</v>
      </c>
      <c r="I13" s="59">
        <v>12</v>
      </c>
      <c r="J13" s="59">
        <v>12</v>
      </c>
      <c r="K13" s="59">
        <v>18</v>
      </c>
      <c r="L13" s="59">
        <v>18</v>
      </c>
      <c r="M13" s="59">
        <v>18</v>
      </c>
      <c r="N13" s="59">
        <v>18</v>
      </c>
      <c r="O13" s="59">
        <v>20</v>
      </c>
      <c r="P13" s="59">
        <v>20</v>
      </c>
      <c r="Q13" s="9">
        <f t="shared" si="2"/>
        <v>56</v>
      </c>
      <c r="R13" s="9">
        <f t="shared" si="2"/>
        <v>56</v>
      </c>
      <c r="S13" s="9">
        <f t="shared" si="3"/>
        <v>68</v>
      </c>
      <c r="T13" s="9">
        <f t="shared" si="4"/>
        <v>68</v>
      </c>
    </row>
    <row r="14" spans="1:20" ht="19.5" customHeight="1" x14ac:dyDescent="0.25">
      <c r="A14" s="176" t="s">
        <v>93</v>
      </c>
      <c r="B14" s="176"/>
      <c r="C14" s="19" t="s">
        <v>117</v>
      </c>
      <c r="D14" s="41" t="s">
        <v>152</v>
      </c>
      <c r="E14" s="64">
        <v>5.3079000000000001</v>
      </c>
      <c r="F14" s="64">
        <v>5.3079000000000001</v>
      </c>
      <c r="G14" s="62">
        <f>E14/E9</f>
        <v>7.8725191050026941E-2</v>
      </c>
      <c r="H14" s="62">
        <f>F14/F9</f>
        <v>7.8725191050026941E-2</v>
      </c>
      <c r="I14" s="64">
        <v>2.4E-2</v>
      </c>
      <c r="J14" s="64">
        <v>2.4E-2</v>
      </c>
      <c r="K14" s="64">
        <v>3.5999999999999997E-2</v>
      </c>
      <c r="L14" s="64">
        <v>3.5999999999999997E-2</v>
      </c>
      <c r="M14" s="64">
        <v>3.5999999999999997E-2</v>
      </c>
      <c r="N14" s="64">
        <v>3.5999999999999997E-2</v>
      </c>
      <c r="O14" s="64">
        <v>0.04</v>
      </c>
      <c r="P14" s="64">
        <v>0.04</v>
      </c>
      <c r="Q14" s="63">
        <f t="shared" si="2"/>
        <v>0.11199999999999999</v>
      </c>
      <c r="R14" s="63">
        <f t="shared" si="2"/>
        <v>0.11199999999999999</v>
      </c>
      <c r="S14" s="63">
        <f t="shared" si="3"/>
        <v>0.13599999999999998</v>
      </c>
      <c r="T14" s="63">
        <f t="shared" si="4"/>
        <v>0.13599999999999998</v>
      </c>
    </row>
    <row r="15" spans="1:20" ht="19.5" customHeight="1" x14ac:dyDescent="0.25">
      <c r="A15" s="175" t="s">
        <v>164</v>
      </c>
      <c r="B15" s="175"/>
      <c r="C15" s="19"/>
      <c r="D15" s="41" t="s">
        <v>152</v>
      </c>
      <c r="E15" s="59">
        <v>15</v>
      </c>
      <c r="F15" s="59">
        <v>15</v>
      </c>
      <c r="G15" s="41" t="s">
        <v>152</v>
      </c>
      <c r="H15" s="41" t="s">
        <v>152</v>
      </c>
      <c r="I15" s="59"/>
      <c r="J15" s="59"/>
      <c r="K15" s="59"/>
      <c r="L15" s="59"/>
      <c r="M15" s="59"/>
      <c r="N15" s="59"/>
      <c r="O15" s="59"/>
      <c r="P15" s="59"/>
      <c r="Q15" s="9">
        <f t="shared" si="2"/>
        <v>0</v>
      </c>
      <c r="R15" s="9">
        <f t="shared" si="2"/>
        <v>0</v>
      </c>
      <c r="S15" s="9">
        <f t="shared" si="3"/>
        <v>0</v>
      </c>
      <c r="T15" s="9">
        <f t="shared" si="4"/>
        <v>0</v>
      </c>
    </row>
    <row r="16" spans="1:20" ht="19.5" customHeight="1" x14ac:dyDescent="0.25">
      <c r="A16" s="175" t="s">
        <v>79</v>
      </c>
      <c r="B16" s="175"/>
      <c r="C16" s="19" t="s">
        <v>117</v>
      </c>
      <c r="D16" s="41" t="s">
        <v>152</v>
      </c>
      <c r="E16" s="64">
        <v>5.5096000000000007</v>
      </c>
      <c r="F16" s="64">
        <v>5.5096000000000007</v>
      </c>
      <c r="G16" s="62">
        <f>E16/E9</f>
        <v>8.1716745343587582E-2</v>
      </c>
      <c r="H16" s="62">
        <f>F16/F9</f>
        <v>8.1716745343587582E-2</v>
      </c>
      <c r="I16" s="64">
        <v>3.6080000000000001E-2</v>
      </c>
      <c r="J16" s="64">
        <v>3.6080000000000001E-2</v>
      </c>
      <c r="K16" s="64">
        <v>2.6800000000000001E-2</v>
      </c>
      <c r="L16" s="64">
        <v>2.6800000000000001E-2</v>
      </c>
      <c r="M16" s="64">
        <v>3.6479999999999999E-2</v>
      </c>
      <c r="N16" s="64">
        <v>3.6479999999999999E-2</v>
      </c>
      <c r="O16" s="64">
        <v>4.8800000000000003E-2</v>
      </c>
      <c r="P16" s="64">
        <v>4.8800000000000003E-2</v>
      </c>
      <c r="Q16" s="63">
        <f t="shared" si="2"/>
        <v>0.11208000000000001</v>
      </c>
      <c r="R16" s="63">
        <f t="shared" si="2"/>
        <v>0.11208000000000001</v>
      </c>
      <c r="S16" s="63">
        <f t="shared" si="3"/>
        <v>0.14816000000000001</v>
      </c>
      <c r="T16" s="63">
        <f t="shared" si="4"/>
        <v>0.14816000000000001</v>
      </c>
    </row>
    <row r="17" spans="1:20" ht="19.5" customHeight="1" x14ac:dyDescent="0.25">
      <c r="A17" s="176" t="s">
        <v>94</v>
      </c>
      <c r="B17" s="176"/>
      <c r="C17" s="19"/>
      <c r="D17" s="41" t="s">
        <v>152</v>
      </c>
      <c r="E17" s="59">
        <v>18</v>
      </c>
      <c r="F17" s="59">
        <v>18</v>
      </c>
      <c r="G17" s="41" t="s">
        <v>152</v>
      </c>
      <c r="H17" s="41" t="s">
        <v>152</v>
      </c>
      <c r="I17" s="59">
        <v>3</v>
      </c>
      <c r="J17" s="59">
        <v>3</v>
      </c>
      <c r="K17" s="59">
        <v>5</v>
      </c>
      <c r="L17" s="59">
        <v>5</v>
      </c>
      <c r="M17" s="59">
        <v>5</v>
      </c>
      <c r="N17" s="59">
        <v>5</v>
      </c>
      <c r="O17" s="59">
        <v>8</v>
      </c>
      <c r="P17" s="59">
        <v>8</v>
      </c>
      <c r="Q17" s="9">
        <f t="shared" si="2"/>
        <v>18</v>
      </c>
      <c r="R17" s="9">
        <f t="shared" si="2"/>
        <v>18</v>
      </c>
      <c r="S17" s="9">
        <f t="shared" si="3"/>
        <v>21</v>
      </c>
      <c r="T17" s="9">
        <f t="shared" si="4"/>
        <v>21</v>
      </c>
    </row>
    <row r="18" spans="1:20" ht="19.5" customHeight="1" x14ac:dyDescent="0.25">
      <c r="A18" s="162" t="s">
        <v>82</v>
      </c>
      <c r="B18" s="162"/>
      <c r="C18" s="19" t="s">
        <v>117</v>
      </c>
      <c r="D18" s="41" t="s">
        <v>152</v>
      </c>
      <c r="E18" s="64">
        <v>1.4516</v>
      </c>
      <c r="F18" s="64">
        <v>1.4516</v>
      </c>
      <c r="G18" s="62">
        <f>E18/E9</f>
        <v>2.152969862435598E-2</v>
      </c>
      <c r="H18" s="62">
        <f>F18/F9</f>
        <v>2.152969862435598E-2</v>
      </c>
      <c r="I18" s="64">
        <v>4.4999999999999997E-3</v>
      </c>
      <c r="J18" s="64">
        <v>4.4999999999999997E-3</v>
      </c>
      <c r="K18" s="64">
        <v>7.4999999999999997E-3</v>
      </c>
      <c r="L18" s="64">
        <v>7.4999999999999997E-3</v>
      </c>
      <c r="M18" s="64">
        <v>7.4999999999999997E-3</v>
      </c>
      <c r="N18" s="64">
        <v>7.4999999999999997E-3</v>
      </c>
      <c r="O18" s="64">
        <v>1.2E-2</v>
      </c>
      <c r="P18" s="64">
        <v>1.2E-2</v>
      </c>
      <c r="Q18" s="63">
        <f t="shared" si="2"/>
        <v>2.7E-2</v>
      </c>
      <c r="R18" s="63">
        <f t="shared" si="2"/>
        <v>2.7E-2</v>
      </c>
      <c r="S18" s="63">
        <f t="shared" si="3"/>
        <v>3.15E-2</v>
      </c>
      <c r="T18" s="63">
        <f t="shared" si="4"/>
        <v>3.15E-2</v>
      </c>
    </row>
    <row r="19" spans="1:20" ht="19.5" customHeight="1" x14ac:dyDescent="0.25">
      <c r="A19" s="177" t="s">
        <v>140</v>
      </c>
      <c r="B19" s="177"/>
      <c r="C19" s="19" t="s">
        <v>117</v>
      </c>
      <c r="D19" s="41" t="s">
        <v>152</v>
      </c>
      <c r="E19" s="64">
        <v>33.564935599999998</v>
      </c>
      <c r="F19" s="64">
        <v>33.564935599999998</v>
      </c>
      <c r="G19" s="62">
        <f>E19/E9</f>
        <v>0.49782512249512062</v>
      </c>
      <c r="H19" s="62">
        <f>F19/F9</f>
        <v>0.49782512249512062</v>
      </c>
      <c r="I19" s="64">
        <v>0.23902000000000001</v>
      </c>
      <c r="J19" s="64">
        <v>0.23902000000000001</v>
      </c>
      <c r="K19" s="64">
        <v>0.1321</v>
      </c>
      <c r="L19" s="64">
        <v>0.1321</v>
      </c>
      <c r="M19" s="64">
        <v>0.25121999999999994</v>
      </c>
      <c r="N19" s="64">
        <v>0.25121999999999994</v>
      </c>
      <c r="O19" s="64">
        <v>0.33160000000000001</v>
      </c>
      <c r="P19" s="64">
        <v>0.33160000000000001</v>
      </c>
      <c r="Q19" s="63">
        <f t="shared" si="2"/>
        <v>0.71492</v>
      </c>
      <c r="R19" s="63">
        <f t="shared" si="2"/>
        <v>0.71492</v>
      </c>
      <c r="S19" s="63">
        <f t="shared" si="3"/>
        <v>0.95394000000000001</v>
      </c>
      <c r="T19" s="63">
        <f t="shared" si="4"/>
        <v>0.95394000000000001</v>
      </c>
    </row>
    <row r="20" spans="1:20" s="34" customFormat="1" ht="19.5" customHeight="1" x14ac:dyDescent="0.25">
      <c r="A20" s="174" t="s">
        <v>95</v>
      </c>
      <c r="B20" s="174"/>
      <c r="C20" s="27"/>
      <c r="D20" s="27"/>
      <c r="E20" s="60">
        <f>E11+E12+E14+E16+E18+E19</f>
        <v>67.419999999999987</v>
      </c>
      <c r="F20" s="60">
        <f t="shared" ref="F20:T20" si="5">F11+F12+F14+F16+F18+F19</f>
        <v>67.419999999999987</v>
      </c>
      <c r="G20" s="60"/>
      <c r="H20" s="60"/>
      <c r="I20" s="60">
        <f t="shared" si="5"/>
        <v>0.66</v>
      </c>
      <c r="J20" s="60">
        <f t="shared" si="5"/>
        <v>0.66</v>
      </c>
      <c r="K20" s="60">
        <f t="shared" si="5"/>
        <v>0.44</v>
      </c>
      <c r="L20" s="60">
        <f t="shared" si="5"/>
        <v>0.44</v>
      </c>
      <c r="M20" s="60">
        <f t="shared" si="5"/>
        <v>0.72</v>
      </c>
      <c r="N20" s="60">
        <f t="shared" si="5"/>
        <v>0.72</v>
      </c>
      <c r="O20" s="60">
        <f t="shared" si="5"/>
        <v>0.94</v>
      </c>
      <c r="P20" s="60">
        <f t="shared" si="5"/>
        <v>0.94</v>
      </c>
      <c r="Q20" s="60">
        <f t="shared" si="5"/>
        <v>2.0999999999999996</v>
      </c>
      <c r="R20" s="60">
        <f t="shared" si="5"/>
        <v>2.0999999999999996</v>
      </c>
      <c r="S20" s="60">
        <f t="shared" si="5"/>
        <v>2.7600000000000002</v>
      </c>
      <c r="T20" s="60">
        <f t="shared" si="5"/>
        <v>2.7600000000000002</v>
      </c>
    </row>
    <row r="23" spans="1:20" x14ac:dyDescent="0.25">
      <c r="E23" s="80"/>
    </row>
    <row r="24" spans="1:20" x14ac:dyDescent="0.25">
      <c r="E24" s="80"/>
    </row>
  </sheetData>
  <mergeCells count="30">
    <mergeCell ref="A16:B16"/>
    <mergeCell ref="A20:B20"/>
    <mergeCell ref="A10:B10"/>
    <mergeCell ref="A12:B12"/>
    <mergeCell ref="A14:B14"/>
    <mergeCell ref="A18:B18"/>
    <mergeCell ref="A19:B19"/>
    <mergeCell ref="A11:B11"/>
    <mergeCell ref="A13:B13"/>
    <mergeCell ref="A15:B15"/>
    <mergeCell ref="A17:B17"/>
    <mergeCell ref="A6:B6"/>
    <mergeCell ref="A7:B7"/>
    <mergeCell ref="A8:B8"/>
    <mergeCell ref="A9:B9"/>
    <mergeCell ref="A2:B3"/>
    <mergeCell ref="A4:B4"/>
    <mergeCell ref="A5:B5"/>
    <mergeCell ref="I2:J2"/>
    <mergeCell ref="Q1:T1"/>
    <mergeCell ref="K2:L2"/>
    <mergeCell ref="M2:N2"/>
    <mergeCell ref="O2:P2"/>
    <mergeCell ref="Q2:R2"/>
    <mergeCell ref="S2:T2"/>
    <mergeCell ref="A1:F1"/>
    <mergeCell ref="C2:C3"/>
    <mergeCell ref="D2:D3"/>
    <mergeCell ref="E2:F2"/>
    <mergeCell ref="G2:H2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0"/>
  <sheetViews>
    <sheetView zoomScale="70" zoomScaleNormal="70" workbookViewId="0">
      <selection activeCell="D4" sqref="D4"/>
    </sheetView>
  </sheetViews>
  <sheetFormatPr defaultRowHeight="15" x14ac:dyDescent="0.25"/>
  <cols>
    <col min="1" max="2" width="12.7109375" style="31" customWidth="1"/>
    <col min="3" max="3" width="9.140625" style="31"/>
    <col min="4" max="20" width="11.5703125" style="31" customWidth="1"/>
    <col min="21" max="16384" width="9.140625" style="31"/>
  </cols>
  <sheetData>
    <row r="1" spans="1:20" ht="27" customHeight="1" x14ac:dyDescent="0.25">
      <c r="A1" s="165" t="s">
        <v>83</v>
      </c>
      <c r="B1" s="166"/>
      <c r="C1" s="166"/>
      <c r="D1" s="166"/>
      <c r="E1" s="166"/>
      <c r="F1" s="166"/>
      <c r="G1" s="32"/>
      <c r="H1" s="32"/>
      <c r="I1" s="33"/>
      <c r="J1" s="33"/>
      <c r="K1" s="33"/>
      <c r="L1" s="33"/>
      <c r="M1" s="33"/>
      <c r="N1" s="33"/>
      <c r="O1" s="33"/>
      <c r="P1" s="33"/>
      <c r="Q1" s="111" t="s">
        <v>13</v>
      </c>
      <c r="R1" s="111"/>
      <c r="S1" s="111"/>
      <c r="T1" s="112"/>
    </row>
    <row r="2" spans="1:20" ht="27" customHeight="1" x14ac:dyDescent="0.25">
      <c r="A2" s="152" t="s">
        <v>11</v>
      </c>
      <c r="B2" s="153"/>
      <c r="C2" s="142" t="s">
        <v>22</v>
      </c>
      <c r="D2" s="158" t="s">
        <v>58</v>
      </c>
      <c r="E2" s="171" t="s">
        <v>147</v>
      </c>
      <c r="F2" s="171"/>
      <c r="G2" s="171" t="s">
        <v>63</v>
      </c>
      <c r="H2" s="171"/>
      <c r="I2" s="117" t="s">
        <v>101</v>
      </c>
      <c r="J2" s="118"/>
      <c r="K2" s="144" t="s">
        <v>102</v>
      </c>
      <c r="L2" s="144"/>
      <c r="M2" s="144" t="s">
        <v>103</v>
      </c>
      <c r="N2" s="144"/>
      <c r="O2" s="144" t="s">
        <v>104</v>
      </c>
      <c r="P2" s="144"/>
      <c r="Q2" s="144" t="s">
        <v>105</v>
      </c>
      <c r="R2" s="144"/>
      <c r="S2" s="109" t="s">
        <v>106</v>
      </c>
      <c r="T2" s="109"/>
    </row>
    <row r="3" spans="1:20" ht="27" customHeight="1" x14ac:dyDescent="0.25">
      <c r="A3" s="154"/>
      <c r="B3" s="155"/>
      <c r="C3" s="161"/>
      <c r="D3" s="159"/>
      <c r="E3" s="4" t="s">
        <v>23</v>
      </c>
      <c r="F3" s="5" t="s">
        <v>24</v>
      </c>
      <c r="G3" s="4" t="s">
        <v>23</v>
      </c>
      <c r="H3" s="5" t="s">
        <v>24</v>
      </c>
      <c r="I3" s="38" t="s">
        <v>41</v>
      </c>
      <c r="J3" s="38" t="s">
        <v>17</v>
      </c>
      <c r="K3" s="38" t="s">
        <v>41</v>
      </c>
      <c r="L3" s="38" t="s">
        <v>17</v>
      </c>
      <c r="M3" s="38" t="s">
        <v>41</v>
      </c>
      <c r="N3" s="38" t="s">
        <v>17</v>
      </c>
      <c r="O3" s="38" t="s">
        <v>41</v>
      </c>
      <c r="P3" s="38" t="s">
        <v>17</v>
      </c>
      <c r="Q3" s="38" t="s">
        <v>41</v>
      </c>
      <c r="R3" s="38" t="s">
        <v>17</v>
      </c>
      <c r="S3" s="38" t="s">
        <v>41</v>
      </c>
      <c r="T3" s="38" t="s">
        <v>17</v>
      </c>
    </row>
    <row r="4" spans="1:20" ht="19.5" customHeight="1" x14ac:dyDescent="0.25">
      <c r="A4" s="162" t="s">
        <v>25</v>
      </c>
      <c r="B4" s="162"/>
      <c r="C4" s="19" t="s">
        <v>51</v>
      </c>
      <c r="D4" s="41">
        <f>'P&amp;M-Q2'!D4</f>
        <v>132500</v>
      </c>
      <c r="E4" s="46">
        <f>'Site OH-Q2'!E4</f>
        <v>18.208596492034374</v>
      </c>
      <c r="F4" s="46">
        <f>'Site OH-Q2'!F4</f>
        <v>18.208596492034374</v>
      </c>
      <c r="G4" s="71">
        <f>E4*10^7/D4</f>
        <v>1374.2336975120281</v>
      </c>
      <c r="H4" s="71">
        <f>F4*10^7/D4</f>
        <v>1374.2336975120281</v>
      </c>
      <c r="I4" s="71">
        <f>'Site OH-Q2'!I4</f>
        <v>1374.2336975120281</v>
      </c>
      <c r="J4" s="71">
        <f>'Site OH-Q2'!J4</f>
        <v>1374.2336975120281</v>
      </c>
      <c r="K4" s="65">
        <v>1374.2336975120281</v>
      </c>
      <c r="L4" s="65">
        <v>1374.2336975120281</v>
      </c>
      <c r="M4" s="65">
        <v>1374.2336975120281</v>
      </c>
      <c r="N4" s="65">
        <v>1374.2336975120281</v>
      </c>
      <c r="O4" s="65">
        <v>1374.2336975120281</v>
      </c>
      <c r="P4" s="65">
        <v>1374.2336975120281</v>
      </c>
      <c r="Q4" s="65">
        <v>1374.2336975120281</v>
      </c>
      <c r="R4" s="65">
        <v>1374.2336975120281</v>
      </c>
      <c r="S4" s="65">
        <v>1374.2336975120281</v>
      </c>
      <c r="T4" s="65">
        <v>1374.2336975120281</v>
      </c>
    </row>
    <row r="5" spans="1:20" ht="19.5" customHeight="1" x14ac:dyDescent="0.25">
      <c r="A5" s="151" t="s">
        <v>138</v>
      </c>
      <c r="B5" s="151"/>
      <c r="C5" s="19" t="s">
        <v>27</v>
      </c>
      <c r="D5" s="41">
        <f>'P&amp;M-Q2'!D5</f>
        <v>29525</v>
      </c>
      <c r="E5" s="46">
        <f>'Site OH-Q2'!E5</f>
        <v>9.272361145453063</v>
      </c>
      <c r="F5" s="46">
        <f>'Site OH-Q2'!F5</f>
        <v>9.272361145453063</v>
      </c>
      <c r="G5" s="71">
        <f t="shared" ref="G5:G8" si="0">E5*10^7/D5</f>
        <v>3140.5118189510795</v>
      </c>
      <c r="H5" s="71">
        <f t="shared" ref="H5:H8" si="1">F5*10^7/D5</f>
        <v>3140.5118189510795</v>
      </c>
      <c r="I5" s="71">
        <f>'Site OH-Q2'!I5</f>
        <v>3029.1504726870749</v>
      </c>
      <c r="J5" s="71">
        <f>'Site OH-Q2'!J5</f>
        <v>3029.1504726870749</v>
      </c>
      <c r="K5" s="65">
        <v>3029.1504726870749</v>
      </c>
      <c r="L5" s="65">
        <v>3029.1504726870749</v>
      </c>
      <c r="M5" s="65">
        <v>3029.1504726870749</v>
      </c>
      <c r="N5" s="65">
        <v>3029.1504726870749</v>
      </c>
      <c r="O5" s="65">
        <v>3029.1504726870749</v>
      </c>
      <c r="P5" s="65">
        <v>3029.1504726870749</v>
      </c>
      <c r="Q5" s="65">
        <v>3029.1504726870749</v>
      </c>
      <c r="R5" s="65">
        <v>3029.1504726870749</v>
      </c>
      <c r="S5" s="65">
        <v>3029.1504726870749</v>
      </c>
      <c r="T5" s="65">
        <v>3029.1504726870749</v>
      </c>
    </row>
    <row r="6" spans="1:20" ht="19.5" customHeight="1" x14ac:dyDescent="0.25">
      <c r="A6" s="162" t="s">
        <v>162</v>
      </c>
      <c r="B6" s="162"/>
      <c r="C6" s="19" t="s">
        <v>27</v>
      </c>
      <c r="D6" s="41">
        <f>'P&amp;M-Q2'!D6</f>
        <v>44373</v>
      </c>
      <c r="E6" s="46">
        <f>'Site OH-Q2'!E6</f>
        <v>20.915473796850623</v>
      </c>
      <c r="F6" s="46">
        <f>'Site OH-Q2'!F6</f>
        <v>20.915473796850623</v>
      </c>
      <c r="G6" s="71">
        <f t="shared" si="0"/>
        <v>4713.5586498209777</v>
      </c>
      <c r="H6" s="71">
        <f t="shared" si="1"/>
        <v>4713.5586498209777</v>
      </c>
      <c r="I6" s="71">
        <f>'Site OH-Q2'!I6</f>
        <v>4387.7105638978419</v>
      </c>
      <c r="J6" s="71">
        <f>'Site OH-Q2'!J6</f>
        <v>4387.7105638978419</v>
      </c>
      <c r="K6" s="65">
        <v>4387.7105638978419</v>
      </c>
      <c r="L6" s="65">
        <v>4387.7105638978419</v>
      </c>
      <c r="M6" s="65">
        <v>4387.7105638978419</v>
      </c>
      <c r="N6" s="65">
        <v>4387.7105638978419</v>
      </c>
      <c r="O6" s="65">
        <v>4387.7105638978419</v>
      </c>
      <c r="P6" s="65">
        <v>4387.7105638978419</v>
      </c>
      <c r="Q6" s="65">
        <v>4387.7105638978419</v>
      </c>
      <c r="R6" s="65">
        <v>4387.7105638978419</v>
      </c>
      <c r="S6" s="65">
        <v>4387.7105638978419</v>
      </c>
      <c r="T6" s="65">
        <v>4387.7105638978419</v>
      </c>
    </row>
    <row r="7" spans="1:20" ht="19.5" customHeight="1" x14ac:dyDescent="0.25">
      <c r="A7" s="151" t="s">
        <v>46</v>
      </c>
      <c r="B7" s="151"/>
      <c r="C7" s="19" t="s">
        <v>27</v>
      </c>
      <c r="D7" s="41">
        <f>'P&amp;M-Q2'!D7</f>
        <v>10503</v>
      </c>
      <c r="E7" s="46">
        <f>'Site OH-Q2'!E7</f>
        <v>16.406607958388598</v>
      </c>
      <c r="F7" s="46">
        <f>'Site OH-Q2'!F7</f>
        <v>16.406607958388598</v>
      </c>
      <c r="G7" s="71">
        <f t="shared" si="0"/>
        <v>15620.877804806814</v>
      </c>
      <c r="H7" s="71">
        <f t="shared" si="1"/>
        <v>15620.877804806814</v>
      </c>
      <c r="I7" s="71">
        <f>'Site OH-Q2'!I7</f>
        <v>14541.007262975585</v>
      </c>
      <c r="J7" s="71">
        <f>'Site OH-Q2'!J7</f>
        <v>14541.007262975585</v>
      </c>
      <c r="K7" s="65">
        <v>14541.007262975585</v>
      </c>
      <c r="L7" s="65">
        <v>14541.007262975585</v>
      </c>
      <c r="M7" s="65">
        <v>14541.007262975585</v>
      </c>
      <c r="N7" s="65">
        <v>14541.007262975585</v>
      </c>
      <c r="O7" s="65">
        <v>14541.007262975585</v>
      </c>
      <c r="P7" s="65">
        <v>14541.007262975585</v>
      </c>
      <c r="Q7" s="65">
        <v>14541.007262975585</v>
      </c>
      <c r="R7" s="65">
        <v>14541.007262975585</v>
      </c>
      <c r="S7" s="65">
        <v>14541.007262975585</v>
      </c>
      <c r="T7" s="65">
        <v>14541.007262975585</v>
      </c>
    </row>
    <row r="8" spans="1:20" ht="19.5" customHeight="1" x14ac:dyDescent="0.25">
      <c r="A8" s="162" t="s">
        <v>139</v>
      </c>
      <c r="B8" s="162"/>
      <c r="C8" s="19" t="s">
        <v>53</v>
      </c>
      <c r="D8" s="41">
        <f>'P&amp;M-Q2'!D8</f>
        <v>488769</v>
      </c>
      <c r="E8" s="46">
        <f>'Site OH-Q2'!E8</f>
        <v>2.6201059715955113</v>
      </c>
      <c r="F8" s="46">
        <f>'Site OH-Q2'!F8</f>
        <v>2.6201059715955113</v>
      </c>
      <c r="G8" s="71">
        <f t="shared" si="0"/>
        <v>53.606222399446594</v>
      </c>
      <c r="H8" s="71">
        <f t="shared" si="1"/>
        <v>53.606222399446594</v>
      </c>
      <c r="I8" s="71">
        <f>'Site OH-Q2'!I8</f>
        <v>49.900426787230572</v>
      </c>
      <c r="J8" s="71">
        <f>'Site OH-Q2'!J8</f>
        <v>49.900426787230572</v>
      </c>
      <c r="K8" s="65">
        <v>49.900426787230572</v>
      </c>
      <c r="L8" s="65">
        <v>49.900426787230572</v>
      </c>
      <c r="M8" s="65">
        <v>49.900426787230572</v>
      </c>
      <c r="N8" s="65">
        <v>49.900426787230572</v>
      </c>
      <c r="O8" s="65">
        <v>49.900426787230572</v>
      </c>
      <c r="P8" s="65">
        <v>49.900426787230572</v>
      </c>
      <c r="Q8" s="65">
        <v>49.900426787230572</v>
      </c>
      <c r="R8" s="65">
        <v>49.900426787230572</v>
      </c>
      <c r="S8" s="65">
        <v>49.900426787230572</v>
      </c>
      <c r="T8" s="65">
        <v>49.900426787230572</v>
      </c>
    </row>
    <row r="9" spans="1:20" s="34" customFormat="1" ht="19.5" customHeight="1" x14ac:dyDescent="0.25">
      <c r="A9" s="174" t="s">
        <v>19</v>
      </c>
      <c r="B9" s="174"/>
      <c r="C9" s="27"/>
      <c r="D9" s="27"/>
      <c r="E9" s="60">
        <f>SUM(E4:E8)</f>
        <v>67.423145364322153</v>
      </c>
      <c r="F9" s="60">
        <f>SUM(F4:F8)</f>
        <v>67.423145364322153</v>
      </c>
      <c r="G9" s="27"/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9.5" customHeight="1" x14ac:dyDescent="0.25">
      <c r="A10" s="162" t="s">
        <v>91</v>
      </c>
      <c r="B10" s="162"/>
      <c r="C10" s="19" t="s">
        <v>146</v>
      </c>
      <c r="D10" s="41" t="s">
        <v>152</v>
      </c>
      <c r="E10" s="41">
        <f>'Site OH-Q2'!E10</f>
        <v>1985</v>
      </c>
      <c r="F10" s="41">
        <f>'Site OH-Q2'!F10</f>
        <v>1985</v>
      </c>
      <c r="G10" s="41" t="s">
        <v>152</v>
      </c>
      <c r="H10" s="41" t="s">
        <v>152</v>
      </c>
      <c r="I10" s="9">
        <f>'Site OH-Q2'!S10</f>
        <v>138</v>
      </c>
      <c r="J10" s="9">
        <f>'Site OH-Q2'!T10</f>
        <v>138</v>
      </c>
      <c r="K10" s="59">
        <v>64</v>
      </c>
      <c r="L10" s="59">
        <v>64</v>
      </c>
      <c r="M10" s="59">
        <v>67</v>
      </c>
      <c r="N10" s="59">
        <v>67</v>
      </c>
      <c r="O10" s="59">
        <v>70</v>
      </c>
      <c r="P10" s="59">
        <v>70</v>
      </c>
      <c r="Q10" s="9">
        <f>K10+M10+O10</f>
        <v>201</v>
      </c>
      <c r="R10" s="9">
        <f>L10+N10+P10</f>
        <v>201</v>
      </c>
      <c r="S10" s="9">
        <f>I10+Q10</f>
        <v>339</v>
      </c>
      <c r="T10" s="9">
        <f>J10+R10</f>
        <v>339</v>
      </c>
    </row>
    <row r="11" spans="1:20" ht="19.5" customHeight="1" x14ac:dyDescent="0.25">
      <c r="A11" s="162" t="s">
        <v>80</v>
      </c>
      <c r="B11" s="162"/>
      <c r="C11" s="19" t="s">
        <v>117</v>
      </c>
      <c r="D11" s="41" t="s">
        <v>152</v>
      </c>
      <c r="E11" s="46">
        <f>'Site OH-Q2'!E11</f>
        <v>18.586089999999999</v>
      </c>
      <c r="F11" s="46">
        <f>'Site OH-Q2'!F11</f>
        <v>18.586089999999999</v>
      </c>
      <c r="G11" s="62">
        <f>E11/E9</f>
        <v>0.27566334823998101</v>
      </c>
      <c r="H11" s="62">
        <f>F11/F9</f>
        <v>0.27566334823998101</v>
      </c>
      <c r="I11" s="63">
        <f>'Site OH-Q2'!S11</f>
        <v>1.2834000000000001</v>
      </c>
      <c r="J11" s="63">
        <f>'Site OH-Q2'!T11</f>
        <v>1.2834000000000001</v>
      </c>
      <c r="K11" s="64">
        <v>0.59520000000000006</v>
      </c>
      <c r="L11" s="64">
        <v>0.59520000000000006</v>
      </c>
      <c r="M11" s="64">
        <v>0.62309999999999999</v>
      </c>
      <c r="N11" s="64">
        <v>0.62309999999999999</v>
      </c>
      <c r="O11" s="64">
        <v>0.65100000000000013</v>
      </c>
      <c r="P11" s="64">
        <v>0.65100000000000013</v>
      </c>
      <c r="Q11" s="63">
        <f t="shared" ref="Q11:R19" si="2">K11+M11+O11</f>
        <v>1.8693000000000004</v>
      </c>
      <c r="R11" s="63">
        <f t="shared" si="2"/>
        <v>1.8693000000000004</v>
      </c>
      <c r="S11" s="63">
        <f t="shared" ref="S11:T19" si="3">I11+Q11</f>
        <v>3.1527000000000003</v>
      </c>
      <c r="T11" s="63">
        <f t="shared" si="3"/>
        <v>3.1527000000000003</v>
      </c>
    </row>
    <row r="12" spans="1:20" ht="19.5" customHeight="1" x14ac:dyDescent="0.25">
      <c r="A12" s="151" t="s">
        <v>81</v>
      </c>
      <c r="B12" s="151"/>
      <c r="C12" s="19" t="s">
        <v>117</v>
      </c>
      <c r="D12" s="41" t="s">
        <v>152</v>
      </c>
      <c r="E12" s="46">
        <f>'Site OH-Q2'!E12</f>
        <v>2.9998743999999999</v>
      </c>
      <c r="F12" s="46">
        <f>'Site OH-Q2'!F12</f>
        <v>2.9998743999999999</v>
      </c>
      <c r="G12" s="62">
        <f>E12/E9</f>
        <v>4.4493243140617748E-2</v>
      </c>
      <c r="H12" s="62">
        <f>F12/F9</f>
        <v>4.4493243140617748E-2</v>
      </c>
      <c r="I12" s="63">
        <f>'Site OH-Q2'!S12</f>
        <v>0.20699999999999996</v>
      </c>
      <c r="J12" s="63">
        <f>'Site OH-Q2'!T12</f>
        <v>0.20699999999999996</v>
      </c>
      <c r="K12" s="64">
        <v>9.6000000000000002E-2</v>
      </c>
      <c r="L12" s="64">
        <v>9.6000000000000002E-2</v>
      </c>
      <c r="M12" s="64">
        <v>0.10050000000000001</v>
      </c>
      <c r="N12" s="64">
        <v>0.10050000000000001</v>
      </c>
      <c r="O12" s="64">
        <v>0.105</v>
      </c>
      <c r="P12" s="64">
        <v>0.105</v>
      </c>
      <c r="Q12" s="63">
        <f t="shared" si="2"/>
        <v>0.30149999999999999</v>
      </c>
      <c r="R12" s="63">
        <f t="shared" si="2"/>
        <v>0.30149999999999999</v>
      </c>
      <c r="S12" s="63">
        <f t="shared" si="3"/>
        <v>0.50849999999999995</v>
      </c>
      <c r="T12" s="63">
        <f t="shared" si="3"/>
        <v>0.50849999999999995</v>
      </c>
    </row>
    <row r="13" spans="1:20" ht="19.5" customHeight="1" x14ac:dyDescent="0.25">
      <c r="A13" s="162" t="s">
        <v>92</v>
      </c>
      <c r="B13" s="162"/>
      <c r="C13" s="19" t="s">
        <v>146</v>
      </c>
      <c r="D13" s="41" t="s">
        <v>152</v>
      </c>
      <c r="E13" s="41">
        <f>'Site OH-Q2'!E13</f>
        <v>1172</v>
      </c>
      <c r="F13" s="41">
        <f>'Site OH-Q2'!F13</f>
        <v>1172</v>
      </c>
      <c r="G13" s="41" t="s">
        <v>152</v>
      </c>
      <c r="H13" s="41" t="s">
        <v>152</v>
      </c>
      <c r="I13" s="9">
        <f>'Site OH-Q2'!S13</f>
        <v>68</v>
      </c>
      <c r="J13" s="9">
        <f>'Site OH-Q2'!T13</f>
        <v>68</v>
      </c>
      <c r="K13" s="59">
        <v>25</v>
      </c>
      <c r="L13" s="59">
        <v>25</v>
      </c>
      <c r="M13" s="59">
        <v>30</v>
      </c>
      <c r="N13" s="59">
        <v>30</v>
      </c>
      <c r="O13" s="59">
        <v>30</v>
      </c>
      <c r="P13" s="59">
        <v>30</v>
      </c>
      <c r="Q13" s="9">
        <f t="shared" si="2"/>
        <v>85</v>
      </c>
      <c r="R13" s="9">
        <f t="shared" si="2"/>
        <v>85</v>
      </c>
      <c r="S13" s="9">
        <f t="shared" si="3"/>
        <v>153</v>
      </c>
      <c r="T13" s="9">
        <f t="shared" si="3"/>
        <v>153</v>
      </c>
    </row>
    <row r="14" spans="1:20" ht="19.5" customHeight="1" x14ac:dyDescent="0.25">
      <c r="A14" s="176" t="s">
        <v>93</v>
      </c>
      <c r="B14" s="176"/>
      <c r="C14" s="19" t="s">
        <v>117</v>
      </c>
      <c r="D14" s="41" t="s">
        <v>152</v>
      </c>
      <c r="E14" s="46">
        <f>'Site OH-Q2'!E14</f>
        <v>5.3079000000000001</v>
      </c>
      <c r="F14" s="46">
        <f>'Site OH-Q2'!F14</f>
        <v>5.3079000000000001</v>
      </c>
      <c r="G14" s="62">
        <f>E14/E9</f>
        <v>7.8725191050026941E-2</v>
      </c>
      <c r="H14" s="62">
        <f>F14/F9</f>
        <v>7.8725191050026941E-2</v>
      </c>
      <c r="I14" s="63">
        <f>'Site OH-Q2'!S14</f>
        <v>0.13599999999999998</v>
      </c>
      <c r="J14" s="63">
        <f>'Site OH-Q2'!T14</f>
        <v>0.13599999999999998</v>
      </c>
      <c r="K14" s="59">
        <v>0.05</v>
      </c>
      <c r="L14" s="59">
        <v>0.05</v>
      </c>
      <c r="M14" s="59">
        <v>0.06</v>
      </c>
      <c r="N14" s="59">
        <v>0.06</v>
      </c>
      <c r="O14" s="59">
        <v>0.06</v>
      </c>
      <c r="P14" s="59">
        <v>0.06</v>
      </c>
      <c r="Q14" s="63">
        <f t="shared" si="2"/>
        <v>0.16999999999999998</v>
      </c>
      <c r="R14" s="63">
        <f t="shared" si="2"/>
        <v>0.16999999999999998</v>
      </c>
      <c r="S14" s="63">
        <f t="shared" si="3"/>
        <v>0.30599999999999994</v>
      </c>
      <c r="T14" s="63">
        <f t="shared" si="3"/>
        <v>0.30599999999999994</v>
      </c>
    </row>
    <row r="15" spans="1:20" ht="19.5" customHeight="1" x14ac:dyDescent="0.25">
      <c r="A15" s="175" t="s">
        <v>164</v>
      </c>
      <c r="B15" s="175"/>
      <c r="C15" s="19"/>
      <c r="D15" s="41" t="s">
        <v>152</v>
      </c>
      <c r="E15" s="41">
        <f>'Site OH-Q2'!E15</f>
        <v>15</v>
      </c>
      <c r="F15" s="41">
        <f>'Site OH-Q2'!F15</f>
        <v>15</v>
      </c>
      <c r="G15" s="41" t="s">
        <v>152</v>
      </c>
      <c r="H15" s="41" t="s">
        <v>152</v>
      </c>
      <c r="I15" s="9">
        <f>'Site OH-Q2'!S15</f>
        <v>0</v>
      </c>
      <c r="J15" s="9">
        <f>'Site OH-Q2'!T15</f>
        <v>0</v>
      </c>
      <c r="K15" s="59"/>
      <c r="L15" s="59"/>
      <c r="M15" s="59"/>
      <c r="N15" s="59"/>
      <c r="O15" s="59"/>
      <c r="P15" s="59"/>
      <c r="Q15" s="9">
        <f t="shared" si="2"/>
        <v>0</v>
      </c>
      <c r="R15" s="9">
        <f t="shared" si="2"/>
        <v>0</v>
      </c>
      <c r="S15" s="9">
        <f t="shared" si="3"/>
        <v>0</v>
      </c>
      <c r="T15" s="9">
        <f t="shared" si="3"/>
        <v>0</v>
      </c>
    </row>
    <row r="16" spans="1:20" ht="19.5" customHeight="1" x14ac:dyDescent="0.25">
      <c r="A16" s="175" t="s">
        <v>79</v>
      </c>
      <c r="B16" s="175"/>
      <c r="C16" s="19" t="s">
        <v>117</v>
      </c>
      <c r="D16" s="41" t="s">
        <v>152</v>
      </c>
      <c r="E16" s="46">
        <f>'Site OH-Q2'!E16</f>
        <v>5.5096000000000007</v>
      </c>
      <c r="F16" s="46">
        <f>'Site OH-Q2'!F16</f>
        <v>5.5096000000000007</v>
      </c>
      <c r="G16" s="62">
        <f>E16/E9</f>
        <v>8.1716745343587582E-2</v>
      </c>
      <c r="H16" s="62">
        <f>F16/F9</f>
        <v>8.1716745343587582E-2</v>
      </c>
      <c r="I16" s="63">
        <f>'Site OH-Q2'!S16</f>
        <v>0.14816000000000001</v>
      </c>
      <c r="J16" s="63">
        <f>'Site OH-Q2'!T16</f>
        <v>0.14816000000000001</v>
      </c>
      <c r="K16" s="64">
        <v>6.9599999999999995E-2</v>
      </c>
      <c r="L16" s="64">
        <v>6.9599999999999995E-2</v>
      </c>
      <c r="M16" s="64">
        <v>8.6800000000000002E-2</v>
      </c>
      <c r="N16" s="64">
        <v>8.6800000000000002E-2</v>
      </c>
      <c r="O16" s="64">
        <v>0.1</v>
      </c>
      <c r="P16" s="64">
        <v>0.1</v>
      </c>
      <c r="Q16" s="63">
        <f t="shared" si="2"/>
        <v>0.25639999999999996</v>
      </c>
      <c r="R16" s="63">
        <f t="shared" si="2"/>
        <v>0.25639999999999996</v>
      </c>
      <c r="S16" s="63">
        <f t="shared" si="3"/>
        <v>0.40455999999999998</v>
      </c>
      <c r="T16" s="63">
        <f t="shared" si="3"/>
        <v>0.40455999999999998</v>
      </c>
    </row>
    <row r="17" spans="1:20" ht="19.5" customHeight="1" x14ac:dyDescent="0.25">
      <c r="A17" s="176" t="s">
        <v>94</v>
      </c>
      <c r="B17" s="176"/>
      <c r="C17" s="19"/>
      <c r="D17" s="41" t="s">
        <v>152</v>
      </c>
      <c r="E17" s="41">
        <f>'Site OH-Q2'!E17</f>
        <v>18</v>
      </c>
      <c r="F17" s="41">
        <f>'Site OH-Q2'!F17</f>
        <v>18</v>
      </c>
      <c r="G17" s="41" t="s">
        <v>152</v>
      </c>
      <c r="H17" s="41" t="s">
        <v>152</v>
      </c>
      <c r="I17" s="9">
        <f>'Site OH-Q2'!S17</f>
        <v>21</v>
      </c>
      <c r="J17" s="9">
        <f>'Site OH-Q2'!T17</f>
        <v>21</v>
      </c>
      <c r="K17" s="59">
        <v>10</v>
      </c>
      <c r="L17" s="59">
        <v>10</v>
      </c>
      <c r="M17" s="59">
        <v>10</v>
      </c>
      <c r="N17" s="59">
        <v>10</v>
      </c>
      <c r="O17" s="59">
        <v>12</v>
      </c>
      <c r="P17" s="59">
        <v>12</v>
      </c>
      <c r="Q17" s="9">
        <f t="shared" si="2"/>
        <v>32</v>
      </c>
      <c r="R17" s="9">
        <f t="shared" si="2"/>
        <v>32</v>
      </c>
      <c r="S17" s="9">
        <f t="shared" si="3"/>
        <v>53</v>
      </c>
      <c r="T17" s="9">
        <f t="shared" si="3"/>
        <v>53</v>
      </c>
    </row>
    <row r="18" spans="1:20" ht="19.5" customHeight="1" x14ac:dyDescent="0.25">
      <c r="A18" s="162" t="s">
        <v>82</v>
      </c>
      <c r="B18" s="162"/>
      <c r="C18" s="19" t="s">
        <v>117</v>
      </c>
      <c r="D18" s="41" t="s">
        <v>152</v>
      </c>
      <c r="E18" s="46">
        <f>'Site OH-Q2'!E18</f>
        <v>1.4516</v>
      </c>
      <c r="F18" s="46">
        <f>'Site OH-Q2'!F18</f>
        <v>1.4516</v>
      </c>
      <c r="G18" s="62">
        <f>E18/E9</f>
        <v>2.152969862435598E-2</v>
      </c>
      <c r="H18" s="62">
        <f>F18/F9</f>
        <v>2.152969862435598E-2</v>
      </c>
      <c r="I18" s="63">
        <f>'Site OH-Q2'!S18</f>
        <v>3.15E-2</v>
      </c>
      <c r="J18" s="63">
        <f>'Site OH-Q2'!T18</f>
        <v>3.15E-2</v>
      </c>
      <c r="K18" s="64">
        <v>1.4999999999999999E-2</v>
      </c>
      <c r="L18" s="64">
        <v>1.4999999999999999E-2</v>
      </c>
      <c r="M18" s="64">
        <v>1.4999999999999999E-2</v>
      </c>
      <c r="N18" s="64">
        <v>1.4999999999999999E-2</v>
      </c>
      <c r="O18" s="64">
        <v>1.7999999999999999E-2</v>
      </c>
      <c r="P18" s="64">
        <v>1.7999999999999999E-2</v>
      </c>
      <c r="Q18" s="63">
        <f t="shared" si="2"/>
        <v>4.8000000000000001E-2</v>
      </c>
      <c r="R18" s="63">
        <f t="shared" si="2"/>
        <v>4.8000000000000001E-2</v>
      </c>
      <c r="S18" s="63">
        <f t="shared" si="3"/>
        <v>7.9500000000000001E-2</v>
      </c>
      <c r="T18" s="63">
        <f t="shared" si="3"/>
        <v>7.9500000000000001E-2</v>
      </c>
    </row>
    <row r="19" spans="1:20" ht="19.5" customHeight="1" x14ac:dyDescent="0.25">
      <c r="A19" s="177" t="s">
        <v>140</v>
      </c>
      <c r="B19" s="177"/>
      <c r="C19" s="19" t="s">
        <v>117</v>
      </c>
      <c r="D19" s="41" t="s">
        <v>152</v>
      </c>
      <c r="E19" s="46">
        <f>'Site OH-Q2'!E19</f>
        <v>33.564935599999998</v>
      </c>
      <c r="F19" s="46">
        <f>'Site OH-Q2'!F19</f>
        <v>33.564935599999998</v>
      </c>
      <c r="G19" s="62">
        <f>E19/E9</f>
        <v>0.49782512249512062</v>
      </c>
      <c r="H19" s="62">
        <f>F19/F9</f>
        <v>0.49782512249512062</v>
      </c>
      <c r="I19" s="63">
        <f>'Site OH-Q2'!S19</f>
        <v>0.95394000000000001</v>
      </c>
      <c r="J19" s="63">
        <f>'Site OH-Q2'!T19</f>
        <v>0.95394000000000001</v>
      </c>
      <c r="K19" s="64">
        <v>0.45419999999999994</v>
      </c>
      <c r="L19" s="64">
        <v>0.45419999999999994</v>
      </c>
      <c r="M19" s="64">
        <v>0.4546</v>
      </c>
      <c r="N19" s="64">
        <v>0.4546</v>
      </c>
      <c r="O19" s="64">
        <v>0.46599999999999986</v>
      </c>
      <c r="P19" s="64">
        <v>0.46599999999999986</v>
      </c>
      <c r="Q19" s="63">
        <f t="shared" si="2"/>
        <v>1.3747999999999998</v>
      </c>
      <c r="R19" s="63">
        <f t="shared" si="2"/>
        <v>1.3747999999999998</v>
      </c>
      <c r="S19" s="63">
        <f t="shared" si="3"/>
        <v>2.3287399999999998</v>
      </c>
      <c r="T19" s="63">
        <f t="shared" si="3"/>
        <v>2.3287399999999998</v>
      </c>
    </row>
    <row r="20" spans="1:20" s="34" customFormat="1" ht="19.5" customHeight="1" x14ac:dyDescent="0.25">
      <c r="A20" s="174" t="s">
        <v>95</v>
      </c>
      <c r="B20" s="174"/>
      <c r="C20" s="27"/>
      <c r="D20" s="27"/>
      <c r="E20" s="60">
        <f>E11+E12+E14+E16+E18+E19</f>
        <v>67.419999999999987</v>
      </c>
      <c r="F20" s="60">
        <f t="shared" ref="F20:T20" si="4">F11+F12+F14+F16+F18+F19</f>
        <v>67.419999999999987</v>
      </c>
      <c r="G20" s="60"/>
      <c r="H20" s="60"/>
      <c r="I20" s="60">
        <f t="shared" si="4"/>
        <v>2.7600000000000002</v>
      </c>
      <c r="J20" s="60">
        <f t="shared" si="4"/>
        <v>2.7600000000000002</v>
      </c>
      <c r="K20" s="60">
        <f t="shared" si="4"/>
        <v>1.28</v>
      </c>
      <c r="L20" s="60">
        <f t="shared" si="4"/>
        <v>1.28</v>
      </c>
      <c r="M20" s="60">
        <f t="shared" si="4"/>
        <v>1.34</v>
      </c>
      <c r="N20" s="60">
        <f t="shared" si="4"/>
        <v>1.34</v>
      </c>
      <c r="O20" s="60">
        <f t="shared" si="4"/>
        <v>1.4</v>
      </c>
      <c r="P20" s="60">
        <f t="shared" si="4"/>
        <v>1.4</v>
      </c>
      <c r="Q20" s="60">
        <f t="shared" si="4"/>
        <v>4.0199999999999996</v>
      </c>
      <c r="R20" s="60">
        <f t="shared" si="4"/>
        <v>4.0199999999999996</v>
      </c>
      <c r="S20" s="60">
        <f t="shared" si="4"/>
        <v>6.78</v>
      </c>
      <c r="T20" s="60">
        <f t="shared" si="4"/>
        <v>6.78</v>
      </c>
    </row>
  </sheetData>
  <mergeCells count="30">
    <mergeCell ref="A17:B17"/>
    <mergeCell ref="A18:B18"/>
    <mergeCell ref="A19:B19"/>
    <mergeCell ref="A20:B20"/>
    <mergeCell ref="A2:B3"/>
    <mergeCell ref="A11:B11"/>
    <mergeCell ref="A4:B4"/>
    <mergeCell ref="A5:B5"/>
    <mergeCell ref="A6:B6"/>
    <mergeCell ref="A7:B7"/>
    <mergeCell ref="A8:B8"/>
    <mergeCell ref="A9:B9"/>
    <mergeCell ref="A10:B10"/>
    <mergeCell ref="A12:B12"/>
    <mergeCell ref="A13:B13"/>
    <mergeCell ref="A14:B14"/>
    <mergeCell ref="A15:B15"/>
    <mergeCell ref="A16:B16"/>
    <mergeCell ref="Q1:T1"/>
    <mergeCell ref="K2:L2"/>
    <mergeCell ref="M2:N2"/>
    <mergeCell ref="O2:P2"/>
    <mergeCell ref="Q2:R2"/>
    <mergeCell ref="S2:T2"/>
    <mergeCell ref="C2:C3"/>
    <mergeCell ref="D2:D3"/>
    <mergeCell ref="E2:F2"/>
    <mergeCell ref="G2:H2"/>
    <mergeCell ref="I2:J2"/>
    <mergeCell ref="A1:F1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0"/>
  <sheetViews>
    <sheetView zoomScale="70" zoomScaleNormal="70" workbookViewId="0">
      <selection activeCell="J6" sqref="J6"/>
    </sheetView>
  </sheetViews>
  <sheetFormatPr defaultRowHeight="15" x14ac:dyDescent="0.25"/>
  <cols>
    <col min="1" max="2" width="12.7109375" style="31" customWidth="1"/>
    <col min="3" max="3" width="9.140625" style="31"/>
    <col min="4" max="20" width="11.5703125" style="31" customWidth="1"/>
    <col min="21" max="16384" width="9.140625" style="31"/>
  </cols>
  <sheetData>
    <row r="1" spans="1:20" ht="27" customHeight="1" x14ac:dyDescent="0.25">
      <c r="A1" s="165" t="s">
        <v>84</v>
      </c>
      <c r="B1" s="166"/>
      <c r="C1" s="166"/>
      <c r="D1" s="166"/>
      <c r="E1" s="166"/>
      <c r="F1" s="166"/>
      <c r="G1" s="32"/>
      <c r="H1" s="32"/>
      <c r="I1" s="33"/>
      <c r="J1" s="33"/>
      <c r="K1" s="33"/>
      <c r="L1" s="33"/>
      <c r="M1" s="33"/>
      <c r="N1" s="33"/>
      <c r="O1" s="111" t="s">
        <v>13</v>
      </c>
      <c r="P1" s="111"/>
      <c r="Q1" s="111"/>
      <c r="R1" s="111"/>
      <c r="S1" s="111"/>
      <c r="T1" s="112"/>
    </row>
    <row r="2" spans="1:20" ht="27" customHeight="1" x14ac:dyDescent="0.25">
      <c r="A2" s="152" t="s">
        <v>11</v>
      </c>
      <c r="B2" s="153"/>
      <c r="C2" s="142" t="s">
        <v>22</v>
      </c>
      <c r="D2" s="158" t="s">
        <v>58</v>
      </c>
      <c r="E2" s="171" t="s">
        <v>147</v>
      </c>
      <c r="F2" s="171"/>
      <c r="G2" s="171" t="s">
        <v>63</v>
      </c>
      <c r="H2" s="171"/>
      <c r="I2" s="117" t="s">
        <v>106</v>
      </c>
      <c r="J2" s="118"/>
      <c r="K2" s="144" t="s">
        <v>107</v>
      </c>
      <c r="L2" s="144"/>
      <c r="M2" s="144" t="s">
        <v>108</v>
      </c>
      <c r="N2" s="144"/>
      <c r="O2" s="144" t="s">
        <v>109</v>
      </c>
      <c r="P2" s="144"/>
      <c r="Q2" s="144" t="s">
        <v>110</v>
      </c>
      <c r="R2" s="144"/>
      <c r="S2" s="109" t="s">
        <v>111</v>
      </c>
      <c r="T2" s="109"/>
    </row>
    <row r="3" spans="1:20" ht="27" customHeight="1" x14ac:dyDescent="0.25">
      <c r="A3" s="154"/>
      <c r="B3" s="155"/>
      <c r="C3" s="161"/>
      <c r="D3" s="159"/>
      <c r="E3" s="4" t="s">
        <v>23</v>
      </c>
      <c r="F3" s="5" t="s">
        <v>24</v>
      </c>
      <c r="G3" s="4" t="s">
        <v>23</v>
      </c>
      <c r="H3" s="5" t="s">
        <v>24</v>
      </c>
      <c r="I3" s="12" t="s">
        <v>41</v>
      </c>
      <c r="J3" s="12" t="s">
        <v>17</v>
      </c>
      <c r="K3" s="12" t="s">
        <v>41</v>
      </c>
      <c r="L3" s="12" t="s">
        <v>17</v>
      </c>
      <c r="M3" s="12" t="s">
        <v>41</v>
      </c>
      <c r="N3" s="12" t="s">
        <v>17</v>
      </c>
      <c r="O3" s="12" t="s">
        <v>41</v>
      </c>
      <c r="P3" s="12" t="s">
        <v>17</v>
      </c>
      <c r="Q3" s="12" t="s">
        <v>41</v>
      </c>
      <c r="R3" s="12" t="s">
        <v>17</v>
      </c>
      <c r="S3" s="12" t="s">
        <v>41</v>
      </c>
      <c r="T3" s="12" t="s">
        <v>17</v>
      </c>
    </row>
    <row r="4" spans="1:20" ht="19.5" customHeight="1" x14ac:dyDescent="0.25">
      <c r="A4" s="162" t="s">
        <v>25</v>
      </c>
      <c r="B4" s="162"/>
      <c r="C4" s="19" t="s">
        <v>51</v>
      </c>
      <c r="D4" s="41">
        <f>'P&amp;M-Q2'!D4</f>
        <v>132500</v>
      </c>
      <c r="E4" s="46">
        <f>'Site OH-Q2'!E4</f>
        <v>18.208596492034374</v>
      </c>
      <c r="F4" s="46">
        <f>'Site OH-Q2'!F4</f>
        <v>18.208596492034374</v>
      </c>
      <c r="G4" s="71">
        <f>E4*10^7/D4</f>
        <v>1374.2336975120281</v>
      </c>
      <c r="H4" s="71">
        <f>F4*10^7/D4</f>
        <v>1374.2336975120281</v>
      </c>
      <c r="I4" s="71">
        <f>'Site OH-Q3'!S4</f>
        <v>1374.2336975120281</v>
      </c>
      <c r="J4" s="71">
        <f>'Site OH-Q3'!T4</f>
        <v>1374.2336975120281</v>
      </c>
      <c r="K4" s="65">
        <v>1374.2336975120281</v>
      </c>
      <c r="L4" s="65">
        <v>1374.2336975120281</v>
      </c>
      <c r="M4" s="65">
        <v>1374.2336975120281</v>
      </c>
      <c r="N4" s="65">
        <v>1374.2336975120281</v>
      </c>
      <c r="O4" s="65">
        <v>1374.2336975120281</v>
      </c>
      <c r="P4" s="65">
        <v>1374.2336975120281</v>
      </c>
      <c r="Q4" s="65">
        <v>1374.2336975120281</v>
      </c>
      <c r="R4" s="65">
        <v>1374.2336975120281</v>
      </c>
      <c r="S4" s="65">
        <v>1374.2336975120281</v>
      </c>
      <c r="T4" s="65">
        <v>1374.2336975120281</v>
      </c>
    </row>
    <row r="5" spans="1:20" ht="19.5" customHeight="1" x14ac:dyDescent="0.25">
      <c r="A5" s="151" t="s">
        <v>138</v>
      </c>
      <c r="B5" s="151"/>
      <c r="C5" s="19" t="s">
        <v>27</v>
      </c>
      <c r="D5" s="41">
        <f>'P&amp;M-Q2'!D5</f>
        <v>29525</v>
      </c>
      <c r="E5" s="46">
        <f>'Site OH-Q2'!E5</f>
        <v>9.272361145453063</v>
      </c>
      <c r="F5" s="46">
        <f>'Site OH-Q2'!F5</f>
        <v>9.272361145453063</v>
      </c>
      <c r="G5" s="71">
        <f t="shared" ref="G5:G8" si="0">E5*10^7/D5</f>
        <v>3140.5118189510795</v>
      </c>
      <c r="H5" s="71">
        <f t="shared" ref="H5:H8" si="1">F5*10^7/D5</f>
        <v>3140.5118189510795</v>
      </c>
      <c r="I5" s="71">
        <f>'Site OH-Q3'!S5</f>
        <v>3029.1504726870749</v>
      </c>
      <c r="J5" s="71">
        <f>'Site OH-Q3'!T5</f>
        <v>3029.1504726870749</v>
      </c>
      <c r="K5" s="65">
        <v>3029.1504726870749</v>
      </c>
      <c r="L5" s="65">
        <v>3029.1504726870749</v>
      </c>
      <c r="M5" s="65">
        <v>3029.1504726870749</v>
      </c>
      <c r="N5" s="65">
        <v>3029.1504726870749</v>
      </c>
      <c r="O5" s="65">
        <v>3029.1504726870749</v>
      </c>
      <c r="P5" s="65">
        <v>3029.1504726870749</v>
      </c>
      <c r="Q5" s="65">
        <v>3029.1504726870749</v>
      </c>
      <c r="R5" s="65">
        <v>3029.1504726870749</v>
      </c>
      <c r="S5" s="65">
        <v>3029.1504726870749</v>
      </c>
      <c r="T5" s="65">
        <v>3029.1504726870749</v>
      </c>
    </row>
    <row r="6" spans="1:20" ht="19.5" customHeight="1" x14ac:dyDescent="0.25">
      <c r="A6" s="162" t="s">
        <v>162</v>
      </c>
      <c r="B6" s="162"/>
      <c r="C6" s="19" t="s">
        <v>27</v>
      </c>
      <c r="D6" s="41">
        <f>'P&amp;M-Q2'!D6</f>
        <v>44373</v>
      </c>
      <c r="E6" s="46">
        <f>'Site OH-Q2'!E6</f>
        <v>20.915473796850623</v>
      </c>
      <c r="F6" s="46">
        <f>'Site OH-Q2'!F6</f>
        <v>20.915473796850623</v>
      </c>
      <c r="G6" s="71">
        <f t="shared" si="0"/>
        <v>4713.5586498209777</v>
      </c>
      <c r="H6" s="71">
        <f t="shared" si="1"/>
        <v>4713.5586498209777</v>
      </c>
      <c r="I6" s="71">
        <f>'Site OH-Q3'!S6</f>
        <v>4387.7105638978419</v>
      </c>
      <c r="J6" s="71">
        <f>'Site OH-Q3'!T6</f>
        <v>4387.7105638978419</v>
      </c>
      <c r="K6" s="65">
        <v>4387.7105638978419</v>
      </c>
      <c r="L6" s="65">
        <v>4387.7105638978419</v>
      </c>
      <c r="M6" s="65">
        <v>4387.7105638978419</v>
      </c>
      <c r="N6" s="65">
        <v>4387.7105638978419</v>
      </c>
      <c r="O6" s="65">
        <v>4387.7105638978419</v>
      </c>
      <c r="P6" s="65">
        <v>4387.7105638978419</v>
      </c>
      <c r="Q6" s="65">
        <v>4387.7105638978419</v>
      </c>
      <c r="R6" s="65">
        <v>4387.7105638978419</v>
      </c>
      <c r="S6" s="65">
        <v>4387.7105638978419</v>
      </c>
      <c r="T6" s="65">
        <v>4387.7105638978419</v>
      </c>
    </row>
    <row r="7" spans="1:20" ht="19.5" customHeight="1" x14ac:dyDescent="0.25">
      <c r="A7" s="151" t="s">
        <v>46</v>
      </c>
      <c r="B7" s="151"/>
      <c r="C7" s="19" t="s">
        <v>27</v>
      </c>
      <c r="D7" s="41">
        <f>'P&amp;M-Q2'!D7</f>
        <v>10503</v>
      </c>
      <c r="E7" s="46">
        <f>'Site OH-Q2'!E7</f>
        <v>16.406607958388598</v>
      </c>
      <c r="F7" s="46">
        <f>'Site OH-Q2'!F7</f>
        <v>16.406607958388598</v>
      </c>
      <c r="G7" s="71">
        <f t="shared" si="0"/>
        <v>15620.877804806814</v>
      </c>
      <c r="H7" s="71">
        <f t="shared" si="1"/>
        <v>15620.877804806814</v>
      </c>
      <c r="I7" s="71">
        <f>'Site OH-Q3'!S7</f>
        <v>14541.007262975585</v>
      </c>
      <c r="J7" s="71">
        <f>'Site OH-Q3'!T7</f>
        <v>14541.007262975585</v>
      </c>
      <c r="K7" s="65">
        <v>14541.007262975585</v>
      </c>
      <c r="L7" s="65">
        <v>14541.007262975585</v>
      </c>
      <c r="M7" s="65">
        <v>14541.007262975585</v>
      </c>
      <c r="N7" s="65">
        <v>14541.007262975585</v>
      </c>
      <c r="O7" s="65">
        <v>14541.007262975585</v>
      </c>
      <c r="P7" s="65">
        <v>14541.007262975585</v>
      </c>
      <c r="Q7" s="65">
        <v>14541.007262975585</v>
      </c>
      <c r="R7" s="65">
        <v>14541.007262975585</v>
      </c>
      <c r="S7" s="65">
        <v>14541.007262975585</v>
      </c>
      <c r="T7" s="65">
        <v>14541.007262975585</v>
      </c>
    </row>
    <row r="8" spans="1:20" ht="19.5" customHeight="1" x14ac:dyDescent="0.25">
      <c r="A8" s="162" t="s">
        <v>139</v>
      </c>
      <c r="B8" s="162"/>
      <c r="C8" s="19" t="s">
        <v>53</v>
      </c>
      <c r="D8" s="41">
        <f>'P&amp;M-Q2'!D8</f>
        <v>488769</v>
      </c>
      <c r="E8" s="46">
        <f>'Site OH-Q2'!E8</f>
        <v>2.6201059715955113</v>
      </c>
      <c r="F8" s="46">
        <f>'Site OH-Q2'!F8</f>
        <v>2.6201059715955113</v>
      </c>
      <c r="G8" s="71">
        <f t="shared" si="0"/>
        <v>53.606222399446594</v>
      </c>
      <c r="H8" s="71">
        <f t="shared" si="1"/>
        <v>53.606222399446594</v>
      </c>
      <c r="I8" s="71">
        <f>'Site OH-Q3'!S8</f>
        <v>49.900426787230572</v>
      </c>
      <c r="J8" s="71">
        <f>'Site OH-Q3'!T8</f>
        <v>49.900426787230572</v>
      </c>
      <c r="K8" s="65">
        <v>49.900426787230572</v>
      </c>
      <c r="L8" s="65">
        <v>49.900426787230572</v>
      </c>
      <c r="M8" s="65">
        <v>49.900426787230572</v>
      </c>
      <c r="N8" s="65">
        <v>49.900426787230572</v>
      </c>
      <c r="O8" s="65">
        <v>49.900426787230572</v>
      </c>
      <c r="P8" s="65">
        <v>49.900426787230572</v>
      </c>
      <c r="Q8" s="65">
        <v>49.900426787230572</v>
      </c>
      <c r="R8" s="65">
        <v>49.900426787230572</v>
      </c>
      <c r="S8" s="65">
        <v>49.900426787230572</v>
      </c>
      <c r="T8" s="65">
        <v>49.900426787230572</v>
      </c>
    </row>
    <row r="9" spans="1:20" s="34" customFormat="1" ht="19.5" customHeight="1" x14ac:dyDescent="0.25">
      <c r="A9" s="174" t="s">
        <v>19</v>
      </c>
      <c r="B9" s="174"/>
      <c r="C9" s="39"/>
      <c r="D9" s="27"/>
      <c r="E9" s="60">
        <f>SUM(E4:E8)</f>
        <v>67.423145364322153</v>
      </c>
      <c r="F9" s="60">
        <f>SUM(F4:F8)</f>
        <v>67.423145364322153</v>
      </c>
      <c r="G9" s="27"/>
      <c r="H9" s="2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9.5" customHeight="1" x14ac:dyDescent="0.25">
      <c r="A10" s="162" t="s">
        <v>91</v>
      </c>
      <c r="B10" s="162"/>
      <c r="C10" s="19" t="s">
        <v>146</v>
      </c>
      <c r="D10" s="41" t="s">
        <v>152</v>
      </c>
      <c r="E10" s="41">
        <f>'Site OH-Q2'!E10</f>
        <v>1985</v>
      </c>
      <c r="F10" s="41">
        <f>'Site OH-Q2'!F10</f>
        <v>1985</v>
      </c>
      <c r="G10" s="41" t="s">
        <v>152</v>
      </c>
      <c r="H10" s="41" t="s">
        <v>152</v>
      </c>
      <c r="I10" s="9">
        <f>'Site OH-Q3'!S10</f>
        <v>339</v>
      </c>
      <c r="J10" s="9">
        <f>'Site OH-Q3'!T10</f>
        <v>339</v>
      </c>
      <c r="K10" s="59">
        <v>339</v>
      </c>
      <c r="L10" s="59">
        <v>339</v>
      </c>
      <c r="M10" s="59">
        <v>79</v>
      </c>
      <c r="N10" s="59">
        <v>79</v>
      </c>
      <c r="O10" s="59">
        <v>79</v>
      </c>
      <c r="P10" s="59">
        <v>79</v>
      </c>
      <c r="Q10" s="9">
        <f>K10+M10+O10</f>
        <v>497</v>
      </c>
      <c r="R10" s="9">
        <f>L10+N10+P10</f>
        <v>497</v>
      </c>
      <c r="S10" s="9">
        <f>I10+Q10</f>
        <v>836</v>
      </c>
      <c r="T10" s="9">
        <f>J10+R10</f>
        <v>836</v>
      </c>
    </row>
    <row r="11" spans="1:20" ht="19.5" customHeight="1" x14ac:dyDescent="0.25">
      <c r="A11" s="162" t="s">
        <v>80</v>
      </c>
      <c r="B11" s="162"/>
      <c r="C11" s="19" t="s">
        <v>117</v>
      </c>
      <c r="D11" s="41" t="s">
        <v>152</v>
      </c>
      <c r="E11" s="46">
        <f>'Site OH-Q2'!E11</f>
        <v>18.586089999999999</v>
      </c>
      <c r="F11" s="46">
        <f>'Site OH-Q2'!F11</f>
        <v>18.586089999999999</v>
      </c>
      <c r="G11" s="62">
        <f>E11/E9</f>
        <v>0.27566334823998101</v>
      </c>
      <c r="H11" s="62">
        <f>F11/F9</f>
        <v>0.27566334823998101</v>
      </c>
      <c r="I11" s="63">
        <f>'Site OH-Q3'!S11</f>
        <v>3.1527000000000003</v>
      </c>
      <c r="J11" s="63">
        <f>'Site OH-Q3'!T11</f>
        <v>3.1527000000000003</v>
      </c>
      <c r="K11" s="64">
        <v>3.1527000000000003</v>
      </c>
      <c r="L11" s="64">
        <v>3.1527000000000003</v>
      </c>
      <c r="M11" s="64">
        <v>0.73470000000000002</v>
      </c>
      <c r="N11" s="64">
        <v>0.73470000000000002</v>
      </c>
      <c r="O11" s="64">
        <v>0.73470000000000002</v>
      </c>
      <c r="P11" s="64">
        <v>0.73470000000000002</v>
      </c>
      <c r="Q11" s="63">
        <f t="shared" ref="Q11:R19" si="2">K11+M11+O11</f>
        <v>4.6221000000000005</v>
      </c>
      <c r="R11" s="63">
        <f t="shared" si="2"/>
        <v>4.6221000000000005</v>
      </c>
      <c r="S11" s="63">
        <f t="shared" ref="S11:T19" si="3">I11+Q11</f>
        <v>7.7748000000000008</v>
      </c>
      <c r="T11" s="63">
        <f t="shared" si="3"/>
        <v>7.7748000000000008</v>
      </c>
    </row>
    <row r="12" spans="1:20" ht="19.5" customHeight="1" x14ac:dyDescent="0.25">
      <c r="A12" s="151" t="s">
        <v>81</v>
      </c>
      <c r="B12" s="151"/>
      <c r="C12" s="19" t="s">
        <v>117</v>
      </c>
      <c r="D12" s="41" t="s">
        <v>152</v>
      </c>
      <c r="E12" s="46">
        <f>'Site OH-Q2'!E12</f>
        <v>2.9998743999999999</v>
      </c>
      <c r="F12" s="46">
        <f>'Site OH-Q2'!F12</f>
        <v>2.9998743999999999</v>
      </c>
      <c r="G12" s="62">
        <f>E12/E9</f>
        <v>4.4493243140617748E-2</v>
      </c>
      <c r="H12" s="62">
        <f>F12/F9</f>
        <v>4.4493243140617748E-2</v>
      </c>
      <c r="I12" s="63">
        <f>'Site OH-Q3'!S12</f>
        <v>0.50849999999999995</v>
      </c>
      <c r="J12" s="63">
        <f>'Site OH-Q3'!T12</f>
        <v>0.50849999999999995</v>
      </c>
      <c r="K12" s="64">
        <v>0.50849999999999995</v>
      </c>
      <c r="L12" s="64">
        <v>0.50849999999999995</v>
      </c>
      <c r="M12" s="64">
        <v>0.11849999999999999</v>
      </c>
      <c r="N12" s="64">
        <v>0.11849999999999999</v>
      </c>
      <c r="O12" s="64">
        <v>0.11849999999999999</v>
      </c>
      <c r="P12" s="64">
        <v>0.11849999999999999</v>
      </c>
      <c r="Q12" s="63">
        <f t="shared" si="2"/>
        <v>0.74550000000000005</v>
      </c>
      <c r="R12" s="63">
        <f t="shared" si="2"/>
        <v>0.74550000000000005</v>
      </c>
      <c r="S12" s="63">
        <f t="shared" si="3"/>
        <v>1.254</v>
      </c>
      <c r="T12" s="63">
        <f t="shared" si="3"/>
        <v>1.254</v>
      </c>
    </row>
    <row r="13" spans="1:20" ht="19.5" customHeight="1" x14ac:dyDescent="0.25">
      <c r="A13" s="162" t="s">
        <v>92</v>
      </c>
      <c r="B13" s="162"/>
      <c r="C13" s="19" t="s">
        <v>146</v>
      </c>
      <c r="D13" s="41" t="s">
        <v>152</v>
      </c>
      <c r="E13" s="41">
        <f>'Site OH-Q2'!E13</f>
        <v>1172</v>
      </c>
      <c r="F13" s="41">
        <f>'Site OH-Q2'!F13</f>
        <v>1172</v>
      </c>
      <c r="G13" s="41" t="s">
        <v>152</v>
      </c>
      <c r="H13" s="41" t="s">
        <v>152</v>
      </c>
      <c r="I13" s="9">
        <f>'Site OH-Q3'!S13</f>
        <v>153</v>
      </c>
      <c r="J13" s="9">
        <f>'Site OH-Q3'!T13</f>
        <v>153</v>
      </c>
      <c r="K13" s="59">
        <v>153</v>
      </c>
      <c r="L13" s="59">
        <v>153</v>
      </c>
      <c r="M13" s="59">
        <v>35</v>
      </c>
      <c r="N13" s="59">
        <v>35</v>
      </c>
      <c r="O13" s="59">
        <v>40</v>
      </c>
      <c r="P13" s="59">
        <v>40</v>
      </c>
      <c r="Q13" s="9">
        <f t="shared" si="2"/>
        <v>228</v>
      </c>
      <c r="R13" s="9">
        <f t="shared" si="2"/>
        <v>228</v>
      </c>
      <c r="S13" s="9">
        <f t="shared" si="3"/>
        <v>381</v>
      </c>
      <c r="T13" s="9">
        <f t="shared" si="3"/>
        <v>381</v>
      </c>
    </row>
    <row r="14" spans="1:20" ht="19.5" customHeight="1" x14ac:dyDescent="0.25">
      <c r="A14" s="176" t="s">
        <v>93</v>
      </c>
      <c r="B14" s="176"/>
      <c r="C14" s="19" t="s">
        <v>117</v>
      </c>
      <c r="D14" s="41" t="s">
        <v>152</v>
      </c>
      <c r="E14" s="46">
        <f>'Site OH-Q2'!E14</f>
        <v>5.3079000000000001</v>
      </c>
      <c r="F14" s="46">
        <f>'Site OH-Q2'!F14</f>
        <v>5.3079000000000001</v>
      </c>
      <c r="G14" s="62">
        <f>E14/E9</f>
        <v>7.8725191050026941E-2</v>
      </c>
      <c r="H14" s="62">
        <f>F14/F9</f>
        <v>7.8725191050026941E-2</v>
      </c>
      <c r="I14" s="63">
        <f>'Site OH-Q3'!S14</f>
        <v>0.30599999999999994</v>
      </c>
      <c r="J14" s="63">
        <f>'Site OH-Q3'!T14</f>
        <v>0.30599999999999994</v>
      </c>
      <c r="K14" s="64">
        <v>0.30599999999999994</v>
      </c>
      <c r="L14" s="64">
        <v>0.30599999999999994</v>
      </c>
      <c r="M14" s="64">
        <v>7.0000000000000007E-2</v>
      </c>
      <c r="N14" s="64">
        <v>7.0000000000000007E-2</v>
      </c>
      <c r="O14" s="64">
        <v>0.08</v>
      </c>
      <c r="P14" s="64">
        <v>0.08</v>
      </c>
      <c r="Q14" s="63">
        <f t="shared" si="2"/>
        <v>0.45599999999999996</v>
      </c>
      <c r="R14" s="63">
        <f t="shared" si="2"/>
        <v>0.45599999999999996</v>
      </c>
      <c r="S14" s="63">
        <f t="shared" si="3"/>
        <v>0.7619999999999999</v>
      </c>
      <c r="T14" s="63">
        <f t="shared" si="3"/>
        <v>0.7619999999999999</v>
      </c>
    </row>
    <row r="15" spans="1:20" ht="19.5" customHeight="1" x14ac:dyDescent="0.25">
      <c r="A15" s="175" t="s">
        <v>164</v>
      </c>
      <c r="B15" s="175"/>
      <c r="C15" s="19"/>
      <c r="D15" s="41" t="s">
        <v>152</v>
      </c>
      <c r="E15" s="41">
        <f>'Site OH-Q2'!E15</f>
        <v>15</v>
      </c>
      <c r="F15" s="41">
        <f>'Site OH-Q2'!F15</f>
        <v>15</v>
      </c>
      <c r="G15" s="41" t="s">
        <v>152</v>
      </c>
      <c r="H15" s="41" t="s">
        <v>152</v>
      </c>
      <c r="I15" s="9">
        <f>'Site OH-Q3'!S15</f>
        <v>0</v>
      </c>
      <c r="J15" s="9">
        <f>'Site OH-Q3'!T15</f>
        <v>0</v>
      </c>
      <c r="K15" s="59">
        <v>0</v>
      </c>
      <c r="L15" s="59">
        <v>0</v>
      </c>
      <c r="M15" s="59"/>
      <c r="N15" s="59"/>
      <c r="O15" s="59"/>
      <c r="P15" s="59"/>
      <c r="Q15" s="9">
        <f t="shared" si="2"/>
        <v>0</v>
      </c>
      <c r="R15" s="9">
        <f t="shared" si="2"/>
        <v>0</v>
      </c>
      <c r="S15" s="9">
        <f t="shared" si="3"/>
        <v>0</v>
      </c>
      <c r="T15" s="9">
        <f t="shared" si="3"/>
        <v>0</v>
      </c>
    </row>
    <row r="16" spans="1:20" ht="19.5" customHeight="1" x14ac:dyDescent="0.25">
      <c r="A16" s="175" t="s">
        <v>79</v>
      </c>
      <c r="B16" s="175"/>
      <c r="C16" s="19" t="s">
        <v>117</v>
      </c>
      <c r="D16" s="41" t="s">
        <v>152</v>
      </c>
      <c r="E16" s="46">
        <f>'Site OH-Q2'!E16</f>
        <v>5.5096000000000007</v>
      </c>
      <c r="F16" s="46">
        <f>'Site OH-Q2'!F16</f>
        <v>5.5096000000000007</v>
      </c>
      <c r="G16" s="62">
        <f>E16/E9</f>
        <v>8.1716745343587582E-2</v>
      </c>
      <c r="H16" s="62">
        <f>F16/F9</f>
        <v>8.1716745343587582E-2</v>
      </c>
      <c r="I16" s="63">
        <f>'Site OH-Q3'!S16</f>
        <v>0.40455999999999998</v>
      </c>
      <c r="J16" s="63">
        <f>'Site OH-Q3'!T16</f>
        <v>0.40455999999999998</v>
      </c>
      <c r="K16" s="64">
        <v>0.40455999999999998</v>
      </c>
      <c r="L16" s="64">
        <v>0.40455999999999998</v>
      </c>
      <c r="M16" s="64">
        <v>0.13159999999999999</v>
      </c>
      <c r="N16" s="64">
        <v>0.13159999999999999</v>
      </c>
      <c r="O16" s="64">
        <v>0.1396</v>
      </c>
      <c r="P16" s="64">
        <v>0.1396</v>
      </c>
      <c r="Q16" s="63">
        <f t="shared" si="2"/>
        <v>0.67575999999999992</v>
      </c>
      <c r="R16" s="63">
        <f t="shared" si="2"/>
        <v>0.67575999999999992</v>
      </c>
      <c r="S16" s="63">
        <f t="shared" si="3"/>
        <v>1.0803199999999999</v>
      </c>
      <c r="T16" s="63">
        <f t="shared" si="3"/>
        <v>1.0803199999999999</v>
      </c>
    </row>
    <row r="17" spans="1:20" ht="19.5" customHeight="1" x14ac:dyDescent="0.25">
      <c r="A17" s="176" t="s">
        <v>94</v>
      </c>
      <c r="B17" s="176"/>
      <c r="C17" s="19"/>
      <c r="D17" s="41" t="s">
        <v>152</v>
      </c>
      <c r="E17" s="41">
        <f>'Site OH-Q2'!E17</f>
        <v>18</v>
      </c>
      <c r="F17" s="41">
        <f>'Site OH-Q2'!F17</f>
        <v>18</v>
      </c>
      <c r="G17" s="41" t="s">
        <v>152</v>
      </c>
      <c r="H17" s="41" t="s">
        <v>152</v>
      </c>
      <c r="I17" s="9">
        <f>'Site OH-Q3'!S17</f>
        <v>53</v>
      </c>
      <c r="J17" s="9">
        <f>'Site OH-Q3'!T17</f>
        <v>53</v>
      </c>
      <c r="K17" s="59">
        <v>53</v>
      </c>
      <c r="L17" s="59">
        <v>53</v>
      </c>
      <c r="M17" s="59">
        <v>15</v>
      </c>
      <c r="N17" s="59">
        <v>15</v>
      </c>
      <c r="O17" s="59">
        <v>15</v>
      </c>
      <c r="P17" s="59">
        <v>15</v>
      </c>
      <c r="Q17" s="9">
        <f t="shared" si="2"/>
        <v>83</v>
      </c>
      <c r="R17" s="9">
        <f t="shared" si="2"/>
        <v>83</v>
      </c>
      <c r="S17" s="9">
        <f t="shared" si="3"/>
        <v>136</v>
      </c>
      <c r="T17" s="9">
        <f t="shared" si="3"/>
        <v>136</v>
      </c>
    </row>
    <row r="18" spans="1:20" ht="19.5" customHeight="1" x14ac:dyDescent="0.25">
      <c r="A18" s="162" t="s">
        <v>82</v>
      </c>
      <c r="B18" s="162"/>
      <c r="C18" s="19" t="s">
        <v>117</v>
      </c>
      <c r="D18" s="41" t="s">
        <v>152</v>
      </c>
      <c r="E18" s="46">
        <f>'Site OH-Q2'!E18</f>
        <v>1.4516</v>
      </c>
      <c r="F18" s="46">
        <f>'Site OH-Q2'!F18</f>
        <v>1.4516</v>
      </c>
      <c r="G18" s="62">
        <f>E18/E9</f>
        <v>2.152969862435598E-2</v>
      </c>
      <c r="H18" s="62">
        <f>F18/F9</f>
        <v>2.152969862435598E-2</v>
      </c>
      <c r="I18" s="63">
        <f>'Site OH-Q3'!S18</f>
        <v>7.9500000000000001E-2</v>
      </c>
      <c r="J18" s="63">
        <f>'Site OH-Q3'!T18</f>
        <v>7.9500000000000001E-2</v>
      </c>
      <c r="K18" s="64">
        <v>7.9500000000000001E-2</v>
      </c>
      <c r="L18" s="64">
        <v>7.9500000000000001E-2</v>
      </c>
      <c r="M18" s="64">
        <v>2.2499999999999999E-2</v>
      </c>
      <c r="N18" s="64">
        <v>2.2499999999999999E-2</v>
      </c>
      <c r="O18" s="64">
        <v>2.2499999999999999E-2</v>
      </c>
      <c r="P18" s="64">
        <v>2.2499999999999999E-2</v>
      </c>
      <c r="Q18" s="63">
        <f t="shared" si="2"/>
        <v>0.1245</v>
      </c>
      <c r="R18" s="63">
        <f t="shared" si="2"/>
        <v>0.1245</v>
      </c>
      <c r="S18" s="63">
        <f t="shared" si="3"/>
        <v>0.20400000000000001</v>
      </c>
      <c r="T18" s="63">
        <f t="shared" si="3"/>
        <v>0.20400000000000001</v>
      </c>
    </row>
    <row r="19" spans="1:20" ht="19.5" customHeight="1" x14ac:dyDescent="0.25">
      <c r="A19" s="177" t="s">
        <v>140</v>
      </c>
      <c r="B19" s="177"/>
      <c r="C19" s="19" t="s">
        <v>117</v>
      </c>
      <c r="D19" s="41" t="s">
        <v>152</v>
      </c>
      <c r="E19" s="46">
        <f>'Site OH-Q2'!E19</f>
        <v>33.564935599999998</v>
      </c>
      <c r="F19" s="46">
        <f>'Site OH-Q2'!F19</f>
        <v>33.564935599999998</v>
      </c>
      <c r="G19" s="62">
        <f>E19/E9</f>
        <v>0.49782512249512062</v>
      </c>
      <c r="H19" s="62">
        <f>F19/F9</f>
        <v>0.49782512249512062</v>
      </c>
      <c r="I19" s="63">
        <f>'Site OH-Q3'!S19</f>
        <v>2.3287399999999998</v>
      </c>
      <c r="J19" s="63">
        <f>'Site OH-Q3'!T19</f>
        <v>2.3287399999999998</v>
      </c>
      <c r="K19" s="64">
        <v>2.3287399999999998</v>
      </c>
      <c r="L19" s="64">
        <v>2.3287399999999998</v>
      </c>
      <c r="M19" s="64">
        <v>0.50270000000000015</v>
      </c>
      <c r="N19" s="64">
        <v>0.50270000000000015</v>
      </c>
      <c r="O19" s="64">
        <v>0.48470000000000013</v>
      </c>
      <c r="P19" s="64">
        <v>0.48470000000000013</v>
      </c>
      <c r="Q19" s="63">
        <f t="shared" si="2"/>
        <v>3.3161399999999999</v>
      </c>
      <c r="R19" s="63">
        <f t="shared" si="2"/>
        <v>3.3161399999999999</v>
      </c>
      <c r="S19" s="63">
        <f t="shared" si="3"/>
        <v>5.6448799999999997</v>
      </c>
      <c r="T19" s="63">
        <f t="shared" si="3"/>
        <v>5.6448799999999997</v>
      </c>
    </row>
    <row r="20" spans="1:20" s="34" customFormat="1" ht="19.5" customHeight="1" x14ac:dyDescent="0.25">
      <c r="A20" s="174" t="s">
        <v>95</v>
      </c>
      <c r="B20" s="174"/>
      <c r="C20" s="39"/>
      <c r="D20" s="27"/>
      <c r="E20" s="60">
        <f>E11+E12+E14+E16+E18+E19</f>
        <v>67.419999999999987</v>
      </c>
      <c r="F20" s="60">
        <f t="shared" ref="F20:T20" si="4">F11+F12+F14+F16+F18+F19</f>
        <v>67.419999999999987</v>
      </c>
      <c r="G20" s="60"/>
      <c r="H20" s="60"/>
      <c r="I20" s="60">
        <f t="shared" si="4"/>
        <v>6.78</v>
      </c>
      <c r="J20" s="60">
        <f t="shared" si="4"/>
        <v>6.78</v>
      </c>
      <c r="K20" s="60">
        <f t="shared" si="4"/>
        <v>6.78</v>
      </c>
      <c r="L20" s="60">
        <f t="shared" si="4"/>
        <v>6.78</v>
      </c>
      <c r="M20" s="60">
        <f t="shared" si="4"/>
        <v>1.58</v>
      </c>
      <c r="N20" s="60">
        <f t="shared" si="4"/>
        <v>1.58</v>
      </c>
      <c r="O20" s="60">
        <f t="shared" si="4"/>
        <v>1.58</v>
      </c>
      <c r="P20" s="60">
        <f t="shared" si="4"/>
        <v>1.58</v>
      </c>
      <c r="Q20" s="60">
        <f t="shared" si="4"/>
        <v>9.9400000000000013</v>
      </c>
      <c r="R20" s="60">
        <f t="shared" si="4"/>
        <v>9.9400000000000013</v>
      </c>
      <c r="S20" s="60">
        <f t="shared" si="4"/>
        <v>16.720000000000002</v>
      </c>
      <c r="T20" s="60">
        <f t="shared" si="4"/>
        <v>16.720000000000002</v>
      </c>
    </row>
  </sheetData>
  <mergeCells count="30">
    <mergeCell ref="A17:B17"/>
    <mergeCell ref="A18:B18"/>
    <mergeCell ref="A19:B19"/>
    <mergeCell ref="A20:B20"/>
    <mergeCell ref="A2:B3"/>
    <mergeCell ref="A11:B11"/>
    <mergeCell ref="A4:B4"/>
    <mergeCell ref="A5:B5"/>
    <mergeCell ref="A6:B6"/>
    <mergeCell ref="A7:B7"/>
    <mergeCell ref="A8:B8"/>
    <mergeCell ref="A9:B9"/>
    <mergeCell ref="A10:B10"/>
    <mergeCell ref="A12:B12"/>
    <mergeCell ref="A13:B13"/>
    <mergeCell ref="A14:B14"/>
    <mergeCell ref="A15:B15"/>
    <mergeCell ref="A16:B16"/>
    <mergeCell ref="O1:T1"/>
    <mergeCell ref="K2:L2"/>
    <mergeCell ref="M2:N2"/>
    <mergeCell ref="O2:P2"/>
    <mergeCell ref="Q2:R2"/>
    <mergeCell ref="S2:T2"/>
    <mergeCell ref="C2:C3"/>
    <mergeCell ref="D2:D3"/>
    <mergeCell ref="E2:F2"/>
    <mergeCell ref="G2:H2"/>
    <mergeCell ref="I2:J2"/>
    <mergeCell ref="A1:F1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0"/>
  <sheetViews>
    <sheetView topLeftCell="A10" zoomScale="70" zoomScaleNormal="70" workbookViewId="0">
      <selection activeCell="R28" sqref="R28:T28"/>
    </sheetView>
  </sheetViews>
  <sheetFormatPr defaultColWidth="8.7109375" defaultRowHeight="15" x14ac:dyDescent="0.25"/>
  <cols>
    <col min="1" max="1" width="10" style="18" customWidth="1"/>
    <col min="2" max="2" width="15.7109375" style="18" customWidth="1"/>
    <col min="3" max="23" width="10" style="18" customWidth="1"/>
    <col min="24" max="16384" width="8.7109375" style="18"/>
  </cols>
  <sheetData>
    <row r="1" spans="1:23" s="17" customFormat="1" ht="27" customHeight="1" x14ac:dyDescent="0.25">
      <c r="A1" s="140" t="s">
        <v>116</v>
      </c>
      <c r="B1" s="141"/>
      <c r="C1" s="141"/>
      <c r="D1" s="141"/>
      <c r="E1" s="141"/>
      <c r="F1" s="141"/>
      <c r="G1" s="40"/>
      <c r="H1" s="40"/>
      <c r="I1" s="40"/>
      <c r="J1" s="40"/>
      <c r="K1" s="16"/>
      <c r="L1" s="16"/>
      <c r="M1" s="16"/>
      <c r="N1" s="16"/>
      <c r="O1" s="145" t="s">
        <v>13</v>
      </c>
      <c r="P1" s="145"/>
      <c r="Q1" s="145"/>
      <c r="R1" s="145"/>
      <c r="S1" s="145"/>
      <c r="T1" s="145"/>
      <c r="U1" s="145"/>
      <c r="V1" s="145"/>
      <c r="W1" s="146"/>
    </row>
    <row r="2" spans="1:23" ht="27" customHeight="1" x14ac:dyDescent="0.25">
      <c r="A2" s="127" t="s">
        <v>11</v>
      </c>
      <c r="B2" s="127"/>
      <c r="C2" s="142" t="s">
        <v>22</v>
      </c>
      <c r="D2" s="109" t="s">
        <v>19</v>
      </c>
      <c r="E2" s="128" t="s">
        <v>113</v>
      </c>
      <c r="F2" s="109" t="s">
        <v>73</v>
      </c>
      <c r="G2" s="109"/>
      <c r="H2" s="109"/>
      <c r="I2" s="144">
        <v>44378</v>
      </c>
      <c r="J2" s="144"/>
      <c r="K2" s="144"/>
      <c r="L2" s="144">
        <v>44409</v>
      </c>
      <c r="M2" s="144"/>
      <c r="N2" s="144"/>
      <c r="O2" s="144">
        <v>44440</v>
      </c>
      <c r="P2" s="144"/>
      <c r="Q2" s="144"/>
      <c r="R2" s="144" t="s">
        <v>74</v>
      </c>
      <c r="S2" s="144"/>
      <c r="T2" s="144"/>
      <c r="U2" s="109" t="s">
        <v>42</v>
      </c>
      <c r="V2" s="109"/>
      <c r="W2" s="109"/>
    </row>
    <row r="3" spans="1:23" ht="27" customHeight="1" x14ac:dyDescent="0.25">
      <c r="A3" s="127"/>
      <c r="B3" s="127"/>
      <c r="C3" s="143"/>
      <c r="D3" s="109"/>
      <c r="E3" s="128"/>
      <c r="F3" s="11" t="s">
        <v>15</v>
      </c>
      <c r="G3" s="11" t="s">
        <v>41</v>
      </c>
      <c r="H3" s="11" t="s">
        <v>16</v>
      </c>
      <c r="I3" s="11" t="s">
        <v>15</v>
      </c>
      <c r="J3" s="11" t="s">
        <v>41</v>
      </c>
      <c r="K3" s="11" t="s">
        <v>16</v>
      </c>
      <c r="L3" s="11" t="s">
        <v>15</v>
      </c>
      <c r="M3" s="11" t="s">
        <v>41</v>
      </c>
      <c r="N3" s="11" t="s">
        <v>16</v>
      </c>
      <c r="O3" s="11" t="s">
        <v>15</v>
      </c>
      <c r="P3" s="11" t="s">
        <v>41</v>
      </c>
      <c r="Q3" s="11" t="s">
        <v>17</v>
      </c>
      <c r="R3" s="11" t="s">
        <v>15</v>
      </c>
      <c r="S3" s="11" t="s">
        <v>41</v>
      </c>
      <c r="T3" s="11" t="s">
        <v>17</v>
      </c>
      <c r="U3" s="11" t="s">
        <v>15</v>
      </c>
      <c r="V3" s="11" t="s">
        <v>41</v>
      </c>
      <c r="W3" s="11" t="s">
        <v>17</v>
      </c>
    </row>
    <row r="4" spans="1:23" ht="19.5" customHeight="1" x14ac:dyDescent="0.25">
      <c r="A4" s="136" t="s">
        <v>131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8"/>
    </row>
    <row r="5" spans="1:23" ht="19.5" customHeight="1" x14ac:dyDescent="0.25">
      <c r="A5" s="135" t="s">
        <v>125</v>
      </c>
      <c r="B5" s="135"/>
      <c r="C5" s="19" t="s">
        <v>126</v>
      </c>
      <c r="D5" s="65">
        <v>305000</v>
      </c>
      <c r="E5" s="65"/>
      <c r="F5" s="65"/>
      <c r="G5" s="65"/>
      <c r="H5" s="65"/>
      <c r="I5" s="65"/>
      <c r="J5" s="65"/>
      <c r="K5" s="65">
        <v>2990</v>
      </c>
      <c r="L5" s="65"/>
      <c r="M5" s="65"/>
      <c r="N5" s="65">
        <v>7920</v>
      </c>
      <c r="O5" s="65"/>
      <c r="P5" s="65"/>
      <c r="Q5" s="65">
        <v>10740</v>
      </c>
      <c r="R5" s="66">
        <f>I5+L5+O5</f>
        <v>0</v>
      </c>
      <c r="S5" s="66">
        <f t="shared" ref="S5:T8" si="0">J5+M5+P5</f>
        <v>0</v>
      </c>
      <c r="T5" s="66">
        <f t="shared" si="0"/>
        <v>21650</v>
      </c>
      <c r="U5" s="66">
        <f>F5+R5</f>
        <v>0</v>
      </c>
      <c r="V5" s="66">
        <f t="shared" ref="V5:W5" si="1">G5+S5</f>
        <v>0</v>
      </c>
      <c r="W5" s="66">
        <f t="shared" si="1"/>
        <v>21650</v>
      </c>
    </row>
    <row r="6" spans="1:23" ht="19.5" customHeight="1" x14ac:dyDescent="0.25">
      <c r="A6" s="135" t="s">
        <v>44</v>
      </c>
      <c r="B6" s="135"/>
      <c r="C6" s="19" t="s">
        <v>126</v>
      </c>
      <c r="D6" s="65">
        <v>132500</v>
      </c>
      <c r="E6" s="65"/>
      <c r="F6" s="65"/>
      <c r="G6" s="65"/>
      <c r="H6" s="65"/>
      <c r="I6" s="65">
        <v>862</v>
      </c>
      <c r="J6" s="65">
        <v>862</v>
      </c>
      <c r="K6" s="65">
        <v>545</v>
      </c>
      <c r="L6" s="65">
        <v>11050</v>
      </c>
      <c r="M6" s="65">
        <v>11050</v>
      </c>
      <c r="N6" s="65">
        <v>11101</v>
      </c>
      <c r="O6" s="65">
        <v>6268</v>
      </c>
      <c r="P6" s="65">
        <v>6268</v>
      </c>
      <c r="Q6" s="65">
        <v>7368</v>
      </c>
      <c r="R6" s="66">
        <f t="shared" ref="R6:R8" si="2">I6+L6+O6</f>
        <v>18180</v>
      </c>
      <c r="S6" s="66">
        <f t="shared" si="0"/>
        <v>18180</v>
      </c>
      <c r="T6" s="66">
        <f t="shared" si="0"/>
        <v>19014</v>
      </c>
      <c r="U6" s="66">
        <f t="shared" ref="U6:U8" si="3">F6+R6</f>
        <v>18180</v>
      </c>
      <c r="V6" s="66">
        <f t="shared" ref="V6:V8" si="4">G6+S6</f>
        <v>18180</v>
      </c>
      <c r="W6" s="66">
        <f t="shared" ref="W6:W8" si="5">H6+T6</f>
        <v>19014</v>
      </c>
    </row>
    <row r="7" spans="1:23" ht="19.5" customHeight="1" x14ac:dyDescent="0.25">
      <c r="A7" s="135" t="s">
        <v>26</v>
      </c>
      <c r="B7" s="135"/>
      <c r="C7" s="19" t="s">
        <v>127</v>
      </c>
      <c r="D7" s="65">
        <v>448500</v>
      </c>
      <c r="E7" s="65"/>
      <c r="F7" s="65"/>
      <c r="G7" s="65"/>
      <c r="H7" s="65"/>
      <c r="I7" s="65">
        <v>431</v>
      </c>
      <c r="J7" s="65">
        <v>431</v>
      </c>
      <c r="K7" s="65">
        <v>272.5</v>
      </c>
      <c r="L7" s="65">
        <v>5525</v>
      </c>
      <c r="M7" s="65">
        <v>5525</v>
      </c>
      <c r="N7" s="65">
        <v>5550.5</v>
      </c>
      <c r="O7" s="65">
        <v>3134</v>
      </c>
      <c r="P7" s="65">
        <v>3134</v>
      </c>
      <c r="Q7" s="65">
        <v>3684</v>
      </c>
      <c r="R7" s="66">
        <f t="shared" si="2"/>
        <v>9090</v>
      </c>
      <c r="S7" s="66">
        <f t="shared" si="0"/>
        <v>9090</v>
      </c>
      <c r="T7" s="66">
        <f t="shared" si="0"/>
        <v>9507</v>
      </c>
      <c r="U7" s="66">
        <f t="shared" si="3"/>
        <v>9090</v>
      </c>
      <c r="V7" s="66">
        <f t="shared" si="4"/>
        <v>9090</v>
      </c>
      <c r="W7" s="66">
        <f t="shared" si="5"/>
        <v>9507</v>
      </c>
    </row>
    <row r="8" spans="1:23" ht="19.5" customHeight="1" x14ac:dyDescent="0.25">
      <c r="A8" s="135" t="s">
        <v>49</v>
      </c>
      <c r="B8" s="135"/>
      <c r="C8" s="19" t="s">
        <v>27</v>
      </c>
      <c r="D8" s="65">
        <v>12840</v>
      </c>
      <c r="E8" s="65"/>
      <c r="F8" s="65"/>
      <c r="G8" s="65"/>
      <c r="H8" s="65"/>
      <c r="I8" s="65">
        <v>586</v>
      </c>
      <c r="J8" s="65">
        <v>586</v>
      </c>
      <c r="K8" s="65">
        <v>555</v>
      </c>
      <c r="L8" s="65">
        <v>605</v>
      </c>
      <c r="M8" s="65">
        <v>605</v>
      </c>
      <c r="N8" s="65">
        <v>610</v>
      </c>
      <c r="O8" s="65">
        <v>626.80000000000007</v>
      </c>
      <c r="P8" s="65">
        <v>626.80000000000007</v>
      </c>
      <c r="Q8" s="65">
        <v>737</v>
      </c>
      <c r="R8" s="66">
        <f t="shared" si="2"/>
        <v>1817.8000000000002</v>
      </c>
      <c r="S8" s="66">
        <f t="shared" si="0"/>
        <v>1817.8000000000002</v>
      </c>
      <c r="T8" s="66">
        <f t="shared" si="0"/>
        <v>1902</v>
      </c>
      <c r="U8" s="66">
        <f t="shared" si="3"/>
        <v>1817.8000000000002</v>
      </c>
      <c r="V8" s="66">
        <f t="shared" si="4"/>
        <v>1817.8000000000002</v>
      </c>
      <c r="W8" s="66">
        <f t="shared" si="5"/>
        <v>1902</v>
      </c>
    </row>
    <row r="9" spans="1:23" ht="19.5" customHeight="1" x14ac:dyDescent="0.25">
      <c r="A9" s="135" t="s">
        <v>118</v>
      </c>
      <c r="B9" s="135"/>
      <c r="C9" s="19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66"/>
      <c r="T9" s="66"/>
      <c r="U9" s="66"/>
      <c r="V9" s="66"/>
      <c r="W9" s="66"/>
    </row>
    <row r="10" spans="1:23" ht="19.5" customHeight="1" x14ac:dyDescent="0.25">
      <c r="A10" s="132" t="s">
        <v>132</v>
      </c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4"/>
    </row>
    <row r="11" spans="1:23" ht="19.5" customHeight="1" x14ac:dyDescent="0.25">
      <c r="A11" s="104" t="s">
        <v>36</v>
      </c>
      <c r="B11" s="105"/>
      <c r="C11" s="21" t="s">
        <v>117</v>
      </c>
      <c r="D11" s="64">
        <v>265.98675950000001</v>
      </c>
      <c r="E11" s="76"/>
      <c r="F11" s="67">
        <v>16</v>
      </c>
      <c r="G11" s="67">
        <v>16</v>
      </c>
      <c r="H11" s="67">
        <v>16</v>
      </c>
      <c r="I11" s="67">
        <v>0.9702441008948065</v>
      </c>
      <c r="J11" s="67">
        <v>0.9702441008948065</v>
      </c>
      <c r="K11" s="67">
        <v>0.87187027891121793</v>
      </c>
      <c r="L11" s="67">
        <v>3.690623734208367</v>
      </c>
      <c r="M11" s="67">
        <v>3.690623734208367</v>
      </c>
      <c r="N11" s="67">
        <v>3.4561019592767748</v>
      </c>
      <c r="O11" s="67">
        <v>2.4526449923998235</v>
      </c>
      <c r="P11" s="67">
        <v>2.4526449923998235</v>
      </c>
      <c r="Q11" s="67">
        <v>3.9325310776582296</v>
      </c>
      <c r="R11" s="54">
        <f>I11+L11+O11</f>
        <v>7.1135128275029977</v>
      </c>
      <c r="S11" s="54">
        <f t="shared" ref="S11:S13" si="6">J11+M11+P11</f>
        <v>7.1135128275029977</v>
      </c>
      <c r="T11" s="54">
        <f t="shared" ref="T11:T13" si="7">K11+N11+Q11</f>
        <v>8.260503315846222</v>
      </c>
      <c r="U11" s="54">
        <f>F11+R11</f>
        <v>23.113512827502998</v>
      </c>
      <c r="V11" s="54">
        <f t="shared" ref="V11:V13" si="8">G11+S11</f>
        <v>23.113512827502998</v>
      </c>
      <c r="W11" s="54">
        <f t="shared" ref="W11:W13" si="9">H11+T11</f>
        <v>24.260503315846222</v>
      </c>
    </row>
    <row r="12" spans="1:23" ht="19.5" customHeight="1" x14ac:dyDescent="0.25">
      <c r="A12" s="104" t="s">
        <v>35</v>
      </c>
      <c r="B12" s="105"/>
      <c r="C12" s="21" t="s">
        <v>117</v>
      </c>
      <c r="D12" s="64">
        <v>265.98675950000001</v>
      </c>
      <c r="E12" s="76"/>
      <c r="F12" s="67">
        <v>0.6</v>
      </c>
      <c r="G12" s="67">
        <v>0.6</v>
      </c>
      <c r="H12" s="67">
        <v>0.6</v>
      </c>
      <c r="I12" s="67">
        <v>0.46770499999999998</v>
      </c>
      <c r="J12" s="67">
        <v>0.46770499999999998</v>
      </c>
      <c r="K12" s="67">
        <v>0.41378749999999997</v>
      </c>
      <c r="L12" s="67">
        <v>1.575075</v>
      </c>
      <c r="M12" s="67">
        <v>1.575075</v>
      </c>
      <c r="N12" s="67">
        <v>1.5837574999999999</v>
      </c>
      <c r="O12" s="67">
        <v>1.074962</v>
      </c>
      <c r="P12" s="67">
        <v>1.074962</v>
      </c>
      <c r="Q12" s="67">
        <v>1.2637400000000001</v>
      </c>
      <c r="R12" s="54">
        <f t="shared" ref="R12:R13" si="10">I12+L12+O12</f>
        <v>3.1177419999999998</v>
      </c>
      <c r="S12" s="54">
        <f t="shared" si="6"/>
        <v>3.1177419999999998</v>
      </c>
      <c r="T12" s="54">
        <f t="shared" si="7"/>
        <v>3.261285</v>
      </c>
      <c r="U12" s="54">
        <f t="shared" ref="U12:U13" si="11">F12+R12</f>
        <v>3.7177419999999999</v>
      </c>
      <c r="V12" s="54">
        <f t="shared" si="8"/>
        <v>3.7177419999999999</v>
      </c>
      <c r="W12" s="54">
        <f t="shared" si="9"/>
        <v>3.8612850000000001</v>
      </c>
    </row>
    <row r="13" spans="1:23" ht="19.5" customHeight="1" x14ac:dyDescent="0.25">
      <c r="A13" s="104" t="s">
        <v>39</v>
      </c>
      <c r="B13" s="105"/>
      <c r="C13" s="21" t="s">
        <v>117</v>
      </c>
      <c r="D13" s="64">
        <v>197.17172509166295</v>
      </c>
      <c r="E13" s="76"/>
      <c r="F13" s="67">
        <v>0.6</v>
      </c>
      <c r="G13" s="67">
        <v>0.6</v>
      </c>
      <c r="H13" s="67">
        <v>0.6</v>
      </c>
      <c r="I13" s="67">
        <v>0.46770499999999998</v>
      </c>
      <c r="J13" s="67">
        <v>0.46770499999999998</v>
      </c>
      <c r="K13" s="67">
        <v>0.44667750000000001</v>
      </c>
      <c r="L13" s="67">
        <v>1.575075</v>
      </c>
      <c r="M13" s="67">
        <v>1.575075</v>
      </c>
      <c r="N13" s="67">
        <v>1.6708775</v>
      </c>
      <c r="O13" s="67">
        <v>1.074962</v>
      </c>
      <c r="P13" s="67">
        <v>1.074962</v>
      </c>
      <c r="Q13" s="67">
        <v>1.38188</v>
      </c>
      <c r="R13" s="54">
        <f t="shared" si="10"/>
        <v>3.1177419999999998</v>
      </c>
      <c r="S13" s="54">
        <f t="shared" si="6"/>
        <v>3.1177419999999998</v>
      </c>
      <c r="T13" s="54">
        <f t="shared" si="7"/>
        <v>3.4994350000000001</v>
      </c>
      <c r="U13" s="54">
        <f t="shared" si="11"/>
        <v>3.7177419999999999</v>
      </c>
      <c r="V13" s="54">
        <f t="shared" si="8"/>
        <v>3.7177419999999999</v>
      </c>
      <c r="W13" s="54">
        <f t="shared" si="9"/>
        <v>4.0994349999999997</v>
      </c>
    </row>
    <row r="14" spans="1:23" ht="19.5" customHeight="1" x14ac:dyDescent="0.25">
      <c r="A14" s="129" t="s">
        <v>133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</row>
    <row r="15" spans="1:23" ht="19.5" customHeight="1" x14ac:dyDescent="0.25">
      <c r="A15" s="135" t="s">
        <v>128</v>
      </c>
      <c r="B15" s="135"/>
      <c r="C15" s="19" t="s">
        <v>27</v>
      </c>
      <c r="D15" s="65">
        <v>24655</v>
      </c>
      <c r="E15" s="65">
        <v>4215</v>
      </c>
      <c r="F15" s="65">
        <v>4215</v>
      </c>
      <c r="G15" s="65">
        <v>4215</v>
      </c>
      <c r="H15" s="65">
        <v>4215</v>
      </c>
      <c r="I15" s="65">
        <v>993</v>
      </c>
      <c r="J15" s="65">
        <v>993</v>
      </c>
      <c r="K15" s="65">
        <v>97</v>
      </c>
      <c r="L15" s="65">
        <v>3430</v>
      </c>
      <c r="M15" s="65">
        <v>3430</v>
      </c>
      <c r="N15" s="65">
        <v>896</v>
      </c>
      <c r="O15" s="65">
        <v>3834</v>
      </c>
      <c r="P15" s="65">
        <v>3834</v>
      </c>
      <c r="Q15" s="65">
        <v>4920</v>
      </c>
      <c r="R15" s="66">
        <f>I15+L15+O15</f>
        <v>8257</v>
      </c>
      <c r="S15" s="66">
        <f t="shared" ref="S15:T22" si="12">J15+M15+P15</f>
        <v>8257</v>
      </c>
      <c r="T15" s="66">
        <f t="shared" si="12"/>
        <v>5913</v>
      </c>
      <c r="U15" s="66">
        <f>F15+R15</f>
        <v>12472</v>
      </c>
      <c r="V15" s="66">
        <f t="shared" ref="V15:W22" si="13">G15+S15</f>
        <v>12472</v>
      </c>
      <c r="W15" s="66">
        <f t="shared" si="13"/>
        <v>10128</v>
      </c>
    </row>
    <row r="16" spans="1:23" ht="19.5" customHeight="1" x14ac:dyDescent="0.25">
      <c r="A16" s="135" t="s">
        <v>129</v>
      </c>
      <c r="B16" s="135"/>
      <c r="C16" s="19" t="s">
        <v>27</v>
      </c>
      <c r="D16" s="65">
        <v>29525</v>
      </c>
      <c r="E16" s="65"/>
      <c r="F16" s="65"/>
      <c r="G16" s="65"/>
      <c r="H16" s="65"/>
      <c r="I16" s="65">
        <v>443</v>
      </c>
      <c r="J16" s="65">
        <v>443</v>
      </c>
      <c r="K16" s="65">
        <v>442</v>
      </c>
      <c r="L16" s="65">
        <v>689</v>
      </c>
      <c r="M16" s="65">
        <v>689</v>
      </c>
      <c r="N16" s="65">
        <v>750</v>
      </c>
      <c r="O16" s="65">
        <v>1730</v>
      </c>
      <c r="P16" s="65">
        <v>1730</v>
      </c>
      <c r="Q16" s="65">
        <v>1149</v>
      </c>
      <c r="R16" s="66">
        <f t="shared" ref="R16:R22" si="14">I16+L16+O16</f>
        <v>2862</v>
      </c>
      <c r="S16" s="66">
        <f t="shared" si="12"/>
        <v>2862</v>
      </c>
      <c r="T16" s="66">
        <f t="shared" si="12"/>
        <v>2341</v>
      </c>
      <c r="U16" s="66">
        <f t="shared" ref="U16:U22" si="15">F16+R16</f>
        <v>2862</v>
      </c>
      <c r="V16" s="66">
        <f t="shared" si="13"/>
        <v>2862</v>
      </c>
      <c r="W16" s="66">
        <f t="shared" si="13"/>
        <v>2341</v>
      </c>
    </row>
    <row r="17" spans="1:23" ht="19.5" customHeight="1" x14ac:dyDescent="0.25">
      <c r="A17" s="135" t="s">
        <v>45</v>
      </c>
      <c r="B17" s="135"/>
      <c r="C17" s="19" t="s">
        <v>27</v>
      </c>
      <c r="D17" s="65">
        <v>44373</v>
      </c>
      <c r="E17" s="65"/>
      <c r="F17" s="65"/>
      <c r="G17" s="65"/>
      <c r="H17" s="65"/>
      <c r="I17" s="65">
        <v>0</v>
      </c>
      <c r="J17" s="65">
        <v>0</v>
      </c>
      <c r="K17" s="65"/>
      <c r="L17" s="65">
        <v>175</v>
      </c>
      <c r="M17" s="65">
        <v>175</v>
      </c>
      <c r="N17" s="65">
        <v>0</v>
      </c>
      <c r="O17" s="65">
        <v>826</v>
      </c>
      <c r="P17" s="65">
        <v>826</v>
      </c>
      <c r="Q17" s="65">
        <v>611</v>
      </c>
      <c r="R17" s="66">
        <f t="shared" si="14"/>
        <v>1001</v>
      </c>
      <c r="S17" s="66">
        <f t="shared" si="12"/>
        <v>1001</v>
      </c>
      <c r="T17" s="66">
        <f t="shared" si="12"/>
        <v>611</v>
      </c>
      <c r="U17" s="66">
        <f t="shared" si="15"/>
        <v>1001</v>
      </c>
      <c r="V17" s="66">
        <f t="shared" si="13"/>
        <v>1001</v>
      </c>
      <c r="W17" s="66">
        <f t="shared" si="13"/>
        <v>611</v>
      </c>
    </row>
    <row r="18" spans="1:23" ht="19.5" customHeight="1" x14ac:dyDescent="0.25">
      <c r="A18" s="135" t="s">
        <v>46</v>
      </c>
      <c r="B18" s="135"/>
      <c r="C18" s="19" t="s">
        <v>27</v>
      </c>
      <c r="D18" s="65">
        <v>10503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6">
        <f t="shared" si="14"/>
        <v>0</v>
      </c>
      <c r="S18" s="66">
        <f t="shared" si="12"/>
        <v>0</v>
      </c>
      <c r="T18" s="66">
        <f t="shared" si="12"/>
        <v>0</v>
      </c>
      <c r="U18" s="66">
        <f t="shared" si="15"/>
        <v>0</v>
      </c>
      <c r="V18" s="66">
        <f t="shared" si="13"/>
        <v>0</v>
      </c>
      <c r="W18" s="66">
        <f t="shared" si="13"/>
        <v>0</v>
      </c>
    </row>
    <row r="19" spans="1:23" ht="19.5" customHeight="1" x14ac:dyDescent="0.25">
      <c r="A19" s="135" t="s">
        <v>130</v>
      </c>
      <c r="B19" s="135"/>
      <c r="C19" s="19" t="s">
        <v>54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6">
        <f t="shared" si="14"/>
        <v>0</v>
      </c>
      <c r="S19" s="66">
        <f t="shared" si="12"/>
        <v>0</v>
      </c>
      <c r="T19" s="66">
        <f t="shared" si="12"/>
        <v>0</v>
      </c>
      <c r="U19" s="66">
        <f t="shared" si="15"/>
        <v>0</v>
      </c>
      <c r="V19" s="66">
        <f t="shared" si="13"/>
        <v>0</v>
      </c>
      <c r="W19" s="66">
        <f t="shared" si="13"/>
        <v>0</v>
      </c>
    </row>
    <row r="20" spans="1:23" ht="19.5" customHeight="1" x14ac:dyDescent="0.25">
      <c r="A20" s="135" t="s">
        <v>55</v>
      </c>
      <c r="B20" s="135"/>
      <c r="C20" s="19" t="s">
        <v>53</v>
      </c>
      <c r="D20" s="65">
        <v>488769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>
        <f t="shared" si="14"/>
        <v>0</v>
      </c>
      <c r="S20" s="66">
        <f t="shared" si="12"/>
        <v>0</v>
      </c>
      <c r="T20" s="66">
        <f t="shared" si="12"/>
        <v>0</v>
      </c>
      <c r="U20" s="66">
        <f t="shared" si="15"/>
        <v>0</v>
      </c>
      <c r="V20" s="66">
        <f t="shared" si="13"/>
        <v>0</v>
      </c>
      <c r="W20" s="66">
        <f t="shared" si="13"/>
        <v>0</v>
      </c>
    </row>
    <row r="21" spans="1:23" ht="19.5" customHeight="1" x14ac:dyDescent="0.25">
      <c r="A21" s="135" t="s">
        <v>115</v>
      </c>
      <c r="B21" s="135"/>
      <c r="C21" s="19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>
        <f t="shared" si="14"/>
        <v>0</v>
      </c>
      <c r="S21" s="66">
        <f t="shared" si="12"/>
        <v>0</v>
      </c>
      <c r="T21" s="66">
        <f t="shared" si="12"/>
        <v>0</v>
      </c>
      <c r="U21" s="66">
        <f t="shared" si="15"/>
        <v>0</v>
      </c>
      <c r="V21" s="66">
        <f t="shared" si="13"/>
        <v>0</v>
      </c>
      <c r="W21" s="66">
        <f t="shared" si="13"/>
        <v>0</v>
      </c>
    </row>
    <row r="22" spans="1:23" ht="19.5" customHeight="1" x14ac:dyDescent="0.25">
      <c r="A22" s="135" t="s">
        <v>118</v>
      </c>
      <c r="B22" s="135"/>
      <c r="C22" s="1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66">
        <f t="shared" si="14"/>
        <v>0</v>
      </c>
      <c r="S22" s="66">
        <f t="shared" si="12"/>
        <v>0</v>
      </c>
      <c r="T22" s="66">
        <f t="shared" si="12"/>
        <v>0</v>
      </c>
      <c r="U22" s="66">
        <f t="shared" si="15"/>
        <v>0</v>
      </c>
      <c r="V22" s="66">
        <f t="shared" si="13"/>
        <v>0</v>
      </c>
      <c r="W22" s="66">
        <f t="shared" si="13"/>
        <v>0</v>
      </c>
    </row>
    <row r="23" spans="1:23" ht="19.5" customHeight="1" x14ac:dyDescent="0.25">
      <c r="A23" s="132" t="s">
        <v>134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4"/>
    </row>
    <row r="24" spans="1:23" ht="19.5" customHeight="1" x14ac:dyDescent="0.25">
      <c r="A24" s="104" t="s">
        <v>36</v>
      </c>
      <c r="B24" s="105"/>
      <c r="C24" s="21" t="s">
        <v>117</v>
      </c>
      <c r="D24" s="67">
        <v>542.82530000000111</v>
      </c>
      <c r="E24" s="67"/>
      <c r="F24" s="67">
        <v>0</v>
      </c>
      <c r="G24" s="67">
        <v>0</v>
      </c>
      <c r="H24" s="67">
        <v>0</v>
      </c>
      <c r="I24" s="67">
        <v>1.4496899687770042</v>
      </c>
      <c r="J24" s="67">
        <v>1.4496899687770042</v>
      </c>
      <c r="K24" s="67">
        <v>0</v>
      </c>
      <c r="L24" s="67">
        <v>5.9953441812274342</v>
      </c>
      <c r="M24" s="67">
        <v>5.9953441812274342</v>
      </c>
      <c r="N24" s="67">
        <v>1.4056960000000001</v>
      </c>
      <c r="O24" s="67">
        <v>19.42165336838266</v>
      </c>
      <c r="P24" s="67">
        <v>19.42165336838266</v>
      </c>
      <c r="Q24" s="67">
        <v>17.29433638571912</v>
      </c>
      <c r="R24" s="55">
        <f>I24+L24+O24</f>
        <v>26.866687518387099</v>
      </c>
      <c r="S24" s="55">
        <f t="shared" ref="S24:S26" si="16">J24+M24+P24</f>
        <v>26.866687518387099</v>
      </c>
      <c r="T24" s="55">
        <f t="shared" ref="T24:T26" si="17">K24+N24+Q24</f>
        <v>18.700032385719119</v>
      </c>
      <c r="U24" s="55">
        <f>F24+R24</f>
        <v>26.866687518387099</v>
      </c>
      <c r="V24" s="55">
        <f t="shared" ref="V24:V26" si="18">G24+S24</f>
        <v>26.866687518387099</v>
      </c>
      <c r="W24" s="55">
        <f t="shared" ref="W24:W26" si="19">H24+T24</f>
        <v>18.700032385719119</v>
      </c>
    </row>
    <row r="25" spans="1:23" ht="19.5" customHeight="1" x14ac:dyDescent="0.25">
      <c r="A25" s="104" t="s">
        <v>35</v>
      </c>
      <c r="B25" s="105"/>
      <c r="C25" s="21" t="s">
        <v>117</v>
      </c>
      <c r="D25" s="67">
        <v>542.82530000000111</v>
      </c>
      <c r="E25" s="67"/>
      <c r="F25" s="67">
        <v>25.01</v>
      </c>
      <c r="G25" s="67">
        <v>25.01</v>
      </c>
      <c r="H25" s="67">
        <v>25.01</v>
      </c>
      <c r="I25" s="67">
        <v>6.6097110000000008</v>
      </c>
      <c r="J25" s="67">
        <v>6.6097110000000008</v>
      </c>
      <c r="K25" s="67">
        <v>1.4087355000000001</v>
      </c>
      <c r="L25" s="67">
        <v>21.547220000000003</v>
      </c>
      <c r="M25" s="67">
        <v>21.547220000000003</v>
      </c>
      <c r="N25" s="67">
        <v>20.352902999999998</v>
      </c>
      <c r="O25" s="67">
        <v>26.048741999999997</v>
      </c>
      <c r="P25" s="67">
        <v>26.048741999999997</v>
      </c>
      <c r="Q25" s="67">
        <v>31.505763999999999</v>
      </c>
      <c r="R25" s="55">
        <f t="shared" ref="R25:R26" si="20">I25+L25+O25</f>
        <v>54.205673000000004</v>
      </c>
      <c r="S25" s="55">
        <f t="shared" si="16"/>
        <v>54.205673000000004</v>
      </c>
      <c r="T25" s="55">
        <f t="shared" si="17"/>
        <v>53.267402499999996</v>
      </c>
      <c r="U25" s="55">
        <f t="shared" ref="U25:U26" si="21">F25+R25</f>
        <v>79.21567300000001</v>
      </c>
      <c r="V25" s="55">
        <f t="shared" si="18"/>
        <v>79.21567300000001</v>
      </c>
      <c r="W25" s="55">
        <f t="shared" si="19"/>
        <v>78.277402499999994</v>
      </c>
    </row>
    <row r="26" spans="1:23" ht="19.5" customHeight="1" x14ac:dyDescent="0.25">
      <c r="A26" s="104" t="s">
        <v>39</v>
      </c>
      <c r="B26" s="105"/>
      <c r="C26" s="21" t="s">
        <v>117</v>
      </c>
      <c r="D26" s="67">
        <v>528.3871036516091</v>
      </c>
      <c r="E26" s="67"/>
      <c r="F26" s="67">
        <v>25.01</v>
      </c>
      <c r="G26" s="67">
        <v>25.01</v>
      </c>
      <c r="H26" s="67">
        <v>25.01</v>
      </c>
      <c r="I26" s="67">
        <v>6.6097110000000008</v>
      </c>
      <c r="J26" s="67">
        <v>6.6097110000000008</v>
      </c>
      <c r="K26" s="67">
        <v>1.3833225</v>
      </c>
      <c r="L26" s="67">
        <v>21.547220000000003</v>
      </c>
      <c r="M26" s="67">
        <v>21.547220000000003</v>
      </c>
      <c r="N26" s="67">
        <v>20.265782999999999</v>
      </c>
      <c r="O26" s="67">
        <v>26.048741999999997</v>
      </c>
      <c r="P26" s="67">
        <v>26.048741999999997</v>
      </c>
      <c r="Q26" s="67">
        <v>31.387623999999999</v>
      </c>
      <c r="R26" s="55">
        <f t="shared" si="20"/>
        <v>54.205673000000004</v>
      </c>
      <c r="S26" s="55">
        <f t="shared" si="16"/>
        <v>54.205673000000004</v>
      </c>
      <c r="T26" s="55">
        <f t="shared" si="17"/>
        <v>53.036729499999993</v>
      </c>
      <c r="U26" s="55">
        <f t="shared" si="21"/>
        <v>79.21567300000001</v>
      </c>
      <c r="V26" s="55">
        <f t="shared" si="18"/>
        <v>79.21567300000001</v>
      </c>
      <c r="W26" s="55">
        <f t="shared" si="19"/>
        <v>78.046729499999998</v>
      </c>
    </row>
    <row r="27" spans="1:23" ht="19.5" customHeight="1" x14ac:dyDescent="0.25">
      <c r="A27" s="129" t="s">
        <v>135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</row>
    <row r="28" spans="1:23" ht="19.5" customHeight="1" x14ac:dyDescent="0.25">
      <c r="A28" s="139" t="s">
        <v>36</v>
      </c>
      <c r="B28" s="139"/>
      <c r="C28" s="21" t="s">
        <v>117</v>
      </c>
      <c r="D28" s="46">
        <f>D11+D24</f>
        <v>808.81205950000117</v>
      </c>
      <c r="E28" s="46">
        <f t="shared" ref="E28:W28" si="22">E11+E24</f>
        <v>0</v>
      </c>
      <c r="F28" s="46">
        <f t="shared" si="22"/>
        <v>16</v>
      </c>
      <c r="G28" s="46">
        <f t="shared" si="22"/>
        <v>16</v>
      </c>
      <c r="H28" s="46">
        <f t="shared" si="22"/>
        <v>16</v>
      </c>
      <c r="I28" s="46">
        <f t="shared" si="22"/>
        <v>2.4199340696718106</v>
      </c>
      <c r="J28" s="46">
        <f t="shared" si="22"/>
        <v>2.4199340696718106</v>
      </c>
      <c r="K28" s="46">
        <f t="shared" si="22"/>
        <v>0.87187027891121793</v>
      </c>
      <c r="L28" s="46">
        <f t="shared" si="22"/>
        <v>9.6859679154358016</v>
      </c>
      <c r="M28" s="46">
        <f t="shared" si="22"/>
        <v>9.6859679154358016</v>
      </c>
      <c r="N28" s="46">
        <f t="shared" si="22"/>
        <v>4.8617979592767746</v>
      </c>
      <c r="O28" s="46">
        <f t="shared" si="22"/>
        <v>21.874298360782483</v>
      </c>
      <c r="P28" s="46">
        <f t="shared" si="22"/>
        <v>21.874298360782483</v>
      </c>
      <c r="Q28" s="46">
        <f t="shared" si="22"/>
        <v>21.226867463377349</v>
      </c>
      <c r="R28" s="46">
        <f t="shared" si="22"/>
        <v>33.980200345890097</v>
      </c>
      <c r="S28" s="46">
        <f t="shared" si="22"/>
        <v>33.980200345890097</v>
      </c>
      <c r="T28" s="46">
        <f t="shared" si="22"/>
        <v>26.960535701565341</v>
      </c>
      <c r="U28" s="46">
        <f t="shared" si="22"/>
        <v>49.980200345890097</v>
      </c>
      <c r="V28" s="46">
        <f t="shared" si="22"/>
        <v>49.980200345890097</v>
      </c>
      <c r="W28" s="46">
        <f t="shared" si="22"/>
        <v>42.960535701565341</v>
      </c>
    </row>
    <row r="29" spans="1:23" ht="19.5" customHeight="1" x14ac:dyDescent="0.25">
      <c r="A29" s="139" t="s">
        <v>35</v>
      </c>
      <c r="B29" s="139"/>
      <c r="C29" s="21" t="s">
        <v>117</v>
      </c>
      <c r="D29" s="46">
        <f>D12+D25</f>
        <v>808.81205950000117</v>
      </c>
      <c r="E29" s="46">
        <f t="shared" ref="E29:W29" si="23">E12+E25</f>
        <v>0</v>
      </c>
      <c r="F29" s="46">
        <f t="shared" si="23"/>
        <v>25.610000000000003</v>
      </c>
      <c r="G29" s="46">
        <f t="shared" si="23"/>
        <v>25.610000000000003</v>
      </c>
      <c r="H29" s="46">
        <f t="shared" si="23"/>
        <v>25.610000000000003</v>
      </c>
      <c r="I29" s="46">
        <f t="shared" si="23"/>
        <v>7.0774160000000004</v>
      </c>
      <c r="J29" s="46">
        <f t="shared" si="23"/>
        <v>7.0774160000000004</v>
      </c>
      <c r="K29" s="46">
        <f t="shared" si="23"/>
        <v>1.8225230000000001</v>
      </c>
      <c r="L29" s="46">
        <f t="shared" si="23"/>
        <v>23.122295000000001</v>
      </c>
      <c r="M29" s="46">
        <f t="shared" si="23"/>
        <v>23.122295000000001</v>
      </c>
      <c r="N29" s="46">
        <f t="shared" si="23"/>
        <v>21.936660499999999</v>
      </c>
      <c r="O29" s="46">
        <f t="shared" si="23"/>
        <v>27.123703999999996</v>
      </c>
      <c r="P29" s="46">
        <f t="shared" si="23"/>
        <v>27.123703999999996</v>
      </c>
      <c r="Q29" s="46">
        <f t="shared" si="23"/>
        <v>32.769503999999998</v>
      </c>
      <c r="R29" s="46">
        <f t="shared" si="23"/>
        <v>57.323415000000004</v>
      </c>
      <c r="S29" s="46">
        <f t="shared" si="23"/>
        <v>57.323415000000004</v>
      </c>
      <c r="T29" s="46">
        <f t="shared" si="23"/>
        <v>56.528687499999997</v>
      </c>
      <c r="U29" s="46">
        <f t="shared" si="23"/>
        <v>82.933415000000011</v>
      </c>
      <c r="V29" s="46">
        <f t="shared" si="23"/>
        <v>82.933415000000011</v>
      </c>
      <c r="W29" s="46">
        <f t="shared" si="23"/>
        <v>82.138687499999989</v>
      </c>
    </row>
    <row r="30" spans="1:23" ht="19.5" customHeight="1" x14ac:dyDescent="0.25">
      <c r="A30" s="139" t="s">
        <v>39</v>
      </c>
      <c r="B30" s="139"/>
      <c r="C30" s="21" t="s">
        <v>117</v>
      </c>
      <c r="D30" s="46">
        <f>D13+D26</f>
        <v>725.55882874327199</v>
      </c>
      <c r="E30" s="46">
        <f t="shared" ref="E30:W30" si="24">E13+E26</f>
        <v>0</v>
      </c>
      <c r="F30" s="46">
        <f t="shared" si="24"/>
        <v>25.610000000000003</v>
      </c>
      <c r="G30" s="46">
        <f t="shared" si="24"/>
        <v>25.610000000000003</v>
      </c>
      <c r="H30" s="46">
        <f t="shared" si="24"/>
        <v>25.610000000000003</v>
      </c>
      <c r="I30" s="46">
        <f t="shared" si="24"/>
        <v>7.0774160000000004</v>
      </c>
      <c r="J30" s="46">
        <f t="shared" si="24"/>
        <v>7.0774160000000004</v>
      </c>
      <c r="K30" s="46">
        <f t="shared" si="24"/>
        <v>1.83</v>
      </c>
      <c r="L30" s="46">
        <f t="shared" si="24"/>
        <v>23.122295000000001</v>
      </c>
      <c r="M30" s="46">
        <f t="shared" si="24"/>
        <v>23.122295000000001</v>
      </c>
      <c r="N30" s="46">
        <f t="shared" si="24"/>
        <v>21.936660499999999</v>
      </c>
      <c r="O30" s="46">
        <f t="shared" si="24"/>
        <v>27.123703999999996</v>
      </c>
      <c r="P30" s="46">
        <f t="shared" si="24"/>
        <v>27.123703999999996</v>
      </c>
      <c r="Q30" s="46">
        <f t="shared" si="24"/>
        <v>32.769503999999998</v>
      </c>
      <c r="R30" s="46">
        <f t="shared" si="24"/>
        <v>57.323415000000004</v>
      </c>
      <c r="S30" s="46">
        <f t="shared" si="24"/>
        <v>57.323415000000004</v>
      </c>
      <c r="T30" s="46">
        <f t="shared" si="24"/>
        <v>56.536164499999991</v>
      </c>
      <c r="U30" s="46">
        <f t="shared" si="24"/>
        <v>82.933415000000011</v>
      </c>
      <c r="V30" s="46">
        <f t="shared" si="24"/>
        <v>82.933415000000011</v>
      </c>
      <c r="W30" s="46">
        <f t="shared" si="24"/>
        <v>82.146164499999998</v>
      </c>
    </row>
  </sheetData>
  <mergeCells count="39">
    <mergeCell ref="A1:F1"/>
    <mergeCell ref="U2:W2"/>
    <mergeCell ref="A2:B3"/>
    <mergeCell ref="C2:C3"/>
    <mergeCell ref="D2:D3"/>
    <mergeCell ref="E2:E3"/>
    <mergeCell ref="F2:H2"/>
    <mergeCell ref="I2:K2"/>
    <mergeCell ref="O1:W1"/>
    <mergeCell ref="L2:N2"/>
    <mergeCell ref="O2:Q2"/>
    <mergeCell ref="R2:T2"/>
    <mergeCell ref="A27:W27"/>
    <mergeCell ref="A28:B28"/>
    <mergeCell ref="A29:B29"/>
    <mergeCell ref="A30:B30"/>
    <mergeCell ref="A5:B5"/>
    <mergeCell ref="A7:B7"/>
    <mergeCell ref="A15:B15"/>
    <mergeCell ref="A17:B17"/>
    <mergeCell ref="A18:B18"/>
    <mergeCell ref="A19:B19"/>
    <mergeCell ref="A20:B20"/>
    <mergeCell ref="A21:B21"/>
    <mergeCell ref="A6:B6"/>
    <mergeCell ref="A26:B26"/>
    <mergeCell ref="A25:B25"/>
    <mergeCell ref="A24:B24"/>
    <mergeCell ref="A23:W23"/>
    <mergeCell ref="A22:B22"/>
    <mergeCell ref="A8:B8"/>
    <mergeCell ref="A9:B9"/>
    <mergeCell ref="A4:W4"/>
    <mergeCell ref="A14:W14"/>
    <mergeCell ref="A16:B16"/>
    <mergeCell ref="A10:W10"/>
    <mergeCell ref="A11:B11"/>
    <mergeCell ref="A12:B12"/>
    <mergeCell ref="A13:B13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"/>
  <sheetViews>
    <sheetView zoomScale="70" zoomScaleNormal="70" workbookViewId="0">
      <selection activeCell="U10" sqref="U10:W12"/>
    </sheetView>
  </sheetViews>
  <sheetFormatPr defaultColWidth="8.7109375" defaultRowHeight="15" x14ac:dyDescent="0.25"/>
  <cols>
    <col min="1" max="1" width="10" style="25" customWidth="1"/>
    <col min="2" max="2" width="20.7109375" style="18" customWidth="1"/>
    <col min="3" max="23" width="10" style="18" customWidth="1"/>
    <col min="24" max="16384" width="8.7109375" style="18"/>
  </cols>
  <sheetData>
    <row r="1" spans="1:23" s="17" customFormat="1" ht="27" customHeight="1" x14ac:dyDescent="0.25">
      <c r="A1" s="140" t="s">
        <v>120</v>
      </c>
      <c r="B1" s="141"/>
      <c r="C1" s="141"/>
      <c r="D1" s="141"/>
      <c r="E1" s="141"/>
      <c r="F1" s="141"/>
      <c r="G1" s="40"/>
      <c r="H1" s="40"/>
      <c r="I1" s="40"/>
      <c r="J1" s="40"/>
      <c r="K1" s="16"/>
      <c r="L1" s="16"/>
      <c r="M1" s="16"/>
      <c r="N1" s="16"/>
      <c r="O1" s="145" t="s">
        <v>13</v>
      </c>
      <c r="P1" s="145"/>
      <c r="Q1" s="145"/>
      <c r="R1" s="145"/>
      <c r="S1" s="145"/>
      <c r="T1" s="145"/>
      <c r="U1" s="145"/>
      <c r="V1" s="145"/>
      <c r="W1" s="146"/>
    </row>
    <row r="2" spans="1:23" ht="27" customHeight="1" x14ac:dyDescent="0.25">
      <c r="A2" s="127" t="s">
        <v>11</v>
      </c>
      <c r="B2" s="127"/>
      <c r="C2" s="142" t="s">
        <v>22</v>
      </c>
      <c r="D2" s="109" t="s">
        <v>19</v>
      </c>
      <c r="E2" s="128" t="s">
        <v>113</v>
      </c>
      <c r="F2" s="109" t="s">
        <v>73</v>
      </c>
      <c r="G2" s="109"/>
      <c r="H2" s="109"/>
      <c r="I2" s="144">
        <v>44378</v>
      </c>
      <c r="J2" s="144"/>
      <c r="K2" s="144"/>
      <c r="L2" s="144">
        <v>44409</v>
      </c>
      <c r="M2" s="144"/>
      <c r="N2" s="144"/>
      <c r="O2" s="144">
        <v>44440</v>
      </c>
      <c r="P2" s="144"/>
      <c r="Q2" s="144"/>
      <c r="R2" s="144" t="s">
        <v>74</v>
      </c>
      <c r="S2" s="144"/>
      <c r="T2" s="144"/>
      <c r="U2" s="109" t="s">
        <v>42</v>
      </c>
      <c r="V2" s="109"/>
      <c r="W2" s="109"/>
    </row>
    <row r="3" spans="1:23" ht="27" customHeight="1" x14ac:dyDescent="0.25">
      <c r="A3" s="127"/>
      <c r="B3" s="127"/>
      <c r="C3" s="143"/>
      <c r="D3" s="109"/>
      <c r="E3" s="128"/>
      <c r="F3" s="11" t="s">
        <v>15</v>
      </c>
      <c r="G3" s="11" t="s">
        <v>41</v>
      </c>
      <c r="H3" s="11" t="s">
        <v>16</v>
      </c>
      <c r="I3" s="11" t="s">
        <v>15</v>
      </c>
      <c r="J3" s="11" t="s">
        <v>41</v>
      </c>
      <c r="K3" s="11" t="s">
        <v>16</v>
      </c>
      <c r="L3" s="11" t="s">
        <v>15</v>
      </c>
      <c r="M3" s="11" t="s">
        <v>41</v>
      </c>
      <c r="N3" s="11" t="s">
        <v>16</v>
      </c>
      <c r="O3" s="11" t="s">
        <v>15</v>
      </c>
      <c r="P3" s="11" t="s">
        <v>41</v>
      </c>
      <c r="Q3" s="11" t="s">
        <v>17</v>
      </c>
      <c r="R3" s="11" t="s">
        <v>15</v>
      </c>
      <c r="S3" s="11" t="s">
        <v>41</v>
      </c>
      <c r="T3" s="11" t="s">
        <v>17</v>
      </c>
      <c r="U3" s="11" t="s">
        <v>15</v>
      </c>
      <c r="V3" s="11" t="s">
        <v>41</v>
      </c>
      <c r="W3" s="11" t="s">
        <v>17</v>
      </c>
    </row>
    <row r="4" spans="1:23" ht="19.5" customHeight="1" x14ac:dyDescent="0.25">
      <c r="A4" s="129" t="s">
        <v>136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</row>
    <row r="5" spans="1:23" ht="19.5" customHeight="1" x14ac:dyDescent="0.25">
      <c r="A5" s="148" t="s">
        <v>149</v>
      </c>
      <c r="B5" s="149"/>
      <c r="C5" s="22" t="s">
        <v>27</v>
      </c>
      <c r="D5" s="59">
        <v>15605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3">
        <f>I5+L5+O5</f>
        <v>0</v>
      </c>
      <c r="S5" s="53">
        <f t="shared" ref="S5:T5" si="0">J5+M5+P5</f>
        <v>0</v>
      </c>
      <c r="T5" s="53">
        <f t="shared" si="0"/>
        <v>0</v>
      </c>
      <c r="U5" s="53">
        <f>F5+R5</f>
        <v>0</v>
      </c>
      <c r="V5" s="53">
        <f t="shared" ref="V5:W5" si="1">G5+S5</f>
        <v>0</v>
      </c>
      <c r="W5" s="53">
        <f t="shared" si="1"/>
        <v>0</v>
      </c>
    </row>
    <row r="6" spans="1:23" ht="19.5" customHeight="1" x14ac:dyDescent="0.25">
      <c r="A6" s="148" t="s">
        <v>47</v>
      </c>
      <c r="B6" s="149"/>
      <c r="C6" s="22" t="s">
        <v>117</v>
      </c>
      <c r="D6" s="64">
        <v>7.3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54">
        <f>I6+L6+O6</f>
        <v>0</v>
      </c>
      <c r="S6" s="54">
        <f t="shared" ref="S6:S8" si="2">J6+M6+P6</f>
        <v>0</v>
      </c>
      <c r="T6" s="54">
        <f t="shared" ref="T6:T8" si="3">K6+N6+Q6</f>
        <v>0</v>
      </c>
      <c r="U6" s="54">
        <f t="shared" ref="U6:U8" si="4">F6+R6</f>
        <v>0</v>
      </c>
      <c r="V6" s="54">
        <f t="shared" ref="V6:V8" si="5">G6+S6</f>
        <v>0</v>
      </c>
      <c r="W6" s="54">
        <f t="shared" ref="W6:W8" si="6">H6+T6</f>
        <v>0</v>
      </c>
    </row>
    <row r="7" spans="1:23" ht="19.5" customHeight="1" x14ac:dyDescent="0.25">
      <c r="A7" s="148" t="s">
        <v>48</v>
      </c>
      <c r="B7" s="149"/>
      <c r="C7" s="22" t="s">
        <v>117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54">
        <f t="shared" ref="R7" si="7">I7+L7+O7</f>
        <v>0</v>
      </c>
      <c r="S7" s="54">
        <f t="shared" si="2"/>
        <v>0</v>
      </c>
      <c r="T7" s="54">
        <f t="shared" si="3"/>
        <v>0</v>
      </c>
      <c r="U7" s="54">
        <f t="shared" si="4"/>
        <v>0</v>
      </c>
      <c r="V7" s="54">
        <f t="shared" si="5"/>
        <v>0</v>
      </c>
      <c r="W7" s="54">
        <f t="shared" si="6"/>
        <v>0</v>
      </c>
    </row>
    <row r="8" spans="1:23" ht="19.5" customHeight="1" x14ac:dyDescent="0.25">
      <c r="A8" s="148" t="s">
        <v>150</v>
      </c>
      <c r="B8" s="149"/>
      <c r="C8" s="22" t="s">
        <v>27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3">
        <f>I8+L8+O8</f>
        <v>0</v>
      </c>
      <c r="S8" s="53">
        <f t="shared" si="2"/>
        <v>0</v>
      </c>
      <c r="T8" s="53">
        <f t="shared" si="3"/>
        <v>0</v>
      </c>
      <c r="U8" s="53">
        <f t="shared" si="4"/>
        <v>0</v>
      </c>
      <c r="V8" s="53">
        <f t="shared" si="5"/>
        <v>0</v>
      </c>
      <c r="W8" s="53">
        <f t="shared" si="6"/>
        <v>0</v>
      </c>
    </row>
    <row r="9" spans="1:23" ht="19.5" customHeight="1" x14ac:dyDescent="0.25">
      <c r="A9" s="129" t="s">
        <v>137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</row>
    <row r="10" spans="1:23" ht="19.5" customHeight="1" x14ac:dyDescent="0.25">
      <c r="A10" s="104" t="s">
        <v>36</v>
      </c>
      <c r="B10" s="105"/>
      <c r="C10" s="21" t="s">
        <v>117</v>
      </c>
      <c r="D10" s="64">
        <v>156</v>
      </c>
      <c r="E10" s="56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55">
        <f t="shared" ref="R10:T12" si="8">I10+L10+O10</f>
        <v>0</v>
      </c>
      <c r="S10" s="55">
        <f t="shared" si="8"/>
        <v>0</v>
      </c>
      <c r="T10" s="55">
        <f t="shared" si="8"/>
        <v>0</v>
      </c>
      <c r="U10" s="54">
        <f>F10+R10</f>
        <v>0</v>
      </c>
      <c r="V10" s="54">
        <f t="shared" ref="V10:W12" si="9">G10+S10</f>
        <v>0</v>
      </c>
      <c r="W10" s="54">
        <f t="shared" si="9"/>
        <v>0</v>
      </c>
    </row>
    <row r="11" spans="1:23" ht="19.5" customHeight="1" x14ac:dyDescent="0.25">
      <c r="A11" s="104" t="s">
        <v>35</v>
      </c>
      <c r="B11" s="105"/>
      <c r="C11" s="21" t="s">
        <v>117</v>
      </c>
      <c r="D11" s="64">
        <v>156</v>
      </c>
      <c r="E11" s="56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55">
        <f t="shared" si="8"/>
        <v>0</v>
      </c>
      <c r="S11" s="55">
        <f t="shared" si="8"/>
        <v>0</v>
      </c>
      <c r="T11" s="55">
        <f t="shared" si="8"/>
        <v>0</v>
      </c>
      <c r="U11" s="54">
        <f t="shared" ref="U11:U12" si="10">F11+R11</f>
        <v>0</v>
      </c>
      <c r="V11" s="54">
        <f t="shared" si="9"/>
        <v>0</v>
      </c>
      <c r="W11" s="54">
        <f t="shared" si="9"/>
        <v>0</v>
      </c>
    </row>
    <row r="12" spans="1:23" ht="19.5" customHeight="1" x14ac:dyDescent="0.25">
      <c r="A12" s="139" t="s">
        <v>39</v>
      </c>
      <c r="B12" s="139"/>
      <c r="C12" s="21" t="s">
        <v>117</v>
      </c>
      <c r="D12" s="64">
        <v>133.1</v>
      </c>
      <c r="E12" s="56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55">
        <f t="shared" si="8"/>
        <v>0</v>
      </c>
      <c r="S12" s="55">
        <f t="shared" si="8"/>
        <v>0</v>
      </c>
      <c r="T12" s="55">
        <f t="shared" si="8"/>
        <v>0</v>
      </c>
      <c r="U12" s="54">
        <f t="shared" si="10"/>
        <v>0</v>
      </c>
      <c r="V12" s="54">
        <f t="shared" si="9"/>
        <v>0</v>
      </c>
      <c r="W12" s="54">
        <f t="shared" si="9"/>
        <v>0</v>
      </c>
    </row>
    <row r="13" spans="1:23" ht="19.5" customHeight="1" x14ac:dyDescent="0.25">
      <c r="A13" s="129" t="s">
        <v>135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</row>
    <row r="14" spans="1:23" ht="19.5" customHeight="1" x14ac:dyDescent="0.25">
      <c r="A14" s="104" t="s">
        <v>36</v>
      </c>
      <c r="B14" s="105"/>
      <c r="C14" s="21" t="s">
        <v>117</v>
      </c>
      <c r="D14" s="46">
        <f>'Q2-Site Services'!D28</f>
        <v>808.81205950000117</v>
      </c>
      <c r="E14" s="46">
        <f>'Q2-Site Services'!E28</f>
        <v>0</v>
      </c>
      <c r="F14" s="46">
        <f>'Q2-Site Services'!F28</f>
        <v>16</v>
      </c>
      <c r="G14" s="46">
        <f>'Q2-Site Services'!G28</f>
        <v>16</v>
      </c>
      <c r="H14" s="46">
        <f>'Q2-Site Services'!H28</f>
        <v>16</v>
      </c>
      <c r="I14" s="46">
        <f>'Q2-Site Services'!I28</f>
        <v>2.4199340696718106</v>
      </c>
      <c r="J14" s="46">
        <f>'Q2-Site Services'!J28</f>
        <v>2.4199340696718106</v>
      </c>
      <c r="K14" s="46">
        <f>'Q2-Site Services'!K28</f>
        <v>0.87187027891121793</v>
      </c>
      <c r="L14" s="46">
        <f>'Q2-Site Services'!L28</f>
        <v>9.6859679154358016</v>
      </c>
      <c r="M14" s="46">
        <f>'Q2-Site Services'!M28</f>
        <v>9.6859679154358016</v>
      </c>
      <c r="N14" s="46">
        <f>'Q2-Site Services'!N28</f>
        <v>4.8617979592767746</v>
      </c>
      <c r="O14" s="46">
        <f>'Q2-Site Services'!O28</f>
        <v>21.874298360782483</v>
      </c>
      <c r="P14" s="46">
        <f>'Q2-Site Services'!P28</f>
        <v>21.874298360782483</v>
      </c>
      <c r="Q14" s="46">
        <f>'Q2-Site Services'!Q28</f>
        <v>21.226867463377349</v>
      </c>
      <c r="R14" s="46">
        <f>'Q2-Site Services'!R28</f>
        <v>33.980200345890097</v>
      </c>
      <c r="S14" s="46">
        <f>'Q2-Site Services'!S28</f>
        <v>33.980200345890097</v>
      </c>
      <c r="T14" s="46">
        <f>'Q2-Site Services'!T28</f>
        <v>26.960535701565341</v>
      </c>
      <c r="U14" s="46">
        <f>'Q2-Site Services'!U28</f>
        <v>49.980200345890097</v>
      </c>
      <c r="V14" s="46">
        <f>'Q2-Site Services'!V28</f>
        <v>49.980200345890097</v>
      </c>
      <c r="W14" s="46">
        <f>'Q2-Site Services'!W28</f>
        <v>42.960535701565341</v>
      </c>
    </row>
    <row r="15" spans="1:23" ht="19.5" customHeight="1" x14ac:dyDescent="0.25">
      <c r="A15" s="104" t="s">
        <v>35</v>
      </c>
      <c r="B15" s="105"/>
      <c r="C15" s="21" t="s">
        <v>117</v>
      </c>
      <c r="D15" s="46">
        <f>'Q2-Site Services'!D29</f>
        <v>808.81205950000117</v>
      </c>
      <c r="E15" s="46">
        <f>'Q2-Site Services'!E29</f>
        <v>0</v>
      </c>
      <c r="F15" s="46">
        <f>'Q2-Site Services'!F29</f>
        <v>25.610000000000003</v>
      </c>
      <c r="G15" s="46">
        <f>'Q2-Site Services'!G29</f>
        <v>25.610000000000003</v>
      </c>
      <c r="H15" s="46">
        <f>'Q2-Site Services'!H29</f>
        <v>25.610000000000003</v>
      </c>
      <c r="I15" s="46">
        <f>'Q2-Site Services'!I29</f>
        <v>7.0774160000000004</v>
      </c>
      <c r="J15" s="46">
        <f>'Q2-Site Services'!J29</f>
        <v>7.0774160000000004</v>
      </c>
      <c r="K15" s="46">
        <f>'Q2-Site Services'!K29</f>
        <v>1.8225230000000001</v>
      </c>
      <c r="L15" s="46">
        <f>'Q2-Site Services'!L29</f>
        <v>23.122295000000001</v>
      </c>
      <c r="M15" s="46">
        <f>'Q2-Site Services'!M29</f>
        <v>23.122295000000001</v>
      </c>
      <c r="N15" s="46">
        <f>'Q2-Site Services'!N29</f>
        <v>21.936660499999999</v>
      </c>
      <c r="O15" s="46">
        <f>'Q2-Site Services'!O29</f>
        <v>27.123703999999996</v>
      </c>
      <c r="P15" s="46">
        <f>'Q2-Site Services'!P29</f>
        <v>27.123703999999996</v>
      </c>
      <c r="Q15" s="46">
        <f>'Q2-Site Services'!Q29</f>
        <v>32.769503999999998</v>
      </c>
      <c r="R15" s="46">
        <f>'Q2-Site Services'!R29</f>
        <v>57.323415000000004</v>
      </c>
      <c r="S15" s="46">
        <f>'Q2-Site Services'!S29</f>
        <v>57.323415000000004</v>
      </c>
      <c r="T15" s="46">
        <f>'Q2-Site Services'!T29</f>
        <v>56.528687499999997</v>
      </c>
      <c r="U15" s="46">
        <f>'Q2-Site Services'!U29</f>
        <v>82.933415000000011</v>
      </c>
      <c r="V15" s="46">
        <f>'Q2-Site Services'!V29</f>
        <v>82.933415000000011</v>
      </c>
      <c r="W15" s="46">
        <f>'Q2-Site Services'!W29</f>
        <v>82.138687499999989</v>
      </c>
    </row>
    <row r="16" spans="1:23" ht="19.5" customHeight="1" x14ac:dyDescent="0.25">
      <c r="A16" s="139" t="s">
        <v>39</v>
      </c>
      <c r="B16" s="139"/>
      <c r="C16" s="21" t="s">
        <v>117</v>
      </c>
      <c r="D16" s="46">
        <f>'Q2-Site Services'!D30</f>
        <v>725.55882874327199</v>
      </c>
      <c r="E16" s="46">
        <f>'Q2-Site Services'!E30</f>
        <v>0</v>
      </c>
      <c r="F16" s="46">
        <f>'Q2-Site Services'!F30</f>
        <v>25.610000000000003</v>
      </c>
      <c r="G16" s="46">
        <f>'Q2-Site Services'!G30</f>
        <v>25.610000000000003</v>
      </c>
      <c r="H16" s="46">
        <f>'Q2-Site Services'!H30</f>
        <v>25.610000000000003</v>
      </c>
      <c r="I16" s="46">
        <f>'Q2-Site Services'!I30</f>
        <v>7.0774160000000004</v>
      </c>
      <c r="J16" s="46">
        <f>'Q2-Site Services'!J30</f>
        <v>7.0774160000000004</v>
      </c>
      <c r="K16" s="46">
        <f>'Q2-Site Services'!K30</f>
        <v>1.83</v>
      </c>
      <c r="L16" s="46">
        <f>'Q2-Site Services'!L30</f>
        <v>23.122295000000001</v>
      </c>
      <c r="M16" s="46">
        <f>'Q2-Site Services'!M30</f>
        <v>23.122295000000001</v>
      </c>
      <c r="N16" s="46">
        <f>'Q2-Site Services'!N30</f>
        <v>21.936660499999999</v>
      </c>
      <c r="O16" s="46">
        <f>'Q2-Site Services'!O30</f>
        <v>27.123703999999996</v>
      </c>
      <c r="P16" s="46">
        <f>'Q2-Site Services'!P30</f>
        <v>27.123703999999996</v>
      </c>
      <c r="Q16" s="46">
        <f>'Q2-Site Services'!Q30</f>
        <v>32.769503999999998</v>
      </c>
      <c r="R16" s="46">
        <f>'Q2-Site Services'!R30</f>
        <v>57.323415000000004</v>
      </c>
      <c r="S16" s="46">
        <f>'Q2-Site Services'!S30</f>
        <v>57.323415000000004</v>
      </c>
      <c r="T16" s="46">
        <f>'Q2-Site Services'!T30</f>
        <v>56.536164499999991</v>
      </c>
      <c r="U16" s="46">
        <f>'Q2-Site Services'!U30</f>
        <v>82.933415000000011</v>
      </c>
      <c r="V16" s="46">
        <f>'Q2-Site Services'!V30</f>
        <v>82.933415000000011</v>
      </c>
      <c r="W16" s="46">
        <f>'Q2-Site Services'!W30</f>
        <v>82.146164499999998</v>
      </c>
    </row>
    <row r="17" spans="1:23" ht="19.5" customHeight="1" x14ac:dyDescent="0.25">
      <c r="A17" s="129" t="s">
        <v>19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</row>
    <row r="18" spans="1:23" ht="19.5" customHeight="1" x14ac:dyDescent="0.25">
      <c r="A18" s="104" t="s">
        <v>36</v>
      </c>
      <c r="B18" s="105"/>
      <c r="C18" s="21" t="s">
        <v>117</v>
      </c>
      <c r="D18" s="47">
        <f>D10+D14</f>
        <v>964.81205950000117</v>
      </c>
      <c r="E18" s="47">
        <f t="shared" ref="E18:W20" si="11">E10+E14</f>
        <v>0</v>
      </c>
      <c r="F18" s="47">
        <f t="shared" si="11"/>
        <v>16</v>
      </c>
      <c r="G18" s="47">
        <f t="shared" si="11"/>
        <v>16</v>
      </c>
      <c r="H18" s="47">
        <f t="shared" si="11"/>
        <v>16</v>
      </c>
      <c r="I18" s="47">
        <f t="shared" si="11"/>
        <v>2.4199340696718106</v>
      </c>
      <c r="J18" s="47">
        <f t="shared" si="11"/>
        <v>2.4199340696718106</v>
      </c>
      <c r="K18" s="47">
        <f t="shared" si="11"/>
        <v>0.87187027891121793</v>
      </c>
      <c r="L18" s="47">
        <f t="shared" si="11"/>
        <v>9.6859679154358016</v>
      </c>
      <c r="M18" s="47">
        <f t="shared" si="11"/>
        <v>9.6859679154358016</v>
      </c>
      <c r="N18" s="47">
        <f t="shared" si="11"/>
        <v>4.8617979592767746</v>
      </c>
      <c r="O18" s="47">
        <f t="shared" si="11"/>
        <v>21.874298360782483</v>
      </c>
      <c r="P18" s="47">
        <f t="shared" si="11"/>
        <v>21.874298360782483</v>
      </c>
      <c r="Q18" s="47">
        <f t="shared" si="11"/>
        <v>21.226867463377349</v>
      </c>
      <c r="R18" s="47">
        <f t="shared" si="11"/>
        <v>33.980200345890097</v>
      </c>
      <c r="S18" s="47">
        <f t="shared" si="11"/>
        <v>33.980200345890097</v>
      </c>
      <c r="T18" s="47">
        <f t="shared" si="11"/>
        <v>26.960535701565341</v>
      </c>
      <c r="U18" s="47">
        <f t="shared" si="11"/>
        <v>49.980200345890097</v>
      </c>
      <c r="V18" s="47">
        <f t="shared" si="11"/>
        <v>49.980200345890097</v>
      </c>
      <c r="W18" s="47">
        <f t="shared" si="11"/>
        <v>42.960535701565341</v>
      </c>
    </row>
    <row r="19" spans="1:23" ht="19.5" customHeight="1" x14ac:dyDescent="0.25">
      <c r="A19" s="104" t="s">
        <v>35</v>
      </c>
      <c r="B19" s="105"/>
      <c r="C19" s="21" t="s">
        <v>117</v>
      </c>
      <c r="D19" s="47">
        <f t="shared" ref="D19:S20" si="12">D11+D15</f>
        <v>964.81205950000117</v>
      </c>
      <c r="E19" s="47">
        <f t="shared" si="12"/>
        <v>0</v>
      </c>
      <c r="F19" s="47">
        <f t="shared" si="12"/>
        <v>25.610000000000003</v>
      </c>
      <c r="G19" s="47">
        <f t="shared" si="12"/>
        <v>25.610000000000003</v>
      </c>
      <c r="H19" s="47">
        <f t="shared" si="12"/>
        <v>25.610000000000003</v>
      </c>
      <c r="I19" s="47">
        <f t="shared" si="12"/>
        <v>7.0774160000000004</v>
      </c>
      <c r="J19" s="47">
        <f t="shared" si="12"/>
        <v>7.0774160000000004</v>
      </c>
      <c r="K19" s="47">
        <f t="shared" si="12"/>
        <v>1.8225230000000001</v>
      </c>
      <c r="L19" s="47">
        <f t="shared" si="12"/>
        <v>23.122295000000001</v>
      </c>
      <c r="M19" s="47">
        <f t="shared" si="12"/>
        <v>23.122295000000001</v>
      </c>
      <c r="N19" s="47">
        <f t="shared" si="12"/>
        <v>21.936660499999999</v>
      </c>
      <c r="O19" s="47">
        <f t="shared" si="12"/>
        <v>27.123703999999996</v>
      </c>
      <c r="P19" s="47">
        <f t="shared" si="12"/>
        <v>27.123703999999996</v>
      </c>
      <c r="Q19" s="47">
        <f t="shared" si="12"/>
        <v>32.769503999999998</v>
      </c>
      <c r="R19" s="47">
        <f t="shared" si="12"/>
        <v>57.323415000000004</v>
      </c>
      <c r="S19" s="47">
        <f t="shared" si="12"/>
        <v>57.323415000000004</v>
      </c>
      <c r="T19" s="47">
        <f t="shared" si="11"/>
        <v>56.528687499999997</v>
      </c>
      <c r="U19" s="47">
        <f t="shared" si="11"/>
        <v>82.933415000000011</v>
      </c>
      <c r="V19" s="47">
        <f t="shared" si="11"/>
        <v>82.933415000000011</v>
      </c>
      <c r="W19" s="47">
        <f t="shared" si="11"/>
        <v>82.138687499999989</v>
      </c>
    </row>
    <row r="20" spans="1:23" ht="19.5" customHeight="1" x14ac:dyDescent="0.25">
      <c r="A20" s="104" t="s">
        <v>39</v>
      </c>
      <c r="B20" s="105"/>
      <c r="C20" s="21" t="s">
        <v>117</v>
      </c>
      <c r="D20" s="47">
        <f t="shared" si="12"/>
        <v>858.65882874327201</v>
      </c>
      <c r="E20" s="47">
        <f t="shared" si="11"/>
        <v>0</v>
      </c>
      <c r="F20" s="47">
        <f t="shared" si="11"/>
        <v>25.610000000000003</v>
      </c>
      <c r="G20" s="47">
        <f t="shared" si="11"/>
        <v>25.610000000000003</v>
      </c>
      <c r="H20" s="47">
        <f t="shared" si="11"/>
        <v>25.610000000000003</v>
      </c>
      <c r="I20" s="47">
        <f t="shared" si="11"/>
        <v>7.0774160000000004</v>
      </c>
      <c r="J20" s="47">
        <f t="shared" si="11"/>
        <v>7.0774160000000004</v>
      </c>
      <c r="K20" s="47">
        <f t="shared" si="11"/>
        <v>1.83</v>
      </c>
      <c r="L20" s="47">
        <f t="shared" si="11"/>
        <v>23.122295000000001</v>
      </c>
      <c r="M20" s="47">
        <f t="shared" si="11"/>
        <v>23.122295000000001</v>
      </c>
      <c r="N20" s="47">
        <f t="shared" si="11"/>
        <v>21.936660499999999</v>
      </c>
      <c r="O20" s="47">
        <f t="shared" si="11"/>
        <v>27.123703999999996</v>
      </c>
      <c r="P20" s="47">
        <f t="shared" si="11"/>
        <v>27.123703999999996</v>
      </c>
      <c r="Q20" s="47">
        <f t="shared" si="11"/>
        <v>32.769503999999998</v>
      </c>
      <c r="R20" s="47">
        <f t="shared" si="11"/>
        <v>57.323415000000004</v>
      </c>
      <c r="S20" s="47">
        <f t="shared" si="11"/>
        <v>57.323415000000004</v>
      </c>
      <c r="T20" s="47">
        <f t="shared" si="11"/>
        <v>56.536164499999991</v>
      </c>
      <c r="U20" s="47">
        <f t="shared" si="11"/>
        <v>82.933415000000011</v>
      </c>
      <c r="V20" s="47">
        <f t="shared" si="11"/>
        <v>82.933415000000011</v>
      </c>
      <c r="W20" s="47">
        <f t="shared" si="11"/>
        <v>82.146164499999998</v>
      </c>
    </row>
    <row r="21" spans="1:23" ht="19.5" customHeight="1" x14ac:dyDescent="0.25">
      <c r="A21" s="129" t="s">
        <v>12</v>
      </c>
      <c r="B21" s="129"/>
      <c r="C21" s="49" t="s">
        <v>117</v>
      </c>
      <c r="D21" s="48">
        <f>D19-D20</f>
        <v>106.15323075672916</v>
      </c>
      <c r="E21" s="48">
        <f t="shared" ref="E21:W21" si="13">E19-E20</f>
        <v>0</v>
      </c>
      <c r="F21" s="48">
        <f t="shared" si="13"/>
        <v>0</v>
      </c>
      <c r="G21" s="48">
        <f t="shared" si="13"/>
        <v>0</v>
      </c>
      <c r="H21" s="48">
        <f t="shared" si="13"/>
        <v>0</v>
      </c>
      <c r="I21" s="48">
        <f t="shared" si="13"/>
        <v>0</v>
      </c>
      <c r="J21" s="48">
        <f t="shared" si="13"/>
        <v>0</v>
      </c>
      <c r="K21" s="48">
        <f t="shared" si="13"/>
        <v>-7.4769999999999559E-3</v>
      </c>
      <c r="L21" s="48">
        <f t="shared" si="13"/>
        <v>0</v>
      </c>
      <c r="M21" s="48">
        <f t="shared" si="13"/>
        <v>0</v>
      </c>
      <c r="N21" s="48">
        <f t="shared" si="13"/>
        <v>0</v>
      </c>
      <c r="O21" s="48">
        <f t="shared" si="13"/>
        <v>0</v>
      </c>
      <c r="P21" s="48">
        <f t="shared" si="13"/>
        <v>0</v>
      </c>
      <c r="Q21" s="48">
        <f t="shared" si="13"/>
        <v>0</v>
      </c>
      <c r="R21" s="48">
        <f t="shared" si="13"/>
        <v>0</v>
      </c>
      <c r="S21" s="48">
        <f t="shared" si="13"/>
        <v>0</v>
      </c>
      <c r="T21" s="48">
        <f t="shared" si="13"/>
        <v>-7.4769999999944048E-3</v>
      </c>
      <c r="U21" s="48">
        <f t="shared" si="13"/>
        <v>0</v>
      </c>
      <c r="V21" s="48">
        <f t="shared" si="13"/>
        <v>0</v>
      </c>
      <c r="W21" s="48">
        <f t="shared" si="13"/>
        <v>-7.4770000000086156E-3</v>
      </c>
    </row>
    <row r="22" spans="1:23" ht="19.5" customHeight="1" x14ac:dyDescent="0.25">
      <c r="A22" s="129" t="s">
        <v>37</v>
      </c>
      <c r="B22" s="129"/>
      <c r="C22" s="49" t="s">
        <v>151</v>
      </c>
      <c r="D22" s="77">
        <f>Summary!$C$23</f>
        <v>0.11002287627276659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x14ac:dyDescent="0.25">
      <c r="A23" s="147"/>
      <c r="B23" s="147"/>
      <c r="C23" s="24"/>
    </row>
    <row r="24" spans="1:23" x14ac:dyDescent="0.25">
      <c r="A24" s="147"/>
      <c r="B24" s="147"/>
      <c r="C24" s="24"/>
    </row>
  </sheetData>
  <mergeCells count="33">
    <mergeCell ref="O1:W1"/>
    <mergeCell ref="A2:B3"/>
    <mergeCell ref="C2:C3"/>
    <mergeCell ref="D2:D3"/>
    <mergeCell ref="E2:E3"/>
    <mergeCell ref="F2:H2"/>
    <mergeCell ref="I2:K2"/>
    <mergeCell ref="L2:N2"/>
    <mergeCell ref="O2:Q2"/>
    <mergeCell ref="R2:T2"/>
    <mergeCell ref="A1:F1"/>
    <mergeCell ref="A9:W9"/>
    <mergeCell ref="A8:B8"/>
    <mergeCell ref="U2:W2"/>
    <mergeCell ref="A4:W4"/>
    <mergeCell ref="A5:B5"/>
    <mergeCell ref="A6:B6"/>
    <mergeCell ref="A7:B7"/>
    <mergeCell ref="A22:B22"/>
    <mergeCell ref="A23:B23"/>
    <mergeCell ref="A24:B24"/>
    <mergeCell ref="A16:B16"/>
    <mergeCell ref="A17:W17"/>
    <mergeCell ref="A18:B18"/>
    <mergeCell ref="A19:B19"/>
    <mergeCell ref="A20:B20"/>
    <mergeCell ref="A21:B21"/>
    <mergeCell ref="A15:B15"/>
    <mergeCell ref="A10:B10"/>
    <mergeCell ref="A11:B11"/>
    <mergeCell ref="A12:B12"/>
    <mergeCell ref="A13:W13"/>
    <mergeCell ref="A14:B14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0"/>
  <sheetViews>
    <sheetView topLeftCell="A7" zoomScale="70" zoomScaleNormal="70" workbookViewId="0">
      <selection activeCell="D28" sqref="D28:W30"/>
    </sheetView>
  </sheetViews>
  <sheetFormatPr defaultColWidth="8.7109375" defaultRowHeight="15" x14ac:dyDescent="0.25"/>
  <cols>
    <col min="1" max="1" width="10" style="18" customWidth="1"/>
    <col min="2" max="2" width="15.7109375" style="18" customWidth="1"/>
    <col min="3" max="23" width="10" style="18" customWidth="1"/>
    <col min="24" max="16384" width="8.7109375" style="18"/>
  </cols>
  <sheetData>
    <row r="1" spans="1:23" s="17" customFormat="1" ht="27" customHeight="1" x14ac:dyDescent="0.25">
      <c r="A1" s="140" t="s">
        <v>119</v>
      </c>
      <c r="B1" s="141"/>
      <c r="C1" s="141"/>
      <c r="D1" s="141"/>
      <c r="E1" s="141"/>
      <c r="F1" s="141"/>
      <c r="G1" s="40"/>
      <c r="H1" s="40"/>
      <c r="I1" s="40"/>
      <c r="J1" s="40"/>
      <c r="K1" s="16"/>
      <c r="L1" s="16"/>
      <c r="M1" s="16"/>
      <c r="N1" s="16"/>
      <c r="O1" s="145" t="s">
        <v>13</v>
      </c>
      <c r="P1" s="145"/>
      <c r="Q1" s="145"/>
      <c r="R1" s="145"/>
      <c r="S1" s="145"/>
      <c r="T1" s="145"/>
      <c r="U1" s="145"/>
      <c r="V1" s="145"/>
      <c r="W1" s="146"/>
    </row>
    <row r="2" spans="1:23" ht="27" customHeight="1" x14ac:dyDescent="0.25">
      <c r="A2" s="127" t="s">
        <v>11</v>
      </c>
      <c r="B2" s="127"/>
      <c r="C2" s="142" t="s">
        <v>22</v>
      </c>
      <c r="D2" s="109" t="s">
        <v>19</v>
      </c>
      <c r="E2" s="128" t="s">
        <v>113</v>
      </c>
      <c r="F2" s="109" t="s">
        <v>50</v>
      </c>
      <c r="G2" s="109"/>
      <c r="H2" s="109"/>
      <c r="I2" s="144">
        <v>44470</v>
      </c>
      <c r="J2" s="144"/>
      <c r="K2" s="144"/>
      <c r="L2" s="144">
        <v>44501</v>
      </c>
      <c r="M2" s="144"/>
      <c r="N2" s="144"/>
      <c r="O2" s="144">
        <v>44531</v>
      </c>
      <c r="P2" s="144"/>
      <c r="Q2" s="144"/>
      <c r="R2" s="144" t="s">
        <v>72</v>
      </c>
      <c r="S2" s="144"/>
      <c r="T2" s="144"/>
      <c r="U2" s="109" t="s">
        <v>43</v>
      </c>
      <c r="V2" s="109"/>
      <c r="W2" s="109"/>
    </row>
    <row r="3" spans="1:23" ht="27" customHeight="1" x14ac:dyDescent="0.25">
      <c r="A3" s="127"/>
      <c r="B3" s="127"/>
      <c r="C3" s="143"/>
      <c r="D3" s="109"/>
      <c r="E3" s="128"/>
      <c r="F3" s="11" t="s">
        <v>15</v>
      </c>
      <c r="G3" s="11" t="s">
        <v>41</v>
      </c>
      <c r="H3" s="11" t="s">
        <v>17</v>
      </c>
      <c r="I3" s="11" t="s">
        <v>15</v>
      </c>
      <c r="J3" s="11" t="s">
        <v>41</v>
      </c>
      <c r="K3" s="11" t="s">
        <v>17</v>
      </c>
      <c r="L3" s="11" t="s">
        <v>15</v>
      </c>
      <c r="M3" s="11" t="s">
        <v>41</v>
      </c>
      <c r="N3" s="11" t="s">
        <v>17</v>
      </c>
      <c r="O3" s="11" t="s">
        <v>15</v>
      </c>
      <c r="P3" s="11" t="s">
        <v>41</v>
      </c>
      <c r="Q3" s="11" t="s">
        <v>17</v>
      </c>
      <c r="R3" s="11" t="s">
        <v>15</v>
      </c>
      <c r="S3" s="11" t="s">
        <v>41</v>
      </c>
      <c r="T3" s="11" t="s">
        <v>17</v>
      </c>
      <c r="U3" s="11" t="s">
        <v>15</v>
      </c>
      <c r="V3" s="11" t="s">
        <v>41</v>
      </c>
      <c r="W3" s="11" t="s">
        <v>17</v>
      </c>
    </row>
    <row r="4" spans="1:23" ht="19.5" customHeight="1" x14ac:dyDescent="0.25">
      <c r="A4" s="136" t="s">
        <v>131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8"/>
    </row>
    <row r="5" spans="1:23" ht="19.5" customHeight="1" x14ac:dyDescent="0.25">
      <c r="A5" s="135" t="s">
        <v>125</v>
      </c>
      <c r="B5" s="135"/>
      <c r="C5" s="19" t="s">
        <v>126</v>
      </c>
      <c r="D5" s="20">
        <f>'Q2-Site Services'!D5</f>
        <v>305000</v>
      </c>
      <c r="E5" s="53">
        <f>'Q2-Site Services'!E5</f>
        <v>0</v>
      </c>
      <c r="F5" s="66">
        <f>'Q2-Site Services'!U5</f>
        <v>0</v>
      </c>
      <c r="G5" s="66">
        <f>'Q2-Site Services'!V5</f>
        <v>0</v>
      </c>
      <c r="H5" s="66">
        <f>'Q2-Site Services'!W5</f>
        <v>21650</v>
      </c>
      <c r="I5" s="65">
        <v>16752.768166089965</v>
      </c>
      <c r="J5" s="65">
        <v>16752.768166089965</v>
      </c>
      <c r="K5" s="65">
        <v>16752.768166089965</v>
      </c>
      <c r="L5" s="65">
        <v>20702.688581314877</v>
      </c>
      <c r="M5" s="65">
        <v>20702.688581314877</v>
      </c>
      <c r="N5" s="65">
        <v>34504.48096885813</v>
      </c>
      <c r="O5" s="65">
        <v>26000.357003460205</v>
      </c>
      <c r="P5" s="65">
        <v>26000.357003460205</v>
      </c>
      <c r="Q5" s="65">
        <v>37681.676816608997</v>
      </c>
      <c r="R5" s="66">
        <f>I5+L5+O5</f>
        <v>63455.81375086504</v>
      </c>
      <c r="S5" s="66">
        <f t="shared" ref="S5:T5" si="0">J5+M5+P5</f>
        <v>63455.81375086504</v>
      </c>
      <c r="T5" s="66">
        <f t="shared" si="0"/>
        <v>88938.925951557088</v>
      </c>
      <c r="U5" s="66">
        <f>F5+R5</f>
        <v>63455.81375086504</v>
      </c>
      <c r="V5" s="66">
        <f t="shared" ref="V5:W9" si="1">G5+S5</f>
        <v>63455.81375086504</v>
      </c>
      <c r="W5" s="66">
        <f t="shared" si="1"/>
        <v>110588.92595155709</v>
      </c>
    </row>
    <row r="6" spans="1:23" ht="19.5" customHeight="1" x14ac:dyDescent="0.25">
      <c r="A6" s="135" t="s">
        <v>44</v>
      </c>
      <c r="B6" s="135"/>
      <c r="C6" s="19" t="s">
        <v>126</v>
      </c>
      <c r="D6" s="41">
        <f>'Q2-Site Services'!D6</f>
        <v>132500</v>
      </c>
      <c r="E6" s="53">
        <f>'Q2-Site Services'!E6</f>
        <v>0</v>
      </c>
      <c r="F6" s="66">
        <f>'Q2-Site Services'!U6</f>
        <v>18180</v>
      </c>
      <c r="G6" s="66">
        <f>'Q2-Site Services'!V6</f>
        <v>18180</v>
      </c>
      <c r="H6" s="66">
        <f>'Q2-Site Services'!W6</f>
        <v>19014</v>
      </c>
      <c r="I6" s="65">
        <v>5776.8166089965398</v>
      </c>
      <c r="J6" s="65">
        <v>5776.8166089965398</v>
      </c>
      <c r="K6" s="65">
        <v>5776.8166089965398</v>
      </c>
      <c r="L6" s="65">
        <v>7198.0968858131491</v>
      </c>
      <c r="M6" s="65">
        <v>7198.0968858131491</v>
      </c>
      <c r="N6" s="65">
        <v>11898.096885813149</v>
      </c>
      <c r="O6" s="65">
        <v>9027.6816608996542</v>
      </c>
      <c r="P6" s="65">
        <v>9027.6816608996542</v>
      </c>
      <c r="Q6" s="65">
        <v>12993.681660899654</v>
      </c>
      <c r="R6" s="66">
        <f t="shared" ref="R6:R9" si="2">I6+L6+O6</f>
        <v>22002.595155709343</v>
      </c>
      <c r="S6" s="66">
        <f t="shared" ref="S6:S9" si="3">J6+M6+P6</f>
        <v>22002.595155709343</v>
      </c>
      <c r="T6" s="66">
        <f t="shared" ref="T6:T9" si="4">K6+N6+Q6</f>
        <v>30668.595155709343</v>
      </c>
      <c r="U6" s="66">
        <f t="shared" ref="U6:U9" si="5">F6+R6</f>
        <v>40182.595155709343</v>
      </c>
      <c r="V6" s="66">
        <f t="shared" si="1"/>
        <v>40182.595155709343</v>
      </c>
      <c r="W6" s="66">
        <f t="shared" si="1"/>
        <v>49682.595155709343</v>
      </c>
    </row>
    <row r="7" spans="1:23" ht="19.5" customHeight="1" x14ac:dyDescent="0.25">
      <c r="A7" s="135" t="s">
        <v>26</v>
      </c>
      <c r="B7" s="135"/>
      <c r="C7" s="19" t="s">
        <v>127</v>
      </c>
      <c r="D7" s="41">
        <f>'Q2-Site Services'!D7</f>
        <v>448500</v>
      </c>
      <c r="E7" s="53">
        <f>'Q2-Site Services'!E7</f>
        <v>0</v>
      </c>
      <c r="F7" s="66">
        <f>'Q2-Site Services'!U7</f>
        <v>9090</v>
      </c>
      <c r="G7" s="66">
        <f>'Q2-Site Services'!V7</f>
        <v>9090</v>
      </c>
      <c r="H7" s="66">
        <f>'Q2-Site Services'!W7</f>
        <v>9507</v>
      </c>
      <c r="I7" s="65">
        <v>11553.63321799308</v>
      </c>
      <c r="J7" s="65">
        <v>11553.63321799308</v>
      </c>
      <c r="K7" s="65">
        <v>5776.8166089965398</v>
      </c>
      <c r="L7" s="65">
        <v>14396.193771626298</v>
      </c>
      <c r="M7" s="65">
        <v>14396.193771626298</v>
      </c>
      <c r="N7" s="65">
        <v>23796.193771626298</v>
      </c>
      <c r="O7" s="65">
        <v>18055.363321799308</v>
      </c>
      <c r="P7" s="65">
        <v>18055.363321799308</v>
      </c>
      <c r="Q7" s="65">
        <v>19490.522491349482</v>
      </c>
      <c r="R7" s="66">
        <f t="shared" si="2"/>
        <v>44005.190311418686</v>
      </c>
      <c r="S7" s="66">
        <f t="shared" si="3"/>
        <v>44005.190311418686</v>
      </c>
      <c r="T7" s="66">
        <f t="shared" si="4"/>
        <v>49063.532871972318</v>
      </c>
      <c r="U7" s="66">
        <f t="shared" si="5"/>
        <v>53095.190311418686</v>
      </c>
      <c r="V7" s="66">
        <f t="shared" si="1"/>
        <v>53095.190311418686</v>
      </c>
      <c r="W7" s="66">
        <f t="shared" si="1"/>
        <v>58570.532871972318</v>
      </c>
    </row>
    <row r="8" spans="1:23" ht="19.5" customHeight="1" x14ac:dyDescent="0.25">
      <c r="A8" s="135" t="s">
        <v>49</v>
      </c>
      <c r="B8" s="135"/>
      <c r="C8" s="19" t="s">
        <v>27</v>
      </c>
      <c r="D8" s="41">
        <f>'Q2-Site Services'!D8</f>
        <v>12840</v>
      </c>
      <c r="E8" s="53">
        <f>'Q2-Site Services'!E8</f>
        <v>0</v>
      </c>
      <c r="F8" s="66">
        <f>'Q2-Site Services'!U8</f>
        <v>1817.8000000000002</v>
      </c>
      <c r="G8" s="66">
        <f>'Q2-Site Services'!V8</f>
        <v>1817.8000000000002</v>
      </c>
      <c r="H8" s="66">
        <f>'Q2-Site Services'!W8</f>
        <v>1902</v>
      </c>
      <c r="I8" s="65">
        <v>548.79757785467132</v>
      </c>
      <c r="J8" s="65">
        <v>548.79757785467132</v>
      </c>
      <c r="K8" s="65">
        <v>578</v>
      </c>
      <c r="L8" s="65">
        <v>683.8192041522492</v>
      </c>
      <c r="M8" s="65">
        <v>683.8192041522492</v>
      </c>
      <c r="N8" s="65">
        <v>1190</v>
      </c>
      <c r="O8" s="65">
        <v>857.62975778546718</v>
      </c>
      <c r="P8" s="65">
        <v>857.62975778546718</v>
      </c>
      <c r="Q8" s="65">
        <v>1299</v>
      </c>
      <c r="R8" s="66">
        <f t="shared" si="2"/>
        <v>2090.2465397923875</v>
      </c>
      <c r="S8" s="66">
        <f t="shared" si="3"/>
        <v>2090.2465397923875</v>
      </c>
      <c r="T8" s="66">
        <f t="shared" si="4"/>
        <v>3067</v>
      </c>
      <c r="U8" s="66">
        <f t="shared" si="5"/>
        <v>3908.0465397923876</v>
      </c>
      <c r="V8" s="66">
        <f t="shared" si="1"/>
        <v>3908.0465397923876</v>
      </c>
      <c r="W8" s="66">
        <f t="shared" si="1"/>
        <v>4969</v>
      </c>
    </row>
    <row r="9" spans="1:23" ht="19.5" customHeight="1" x14ac:dyDescent="0.25">
      <c r="A9" s="135" t="s">
        <v>118</v>
      </c>
      <c r="B9" s="135"/>
      <c r="C9" s="19"/>
      <c r="D9" s="45">
        <f>'Q2-Site Services'!D9</f>
        <v>0</v>
      </c>
      <c r="E9" s="53">
        <f>'Q2-Site Services'!E9</f>
        <v>0</v>
      </c>
      <c r="F9" s="66">
        <f>'Q2-Site Services'!U9</f>
        <v>0</v>
      </c>
      <c r="G9" s="66">
        <f>'Q2-Site Services'!V9</f>
        <v>0</v>
      </c>
      <c r="H9" s="66">
        <f>'Q2-Site Services'!W9</f>
        <v>0</v>
      </c>
      <c r="I9" s="65"/>
      <c r="J9" s="65"/>
      <c r="K9" s="65"/>
      <c r="L9" s="65"/>
      <c r="M9" s="65"/>
      <c r="N9" s="65"/>
      <c r="O9" s="65"/>
      <c r="P9" s="65"/>
      <c r="Q9" s="65"/>
      <c r="R9" s="66">
        <f t="shared" si="2"/>
        <v>0</v>
      </c>
      <c r="S9" s="66">
        <f t="shared" si="3"/>
        <v>0</v>
      </c>
      <c r="T9" s="66">
        <f t="shared" si="4"/>
        <v>0</v>
      </c>
      <c r="U9" s="66">
        <f t="shared" si="5"/>
        <v>0</v>
      </c>
      <c r="V9" s="66">
        <f t="shared" si="1"/>
        <v>0</v>
      </c>
      <c r="W9" s="66">
        <f t="shared" si="1"/>
        <v>0</v>
      </c>
    </row>
    <row r="10" spans="1:23" ht="19.5" customHeight="1" x14ac:dyDescent="0.25">
      <c r="A10" s="150" t="s">
        <v>132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</row>
    <row r="11" spans="1:23" ht="19.5" customHeight="1" x14ac:dyDescent="0.25">
      <c r="A11" s="139" t="s">
        <v>36</v>
      </c>
      <c r="B11" s="139"/>
      <c r="C11" s="21" t="s">
        <v>117</v>
      </c>
      <c r="D11" s="46">
        <f>'Q2-Site Services'!D11</f>
        <v>265.98675950000001</v>
      </c>
      <c r="E11" s="54">
        <f>'Q2-Site Services'!E11</f>
        <v>0</v>
      </c>
      <c r="F11" s="54">
        <f>'Q2-Site Services'!U11</f>
        <v>23.113512827502998</v>
      </c>
      <c r="G11" s="54">
        <f>'Q2-Site Services'!V11</f>
        <v>23.113512827502998</v>
      </c>
      <c r="H11" s="54">
        <f>'Q2-Site Services'!W11</f>
        <v>24.260503315846222</v>
      </c>
      <c r="I11" s="64">
        <v>3.8352037275809794</v>
      </c>
      <c r="J11" s="64">
        <v>3.8352037275809794</v>
      </c>
      <c r="K11" s="64">
        <v>3.4717693873809639</v>
      </c>
      <c r="L11" s="64">
        <v>4.7727728635011744</v>
      </c>
      <c r="M11" s="64">
        <v>4.7727728635011744</v>
      </c>
      <c r="N11" s="64">
        <v>8.5579532592303984</v>
      </c>
      <c r="O11" s="64">
        <v>5.9871418752782013</v>
      </c>
      <c r="P11" s="64">
        <v>5.9871418752782013</v>
      </c>
      <c r="Q11" s="64">
        <v>9.4695323689918034</v>
      </c>
      <c r="R11" s="54">
        <f>I11+L11+O11</f>
        <v>14.595118466360354</v>
      </c>
      <c r="S11" s="54">
        <f t="shared" ref="S11:S13" si="6">J11+M11+P11</f>
        <v>14.595118466360354</v>
      </c>
      <c r="T11" s="54">
        <f t="shared" ref="T11:T13" si="7">K11+N11+Q11</f>
        <v>21.499255015603165</v>
      </c>
      <c r="U11" s="54">
        <f t="shared" ref="U11:U13" si="8">F11+R11</f>
        <v>37.708631293863348</v>
      </c>
      <c r="V11" s="54">
        <f t="shared" ref="V11:V13" si="9">G11+S11</f>
        <v>37.708631293863348</v>
      </c>
      <c r="W11" s="54">
        <f t="shared" ref="W11:W13" si="10">H11+T11</f>
        <v>45.75975833144939</v>
      </c>
    </row>
    <row r="12" spans="1:23" ht="19.5" customHeight="1" x14ac:dyDescent="0.25">
      <c r="A12" s="139" t="s">
        <v>35</v>
      </c>
      <c r="B12" s="139"/>
      <c r="C12" s="21" t="s">
        <v>117</v>
      </c>
      <c r="D12" s="46">
        <f>'Q2-Site Services'!D12</f>
        <v>265.98675950000001</v>
      </c>
      <c r="E12" s="54">
        <f>'Q2-Site Services'!E12</f>
        <v>0</v>
      </c>
      <c r="F12" s="54">
        <f>'Q2-Site Services'!U12</f>
        <v>3.7177419999999999</v>
      </c>
      <c r="G12" s="54">
        <f>'Q2-Site Services'!V12</f>
        <v>3.7177419999999999</v>
      </c>
      <c r="H12" s="54">
        <f>'Q2-Site Services'!W12</f>
        <v>3.8612850000000001</v>
      </c>
      <c r="I12" s="64">
        <v>1.6654562283737027</v>
      </c>
      <c r="J12" s="64">
        <v>1.6654562283737027</v>
      </c>
      <c r="K12" s="64">
        <v>1.6243375086505192</v>
      </c>
      <c r="L12" s="64">
        <v>2.0752113321799306</v>
      </c>
      <c r="M12" s="64">
        <v>2.0752113321799306</v>
      </c>
      <c r="N12" s="64">
        <v>4.3061872179930791</v>
      </c>
      <c r="O12" s="64">
        <v>2.6026806228373704</v>
      </c>
      <c r="P12" s="64">
        <v>2.6026806228373704</v>
      </c>
      <c r="Q12" s="64">
        <v>4.1783525373010386</v>
      </c>
      <c r="R12" s="54">
        <f t="shared" ref="R12:R13" si="11">I12+L12+O12</f>
        <v>6.3433481833910035</v>
      </c>
      <c r="S12" s="54">
        <f t="shared" si="6"/>
        <v>6.3433481833910035</v>
      </c>
      <c r="T12" s="54">
        <f t="shared" si="7"/>
        <v>10.108877263944638</v>
      </c>
      <c r="U12" s="54">
        <f t="shared" si="8"/>
        <v>10.061090183391004</v>
      </c>
      <c r="V12" s="54">
        <f t="shared" si="9"/>
        <v>10.061090183391004</v>
      </c>
      <c r="W12" s="54">
        <f t="shared" si="10"/>
        <v>13.970162263944639</v>
      </c>
    </row>
    <row r="13" spans="1:23" ht="19.5" customHeight="1" x14ac:dyDescent="0.25">
      <c r="A13" s="139" t="s">
        <v>39</v>
      </c>
      <c r="B13" s="139"/>
      <c r="C13" s="21" t="s">
        <v>117</v>
      </c>
      <c r="D13" s="46">
        <f>'Q2-Site Services'!D13</f>
        <v>197.17172509166295</v>
      </c>
      <c r="E13" s="54">
        <f>'Q2-Site Services'!E13</f>
        <v>0</v>
      </c>
      <c r="F13" s="54">
        <f>'Q2-Site Services'!U13</f>
        <v>3.7177419999999999</v>
      </c>
      <c r="G13" s="54">
        <f>'Q2-Site Services'!V13</f>
        <v>3.7177419999999999</v>
      </c>
      <c r="H13" s="54">
        <f>'Q2-Site Services'!W13</f>
        <v>4.0994349999999997</v>
      </c>
      <c r="I13" s="64">
        <v>1.8497366782006923</v>
      </c>
      <c r="J13" s="64">
        <v>1.8497366782006923</v>
      </c>
      <c r="K13" s="64">
        <v>1.6243375086505192</v>
      </c>
      <c r="L13" s="64">
        <v>2.3029409065743947</v>
      </c>
      <c r="M13" s="64">
        <v>2.3029409065743947</v>
      </c>
      <c r="N13" s="64">
        <v>4.3061872179930791</v>
      </c>
      <c r="O13" s="64">
        <v>2.8886845498754328</v>
      </c>
      <c r="P13" s="64">
        <v>2.8886845498754328</v>
      </c>
      <c r="Q13" s="64">
        <v>4.1783525373010386</v>
      </c>
      <c r="R13" s="54">
        <f t="shared" si="11"/>
        <v>7.0413621346505195</v>
      </c>
      <c r="S13" s="54">
        <f t="shared" si="6"/>
        <v>7.0413621346505195</v>
      </c>
      <c r="T13" s="54">
        <f t="shared" si="7"/>
        <v>10.108877263944638</v>
      </c>
      <c r="U13" s="54">
        <f t="shared" si="8"/>
        <v>10.759104134650519</v>
      </c>
      <c r="V13" s="54">
        <f t="shared" si="9"/>
        <v>10.759104134650519</v>
      </c>
      <c r="W13" s="54">
        <f t="shared" si="10"/>
        <v>14.208312263944638</v>
      </c>
    </row>
    <row r="14" spans="1:23" ht="19.5" customHeight="1" x14ac:dyDescent="0.25">
      <c r="A14" s="129" t="s">
        <v>133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</row>
    <row r="15" spans="1:23" ht="19.5" customHeight="1" x14ac:dyDescent="0.25">
      <c r="A15" s="135" t="s">
        <v>128</v>
      </c>
      <c r="B15" s="135"/>
      <c r="C15" s="19" t="s">
        <v>27</v>
      </c>
      <c r="D15" s="20">
        <f>'Q2-Site Services'!D15</f>
        <v>24655</v>
      </c>
      <c r="E15" s="41">
        <f>'Q2-Site Services'!E15</f>
        <v>4215</v>
      </c>
      <c r="F15" s="53">
        <f>'Q2-Site Services'!U15</f>
        <v>12472</v>
      </c>
      <c r="G15" s="53">
        <f>'Q2-Site Services'!V15</f>
        <v>12472</v>
      </c>
      <c r="H15" s="53">
        <f>'Q2-Site Services'!W15</f>
        <v>10128</v>
      </c>
      <c r="I15" s="59">
        <v>2000</v>
      </c>
      <c r="J15" s="59">
        <v>2000</v>
      </c>
      <c r="K15" s="59">
        <v>831</v>
      </c>
      <c r="L15" s="59">
        <v>2000</v>
      </c>
      <c r="M15" s="59">
        <v>2000</v>
      </c>
      <c r="N15" s="59">
        <v>4314</v>
      </c>
      <c r="O15" s="59">
        <v>2500</v>
      </c>
      <c r="P15" s="59">
        <v>2500</v>
      </c>
      <c r="Q15" s="59">
        <v>2500</v>
      </c>
      <c r="R15" s="53">
        <f>I15+L15+O15</f>
        <v>6500</v>
      </c>
      <c r="S15" s="53">
        <f t="shared" ref="S15:T22" si="12">J15+M15+P15</f>
        <v>6500</v>
      </c>
      <c r="T15" s="53">
        <f t="shared" si="12"/>
        <v>7645</v>
      </c>
      <c r="U15" s="53">
        <f>F15+R15</f>
        <v>18972</v>
      </c>
      <c r="V15" s="53">
        <f t="shared" ref="V15:W22" si="13">G15+S15</f>
        <v>18972</v>
      </c>
      <c r="W15" s="53">
        <f t="shared" si="13"/>
        <v>17773</v>
      </c>
    </row>
    <row r="16" spans="1:23" ht="19.5" customHeight="1" x14ac:dyDescent="0.25">
      <c r="A16" s="135" t="s">
        <v>129</v>
      </c>
      <c r="B16" s="135"/>
      <c r="C16" s="19" t="s">
        <v>27</v>
      </c>
      <c r="D16" s="41">
        <f>'Q2-Site Services'!D16</f>
        <v>29525</v>
      </c>
      <c r="E16" s="41">
        <f>'Q2-Site Services'!E16</f>
        <v>0</v>
      </c>
      <c r="F16" s="53">
        <f>'Q2-Site Services'!U16</f>
        <v>2862</v>
      </c>
      <c r="G16" s="53">
        <f>'Q2-Site Services'!V16</f>
        <v>2862</v>
      </c>
      <c r="H16" s="53">
        <f>'Q2-Site Services'!W16</f>
        <v>2341</v>
      </c>
      <c r="I16" s="59">
        <v>1714</v>
      </c>
      <c r="J16" s="59">
        <v>1714</v>
      </c>
      <c r="K16" s="59">
        <v>1564</v>
      </c>
      <c r="L16" s="59">
        <v>2114</v>
      </c>
      <c r="M16" s="59">
        <v>2114</v>
      </c>
      <c r="N16" s="59">
        <v>2264</v>
      </c>
      <c r="O16" s="59">
        <v>2152</v>
      </c>
      <c r="P16" s="59">
        <v>2152</v>
      </c>
      <c r="Q16" s="59">
        <v>2897</v>
      </c>
      <c r="R16" s="53">
        <f t="shared" ref="R16:R22" si="14">I16+L16+O16</f>
        <v>5980</v>
      </c>
      <c r="S16" s="53">
        <f t="shared" si="12"/>
        <v>5980</v>
      </c>
      <c r="T16" s="53">
        <f t="shared" si="12"/>
        <v>6725</v>
      </c>
      <c r="U16" s="53">
        <f t="shared" ref="U16:U22" si="15">F16+R16</f>
        <v>8842</v>
      </c>
      <c r="V16" s="53">
        <f t="shared" si="13"/>
        <v>8842</v>
      </c>
      <c r="W16" s="53">
        <f t="shared" si="13"/>
        <v>9066</v>
      </c>
    </row>
    <row r="17" spans="1:23" ht="19.5" customHeight="1" x14ac:dyDescent="0.25">
      <c r="A17" s="135" t="s">
        <v>45</v>
      </c>
      <c r="B17" s="135"/>
      <c r="C17" s="19" t="s">
        <v>27</v>
      </c>
      <c r="D17" s="41">
        <f>'Q2-Site Services'!D17</f>
        <v>44373</v>
      </c>
      <c r="E17" s="41">
        <f>'Q2-Site Services'!E17</f>
        <v>0</v>
      </c>
      <c r="F17" s="53">
        <f>'Q2-Site Services'!U17</f>
        <v>1001</v>
      </c>
      <c r="G17" s="53">
        <f>'Q2-Site Services'!V17</f>
        <v>1001</v>
      </c>
      <c r="H17" s="53">
        <f>'Q2-Site Services'!W17</f>
        <v>611</v>
      </c>
      <c r="I17" s="59">
        <v>725</v>
      </c>
      <c r="J17" s="59">
        <v>725</v>
      </c>
      <c r="K17" s="59">
        <v>943</v>
      </c>
      <c r="L17" s="59">
        <v>1295</v>
      </c>
      <c r="M17" s="59">
        <v>1295</v>
      </c>
      <c r="N17" s="59">
        <v>1865</v>
      </c>
      <c r="O17" s="59">
        <v>1825</v>
      </c>
      <c r="P17" s="59">
        <v>1825</v>
      </c>
      <c r="Q17" s="59">
        <v>2125</v>
      </c>
      <c r="R17" s="53">
        <f t="shared" si="14"/>
        <v>3845</v>
      </c>
      <c r="S17" s="53">
        <f t="shared" si="12"/>
        <v>3845</v>
      </c>
      <c r="T17" s="53">
        <f t="shared" si="12"/>
        <v>4933</v>
      </c>
      <c r="U17" s="53">
        <f t="shared" si="15"/>
        <v>4846</v>
      </c>
      <c r="V17" s="53">
        <f t="shared" si="13"/>
        <v>4846</v>
      </c>
      <c r="W17" s="53">
        <f t="shared" si="13"/>
        <v>5544</v>
      </c>
    </row>
    <row r="18" spans="1:23" ht="19.5" customHeight="1" x14ac:dyDescent="0.25">
      <c r="A18" s="135" t="s">
        <v>46</v>
      </c>
      <c r="B18" s="135"/>
      <c r="C18" s="19" t="s">
        <v>27</v>
      </c>
      <c r="D18" s="41">
        <f>'Q2-Site Services'!D18</f>
        <v>10503</v>
      </c>
      <c r="E18" s="41">
        <f>'Q2-Site Services'!E18</f>
        <v>0</v>
      </c>
      <c r="F18" s="53">
        <f>'Q2-Site Services'!U18</f>
        <v>0</v>
      </c>
      <c r="G18" s="53">
        <f>'Q2-Site Services'!V18</f>
        <v>0</v>
      </c>
      <c r="H18" s="53">
        <f>'Q2-Site Services'!W18</f>
        <v>0</v>
      </c>
      <c r="I18" s="59"/>
      <c r="J18" s="59"/>
      <c r="K18" s="59"/>
      <c r="L18" s="59"/>
      <c r="M18" s="59"/>
      <c r="N18" s="59"/>
      <c r="O18" s="59"/>
      <c r="P18" s="59"/>
      <c r="Q18" s="59"/>
      <c r="R18" s="53">
        <f t="shared" si="14"/>
        <v>0</v>
      </c>
      <c r="S18" s="53">
        <f t="shared" si="12"/>
        <v>0</v>
      </c>
      <c r="T18" s="53">
        <f t="shared" si="12"/>
        <v>0</v>
      </c>
      <c r="U18" s="53">
        <f t="shared" si="15"/>
        <v>0</v>
      </c>
      <c r="V18" s="53">
        <f t="shared" si="13"/>
        <v>0</v>
      </c>
      <c r="W18" s="53">
        <f t="shared" si="13"/>
        <v>0</v>
      </c>
    </row>
    <row r="19" spans="1:23" ht="19.5" customHeight="1" x14ac:dyDescent="0.25">
      <c r="A19" s="135" t="s">
        <v>130</v>
      </c>
      <c r="B19" s="135"/>
      <c r="C19" s="19" t="s">
        <v>54</v>
      </c>
      <c r="D19" s="41">
        <f>'Q2-Site Services'!D19</f>
        <v>0</v>
      </c>
      <c r="E19" s="41">
        <f>'Q2-Site Services'!E19</f>
        <v>0</v>
      </c>
      <c r="F19" s="53">
        <f>'Q2-Site Services'!U19</f>
        <v>0</v>
      </c>
      <c r="G19" s="53">
        <f>'Q2-Site Services'!V19</f>
        <v>0</v>
      </c>
      <c r="H19" s="53">
        <f>'Q2-Site Services'!W19</f>
        <v>0</v>
      </c>
      <c r="I19" s="59"/>
      <c r="J19" s="59"/>
      <c r="K19" s="59"/>
      <c r="L19" s="59"/>
      <c r="M19" s="59"/>
      <c r="N19" s="59"/>
      <c r="O19" s="59"/>
      <c r="P19" s="59"/>
      <c r="Q19" s="59"/>
      <c r="R19" s="53">
        <f t="shared" si="14"/>
        <v>0</v>
      </c>
      <c r="S19" s="53">
        <f t="shared" si="12"/>
        <v>0</v>
      </c>
      <c r="T19" s="53">
        <f t="shared" si="12"/>
        <v>0</v>
      </c>
      <c r="U19" s="53">
        <f t="shared" si="15"/>
        <v>0</v>
      </c>
      <c r="V19" s="53">
        <f t="shared" si="13"/>
        <v>0</v>
      </c>
      <c r="W19" s="53">
        <f t="shared" si="13"/>
        <v>0</v>
      </c>
    </row>
    <row r="20" spans="1:23" ht="19.5" customHeight="1" x14ac:dyDescent="0.25">
      <c r="A20" s="135" t="s">
        <v>55</v>
      </c>
      <c r="B20" s="135"/>
      <c r="C20" s="19" t="s">
        <v>53</v>
      </c>
      <c r="D20" s="41">
        <f>'Q2-Site Services'!D20</f>
        <v>488769</v>
      </c>
      <c r="E20" s="41">
        <f>'Q2-Site Services'!E20</f>
        <v>0</v>
      </c>
      <c r="F20" s="53">
        <f>'Q2-Site Services'!U20</f>
        <v>0</v>
      </c>
      <c r="G20" s="53">
        <f>'Q2-Site Services'!V20</f>
        <v>0</v>
      </c>
      <c r="H20" s="53">
        <f>'Q2-Site Services'!W20</f>
        <v>0</v>
      </c>
      <c r="I20" s="59"/>
      <c r="J20" s="59"/>
      <c r="K20" s="59"/>
      <c r="L20" s="59"/>
      <c r="M20" s="59"/>
      <c r="N20" s="59"/>
      <c r="O20" s="59">
        <v>2398</v>
      </c>
      <c r="P20" s="59">
        <v>2398</v>
      </c>
      <c r="Q20" s="59">
        <v>2399.9983394518599</v>
      </c>
      <c r="R20" s="53">
        <f t="shared" si="14"/>
        <v>2398</v>
      </c>
      <c r="S20" s="53">
        <f t="shared" si="12"/>
        <v>2398</v>
      </c>
      <c r="T20" s="53">
        <f t="shared" si="12"/>
        <v>2399.9983394518599</v>
      </c>
      <c r="U20" s="53">
        <f t="shared" si="15"/>
        <v>2398</v>
      </c>
      <c r="V20" s="53">
        <f t="shared" si="13"/>
        <v>2398</v>
      </c>
      <c r="W20" s="53">
        <f t="shared" si="13"/>
        <v>2399.9983394518599</v>
      </c>
    </row>
    <row r="21" spans="1:23" ht="19.5" customHeight="1" x14ac:dyDescent="0.25">
      <c r="A21" s="135" t="s">
        <v>115</v>
      </c>
      <c r="B21" s="135"/>
      <c r="C21" s="19"/>
      <c r="D21" s="41">
        <f>'Q2-Site Services'!D21</f>
        <v>0</v>
      </c>
      <c r="E21" s="41">
        <f>'Q2-Site Services'!E21</f>
        <v>0</v>
      </c>
      <c r="F21" s="53">
        <f>'Q2-Site Services'!U21</f>
        <v>0</v>
      </c>
      <c r="G21" s="53">
        <f>'Q2-Site Services'!V21</f>
        <v>0</v>
      </c>
      <c r="H21" s="53">
        <f>'Q2-Site Services'!W21</f>
        <v>0</v>
      </c>
      <c r="I21" s="59"/>
      <c r="J21" s="59"/>
      <c r="K21" s="59"/>
      <c r="L21" s="59"/>
      <c r="M21" s="59"/>
      <c r="N21" s="59"/>
      <c r="O21" s="59"/>
      <c r="P21" s="59"/>
      <c r="Q21" s="59"/>
      <c r="R21" s="53">
        <f t="shared" si="14"/>
        <v>0</v>
      </c>
      <c r="S21" s="53">
        <f t="shared" si="12"/>
        <v>0</v>
      </c>
      <c r="T21" s="53">
        <f t="shared" si="12"/>
        <v>0</v>
      </c>
      <c r="U21" s="53">
        <f t="shared" si="15"/>
        <v>0</v>
      </c>
      <c r="V21" s="53">
        <f t="shared" si="13"/>
        <v>0</v>
      </c>
      <c r="W21" s="53">
        <f t="shared" si="13"/>
        <v>0</v>
      </c>
    </row>
    <row r="22" spans="1:23" ht="19.5" customHeight="1" x14ac:dyDescent="0.25">
      <c r="A22" s="135" t="s">
        <v>118</v>
      </c>
      <c r="B22" s="135"/>
      <c r="C22" s="19"/>
      <c r="D22" s="41">
        <f>'Q2-Site Services'!D22</f>
        <v>0</v>
      </c>
      <c r="E22" s="41">
        <f>'Q2-Site Services'!E22</f>
        <v>0</v>
      </c>
      <c r="F22" s="53">
        <f>'Q2-Site Services'!U22</f>
        <v>0</v>
      </c>
      <c r="G22" s="53">
        <f>'Q2-Site Services'!V22</f>
        <v>0</v>
      </c>
      <c r="H22" s="53">
        <f>'Q2-Site Services'!W22</f>
        <v>0</v>
      </c>
      <c r="I22" s="59"/>
      <c r="J22" s="59"/>
      <c r="K22" s="59"/>
      <c r="L22" s="59"/>
      <c r="M22" s="59"/>
      <c r="N22" s="59"/>
      <c r="O22" s="59"/>
      <c r="P22" s="59"/>
      <c r="Q22" s="59"/>
      <c r="R22" s="53">
        <f t="shared" si="14"/>
        <v>0</v>
      </c>
      <c r="S22" s="53">
        <f t="shared" si="12"/>
        <v>0</v>
      </c>
      <c r="T22" s="53">
        <f t="shared" si="12"/>
        <v>0</v>
      </c>
      <c r="U22" s="53">
        <f t="shared" si="15"/>
        <v>0</v>
      </c>
      <c r="V22" s="53">
        <f t="shared" si="13"/>
        <v>0</v>
      </c>
      <c r="W22" s="53">
        <f t="shared" si="13"/>
        <v>0</v>
      </c>
    </row>
    <row r="23" spans="1:23" ht="19.5" customHeight="1" x14ac:dyDescent="0.25">
      <c r="A23" s="150" t="s">
        <v>134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</row>
    <row r="24" spans="1:23" ht="19.5" customHeight="1" x14ac:dyDescent="0.25">
      <c r="A24" s="139" t="s">
        <v>36</v>
      </c>
      <c r="B24" s="139"/>
      <c r="C24" s="21" t="s">
        <v>117</v>
      </c>
      <c r="D24" s="46">
        <f>'Q2-Site Services'!D24</f>
        <v>542.82530000000111</v>
      </c>
      <c r="E24" s="46">
        <f>'Q2-Site Services'!E24</f>
        <v>0</v>
      </c>
      <c r="F24" s="55">
        <f>'Q2-Site Services'!U24</f>
        <v>26.866687518387099</v>
      </c>
      <c r="G24" s="55">
        <f>'Q2-Site Services'!V24</f>
        <v>26.866687518387099</v>
      </c>
      <c r="H24" s="55">
        <f>'Q2-Site Services'!W24</f>
        <v>18.700032385719119</v>
      </c>
      <c r="I24" s="64">
        <v>18.835835296703273</v>
      </c>
      <c r="J24" s="64">
        <v>18.835835296703273</v>
      </c>
      <c r="K24" s="64">
        <v>9.5847498666666766</v>
      </c>
      <c r="L24" s="64">
        <v>25.175398473268359</v>
      </c>
      <c r="M24" s="64">
        <v>25.175398473268359</v>
      </c>
      <c r="N24" s="64">
        <v>30.79301282206972</v>
      </c>
      <c r="O24" s="64">
        <v>26.714456483523914</v>
      </c>
      <c r="P24" s="64">
        <v>30.468456483523916</v>
      </c>
      <c r="Q24" s="64">
        <v>35.172884144522577</v>
      </c>
      <c r="R24" s="54">
        <f>I24+L24+O24</f>
        <v>70.725690253495543</v>
      </c>
      <c r="S24" s="54">
        <f t="shared" ref="S24:S26" si="16">J24+M24+P24</f>
        <v>74.479690253495548</v>
      </c>
      <c r="T24" s="54">
        <f t="shared" ref="T24:T26" si="17">K24+N24+Q24</f>
        <v>75.55064683325898</v>
      </c>
      <c r="U24" s="54">
        <f t="shared" ref="U24:U26" si="18">F24+R24</f>
        <v>97.592377771882639</v>
      </c>
      <c r="V24" s="54">
        <f t="shared" ref="V24:V26" si="19">G24+S24</f>
        <v>101.34637777188264</v>
      </c>
      <c r="W24" s="54">
        <f t="shared" ref="W24:W26" si="20">H24+T24</f>
        <v>94.250679218978092</v>
      </c>
    </row>
    <row r="25" spans="1:23" ht="19.5" customHeight="1" x14ac:dyDescent="0.25">
      <c r="A25" s="139" t="s">
        <v>35</v>
      </c>
      <c r="B25" s="139"/>
      <c r="C25" s="21" t="s">
        <v>117</v>
      </c>
      <c r="D25" s="46">
        <f>'Q2-Site Services'!D25</f>
        <v>542.82530000000111</v>
      </c>
      <c r="E25" s="46">
        <f>'Q2-Site Services'!E25</f>
        <v>0</v>
      </c>
      <c r="F25" s="55">
        <f>'Q2-Site Services'!U25</f>
        <v>79.21567300000001</v>
      </c>
      <c r="G25" s="55">
        <f>'Q2-Site Services'!V25</f>
        <v>79.21567300000001</v>
      </c>
      <c r="H25" s="55">
        <f>'Q2-Site Services'!W25</f>
        <v>78.277402499999994</v>
      </c>
      <c r="I25" s="64">
        <v>16.834543771626297</v>
      </c>
      <c r="J25" s="64">
        <v>16.834543771626297</v>
      </c>
      <c r="K25" s="64">
        <v>8.7797997788235111</v>
      </c>
      <c r="L25" s="64">
        <v>17.824788667820069</v>
      </c>
      <c r="M25" s="64">
        <v>17.824788667820069</v>
      </c>
      <c r="N25" s="64">
        <v>35.469308720000001</v>
      </c>
      <c r="O25" s="64">
        <v>22.247319377162629</v>
      </c>
      <c r="P25" s="64">
        <v>22.247319377162629</v>
      </c>
      <c r="Q25" s="64">
        <v>25.377855680000003</v>
      </c>
      <c r="R25" s="54">
        <f t="shared" ref="R25:R26" si="21">I25+L25+O25</f>
        <v>56.906651816608999</v>
      </c>
      <c r="S25" s="54">
        <f t="shared" si="16"/>
        <v>56.906651816608999</v>
      </c>
      <c r="T25" s="54">
        <f t="shared" si="17"/>
        <v>69.626964178823513</v>
      </c>
      <c r="U25" s="54">
        <f t="shared" si="18"/>
        <v>136.12232481660902</v>
      </c>
      <c r="V25" s="54">
        <f t="shared" si="19"/>
        <v>136.12232481660902</v>
      </c>
      <c r="W25" s="54">
        <f t="shared" si="20"/>
        <v>147.90436667882352</v>
      </c>
    </row>
    <row r="26" spans="1:23" ht="19.5" customHeight="1" x14ac:dyDescent="0.25">
      <c r="A26" s="139" t="s">
        <v>39</v>
      </c>
      <c r="B26" s="139"/>
      <c r="C26" s="21" t="s">
        <v>117</v>
      </c>
      <c r="D26" s="46">
        <f>'Q2-Site Services'!D26</f>
        <v>528.3871036516091</v>
      </c>
      <c r="E26" s="46">
        <f>'Q2-Site Services'!E26</f>
        <v>0</v>
      </c>
      <c r="F26" s="55">
        <f>'Q2-Site Services'!U26</f>
        <v>79.21567300000001</v>
      </c>
      <c r="G26" s="55">
        <f>'Q2-Site Services'!V26</f>
        <v>79.21567300000001</v>
      </c>
      <c r="H26" s="55">
        <f>'Q2-Site Services'!W26</f>
        <v>78.046729499999998</v>
      </c>
      <c r="I26" s="64">
        <v>16.426635601730112</v>
      </c>
      <c r="J26" s="64">
        <v>16.426635601730112</v>
      </c>
      <c r="K26" s="64">
        <v>9.1670627200000006</v>
      </c>
      <c r="L26" s="64">
        <v>17.416880497923913</v>
      </c>
      <c r="M26" s="64">
        <v>17.416880497923913</v>
      </c>
      <c r="N26" s="64">
        <v>35.469308720000001</v>
      </c>
      <c r="O26" s="64">
        <v>21.839411207266412</v>
      </c>
      <c r="P26" s="64">
        <v>21.839411207266412</v>
      </c>
      <c r="Q26" s="64">
        <v>25.377855680000003</v>
      </c>
      <c r="R26" s="54">
        <f t="shared" si="21"/>
        <v>55.682927306920433</v>
      </c>
      <c r="S26" s="54">
        <f t="shared" si="16"/>
        <v>55.682927306920433</v>
      </c>
      <c r="T26" s="54">
        <f t="shared" si="17"/>
        <v>70.014227120000015</v>
      </c>
      <c r="U26" s="54">
        <f t="shared" si="18"/>
        <v>134.89860030692046</v>
      </c>
      <c r="V26" s="54">
        <f t="shared" si="19"/>
        <v>134.89860030692046</v>
      </c>
      <c r="W26" s="54">
        <f t="shared" si="20"/>
        <v>148.06095662000001</v>
      </c>
    </row>
    <row r="27" spans="1:23" ht="19.5" customHeight="1" x14ac:dyDescent="0.25">
      <c r="A27" s="129" t="s">
        <v>135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</row>
    <row r="28" spans="1:23" ht="19.5" customHeight="1" x14ac:dyDescent="0.25">
      <c r="A28" s="139" t="s">
        <v>36</v>
      </c>
      <c r="B28" s="139"/>
      <c r="C28" s="21" t="s">
        <v>117</v>
      </c>
      <c r="D28" s="46">
        <f>D11+D24</f>
        <v>808.81205950000117</v>
      </c>
      <c r="E28" s="46">
        <f t="shared" ref="E28:W30" si="22">E11+E24</f>
        <v>0</v>
      </c>
      <c r="F28" s="46">
        <f t="shared" si="22"/>
        <v>49.980200345890097</v>
      </c>
      <c r="G28" s="46">
        <f t="shared" si="22"/>
        <v>49.980200345890097</v>
      </c>
      <c r="H28" s="46">
        <f t="shared" si="22"/>
        <v>42.960535701565341</v>
      </c>
      <c r="I28" s="46">
        <f t="shared" si="22"/>
        <v>22.671039024284251</v>
      </c>
      <c r="J28" s="46">
        <f t="shared" si="22"/>
        <v>22.671039024284251</v>
      </c>
      <c r="K28" s="46">
        <f t="shared" si="22"/>
        <v>13.05651925404764</v>
      </c>
      <c r="L28" s="46">
        <f t="shared" si="22"/>
        <v>29.948171336769533</v>
      </c>
      <c r="M28" s="46">
        <f t="shared" si="22"/>
        <v>29.948171336769533</v>
      </c>
      <c r="N28" s="46">
        <f t="shared" si="22"/>
        <v>39.350966081300115</v>
      </c>
      <c r="O28" s="46">
        <f t="shared" si="22"/>
        <v>32.701598358802116</v>
      </c>
      <c r="P28" s="46">
        <f t="shared" si="22"/>
        <v>36.455598358802121</v>
      </c>
      <c r="Q28" s="46">
        <f t="shared" si="22"/>
        <v>44.642416513514377</v>
      </c>
      <c r="R28" s="46">
        <f t="shared" si="22"/>
        <v>85.320808719855904</v>
      </c>
      <c r="S28" s="46">
        <f t="shared" si="22"/>
        <v>89.074808719855895</v>
      </c>
      <c r="T28" s="46">
        <f t="shared" si="22"/>
        <v>97.049901848862149</v>
      </c>
      <c r="U28" s="46">
        <f t="shared" si="22"/>
        <v>135.30100906574597</v>
      </c>
      <c r="V28" s="46">
        <f t="shared" si="22"/>
        <v>139.05500906574599</v>
      </c>
      <c r="W28" s="46">
        <f t="shared" si="22"/>
        <v>140.01043755042747</v>
      </c>
    </row>
    <row r="29" spans="1:23" ht="19.5" customHeight="1" x14ac:dyDescent="0.25">
      <c r="A29" s="139" t="s">
        <v>35</v>
      </c>
      <c r="B29" s="139"/>
      <c r="C29" s="21" t="s">
        <v>117</v>
      </c>
      <c r="D29" s="46">
        <f>D12+D25</f>
        <v>808.81205950000117</v>
      </c>
      <c r="E29" s="46">
        <f t="shared" si="22"/>
        <v>0</v>
      </c>
      <c r="F29" s="46">
        <f t="shared" si="22"/>
        <v>82.933415000000011</v>
      </c>
      <c r="G29" s="46">
        <f t="shared" si="22"/>
        <v>82.933415000000011</v>
      </c>
      <c r="H29" s="46">
        <f t="shared" si="22"/>
        <v>82.138687499999989</v>
      </c>
      <c r="I29" s="46">
        <f t="shared" si="22"/>
        <v>18.5</v>
      </c>
      <c r="J29" s="46">
        <f t="shared" si="22"/>
        <v>18.5</v>
      </c>
      <c r="K29" s="46">
        <f t="shared" si="22"/>
        <v>10.404137287474031</v>
      </c>
      <c r="L29" s="46">
        <f t="shared" si="22"/>
        <v>19.899999999999999</v>
      </c>
      <c r="M29" s="46">
        <f t="shared" si="22"/>
        <v>19.899999999999999</v>
      </c>
      <c r="N29" s="46">
        <f t="shared" si="22"/>
        <v>39.775495937993078</v>
      </c>
      <c r="O29" s="46">
        <f t="shared" si="22"/>
        <v>24.85</v>
      </c>
      <c r="P29" s="46">
        <f t="shared" si="22"/>
        <v>24.85</v>
      </c>
      <c r="Q29" s="46">
        <f t="shared" si="22"/>
        <v>29.556208217301041</v>
      </c>
      <c r="R29" s="46">
        <f t="shared" si="22"/>
        <v>63.25</v>
      </c>
      <c r="S29" s="46">
        <f t="shared" si="22"/>
        <v>63.25</v>
      </c>
      <c r="T29" s="46">
        <f t="shared" si="22"/>
        <v>79.735841442768148</v>
      </c>
      <c r="U29" s="46">
        <f t="shared" si="22"/>
        <v>146.18341500000002</v>
      </c>
      <c r="V29" s="46">
        <f t="shared" si="22"/>
        <v>146.18341500000002</v>
      </c>
      <c r="W29" s="46">
        <f t="shared" si="22"/>
        <v>161.87452894276817</v>
      </c>
    </row>
    <row r="30" spans="1:23" ht="19.5" customHeight="1" x14ac:dyDescent="0.25">
      <c r="A30" s="139" t="s">
        <v>39</v>
      </c>
      <c r="B30" s="139"/>
      <c r="C30" s="21" t="s">
        <v>117</v>
      </c>
      <c r="D30" s="46">
        <f>D13+D26</f>
        <v>725.55882874327199</v>
      </c>
      <c r="E30" s="46">
        <f t="shared" si="22"/>
        <v>0</v>
      </c>
      <c r="F30" s="46">
        <f t="shared" si="22"/>
        <v>82.933415000000011</v>
      </c>
      <c r="G30" s="46">
        <f t="shared" si="22"/>
        <v>82.933415000000011</v>
      </c>
      <c r="H30" s="46">
        <f t="shared" si="22"/>
        <v>82.146164499999998</v>
      </c>
      <c r="I30" s="46">
        <f t="shared" si="22"/>
        <v>18.276372279930804</v>
      </c>
      <c r="J30" s="46">
        <f t="shared" si="22"/>
        <v>18.276372279930804</v>
      </c>
      <c r="K30" s="46">
        <f t="shared" si="22"/>
        <v>10.79140022865052</v>
      </c>
      <c r="L30" s="46">
        <f t="shared" si="22"/>
        <v>19.719821404498308</v>
      </c>
      <c r="M30" s="46">
        <f t="shared" si="22"/>
        <v>19.719821404498308</v>
      </c>
      <c r="N30" s="46">
        <f t="shared" si="22"/>
        <v>39.775495937993078</v>
      </c>
      <c r="O30" s="46">
        <f t="shared" si="22"/>
        <v>24.728095757141844</v>
      </c>
      <c r="P30" s="46">
        <f t="shared" si="22"/>
        <v>24.728095757141844</v>
      </c>
      <c r="Q30" s="46">
        <f t="shared" si="22"/>
        <v>29.556208217301041</v>
      </c>
      <c r="R30" s="46">
        <f t="shared" si="22"/>
        <v>62.724289441570953</v>
      </c>
      <c r="S30" s="46">
        <f t="shared" si="22"/>
        <v>62.724289441570953</v>
      </c>
      <c r="T30" s="46">
        <f t="shared" si="22"/>
        <v>80.12310438394465</v>
      </c>
      <c r="U30" s="46">
        <f t="shared" si="22"/>
        <v>145.65770444157098</v>
      </c>
      <c r="V30" s="46">
        <f t="shared" si="22"/>
        <v>145.65770444157098</v>
      </c>
      <c r="W30" s="46">
        <f t="shared" si="22"/>
        <v>162.26926888394465</v>
      </c>
    </row>
  </sheetData>
  <mergeCells count="39">
    <mergeCell ref="A26:B26"/>
    <mergeCell ref="A27:W27"/>
    <mergeCell ref="A28:B28"/>
    <mergeCell ref="A29:B29"/>
    <mergeCell ref="A30:B30"/>
    <mergeCell ref="A25:B25"/>
    <mergeCell ref="A14:W14"/>
    <mergeCell ref="A15:B15"/>
    <mergeCell ref="A16:B16"/>
    <mergeCell ref="A17:B17"/>
    <mergeCell ref="A18:B18"/>
    <mergeCell ref="A19:B19"/>
    <mergeCell ref="A20:B20"/>
    <mergeCell ref="A21:B21"/>
    <mergeCell ref="A22:B22"/>
    <mergeCell ref="A23:W23"/>
    <mergeCell ref="A24:B24"/>
    <mergeCell ref="A13:B13"/>
    <mergeCell ref="R2:T2"/>
    <mergeCell ref="U2:W2"/>
    <mergeCell ref="A4:W4"/>
    <mergeCell ref="A5:B5"/>
    <mergeCell ref="A6:B6"/>
    <mergeCell ref="A7:B7"/>
    <mergeCell ref="A8:B8"/>
    <mergeCell ref="A9:B9"/>
    <mergeCell ref="A10:W10"/>
    <mergeCell ref="A11:B11"/>
    <mergeCell ref="A12:B12"/>
    <mergeCell ref="O1:W1"/>
    <mergeCell ref="A2:B3"/>
    <mergeCell ref="C2:C3"/>
    <mergeCell ref="D2:D3"/>
    <mergeCell ref="E2:E3"/>
    <mergeCell ref="F2:H2"/>
    <mergeCell ref="I2:K2"/>
    <mergeCell ref="L2:N2"/>
    <mergeCell ref="O2:Q2"/>
    <mergeCell ref="A1:F1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4"/>
  <sheetViews>
    <sheetView zoomScale="70" zoomScaleNormal="70" workbookViewId="0">
      <selection activeCell="U10" sqref="U10:W12"/>
    </sheetView>
  </sheetViews>
  <sheetFormatPr defaultColWidth="8.7109375" defaultRowHeight="15" x14ac:dyDescent="0.25"/>
  <cols>
    <col min="1" max="1" width="10" style="25" customWidth="1"/>
    <col min="2" max="2" width="20.7109375" style="18" customWidth="1"/>
    <col min="3" max="23" width="10" style="18" customWidth="1"/>
    <col min="24" max="16384" width="8.7109375" style="18"/>
  </cols>
  <sheetData>
    <row r="1" spans="1:23" s="17" customFormat="1" ht="27" customHeight="1" x14ac:dyDescent="0.25">
      <c r="A1" s="140" t="s">
        <v>121</v>
      </c>
      <c r="B1" s="141"/>
      <c r="C1" s="141"/>
      <c r="D1" s="141"/>
      <c r="E1" s="141"/>
      <c r="F1" s="141"/>
      <c r="G1" s="40"/>
      <c r="H1" s="40"/>
      <c r="I1" s="40"/>
      <c r="J1" s="40"/>
      <c r="K1" s="16"/>
      <c r="L1" s="16"/>
      <c r="M1" s="16"/>
      <c r="N1" s="16"/>
      <c r="O1" s="145" t="s">
        <v>13</v>
      </c>
      <c r="P1" s="145"/>
      <c r="Q1" s="145"/>
      <c r="R1" s="145"/>
      <c r="S1" s="145"/>
      <c r="T1" s="145"/>
      <c r="U1" s="145"/>
      <c r="V1" s="145"/>
      <c r="W1" s="146"/>
    </row>
    <row r="2" spans="1:23" ht="27" customHeight="1" x14ac:dyDescent="0.25">
      <c r="A2" s="127" t="s">
        <v>11</v>
      </c>
      <c r="B2" s="127"/>
      <c r="C2" s="142" t="s">
        <v>22</v>
      </c>
      <c r="D2" s="109" t="s">
        <v>19</v>
      </c>
      <c r="E2" s="128" t="s">
        <v>113</v>
      </c>
      <c r="F2" s="109" t="s">
        <v>50</v>
      </c>
      <c r="G2" s="109"/>
      <c r="H2" s="109"/>
      <c r="I2" s="144">
        <v>44470</v>
      </c>
      <c r="J2" s="144"/>
      <c r="K2" s="144"/>
      <c r="L2" s="144">
        <v>44501</v>
      </c>
      <c r="M2" s="144"/>
      <c r="N2" s="144"/>
      <c r="O2" s="144">
        <v>44531</v>
      </c>
      <c r="P2" s="144"/>
      <c r="Q2" s="144"/>
      <c r="R2" s="144" t="s">
        <v>72</v>
      </c>
      <c r="S2" s="144"/>
      <c r="T2" s="144"/>
      <c r="U2" s="109" t="s">
        <v>43</v>
      </c>
      <c r="V2" s="109"/>
      <c r="W2" s="109"/>
    </row>
    <row r="3" spans="1:23" ht="27" customHeight="1" x14ac:dyDescent="0.25">
      <c r="A3" s="127"/>
      <c r="B3" s="127"/>
      <c r="C3" s="143"/>
      <c r="D3" s="109"/>
      <c r="E3" s="128"/>
      <c r="F3" s="11" t="s">
        <v>15</v>
      </c>
      <c r="G3" s="11" t="s">
        <v>41</v>
      </c>
      <c r="H3" s="11" t="s">
        <v>17</v>
      </c>
      <c r="I3" s="11" t="s">
        <v>15</v>
      </c>
      <c r="J3" s="11" t="s">
        <v>41</v>
      </c>
      <c r="K3" s="11" t="s">
        <v>17</v>
      </c>
      <c r="L3" s="11" t="s">
        <v>15</v>
      </c>
      <c r="M3" s="11" t="s">
        <v>41</v>
      </c>
      <c r="N3" s="11" t="s">
        <v>17</v>
      </c>
      <c r="O3" s="11" t="s">
        <v>15</v>
      </c>
      <c r="P3" s="11" t="s">
        <v>41</v>
      </c>
      <c r="Q3" s="11" t="s">
        <v>17</v>
      </c>
      <c r="R3" s="11" t="s">
        <v>15</v>
      </c>
      <c r="S3" s="11" t="s">
        <v>41</v>
      </c>
      <c r="T3" s="11" t="s">
        <v>17</v>
      </c>
      <c r="U3" s="11" t="s">
        <v>15</v>
      </c>
      <c r="V3" s="11" t="s">
        <v>41</v>
      </c>
      <c r="W3" s="11" t="s">
        <v>17</v>
      </c>
    </row>
    <row r="4" spans="1:23" ht="19.5" customHeight="1" x14ac:dyDescent="0.25">
      <c r="A4" s="129" t="s">
        <v>136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</row>
    <row r="5" spans="1:23" ht="19.5" customHeight="1" x14ac:dyDescent="0.25">
      <c r="A5" s="148" t="s">
        <v>149</v>
      </c>
      <c r="B5" s="149"/>
      <c r="C5" s="22" t="s">
        <v>27</v>
      </c>
      <c r="D5" s="20">
        <f>'Q2-Supply'!D5</f>
        <v>15605</v>
      </c>
      <c r="E5" s="41">
        <f>'Q2-Supply'!E5</f>
        <v>0</v>
      </c>
      <c r="F5" s="53">
        <f>'Q2-Supply'!U5</f>
        <v>0</v>
      </c>
      <c r="G5" s="53">
        <f>'Q2-Supply'!V5</f>
        <v>0</v>
      </c>
      <c r="H5" s="53">
        <f>'Q2-Supply'!W5</f>
        <v>0</v>
      </c>
      <c r="I5" s="59">
        <v>500</v>
      </c>
      <c r="J5" s="59">
        <v>500</v>
      </c>
      <c r="K5" s="59">
        <v>500</v>
      </c>
      <c r="L5" s="59">
        <v>900</v>
      </c>
      <c r="M5" s="59">
        <v>900</v>
      </c>
      <c r="N5" s="59">
        <v>900</v>
      </c>
      <c r="O5" s="59">
        <v>1500</v>
      </c>
      <c r="P5" s="59">
        <v>1100</v>
      </c>
      <c r="Q5" s="59">
        <v>1100</v>
      </c>
      <c r="R5" s="53">
        <f>I5+L5+O5</f>
        <v>2900</v>
      </c>
      <c r="S5" s="53">
        <f t="shared" ref="S5:T8" si="0">J5+M5+P5</f>
        <v>2500</v>
      </c>
      <c r="T5" s="53">
        <f t="shared" si="0"/>
        <v>2500</v>
      </c>
      <c r="U5" s="53">
        <f>F5+R5</f>
        <v>2900</v>
      </c>
      <c r="V5" s="53">
        <f t="shared" ref="V5:W8" si="1">G5+S5</f>
        <v>2500</v>
      </c>
      <c r="W5" s="53">
        <f t="shared" si="1"/>
        <v>2500</v>
      </c>
    </row>
    <row r="6" spans="1:23" ht="19.5" customHeight="1" x14ac:dyDescent="0.25">
      <c r="A6" s="148" t="s">
        <v>47</v>
      </c>
      <c r="B6" s="149"/>
      <c r="C6" s="22" t="s">
        <v>117</v>
      </c>
      <c r="D6" s="46">
        <f>'Q2-Supply'!D6</f>
        <v>7.3</v>
      </c>
      <c r="E6" s="46">
        <f>'Q2-Supply'!E6</f>
        <v>0</v>
      </c>
      <c r="F6" s="54">
        <f>'Q2-Supply'!U6</f>
        <v>0</v>
      </c>
      <c r="G6" s="54">
        <f>'Q2-Supply'!V6</f>
        <v>0</v>
      </c>
      <c r="H6" s="54">
        <f>'Q2-Supply'!W6</f>
        <v>0</v>
      </c>
      <c r="I6" s="59"/>
      <c r="J6" s="59"/>
      <c r="K6" s="59"/>
      <c r="L6" s="59"/>
      <c r="M6" s="59"/>
      <c r="N6" s="59"/>
      <c r="O6" s="59"/>
      <c r="P6" s="59"/>
      <c r="Q6" s="59"/>
      <c r="R6" s="54">
        <f>I6+L6+O6</f>
        <v>0</v>
      </c>
      <c r="S6" s="54">
        <f t="shared" si="0"/>
        <v>0</v>
      </c>
      <c r="T6" s="54">
        <f t="shared" si="0"/>
        <v>0</v>
      </c>
      <c r="U6" s="54">
        <f t="shared" ref="U6:U8" si="2">F6+R6</f>
        <v>0</v>
      </c>
      <c r="V6" s="54">
        <f t="shared" si="1"/>
        <v>0</v>
      </c>
      <c r="W6" s="54">
        <f t="shared" si="1"/>
        <v>0</v>
      </c>
    </row>
    <row r="7" spans="1:23" ht="19.5" customHeight="1" x14ac:dyDescent="0.25">
      <c r="A7" s="148" t="s">
        <v>48</v>
      </c>
      <c r="B7" s="149"/>
      <c r="C7" s="22" t="s">
        <v>117</v>
      </c>
      <c r="D7" s="46">
        <f>'Q2-Supply'!D7</f>
        <v>0</v>
      </c>
      <c r="E7" s="46">
        <f>'Q2-Supply'!E7</f>
        <v>0</v>
      </c>
      <c r="F7" s="54">
        <f>'Q2-Supply'!U7</f>
        <v>0</v>
      </c>
      <c r="G7" s="54">
        <f>'Q2-Supply'!V7</f>
        <v>0</v>
      </c>
      <c r="H7" s="54">
        <f>'Q2-Supply'!W7</f>
        <v>0</v>
      </c>
      <c r="I7" s="59"/>
      <c r="J7" s="59"/>
      <c r="K7" s="59"/>
      <c r="L7" s="59"/>
      <c r="M7" s="59"/>
      <c r="N7" s="59"/>
      <c r="O7" s="59"/>
      <c r="P7" s="59"/>
      <c r="Q7" s="59"/>
      <c r="R7" s="54">
        <f t="shared" ref="R7" si="3">I7+L7+O7</f>
        <v>0</v>
      </c>
      <c r="S7" s="54">
        <f t="shared" si="0"/>
        <v>0</v>
      </c>
      <c r="T7" s="54">
        <f t="shared" si="0"/>
        <v>0</v>
      </c>
      <c r="U7" s="54">
        <f t="shared" si="2"/>
        <v>0</v>
      </c>
      <c r="V7" s="54">
        <f t="shared" si="1"/>
        <v>0</v>
      </c>
      <c r="W7" s="54">
        <f t="shared" si="1"/>
        <v>0</v>
      </c>
    </row>
    <row r="8" spans="1:23" ht="19.5" customHeight="1" x14ac:dyDescent="0.25">
      <c r="A8" s="148" t="s">
        <v>150</v>
      </c>
      <c r="B8" s="149"/>
      <c r="C8" s="22" t="s">
        <v>27</v>
      </c>
      <c r="D8" s="41">
        <f>'Q2-Supply'!D8</f>
        <v>0</v>
      </c>
      <c r="E8" s="41">
        <f>'Q2-Supply'!E8</f>
        <v>0</v>
      </c>
      <c r="F8" s="53">
        <f>'Q2-Supply'!U8</f>
        <v>0</v>
      </c>
      <c r="G8" s="53">
        <f>'Q2-Supply'!V8</f>
        <v>0</v>
      </c>
      <c r="H8" s="53">
        <f>'Q2-Supply'!W8</f>
        <v>0</v>
      </c>
      <c r="I8" s="59"/>
      <c r="J8" s="59"/>
      <c r="K8" s="59"/>
      <c r="L8" s="59"/>
      <c r="M8" s="59"/>
      <c r="N8" s="59"/>
      <c r="O8" s="59"/>
      <c r="P8" s="59"/>
      <c r="Q8" s="59"/>
      <c r="R8" s="53">
        <f>I8+L8+O8</f>
        <v>0</v>
      </c>
      <c r="S8" s="53">
        <f t="shared" si="0"/>
        <v>0</v>
      </c>
      <c r="T8" s="53">
        <f t="shared" si="0"/>
        <v>0</v>
      </c>
      <c r="U8" s="53">
        <f t="shared" si="2"/>
        <v>0</v>
      </c>
      <c r="V8" s="53">
        <f t="shared" si="1"/>
        <v>0</v>
      </c>
      <c r="W8" s="53">
        <f t="shared" si="1"/>
        <v>0</v>
      </c>
    </row>
    <row r="9" spans="1:23" ht="19.5" customHeight="1" x14ac:dyDescent="0.25">
      <c r="A9" s="129" t="s">
        <v>137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</row>
    <row r="10" spans="1:23" ht="19.5" customHeight="1" x14ac:dyDescent="0.25">
      <c r="A10" s="104" t="s">
        <v>36</v>
      </c>
      <c r="B10" s="105"/>
      <c r="C10" s="21" t="s">
        <v>117</v>
      </c>
      <c r="D10" s="47">
        <f>'Q2-Supply'!D10</f>
        <v>156</v>
      </c>
      <c r="E10" s="47">
        <f>'Q2-Supply'!E10</f>
        <v>0</v>
      </c>
      <c r="F10" s="47">
        <f>'Q2-Supply'!U10</f>
        <v>0</v>
      </c>
      <c r="G10" s="47">
        <f>'Q2-Supply'!V10</f>
        <v>0</v>
      </c>
      <c r="H10" s="47">
        <f>'Q2-Supply'!W10</f>
        <v>0</v>
      </c>
      <c r="I10" s="64">
        <v>4.6924999999999999</v>
      </c>
      <c r="J10" s="64">
        <v>4.6924999999999999</v>
      </c>
      <c r="K10" s="64">
        <v>4.5925000000000002</v>
      </c>
      <c r="L10" s="64">
        <v>8.4465000000000003</v>
      </c>
      <c r="M10" s="64">
        <v>8.4465000000000003</v>
      </c>
      <c r="N10" s="64">
        <v>8.2665000000000006</v>
      </c>
      <c r="O10" s="64">
        <v>14.077500000000001</v>
      </c>
      <c r="P10" s="64">
        <v>10.323499999999999</v>
      </c>
      <c r="Q10" s="64">
        <v>10.1035</v>
      </c>
      <c r="R10" s="54">
        <f t="shared" ref="R10:T12" si="4">I10+L10+O10</f>
        <v>27.2165</v>
      </c>
      <c r="S10" s="54">
        <f t="shared" si="4"/>
        <v>23.462499999999999</v>
      </c>
      <c r="T10" s="54">
        <f t="shared" si="4"/>
        <v>22.962500000000002</v>
      </c>
      <c r="U10" s="54">
        <f>F10+R10</f>
        <v>27.2165</v>
      </c>
      <c r="V10" s="54">
        <f t="shared" ref="V10:W12" si="5">G10+S10</f>
        <v>23.462499999999999</v>
      </c>
      <c r="W10" s="54">
        <f t="shared" si="5"/>
        <v>22.962500000000002</v>
      </c>
    </row>
    <row r="11" spans="1:23" ht="19.5" customHeight="1" x14ac:dyDescent="0.25">
      <c r="A11" s="104" t="s">
        <v>35</v>
      </c>
      <c r="B11" s="105"/>
      <c r="C11" s="21" t="s">
        <v>117</v>
      </c>
      <c r="D11" s="47">
        <f>'Q2-Supply'!D11</f>
        <v>156</v>
      </c>
      <c r="E11" s="47">
        <f>'Q2-Supply'!E11</f>
        <v>0</v>
      </c>
      <c r="F11" s="47">
        <f>'Q2-Supply'!U11</f>
        <v>0</v>
      </c>
      <c r="G11" s="47">
        <f>'Q2-Supply'!V11</f>
        <v>0</v>
      </c>
      <c r="H11" s="47">
        <f>'Q2-Supply'!W11</f>
        <v>0</v>
      </c>
      <c r="I11" s="64">
        <v>4.5199999999999996</v>
      </c>
      <c r="J11" s="64">
        <v>4.5199999999999996</v>
      </c>
      <c r="K11" s="64">
        <v>4.25</v>
      </c>
      <c r="L11" s="64">
        <v>8.48</v>
      </c>
      <c r="M11" s="64">
        <v>8.48</v>
      </c>
      <c r="N11" s="64">
        <v>7.65</v>
      </c>
      <c r="O11" s="64">
        <v>13.120000000000001</v>
      </c>
      <c r="P11" s="64">
        <v>13.120000000000001</v>
      </c>
      <c r="Q11" s="64">
        <v>9.35</v>
      </c>
      <c r="R11" s="54">
        <f t="shared" si="4"/>
        <v>26.12</v>
      </c>
      <c r="S11" s="54">
        <f t="shared" si="4"/>
        <v>26.12</v>
      </c>
      <c r="T11" s="54">
        <f t="shared" si="4"/>
        <v>21.25</v>
      </c>
      <c r="U11" s="54">
        <f t="shared" ref="U11:U12" si="6">F11+R11</f>
        <v>26.12</v>
      </c>
      <c r="V11" s="54">
        <f t="shared" si="5"/>
        <v>26.12</v>
      </c>
      <c r="W11" s="54">
        <f t="shared" si="5"/>
        <v>21.25</v>
      </c>
    </row>
    <row r="12" spans="1:23" ht="19.5" customHeight="1" x14ac:dyDescent="0.25">
      <c r="A12" s="139" t="s">
        <v>39</v>
      </c>
      <c r="B12" s="139"/>
      <c r="C12" s="21" t="s">
        <v>117</v>
      </c>
      <c r="D12" s="47">
        <f>'Q2-Supply'!D12</f>
        <v>133.1</v>
      </c>
      <c r="E12" s="47">
        <f>'Q2-Supply'!E12</f>
        <v>0</v>
      </c>
      <c r="F12" s="47">
        <f>'Q2-Supply'!U12</f>
        <v>0</v>
      </c>
      <c r="G12" s="47">
        <f>'Q2-Supply'!V12</f>
        <v>0</v>
      </c>
      <c r="H12" s="47">
        <f>'Q2-Supply'!W12</f>
        <v>0</v>
      </c>
      <c r="I12" s="64">
        <v>4.5199999999999996</v>
      </c>
      <c r="J12" s="64">
        <v>4.5199999999999996</v>
      </c>
      <c r="K12" s="64">
        <v>4.25</v>
      </c>
      <c r="L12" s="64">
        <v>8.48</v>
      </c>
      <c r="M12" s="64">
        <v>8.48</v>
      </c>
      <c r="N12" s="64">
        <v>7.65</v>
      </c>
      <c r="O12" s="64">
        <v>13.120000000000001</v>
      </c>
      <c r="P12" s="64">
        <v>13.120000000000001</v>
      </c>
      <c r="Q12" s="64">
        <v>9.35</v>
      </c>
      <c r="R12" s="54">
        <f t="shared" si="4"/>
        <v>26.12</v>
      </c>
      <c r="S12" s="54">
        <f t="shared" si="4"/>
        <v>26.12</v>
      </c>
      <c r="T12" s="54">
        <f t="shared" si="4"/>
        <v>21.25</v>
      </c>
      <c r="U12" s="54">
        <f t="shared" si="6"/>
        <v>26.12</v>
      </c>
      <c r="V12" s="54">
        <f t="shared" si="5"/>
        <v>26.12</v>
      </c>
      <c r="W12" s="54">
        <f t="shared" si="5"/>
        <v>21.25</v>
      </c>
    </row>
    <row r="13" spans="1:23" ht="19.5" customHeight="1" x14ac:dyDescent="0.25">
      <c r="A13" s="129" t="s">
        <v>135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</row>
    <row r="14" spans="1:23" ht="19.5" customHeight="1" x14ac:dyDescent="0.25">
      <c r="A14" s="104" t="s">
        <v>36</v>
      </c>
      <c r="B14" s="105"/>
      <c r="C14" s="21" t="s">
        <v>117</v>
      </c>
      <c r="D14" s="46">
        <f>'Q3-Site Services'!D28</f>
        <v>808.81205950000117</v>
      </c>
      <c r="E14" s="46">
        <f>'Q3-Site Services'!E28</f>
        <v>0</v>
      </c>
      <c r="F14" s="46">
        <f>'Q3-Site Services'!F28</f>
        <v>49.980200345890097</v>
      </c>
      <c r="G14" s="46">
        <f>'Q3-Site Services'!G28</f>
        <v>49.980200345890097</v>
      </c>
      <c r="H14" s="46">
        <f>'Q3-Site Services'!H28</f>
        <v>42.960535701565341</v>
      </c>
      <c r="I14" s="46">
        <f>'Q3-Site Services'!I28</f>
        <v>22.671039024284251</v>
      </c>
      <c r="J14" s="46">
        <f>'Q3-Site Services'!J28</f>
        <v>22.671039024284251</v>
      </c>
      <c r="K14" s="46">
        <f>'Q3-Site Services'!K28</f>
        <v>13.05651925404764</v>
      </c>
      <c r="L14" s="46">
        <f>'Q3-Site Services'!L28</f>
        <v>29.948171336769533</v>
      </c>
      <c r="M14" s="46">
        <f>'Q3-Site Services'!M28</f>
        <v>29.948171336769533</v>
      </c>
      <c r="N14" s="46">
        <f>'Q3-Site Services'!N28</f>
        <v>39.350966081300115</v>
      </c>
      <c r="O14" s="46">
        <f>'Q3-Site Services'!O28</f>
        <v>32.701598358802116</v>
      </c>
      <c r="P14" s="46">
        <f>'Q3-Site Services'!P28</f>
        <v>36.455598358802121</v>
      </c>
      <c r="Q14" s="46">
        <f>'Q3-Site Services'!Q28</f>
        <v>44.642416513514377</v>
      </c>
      <c r="R14" s="46">
        <f>'Q3-Site Services'!R28</f>
        <v>85.320808719855904</v>
      </c>
      <c r="S14" s="46">
        <f>'Q3-Site Services'!S28</f>
        <v>89.074808719855895</v>
      </c>
      <c r="T14" s="46">
        <f>'Q3-Site Services'!T28</f>
        <v>97.049901848862149</v>
      </c>
      <c r="U14" s="46">
        <f>'Q3-Site Services'!U28</f>
        <v>135.30100906574597</v>
      </c>
      <c r="V14" s="46">
        <f>'Q3-Site Services'!V28</f>
        <v>139.05500906574599</v>
      </c>
      <c r="W14" s="46">
        <f>'Q3-Site Services'!W28</f>
        <v>140.01043755042747</v>
      </c>
    </row>
    <row r="15" spans="1:23" ht="19.5" customHeight="1" x14ac:dyDescent="0.25">
      <c r="A15" s="104" t="s">
        <v>35</v>
      </c>
      <c r="B15" s="105"/>
      <c r="C15" s="21" t="s">
        <v>117</v>
      </c>
      <c r="D15" s="46">
        <f>'Q3-Site Services'!D29</f>
        <v>808.81205950000117</v>
      </c>
      <c r="E15" s="46">
        <f>'Q3-Site Services'!E29</f>
        <v>0</v>
      </c>
      <c r="F15" s="46">
        <f>'Q3-Site Services'!F29</f>
        <v>82.933415000000011</v>
      </c>
      <c r="G15" s="46">
        <f>'Q3-Site Services'!G29</f>
        <v>82.933415000000011</v>
      </c>
      <c r="H15" s="46">
        <f>'Q3-Site Services'!H29</f>
        <v>82.138687499999989</v>
      </c>
      <c r="I15" s="46">
        <f>'Q3-Site Services'!I29</f>
        <v>18.5</v>
      </c>
      <c r="J15" s="46">
        <f>'Q3-Site Services'!J29</f>
        <v>18.5</v>
      </c>
      <c r="K15" s="46">
        <f>'Q3-Site Services'!K29</f>
        <v>10.404137287474031</v>
      </c>
      <c r="L15" s="46">
        <f>'Q3-Site Services'!L29</f>
        <v>19.899999999999999</v>
      </c>
      <c r="M15" s="46">
        <f>'Q3-Site Services'!M29</f>
        <v>19.899999999999999</v>
      </c>
      <c r="N15" s="46">
        <f>'Q3-Site Services'!N29</f>
        <v>39.775495937993078</v>
      </c>
      <c r="O15" s="46">
        <f>'Q3-Site Services'!O29</f>
        <v>24.85</v>
      </c>
      <c r="P15" s="46">
        <f>'Q3-Site Services'!P29</f>
        <v>24.85</v>
      </c>
      <c r="Q15" s="46">
        <f>'Q3-Site Services'!Q29</f>
        <v>29.556208217301041</v>
      </c>
      <c r="R15" s="46">
        <f>'Q3-Site Services'!R29</f>
        <v>63.25</v>
      </c>
      <c r="S15" s="46">
        <f>'Q3-Site Services'!S29</f>
        <v>63.25</v>
      </c>
      <c r="T15" s="46">
        <f>'Q3-Site Services'!T29</f>
        <v>79.735841442768148</v>
      </c>
      <c r="U15" s="46">
        <f>'Q3-Site Services'!U29</f>
        <v>146.18341500000002</v>
      </c>
      <c r="V15" s="46">
        <f>'Q3-Site Services'!V29</f>
        <v>146.18341500000002</v>
      </c>
      <c r="W15" s="46">
        <f>'Q3-Site Services'!W29</f>
        <v>161.87452894276817</v>
      </c>
    </row>
    <row r="16" spans="1:23" ht="19.5" customHeight="1" x14ac:dyDescent="0.25">
      <c r="A16" s="139" t="s">
        <v>39</v>
      </c>
      <c r="B16" s="139"/>
      <c r="C16" s="21" t="s">
        <v>117</v>
      </c>
      <c r="D16" s="46">
        <f>'Q3-Site Services'!D30</f>
        <v>725.55882874327199</v>
      </c>
      <c r="E16" s="46">
        <f>'Q3-Site Services'!E30</f>
        <v>0</v>
      </c>
      <c r="F16" s="46">
        <f>'Q3-Site Services'!F30</f>
        <v>82.933415000000011</v>
      </c>
      <c r="G16" s="46">
        <f>'Q3-Site Services'!G30</f>
        <v>82.933415000000011</v>
      </c>
      <c r="H16" s="46">
        <f>'Q3-Site Services'!H30</f>
        <v>82.146164499999998</v>
      </c>
      <c r="I16" s="46">
        <f>'Q3-Site Services'!I30</f>
        <v>18.276372279930804</v>
      </c>
      <c r="J16" s="46">
        <f>'Q3-Site Services'!J30</f>
        <v>18.276372279930804</v>
      </c>
      <c r="K16" s="46">
        <f>'Q3-Site Services'!K30</f>
        <v>10.79140022865052</v>
      </c>
      <c r="L16" s="46">
        <f>'Q3-Site Services'!L30</f>
        <v>19.719821404498308</v>
      </c>
      <c r="M16" s="46">
        <f>'Q3-Site Services'!M30</f>
        <v>19.719821404498308</v>
      </c>
      <c r="N16" s="46">
        <f>'Q3-Site Services'!N30</f>
        <v>39.775495937993078</v>
      </c>
      <c r="O16" s="46">
        <f>'Q3-Site Services'!O30</f>
        <v>24.728095757141844</v>
      </c>
      <c r="P16" s="46">
        <f>'Q3-Site Services'!P30</f>
        <v>24.728095757141844</v>
      </c>
      <c r="Q16" s="46">
        <f>'Q3-Site Services'!Q30</f>
        <v>29.556208217301041</v>
      </c>
      <c r="R16" s="46">
        <f>'Q3-Site Services'!R30</f>
        <v>62.724289441570953</v>
      </c>
      <c r="S16" s="46">
        <f>'Q3-Site Services'!S30</f>
        <v>62.724289441570953</v>
      </c>
      <c r="T16" s="46">
        <f>'Q3-Site Services'!T30</f>
        <v>80.12310438394465</v>
      </c>
      <c r="U16" s="46">
        <f>'Q3-Site Services'!U30</f>
        <v>145.65770444157098</v>
      </c>
      <c r="V16" s="46">
        <f>'Q3-Site Services'!V30</f>
        <v>145.65770444157098</v>
      </c>
      <c r="W16" s="46">
        <f>'Q3-Site Services'!W30</f>
        <v>162.26926888394465</v>
      </c>
    </row>
    <row r="17" spans="1:23" ht="19.5" customHeight="1" x14ac:dyDescent="0.25">
      <c r="A17" s="129" t="s">
        <v>19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</row>
    <row r="18" spans="1:23" ht="19.5" customHeight="1" x14ac:dyDescent="0.25">
      <c r="A18" s="104" t="s">
        <v>36</v>
      </c>
      <c r="B18" s="105"/>
      <c r="C18" s="21" t="s">
        <v>117</v>
      </c>
      <c r="D18" s="47">
        <f>D10+D14</f>
        <v>964.81205950000117</v>
      </c>
      <c r="E18" s="47">
        <f t="shared" ref="E18:W20" si="7">E10+E14</f>
        <v>0</v>
      </c>
      <c r="F18" s="47">
        <f t="shared" si="7"/>
        <v>49.980200345890097</v>
      </c>
      <c r="G18" s="47">
        <f t="shared" si="7"/>
        <v>49.980200345890097</v>
      </c>
      <c r="H18" s="47">
        <f t="shared" si="7"/>
        <v>42.960535701565341</v>
      </c>
      <c r="I18" s="47">
        <f t="shared" si="7"/>
        <v>27.36353902428425</v>
      </c>
      <c r="J18" s="47">
        <f t="shared" si="7"/>
        <v>27.36353902428425</v>
      </c>
      <c r="K18" s="47">
        <f t="shared" si="7"/>
        <v>17.649019254047641</v>
      </c>
      <c r="L18" s="47">
        <f t="shared" si="7"/>
        <v>38.394671336769534</v>
      </c>
      <c r="M18" s="47">
        <f t="shared" si="7"/>
        <v>38.394671336769534</v>
      </c>
      <c r="N18" s="47">
        <f t="shared" si="7"/>
        <v>47.617466081300115</v>
      </c>
      <c r="O18" s="47">
        <f t="shared" si="7"/>
        <v>46.779098358802116</v>
      </c>
      <c r="P18" s="47">
        <f t="shared" si="7"/>
        <v>46.779098358802116</v>
      </c>
      <c r="Q18" s="47">
        <f t="shared" si="7"/>
        <v>54.745916513514373</v>
      </c>
      <c r="R18" s="47">
        <f t="shared" si="7"/>
        <v>112.5373087198559</v>
      </c>
      <c r="S18" s="47">
        <f t="shared" si="7"/>
        <v>112.5373087198559</v>
      </c>
      <c r="T18" s="47">
        <f t="shared" si="7"/>
        <v>120.01240184886215</v>
      </c>
      <c r="U18" s="47">
        <f t="shared" si="7"/>
        <v>162.51750906574597</v>
      </c>
      <c r="V18" s="47">
        <f t="shared" si="7"/>
        <v>162.517509065746</v>
      </c>
      <c r="W18" s="47">
        <f t="shared" si="7"/>
        <v>162.97293755042747</v>
      </c>
    </row>
    <row r="19" spans="1:23" ht="19.5" customHeight="1" x14ac:dyDescent="0.25">
      <c r="A19" s="104" t="s">
        <v>35</v>
      </c>
      <c r="B19" s="105"/>
      <c r="C19" s="21" t="s">
        <v>117</v>
      </c>
      <c r="D19" s="47">
        <f t="shared" ref="D19:S20" si="8">D11+D15</f>
        <v>964.81205950000117</v>
      </c>
      <c r="E19" s="47">
        <f t="shared" si="8"/>
        <v>0</v>
      </c>
      <c r="F19" s="47">
        <f t="shared" si="8"/>
        <v>82.933415000000011</v>
      </c>
      <c r="G19" s="47">
        <f t="shared" si="8"/>
        <v>82.933415000000011</v>
      </c>
      <c r="H19" s="47">
        <f t="shared" si="8"/>
        <v>82.138687499999989</v>
      </c>
      <c r="I19" s="47">
        <f t="shared" si="8"/>
        <v>23.02</v>
      </c>
      <c r="J19" s="47">
        <f t="shared" si="8"/>
        <v>23.02</v>
      </c>
      <c r="K19" s="47">
        <f t="shared" si="8"/>
        <v>14.654137287474031</v>
      </c>
      <c r="L19" s="47">
        <f t="shared" si="8"/>
        <v>28.38</v>
      </c>
      <c r="M19" s="47">
        <f t="shared" si="8"/>
        <v>28.38</v>
      </c>
      <c r="N19" s="47">
        <f t="shared" si="8"/>
        <v>47.425495937993077</v>
      </c>
      <c r="O19" s="47">
        <f t="shared" si="8"/>
        <v>37.97</v>
      </c>
      <c r="P19" s="47">
        <f t="shared" si="8"/>
        <v>37.97</v>
      </c>
      <c r="Q19" s="47">
        <f t="shared" si="8"/>
        <v>38.906208217301042</v>
      </c>
      <c r="R19" s="47">
        <f t="shared" si="8"/>
        <v>89.37</v>
      </c>
      <c r="S19" s="47">
        <f t="shared" si="8"/>
        <v>89.37</v>
      </c>
      <c r="T19" s="47">
        <f t="shared" si="7"/>
        <v>100.98584144276815</v>
      </c>
      <c r="U19" s="47">
        <f t="shared" si="7"/>
        <v>172.30341500000003</v>
      </c>
      <c r="V19" s="47">
        <f t="shared" si="7"/>
        <v>172.30341500000003</v>
      </c>
      <c r="W19" s="47">
        <f t="shared" si="7"/>
        <v>183.12452894276817</v>
      </c>
    </row>
    <row r="20" spans="1:23" ht="19.5" customHeight="1" x14ac:dyDescent="0.25">
      <c r="A20" s="104" t="s">
        <v>39</v>
      </c>
      <c r="B20" s="105"/>
      <c r="C20" s="21" t="s">
        <v>117</v>
      </c>
      <c r="D20" s="47">
        <f t="shared" si="8"/>
        <v>858.65882874327201</v>
      </c>
      <c r="E20" s="47">
        <f t="shared" si="7"/>
        <v>0</v>
      </c>
      <c r="F20" s="47">
        <f t="shared" si="7"/>
        <v>82.933415000000011</v>
      </c>
      <c r="G20" s="47">
        <f t="shared" si="7"/>
        <v>82.933415000000011</v>
      </c>
      <c r="H20" s="47">
        <f t="shared" si="7"/>
        <v>82.146164499999998</v>
      </c>
      <c r="I20" s="47">
        <f t="shared" si="7"/>
        <v>22.796372279930804</v>
      </c>
      <c r="J20" s="47">
        <f t="shared" si="7"/>
        <v>22.796372279930804</v>
      </c>
      <c r="K20" s="47">
        <f t="shared" si="7"/>
        <v>15.04140022865052</v>
      </c>
      <c r="L20" s="47">
        <f t="shared" si="7"/>
        <v>28.199821404498309</v>
      </c>
      <c r="M20" s="47">
        <f t="shared" si="7"/>
        <v>28.199821404498309</v>
      </c>
      <c r="N20" s="47">
        <f t="shared" si="7"/>
        <v>47.425495937993077</v>
      </c>
      <c r="O20" s="47">
        <f t="shared" si="7"/>
        <v>37.848095757141849</v>
      </c>
      <c r="P20" s="47">
        <f t="shared" si="7"/>
        <v>37.848095757141849</v>
      </c>
      <c r="Q20" s="47">
        <f t="shared" si="7"/>
        <v>38.906208217301042</v>
      </c>
      <c r="R20" s="47">
        <f t="shared" si="7"/>
        <v>88.84428944157095</v>
      </c>
      <c r="S20" s="47">
        <f t="shared" si="7"/>
        <v>88.84428944157095</v>
      </c>
      <c r="T20" s="47">
        <f t="shared" si="7"/>
        <v>101.37310438394465</v>
      </c>
      <c r="U20" s="47">
        <f t="shared" si="7"/>
        <v>171.77770444157099</v>
      </c>
      <c r="V20" s="47">
        <f t="shared" si="7"/>
        <v>171.77770444157099</v>
      </c>
      <c r="W20" s="47">
        <f t="shared" si="7"/>
        <v>183.51926888394465</v>
      </c>
    </row>
    <row r="21" spans="1:23" ht="19.5" customHeight="1" x14ac:dyDescent="0.25">
      <c r="A21" s="129" t="s">
        <v>12</v>
      </c>
      <c r="B21" s="129"/>
      <c r="C21" s="49" t="s">
        <v>117</v>
      </c>
      <c r="D21" s="48">
        <f>D19-D20</f>
        <v>106.15323075672916</v>
      </c>
      <c r="E21" s="48">
        <f t="shared" ref="E21:W21" si="9">E19-E20</f>
        <v>0</v>
      </c>
      <c r="F21" s="48">
        <f t="shared" si="9"/>
        <v>0</v>
      </c>
      <c r="G21" s="48">
        <f t="shared" si="9"/>
        <v>0</v>
      </c>
      <c r="H21" s="48">
        <f t="shared" si="9"/>
        <v>-7.4770000000086156E-3</v>
      </c>
      <c r="I21" s="48">
        <f t="shared" si="9"/>
        <v>0.22362772006919585</v>
      </c>
      <c r="J21" s="48">
        <f t="shared" si="9"/>
        <v>0.22362772006919585</v>
      </c>
      <c r="K21" s="48">
        <f t="shared" si="9"/>
        <v>-0.38726294117648941</v>
      </c>
      <c r="L21" s="48">
        <f t="shared" si="9"/>
        <v>0.18017859550169035</v>
      </c>
      <c r="M21" s="48">
        <f t="shared" si="9"/>
        <v>0.18017859550169035</v>
      </c>
      <c r="N21" s="48">
        <f t="shared" si="9"/>
        <v>0</v>
      </c>
      <c r="O21" s="48">
        <f t="shared" si="9"/>
        <v>0.12190424285815027</v>
      </c>
      <c r="P21" s="48">
        <f t="shared" si="9"/>
        <v>0.12190424285815027</v>
      </c>
      <c r="Q21" s="48">
        <f t="shared" si="9"/>
        <v>0</v>
      </c>
      <c r="R21" s="48">
        <f t="shared" si="9"/>
        <v>0.52571055842905423</v>
      </c>
      <c r="S21" s="48">
        <f t="shared" si="9"/>
        <v>0.52571055842905423</v>
      </c>
      <c r="T21" s="48">
        <f t="shared" si="9"/>
        <v>-0.38726294117650184</v>
      </c>
      <c r="U21" s="48">
        <f t="shared" si="9"/>
        <v>0.52571055842904002</v>
      </c>
      <c r="V21" s="48">
        <f t="shared" si="9"/>
        <v>0.52571055842904002</v>
      </c>
      <c r="W21" s="48">
        <f t="shared" si="9"/>
        <v>-0.39473994117648203</v>
      </c>
    </row>
    <row r="22" spans="1:23" ht="19.5" customHeight="1" x14ac:dyDescent="0.25">
      <c r="A22" s="129" t="s">
        <v>37</v>
      </c>
      <c r="B22" s="129"/>
      <c r="C22" s="49" t="s">
        <v>151</v>
      </c>
      <c r="D22" s="77">
        <f>Summary!$C$23</f>
        <v>0.11002287627276659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x14ac:dyDescent="0.25">
      <c r="A23" s="147"/>
      <c r="B23" s="147"/>
      <c r="C23" s="24"/>
    </row>
    <row r="24" spans="1:23" x14ac:dyDescent="0.25">
      <c r="A24" s="147"/>
      <c r="B24" s="147"/>
      <c r="C24" s="24"/>
    </row>
  </sheetData>
  <mergeCells count="33">
    <mergeCell ref="A23:B23"/>
    <mergeCell ref="A7:B7"/>
    <mergeCell ref="A4:W4"/>
    <mergeCell ref="A5:B5"/>
    <mergeCell ref="A6:B6"/>
    <mergeCell ref="A24:B24"/>
    <mergeCell ref="A19:B19"/>
    <mergeCell ref="A8:B8"/>
    <mergeCell ref="A9:W9"/>
    <mergeCell ref="A10:B10"/>
    <mergeCell ref="A11:B11"/>
    <mergeCell ref="A12:B12"/>
    <mergeCell ref="A13:W13"/>
    <mergeCell ref="A14:B14"/>
    <mergeCell ref="A15:B15"/>
    <mergeCell ref="A16:B16"/>
    <mergeCell ref="A17:W17"/>
    <mergeCell ref="A18:B18"/>
    <mergeCell ref="A20:B20"/>
    <mergeCell ref="A21:B21"/>
    <mergeCell ref="A22:B22"/>
    <mergeCell ref="O1:W1"/>
    <mergeCell ref="A2:B3"/>
    <mergeCell ref="C2:C3"/>
    <mergeCell ref="D2:D3"/>
    <mergeCell ref="E2:E3"/>
    <mergeCell ref="F2:H2"/>
    <mergeCell ref="I2:K2"/>
    <mergeCell ref="L2:N2"/>
    <mergeCell ref="O2:Q2"/>
    <mergeCell ref="R2:T2"/>
    <mergeCell ref="U2:W2"/>
    <mergeCell ref="A1:F1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0"/>
  <sheetViews>
    <sheetView topLeftCell="A4" zoomScale="70" zoomScaleNormal="70" workbookViewId="0">
      <selection activeCell="D28" sqref="D28:W30"/>
    </sheetView>
  </sheetViews>
  <sheetFormatPr defaultColWidth="8.7109375" defaultRowHeight="15" x14ac:dyDescent="0.25"/>
  <cols>
    <col min="1" max="1" width="10" style="18" customWidth="1"/>
    <col min="2" max="2" width="15.7109375" style="18" customWidth="1"/>
    <col min="3" max="23" width="10" style="18" customWidth="1"/>
    <col min="24" max="16384" width="8.7109375" style="18"/>
  </cols>
  <sheetData>
    <row r="1" spans="1:23" s="17" customFormat="1" ht="27" customHeight="1" x14ac:dyDescent="0.25">
      <c r="A1" s="140" t="s">
        <v>122</v>
      </c>
      <c r="B1" s="141"/>
      <c r="C1" s="141"/>
      <c r="D1" s="141"/>
      <c r="E1" s="141"/>
      <c r="F1" s="141"/>
      <c r="G1" s="40"/>
      <c r="H1" s="40"/>
      <c r="I1" s="40"/>
      <c r="J1" s="40"/>
      <c r="K1" s="16"/>
      <c r="L1" s="16"/>
      <c r="M1" s="16"/>
      <c r="N1" s="16"/>
      <c r="O1" s="145" t="s">
        <v>13</v>
      </c>
      <c r="P1" s="145"/>
      <c r="Q1" s="145"/>
      <c r="R1" s="145"/>
      <c r="S1" s="145"/>
      <c r="T1" s="145"/>
      <c r="U1" s="145"/>
      <c r="V1" s="145"/>
      <c r="W1" s="146"/>
    </row>
    <row r="2" spans="1:23" ht="27" customHeight="1" x14ac:dyDescent="0.25">
      <c r="A2" s="127" t="s">
        <v>11</v>
      </c>
      <c r="B2" s="127"/>
      <c r="C2" s="142" t="s">
        <v>22</v>
      </c>
      <c r="D2" s="109" t="s">
        <v>19</v>
      </c>
      <c r="E2" s="128" t="s">
        <v>113</v>
      </c>
      <c r="F2" s="109" t="s">
        <v>69</v>
      </c>
      <c r="G2" s="109"/>
      <c r="H2" s="109"/>
      <c r="I2" s="144">
        <v>44562</v>
      </c>
      <c r="J2" s="144"/>
      <c r="K2" s="144"/>
      <c r="L2" s="144">
        <v>44593</v>
      </c>
      <c r="M2" s="144"/>
      <c r="N2" s="144"/>
      <c r="O2" s="144">
        <v>44621</v>
      </c>
      <c r="P2" s="144"/>
      <c r="Q2" s="144"/>
      <c r="R2" s="144" t="s">
        <v>71</v>
      </c>
      <c r="S2" s="144"/>
      <c r="T2" s="144"/>
      <c r="U2" s="109" t="s">
        <v>70</v>
      </c>
      <c r="V2" s="109"/>
      <c r="W2" s="109"/>
    </row>
    <row r="3" spans="1:23" ht="27" customHeight="1" x14ac:dyDescent="0.25">
      <c r="A3" s="127"/>
      <c r="B3" s="127"/>
      <c r="C3" s="143"/>
      <c r="D3" s="109"/>
      <c r="E3" s="128"/>
      <c r="F3" s="11" t="s">
        <v>15</v>
      </c>
      <c r="G3" s="11" t="s">
        <v>41</v>
      </c>
      <c r="H3" s="11" t="s">
        <v>17</v>
      </c>
      <c r="I3" s="11" t="s">
        <v>15</v>
      </c>
      <c r="J3" s="11" t="s">
        <v>41</v>
      </c>
      <c r="K3" s="11" t="s">
        <v>17</v>
      </c>
      <c r="L3" s="11" t="s">
        <v>15</v>
      </c>
      <c r="M3" s="11" t="s">
        <v>41</v>
      </c>
      <c r="N3" s="11" t="s">
        <v>17</v>
      </c>
      <c r="O3" s="11" t="s">
        <v>15</v>
      </c>
      <c r="P3" s="11" t="s">
        <v>41</v>
      </c>
      <c r="Q3" s="11" t="s">
        <v>17</v>
      </c>
      <c r="R3" s="11" t="s">
        <v>15</v>
      </c>
      <c r="S3" s="11" t="s">
        <v>41</v>
      </c>
      <c r="T3" s="11" t="s">
        <v>17</v>
      </c>
      <c r="U3" s="11" t="s">
        <v>15</v>
      </c>
      <c r="V3" s="11" t="s">
        <v>41</v>
      </c>
      <c r="W3" s="11" t="s">
        <v>17</v>
      </c>
    </row>
    <row r="4" spans="1:23" ht="19.5" customHeight="1" x14ac:dyDescent="0.25">
      <c r="A4" s="136" t="s">
        <v>131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8"/>
    </row>
    <row r="5" spans="1:23" ht="19.5" customHeight="1" x14ac:dyDescent="0.25">
      <c r="A5" s="135" t="s">
        <v>125</v>
      </c>
      <c r="B5" s="135"/>
      <c r="C5" s="19" t="s">
        <v>126</v>
      </c>
      <c r="D5" s="68">
        <f>'Q2-Site Services'!D5</f>
        <v>305000</v>
      </c>
      <c r="E5" s="66">
        <f>'Q2-Site Services'!E5</f>
        <v>0</v>
      </c>
      <c r="F5" s="66">
        <f>'Q3-Site Services'!U5</f>
        <v>63455.81375086504</v>
      </c>
      <c r="G5" s="66">
        <f>'Q3-Site Services'!V5</f>
        <v>63455.81375086504</v>
      </c>
      <c r="H5" s="66">
        <f>'Q3-Site Services'!W5</f>
        <v>110588.92595155709</v>
      </c>
      <c r="I5" s="65">
        <v>29355.395501730105</v>
      </c>
      <c r="J5" s="65">
        <v>29355.395501730105</v>
      </c>
      <c r="K5" s="65">
        <v>44477.871972318339</v>
      </c>
      <c r="L5" s="65">
        <v>29630.011453287196</v>
      </c>
      <c r="M5" s="65">
        <v>29630.011453287196</v>
      </c>
      <c r="N5" s="65">
        <v>44893.956747404838</v>
      </c>
      <c r="O5" s="65">
        <v>29161.843079584774</v>
      </c>
      <c r="P5" s="65">
        <v>29161.843079584774</v>
      </c>
      <c r="Q5" s="65">
        <v>44184.610726643594</v>
      </c>
      <c r="R5" s="66">
        <f>I5+L5+O5</f>
        <v>88147.250034602068</v>
      </c>
      <c r="S5" s="66">
        <f t="shared" ref="S5:T9" si="0">J5+M5+P5</f>
        <v>88147.250034602068</v>
      </c>
      <c r="T5" s="66">
        <f t="shared" si="0"/>
        <v>133556.43944636677</v>
      </c>
      <c r="U5" s="66">
        <f>F5+R5</f>
        <v>151603.06378546712</v>
      </c>
      <c r="V5" s="66">
        <f t="shared" ref="V5:W9" si="1">G5+S5</f>
        <v>151603.06378546712</v>
      </c>
      <c r="W5" s="66">
        <f t="shared" si="1"/>
        <v>244145.36539792386</v>
      </c>
    </row>
    <row r="6" spans="1:23" ht="19.5" customHeight="1" x14ac:dyDescent="0.25">
      <c r="A6" s="135" t="s">
        <v>44</v>
      </c>
      <c r="B6" s="135"/>
      <c r="C6" s="19" t="s">
        <v>126</v>
      </c>
      <c r="D6" s="68">
        <f>'Q2-Site Services'!D6</f>
        <v>132500</v>
      </c>
      <c r="E6" s="66">
        <f>'Q2-Site Services'!E6</f>
        <v>0</v>
      </c>
      <c r="F6" s="66">
        <f>'Q3-Site Services'!U6</f>
        <v>40182.595155709343</v>
      </c>
      <c r="G6" s="66">
        <f>'Q3-Site Services'!V6</f>
        <v>40182.595155709343</v>
      </c>
      <c r="H6" s="66">
        <f>'Q3-Site Services'!W6</f>
        <v>49682.595155709343</v>
      </c>
      <c r="I6" s="65">
        <v>10137.19723183391</v>
      </c>
      <c r="J6" s="65">
        <v>10137.19723183391</v>
      </c>
      <c r="K6" s="65">
        <v>15337.19723183391</v>
      </c>
      <c r="L6" s="65">
        <v>10280.674740484428</v>
      </c>
      <c r="M6" s="65">
        <v>10280.674740484428</v>
      </c>
      <c r="N6" s="65">
        <v>15480.674740484428</v>
      </c>
      <c r="O6" s="65">
        <v>10036.072664359861</v>
      </c>
      <c r="P6" s="65">
        <v>10036.072664359861</v>
      </c>
      <c r="Q6" s="65">
        <v>15236.072664359861</v>
      </c>
      <c r="R6" s="66">
        <f t="shared" ref="R6:R9" si="2">I6+L6+O6</f>
        <v>30453.944636678199</v>
      </c>
      <c r="S6" s="66">
        <f t="shared" si="0"/>
        <v>30453.944636678199</v>
      </c>
      <c r="T6" s="66">
        <f t="shared" si="0"/>
        <v>46053.944636678199</v>
      </c>
      <c r="U6" s="66">
        <f t="shared" ref="U6:U9" si="3">F6+R6</f>
        <v>70636.539792387543</v>
      </c>
      <c r="V6" s="66">
        <f>G6+S6</f>
        <v>70636.539792387543</v>
      </c>
      <c r="W6" s="66">
        <f t="shared" si="1"/>
        <v>95736.539792387543</v>
      </c>
    </row>
    <row r="7" spans="1:23" ht="19.5" customHeight="1" x14ac:dyDescent="0.25">
      <c r="A7" s="135" t="s">
        <v>26</v>
      </c>
      <c r="B7" s="135"/>
      <c r="C7" s="19" t="s">
        <v>127</v>
      </c>
      <c r="D7" s="68">
        <f>'Q2-Site Services'!D7</f>
        <v>448500</v>
      </c>
      <c r="E7" s="66">
        <f>'Q2-Site Services'!E7</f>
        <v>0</v>
      </c>
      <c r="F7" s="66">
        <f>'Q3-Site Services'!U7</f>
        <v>53095.190311418686</v>
      </c>
      <c r="G7" s="66">
        <f>'Q3-Site Services'!V7</f>
        <v>53095.190311418686</v>
      </c>
      <c r="H7" s="66">
        <f>'Q3-Site Services'!W7</f>
        <v>58570.532871972318</v>
      </c>
      <c r="I7" s="65">
        <v>20274.394463667821</v>
      </c>
      <c r="J7" s="65">
        <v>20274.394463667821</v>
      </c>
      <c r="K7" s="65">
        <v>46011.591695501731</v>
      </c>
      <c r="L7" s="65">
        <v>20561.349480968856</v>
      </c>
      <c r="M7" s="65">
        <v>20561.349480968856</v>
      </c>
      <c r="N7" s="65">
        <v>54182.361591695502</v>
      </c>
      <c r="O7" s="65">
        <v>20072.145328719722</v>
      </c>
      <c r="P7" s="65">
        <v>20072.145328719722</v>
      </c>
      <c r="Q7" s="65">
        <v>53326.254325259513</v>
      </c>
      <c r="R7" s="66">
        <f t="shared" si="2"/>
        <v>60907.889273356399</v>
      </c>
      <c r="S7" s="66">
        <f>J7+M7+P7</f>
        <v>60907.889273356399</v>
      </c>
      <c r="T7" s="66">
        <f t="shared" si="0"/>
        <v>153520.20761245675</v>
      </c>
      <c r="U7" s="66">
        <f t="shared" si="3"/>
        <v>114003.07958477509</v>
      </c>
      <c r="V7" s="66">
        <f t="shared" si="1"/>
        <v>114003.07958477509</v>
      </c>
      <c r="W7" s="66">
        <f t="shared" si="1"/>
        <v>212090.74048442906</v>
      </c>
    </row>
    <row r="8" spans="1:23" ht="19.5" customHeight="1" x14ac:dyDescent="0.25">
      <c r="A8" s="135" t="s">
        <v>49</v>
      </c>
      <c r="B8" s="135"/>
      <c r="C8" s="19" t="s">
        <v>27</v>
      </c>
      <c r="D8" s="68">
        <f>'Q2-Site Services'!D8</f>
        <v>12840</v>
      </c>
      <c r="E8" s="66">
        <f>'Q2-Site Services'!E8</f>
        <v>0</v>
      </c>
      <c r="F8" s="66">
        <f>'Q3-Site Services'!U8</f>
        <v>3908.0465397923876</v>
      </c>
      <c r="G8" s="66">
        <f>'Q3-Site Services'!V8</f>
        <v>3908.0465397923876</v>
      </c>
      <c r="H8" s="66">
        <f>'Q3-Site Services'!W8</f>
        <v>4969</v>
      </c>
      <c r="I8" s="65">
        <v>963.03373702422152</v>
      </c>
      <c r="J8" s="65">
        <v>963.03373702422152</v>
      </c>
      <c r="K8" s="65">
        <v>1534</v>
      </c>
      <c r="L8" s="65">
        <v>976.66410034602075</v>
      </c>
      <c r="M8" s="65">
        <v>976.66410034602075</v>
      </c>
      <c r="N8" s="65">
        <v>1548</v>
      </c>
      <c r="O8" s="65">
        <v>953.42690311418676</v>
      </c>
      <c r="P8" s="65">
        <v>953.42690311418676</v>
      </c>
      <c r="Q8" s="65">
        <v>1524</v>
      </c>
      <c r="R8" s="66">
        <f t="shared" si="2"/>
        <v>2893.1247404844289</v>
      </c>
      <c r="S8" s="66">
        <f t="shared" si="0"/>
        <v>2893.1247404844289</v>
      </c>
      <c r="T8" s="66">
        <f t="shared" si="0"/>
        <v>4606</v>
      </c>
      <c r="U8" s="66">
        <f t="shared" si="3"/>
        <v>6801.1712802768161</v>
      </c>
      <c r="V8" s="66">
        <f t="shared" si="1"/>
        <v>6801.1712802768161</v>
      </c>
      <c r="W8" s="66">
        <f t="shared" si="1"/>
        <v>9575</v>
      </c>
    </row>
    <row r="9" spans="1:23" ht="19.5" customHeight="1" x14ac:dyDescent="0.25">
      <c r="A9" s="135" t="s">
        <v>118</v>
      </c>
      <c r="B9" s="135"/>
      <c r="C9" s="19"/>
      <c r="D9" s="68">
        <f>'Q2-Site Services'!D9</f>
        <v>0</v>
      </c>
      <c r="E9" s="66">
        <f>'Q2-Site Services'!E9</f>
        <v>0</v>
      </c>
      <c r="F9" s="66">
        <f>'Q3-Site Services'!U9</f>
        <v>0</v>
      </c>
      <c r="G9" s="66">
        <f>'Q3-Site Services'!V9</f>
        <v>0</v>
      </c>
      <c r="H9" s="66">
        <f>'Q3-Site Services'!W9</f>
        <v>0</v>
      </c>
      <c r="I9" s="65"/>
      <c r="J9" s="65"/>
      <c r="K9" s="65"/>
      <c r="L9" s="65"/>
      <c r="M9" s="65"/>
      <c r="N9" s="65"/>
      <c r="O9" s="65"/>
      <c r="P9" s="65"/>
      <c r="Q9" s="65"/>
      <c r="R9" s="66">
        <f t="shared" si="2"/>
        <v>0</v>
      </c>
      <c r="S9" s="66">
        <f t="shared" si="0"/>
        <v>0</v>
      </c>
      <c r="T9" s="66">
        <f t="shared" si="0"/>
        <v>0</v>
      </c>
      <c r="U9" s="66">
        <f t="shared" si="3"/>
        <v>0</v>
      </c>
      <c r="V9" s="66">
        <f t="shared" si="1"/>
        <v>0</v>
      </c>
      <c r="W9" s="66">
        <f t="shared" si="1"/>
        <v>0</v>
      </c>
    </row>
    <row r="10" spans="1:23" ht="19.5" customHeight="1" x14ac:dyDescent="0.25">
      <c r="A10" s="150" t="s">
        <v>132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</row>
    <row r="11" spans="1:23" ht="19.5" customHeight="1" x14ac:dyDescent="0.25">
      <c r="A11" s="139" t="s">
        <v>36</v>
      </c>
      <c r="B11" s="139"/>
      <c r="C11" s="21" t="s">
        <v>117</v>
      </c>
      <c r="D11" s="46">
        <f>'Q2-Site Services'!D11</f>
        <v>265.98675950000001</v>
      </c>
      <c r="E11" s="54">
        <f>'Q2-Site Services'!E11</f>
        <v>0</v>
      </c>
      <c r="F11" s="54">
        <f>'Q3-Site Services'!U11</f>
        <v>37.708631293863348</v>
      </c>
      <c r="G11" s="54">
        <f>'Q3-Site Services'!V11</f>
        <v>37.708631293863348</v>
      </c>
      <c r="H11" s="54">
        <f>'Q3-Site Services'!W11</f>
        <v>45.75975833144939</v>
      </c>
      <c r="I11" s="64">
        <v>6.7285550129619462</v>
      </c>
      <c r="J11" s="64">
        <v>6.7285550129619462</v>
      </c>
      <c r="K11" s="64">
        <v>12.94122534841911</v>
      </c>
      <c r="L11" s="64">
        <v>6.8188577057042421</v>
      </c>
      <c r="M11" s="64">
        <v>6.8188577057042421</v>
      </c>
      <c r="N11" s="64">
        <v>13.973027638836713</v>
      </c>
      <c r="O11" s="64">
        <v>6.6649086559043393</v>
      </c>
      <c r="P11" s="64">
        <v>6.6649086559043393</v>
      </c>
      <c r="Q11" s="64">
        <v>15.307015195513525</v>
      </c>
      <c r="R11" s="54">
        <f>I11+L11+O11</f>
        <v>20.212321374570529</v>
      </c>
      <c r="S11" s="54">
        <f t="shared" ref="S11:T13" si="4">J11+M11+P11</f>
        <v>20.212321374570529</v>
      </c>
      <c r="T11" s="54">
        <f t="shared" si="4"/>
        <v>42.22126818276935</v>
      </c>
      <c r="U11" s="54">
        <f>F11+R11</f>
        <v>57.920952668433877</v>
      </c>
      <c r="V11" s="54">
        <f t="shared" ref="U11:W13" si="5">G11+S11</f>
        <v>57.920952668433877</v>
      </c>
      <c r="W11" s="54">
        <f t="shared" si="5"/>
        <v>87.98102651421874</v>
      </c>
    </row>
    <row r="12" spans="1:23" ht="19.5" customHeight="1" x14ac:dyDescent="0.25">
      <c r="A12" s="139" t="s">
        <v>35</v>
      </c>
      <c r="B12" s="139"/>
      <c r="C12" s="21" t="s">
        <v>117</v>
      </c>
      <c r="D12" s="46">
        <f>'Q2-Site Services'!D12</f>
        <v>265.98675950000001</v>
      </c>
      <c r="E12" s="54">
        <f>'Q2-Site Services'!E12</f>
        <v>0</v>
      </c>
      <c r="F12" s="54">
        <f>'Q3-Site Services'!U12</f>
        <v>10.061090183391004</v>
      </c>
      <c r="G12" s="54">
        <f>'Q3-Site Services'!V12</f>
        <v>10.061090183391004</v>
      </c>
      <c r="H12" s="54">
        <f>'Q3-Site Services'!W12</f>
        <v>13.970162263944639</v>
      </c>
      <c r="I12" s="64">
        <v>2.9225539619377163</v>
      </c>
      <c r="J12" s="64">
        <v>2.9225539619377163</v>
      </c>
      <c r="K12" s="64">
        <v>12.94122534841911</v>
      </c>
      <c r="L12" s="64">
        <v>2.9639185276816606</v>
      </c>
      <c r="M12" s="64">
        <v>2.9639185276816606</v>
      </c>
      <c r="N12" s="64">
        <v>13.973027638836713</v>
      </c>
      <c r="O12" s="64">
        <v>2.8933997491349479</v>
      </c>
      <c r="P12" s="64">
        <v>2.8933997491349479</v>
      </c>
      <c r="Q12" s="64">
        <v>15.307015195513525</v>
      </c>
      <c r="R12" s="54">
        <f t="shared" ref="R12:R13" si="6">I12+L12+O12</f>
        <v>8.7798722387543258</v>
      </c>
      <c r="S12" s="54">
        <f t="shared" si="4"/>
        <v>8.7798722387543258</v>
      </c>
      <c r="T12" s="54">
        <f t="shared" si="4"/>
        <v>42.22126818276935</v>
      </c>
      <c r="U12" s="54">
        <f t="shared" si="5"/>
        <v>18.840962422145331</v>
      </c>
      <c r="V12" s="54">
        <f t="shared" si="5"/>
        <v>18.840962422145331</v>
      </c>
      <c r="W12" s="54">
        <f t="shared" si="5"/>
        <v>56.191430446713987</v>
      </c>
    </row>
    <row r="13" spans="1:23" ht="19.5" customHeight="1" x14ac:dyDescent="0.25">
      <c r="A13" s="139" t="s">
        <v>39</v>
      </c>
      <c r="B13" s="139"/>
      <c r="C13" s="21" t="s">
        <v>117</v>
      </c>
      <c r="D13" s="46">
        <f>'Q2-Site Services'!D13</f>
        <v>197.17172509166295</v>
      </c>
      <c r="E13" s="54">
        <f>'Q2-Site Services'!E13</f>
        <v>0</v>
      </c>
      <c r="F13" s="54">
        <f>'Q3-Site Services'!U13</f>
        <v>10.759104134650519</v>
      </c>
      <c r="G13" s="54">
        <f>'Q3-Site Services'!V13</f>
        <v>10.759104134650519</v>
      </c>
      <c r="H13" s="54">
        <f>'Q3-Site Services'!W13</f>
        <v>14.208312263944638</v>
      </c>
      <c r="I13" s="64">
        <v>3.2454633124567471</v>
      </c>
      <c r="J13" s="64">
        <v>3.2454633124567471</v>
      </c>
      <c r="K13" s="64">
        <v>7.2216681487889272</v>
      </c>
      <c r="L13" s="64">
        <v>3.2898486536678195</v>
      </c>
      <c r="M13" s="64">
        <v>3.2898486536678195</v>
      </c>
      <c r="N13" s="64">
        <v>8.1316004723183397</v>
      </c>
      <c r="O13" s="64">
        <v>3.2141800230103801</v>
      </c>
      <c r="P13" s="64">
        <v>3.2141800230103801</v>
      </c>
      <c r="Q13" s="64">
        <v>8.1745752508650504</v>
      </c>
      <c r="R13" s="54">
        <f t="shared" si="6"/>
        <v>9.7494919891349472</v>
      </c>
      <c r="S13" s="54">
        <f t="shared" si="4"/>
        <v>9.7494919891349472</v>
      </c>
      <c r="T13" s="54">
        <f t="shared" si="4"/>
        <v>23.527843871972316</v>
      </c>
      <c r="U13" s="54">
        <f t="shared" si="5"/>
        <v>20.508596123785466</v>
      </c>
      <c r="V13" s="54">
        <f t="shared" si="5"/>
        <v>20.508596123785466</v>
      </c>
      <c r="W13" s="54">
        <f t="shared" si="5"/>
        <v>37.736156135916957</v>
      </c>
    </row>
    <row r="14" spans="1:23" ht="19.5" customHeight="1" x14ac:dyDescent="0.25">
      <c r="A14" s="129" t="s">
        <v>133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</row>
    <row r="15" spans="1:23" ht="19.5" customHeight="1" x14ac:dyDescent="0.25">
      <c r="A15" s="135" t="s">
        <v>128</v>
      </c>
      <c r="B15" s="135"/>
      <c r="C15" s="19" t="s">
        <v>27</v>
      </c>
      <c r="D15" s="20">
        <f>'Q2-Site Services'!D15</f>
        <v>24655</v>
      </c>
      <c r="E15" s="41">
        <f>'Q2-Site Services'!E15</f>
        <v>4215</v>
      </c>
      <c r="F15" s="53">
        <f>'Q3-Site Services'!U15</f>
        <v>18972</v>
      </c>
      <c r="G15" s="53">
        <f>'Q3-Site Services'!V15</f>
        <v>18972</v>
      </c>
      <c r="H15" s="53">
        <f>'Q3-Site Services'!W15</f>
        <v>17773</v>
      </c>
      <c r="I15" s="59">
        <v>2000</v>
      </c>
      <c r="J15" s="59">
        <v>2000</v>
      </c>
      <c r="K15" s="59">
        <v>2000</v>
      </c>
      <c r="L15" s="59">
        <v>2000</v>
      </c>
      <c r="M15" s="59">
        <v>2000</v>
      </c>
      <c r="N15" s="59">
        <v>2000</v>
      </c>
      <c r="O15" s="59">
        <v>1683</v>
      </c>
      <c r="P15" s="59">
        <v>1683</v>
      </c>
      <c r="Q15" s="59">
        <v>3142</v>
      </c>
      <c r="R15" s="53">
        <f>I15+L15+O15</f>
        <v>5683</v>
      </c>
      <c r="S15" s="53">
        <f t="shared" ref="S15:S22" si="7">J15+M15+P15</f>
        <v>5683</v>
      </c>
      <c r="T15" s="53">
        <f t="shared" ref="T15:T22" si="8">K15+N15+Q15</f>
        <v>7142</v>
      </c>
      <c r="U15" s="53">
        <f>F15+R15</f>
        <v>24655</v>
      </c>
      <c r="V15" s="53">
        <f t="shared" ref="V15:V22" si="9">G15+S15</f>
        <v>24655</v>
      </c>
      <c r="W15" s="53">
        <f t="shared" ref="W15:W22" si="10">H15+T15</f>
        <v>24915</v>
      </c>
    </row>
    <row r="16" spans="1:23" ht="19.5" customHeight="1" x14ac:dyDescent="0.25">
      <c r="A16" s="135" t="s">
        <v>129</v>
      </c>
      <c r="B16" s="135"/>
      <c r="C16" s="19" t="s">
        <v>27</v>
      </c>
      <c r="D16" s="41">
        <f>'Q2-Site Services'!D16</f>
        <v>29525</v>
      </c>
      <c r="E16" s="41">
        <f>'Q2-Site Services'!E16</f>
        <v>0</v>
      </c>
      <c r="F16" s="53">
        <f>'Q3-Site Services'!U16</f>
        <v>8842</v>
      </c>
      <c r="G16" s="53">
        <f>'Q3-Site Services'!V16</f>
        <v>8842</v>
      </c>
      <c r="H16" s="53">
        <f>'Q3-Site Services'!W16</f>
        <v>9066</v>
      </c>
      <c r="I16" s="65">
        <v>2445</v>
      </c>
      <c r="J16" s="65">
        <v>2445</v>
      </c>
      <c r="K16" s="65">
        <v>2895</v>
      </c>
      <c r="L16" s="65">
        <v>2784</v>
      </c>
      <c r="M16" s="65">
        <v>2784</v>
      </c>
      <c r="N16" s="65">
        <v>3526</v>
      </c>
      <c r="O16" s="65">
        <v>2477</v>
      </c>
      <c r="P16" s="65">
        <v>2477</v>
      </c>
      <c r="Q16" s="65">
        <v>3727</v>
      </c>
      <c r="R16" s="53">
        <f t="shared" ref="R16:R22" si="11">I16+L16+O16</f>
        <v>7706</v>
      </c>
      <c r="S16" s="53">
        <f t="shared" si="7"/>
        <v>7706</v>
      </c>
      <c r="T16" s="53">
        <f t="shared" si="8"/>
        <v>10148</v>
      </c>
      <c r="U16" s="53">
        <f t="shared" ref="U16:U22" si="12">F16+R16</f>
        <v>16548</v>
      </c>
      <c r="V16" s="53">
        <f t="shared" si="9"/>
        <v>16548</v>
      </c>
      <c r="W16" s="53">
        <f t="shared" si="10"/>
        <v>19214</v>
      </c>
    </row>
    <row r="17" spans="1:23" ht="19.5" customHeight="1" x14ac:dyDescent="0.25">
      <c r="A17" s="135" t="s">
        <v>45</v>
      </c>
      <c r="B17" s="135"/>
      <c r="C17" s="19" t="s">
        <v>27</v>
      </c>
      <c r="D17" s="41">
        <f>'Q2-Site Services'!D17</f>
        <v>44373</v>
      </c>
      <c r="E17" s="41">
        <f>'Q2-Site Services'!E17</f>
        <v>0</v>
      </c>
      <c r="F17" s="53">
        <f>'Q3-Site Services'!U17</f>
        <v>4846</v>
      </c>
      <c r="G17" s="53">
        <f>'Q3-Site Services'!V17</f>
        <v>4846</v>
      </c>
      <c r="H17" s="53">
        <f>'Q3-Site Services'!W17</f>
        <v>5544</v>
      </c>
      <c r="I17" s="65">
        <v>2358</v>
      </c>
      <c r="J17" s="65">
        <v>2358</v>
      </c>
      <c r="K17" s="65">
        <v>2713</v>
      </c>
      <c r="L17" s="65">
        <v>2655</v>
      </c>
      <c r="M17" s="65">
        <v>2655</v>
      </c>
      <c r="N17" s="65">
        <v>4310</v>
      </c>
      <c r="O17" s="65">
        <v>2900</v>
      </c>
      <c r="P17" s="65">
        <v>2900</v>
      </c>
      <c r="Q17" s="65">
        <v>4725</v>
      </c>
      <c r="R17" s="53">
        <f t="shared" si="11"/>
        <v>7913</v>
      </c>
      <c r="S17" s="53">
        <f t="shared" si="7"/>
        <v>7913</v>
      </c>
      <c r="T17" s="53">
        <f t="shared" si="8"/>
        <v>11748</v>
      </c>
      <c r="U17" s="53">
        <f t="shared" si="12"/>
        <v>12759</v>
      </c>
      <c r="V17" s="53">
        <f t="shared" si="9"/>
        <v>12759</v>
      </c>
      <c r="W17" s="53">
        <f t="shared" si="10"/>
        <v>17292</v>
      </c>
    </row>
    <row r="18" spans="1:23" ht="19.5" customHeight="1" x14ac:dyDescent="0.25">
      <c r="A18" s="135" t="s">
        <v>46</v>
      </c>
      <c r="B18" s="135"/>
      <c r="C18" s="19" t="s">
        <v>27</v>
      </c>
      <c r="D18" s="41">
        <f>'Q2-Site Services'!D18</f>
        <v>10503</v>
      </c>
      <c r="E18" s="41">
        <f>'Q2-Site Services'!E18</f>
        <v>0</v>
      </c>
      <c r="F18" s="53">
        <f>'Q3-Site Services'!U18</f>
        <v>0</v>
      </c>
      <c r="G18" s="53">
        <f>'Q3-Site Services'!V18</f>
        <v>0</v>
      </c>
      <c r="H18" s="53">
        <f>'Q3-Site Services'!W18</f>
        <v>0</v>
      </c>
      <c r="I18" s="65"/>
      <c r="J18" s="65"/>
      <c r="K18" s="65">
        <v>250</v>
      </c>
      <c r="L18" s="65"/>
      <c r="M18" s="65"/>
      <c r="N18" s="65">
        <v>500</v>
      </c>
      <c r="O18" s="65">
        <v>70</v>
      </c>
      <c r="P18" s="65">
        <v>70</v>
      </c>
      <c r="Q18" s="65">
        <v>1250</v>
      </c>
      <c r="R18" s="53">
        <f t="shared" si="11"/>
        <v>70</v>
      </c>
      <c r="S18" s="53">
        <f t="shared" si="7"/>
        <v>70</v>
      </c>
      <c r="T18" s="53">
        <f t="shared" si="8"/>
        <v>2000</v>
      </c>
      <c r="U18" s="53">
        <f t="shared" si="12"/>
        <v>70</v>
      </c>
      <c r="V18" s="53">
        <f t="shared" si="9"/>
        <v>70</v>
      </c>
      <c r="W18" s="53">
        <f t="shared" si="10"/>
        <v>2000</v>
      </c>
    </row>
    <row r="19" spans="1:23" ht="19.5" customHeight="1" x14ac:dyDescent="0.25">
      <c r="A19" s="135" t="s">
        <v>130</v>
      </c>
      <c r="B19" s="135"/>
      <c r="C19" s="19" t="s">
        <v>54</v>
      </c>
      <c r="D19" s="41">
        <f>'Q2-Site Services'!D19</f>
        <v>0</v>
      </c>
      <c r="E19" s="41">
        <f>'Q2-Site Services'!E19</f>
        <v>0</v>
      </c>
      <c r="F19" s="53">
        <f>'Q3-Site Services'!U19</f>
        <v>0</v>
      </c>
      <c r="G19" s="53">
        <f>'Q3-Site Services'!V19</f>
        <v>0</v>
      </c>
      <c r="H19" s="53">
        <f>'Q3-Site Services'!W19</f>
        <v>0</v>
      </c>
      <c r="I19" s="65"/>
      <c r="J19" s="65"/>
      <c r="K19" s="65"/>
      <c r="L19" s="65"/>
      <c r="M19" s="65"/>
      <c r="N19" s="65"/>
      <c r="O19" s="65"/>
      <c r="P19" s="65"/>
      <c r="Q19" s="65"/>
      <c r="R19" s="53">
        <f t="shared" si="11"/>
        <v>0</v>
      </c>
      <c r="S19" s="53">
        <f t="shared" si="7"/>
        <v>0</v>
      </c>
      <c r="T19" s="53">
        <f t="shared" si="8"/>
        <v>0</v>
      </c>
      <c r="U19" s="53">
        <f t="shared" si="12"/>
        <v>0</v>
      </c>
      <c r="V19" s="53">
        <f t="shared" si="9"/>
        <v>0</v>
      </c>
      <c r="W19" s="53">
        <f t="shared" si="10"/>
        <v>0</v>
      </c>
    </row>
    <row r="20" spans="1:23" ht="19.5" customHeight="1" x14ac:dyDescent="0.25">
      <c r="A20" s="135" t="s">
        <v>55</v>
      </c>
      <c r="B20" s="135"/>
      <c r="C20" s="19" t="s">
        <v>53</v>
      </c>
      <c r="D20" s="41">
        <f>'Q2-Site Services'!D20</f>
        <v>488769</v>
      </c>
      <c r="E20" s="41">
        <f>'Q2-Site Services'!E20</f>
        <v>0</v>
      </c>
      <c r="F20" s="53">
        <f>'Q3-Site Services'!U20</f>
        <v>2398</v>
      </c>
      <c r="G20" s="53">
        <f>'Q3-Site Services'!V20</f>
        <v>2398</v>
      </c>
      <c r="H20" s="53">
        <f>'Q3-Site Services'!W20</f>
        <v>2399.9983394518599</v>
      </c>
      <c r="I20" s="65">
        <v>2997.5429975429979</v>
      </c>
      <c r="J20" s="65">
        <v>2997.5429975429979</v>
      </c>
      <c r="K20" s="65">
        <v>8000</v>
      </c>
      <c r="L20" s="65">
        <v>2997.5429975429979</v>
      </c>
      <c r="M20" s="65">
        <v>2997.5429975429979</v>
      </c>
      <c r="N20" s="65">
        <v>12000</v>
      </c>
      <c r="O20" s="65">
        <v>7993.4479934479941</v>
      </c>
      <c r="P20" s="65">
        <v>7993.4479934479941</v>
      </c>
      <c r="Q20" s="65">
        <v>17600</v>
      </c>
      <c r="R20" s="53">
        <f t="shared" si="11"/>
        <v>13988.533988533989</v>
      </c>
      <c r="S20" s="53">
        <f t="shared" si="7"/>
        <v>13988.533988533989</v>
      </c>
      <c r="T20" s="53">
        <f t="shared" si="8"/>
        <v>37600</v>
      </c>
      <c r="U20" s="53">
        <f t="shared" si="12"/>
        <v>16386.533988533989</v>
      </c>
      <c r="V20" s="53">
        <f t="shared" si="9"/>
        <v>16386.533988533989</v>
      </c>
      <c r="W20" s="53">
        <f t="shared" si="10"/>
        <v>39999.998339451857</v>
      </c>
    </row>
    <row r="21" spans="1:23" ht="19.5" customHeight="1" x14ac:dyDescent="0.25">
      <c r="A21" s="135" t="s">
        <v>115</v>
      </c>
      <c r="B21" s="135"/>
      <c r="C21" s="19"/>
      <c r="D21" s="41">
        <f>'Q2-Site Services'!D21</f>
        <v>0</v>
      </c>
      <c r="E21" s="41">
        <f>'Q2-Site Services'!E21</f>
        <v>0</v>
      </c>
      <c r="F21" s="53">
        <f>'Q3-Site Services'!U21</f>
        <v>0</v>
      </c>
      <c r="G21" s="53">
        <f>'Q3-Site Services'!V21</f>
        <v>0</v>
      </c>
      <c r="H21" s="53">
        <f>'Q3-Site Services'!W21</f>
        <v>0</v>
      </c>
      <c r="I21" s="65"/>
      <c r="J21" s="65"/>
      <c r="K21" s="65"/>
      <c r="L21" s="65"/>
      <c r="M21" s="65"/>
      <c r="N21" s="65"/>
      <c r="O21" s="65"/>
      <c r="P21" s="65"/>
      <c r="Q21" s="65"/>
      <c r="R21" s="53">
        <f t="shared" si="11"/>
        <v>0</v>
      </c>
      <c r="S21" s="53">
        <f t="shared" si="7"/>
        <v>0</v>
      </c>
      <c r="T21" s="53">
        <f t="shared" si="8"/>
        <v>0</v>
      </c>
      <c r="U21" s="53">
        <f t="shared" si="12"/>
        <v>0</v>
      </c>
      <c r="V21" s="53">
        <f t="shared" si="9"/>
        <v>0</v>
      </c>
      <c r="W21" s="53">
        <f t="shared" si="10"/>
        <v>0</v>
      </c>
    </row>
    <row r="22" spans="1:23" ht="19.5" customHeight="1" x14ac:dyDescent="0.25">
      <c r="A22" s="135" t="s">
        <v>118</v>
      </c>
      <c r="B22" s="135"/>
      <c r="C22" s="19"/>
      <c r="D22" s="41">
        <f>'Q2-Site Services'!D22</f>
        <v>0</v>
      </c>
      <c r="E22" s="41">
        <f>'Q2-Site Services'!E22</f>
        <v>0</v>
      </c>
      <c r="F22" s="53">
        <f>'Q3-Site Services'!U22</f>
        <v>0</v>
      </c>
      <c r="G22" s="53">
        <f>'Q3-Site Services'!V22</f>
        <v>0</v>
      </c>
      <c r="H22" s="53">
        <f>'Q3-Site Services'!W22</f>
        <v>0</v>
      </c>
      <c r="I22" s="65"/>
      <c r="J22" s="65"/>
      <c r="K22" s="65"/>
      <c r="L22" s="65"/>
      <c r="M22" s="65"/>
      <c r="N22" s="65"/>
      <c r="O22" s="65"/>
      <c r="P22" s="65"/>
      <c r="Q22" s="65"/>
      <c r="R22" s="53">
        <f t="shared" si="11"/>
        <v>0</v>
      </c>
      <c r="S22" s="53">
        <f t="shared" si="7"/>
        <v>0</v>
      </c>
      <c r="T22" s="53">
        <f t="shared" si="8"/>
        <v>0</v>
      </c>
      <c r="U22" s="53">
        <f t="shared" si="12"/>
        <v>0</v>
      </c>
      <c r="V22" s="53">
        <f t="shared" si="9"/>
        <v>0</v>
      </c>
      <c r="W22" s="53">
        <f t="shared" si="10"/>
        <v>0</v>
      </c>
    </row>
    <row r="23" spans="1:23" ht="19.5" customHeight="1" x14ac:dyDescent="0.25">
      <c r="A23" s="150" t="s">
        <v>134</v>
      </c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</row>
    <row r="24" spans="1:23" ht="19.5" customHeight="1" x14ac:dyDescent="0.25">
      <c r="A24" s="139" t="s">
        <v>36</v>
      </c>
      <c r="B24" s="139"/>
      <c r="C24" s="21" t="s">
        <v>117</v>
      </c>
      <c r="D24" s="46">
        <f>'Q2-Site Services'!D24</f>
        <v>542.82530000000111</v>
      </c>
      <c r="E24" s="46">
        <f>'Q2-Site Services'!E24</f>
        <v>0</v>
      </c>
      <c r="F24" s="54">
        <f>'Q3-Site Services'!U24</f>
        <v>97.592377771882639</v>
      </c>
      <c r="G24" s="54">
        <f>'Q3-Site Services'!V24</f>
        <v>101.34637777188264</v>
      </c>
      <c r="H24" s="54">
        <f>'Q3-Site Services'!W24</f>
        <v>94.250679218978092</v>
      </c>
      <c r="I24" s="64">
        <v>37.003507307219294</v>
      </c>
      <c r="J24" s="64">
        <v>43.197607307219293</v>
      </c>
      <c r="K24" s="64">
        <v>27.913051304983568</v>
      </c>
      <c r="L24" s="64">
        <v>38.847718540201107</v>
      </c>
      <c r="M24" s="64">
        <v>36.970718540201105</v>
      </c>
      <c r="N24" s="64">
        <v>55.448728035984175</v>
      </c>
      <c r="O24" s="64">
        <v>47.306192563535404</v>
      </c>
      <c r="P24" s="64">
        <v>43.552192563535399</v>
      </c>
      <c r="Q24" s="64">
        <v>56.647662173756643</v>
      </c>
      <c r="R24" s="54">
        <f>I24+L24+O24</f>
        <v>123.15741841095581</v>
      </c>
      <c r="S24" s="54">
        <f t="shared" ref="S24:T26" si="13">J24+M24+P24</f>
        <v>123.72051841095579</v>
      </c>
      <c r="T24" s="54">
        <f t="shared" si="13"/>
        <v>140.00944151472439</v>
      </c>
      <c r="U24" s="54">
        <f t="shared" ref="U24:W26" si="14">F24+R24</f>
        <v>220.74979618283845</v>
      </c>
      <c r="V24" s="54">
        <f t="shared" si="14"/>
        <v>225.06689618283843</v>
      </c>
      <c r="W24" s="54">
        <f t="shared" si="14"/>
        <v>234.26012073370248</v>
      </c>
    </row>
    <row r="25" spans="1:23" ht="19.5" customHeight="1" x14ac:dyDescent="0.25">
      <c r="A25" s="139" t="s">
        <v>35</v>
      </c>
      <c r="B25" s="139"/>
      <c r="C25" s="21" t="s">
        <v>117</v>
      </c>
      <c r="D25" s="46">
        <f>'Q2-Site Services'!D25</f>
        <v>542.82530000000111</v>
      </c>
      <c r="E25" s="46">
        <f>'Q2-Site Services'!E25</f>
        <v>0</v>
      </c>
      <c r="F25" s="54">
        <f>'Q3-Site Services'!U25</f>
        <v>136.12232481660902</v>
      </c>
      <c r="G25" s="54">
        <f>'Q3-Site Services'!V25</f>
        <v>136.12232481660902</v>
      </c>
      <c r="H25" s="54">
        <f>'Q3-Site Services'!W25</f>
        <v>147.90436667882352</v>
      </c>
      <c r="I25" s="64">
        <v>27.561379778827472</v>
      </c>
      <c r="J25" s="64">
        <v>27.561379778827472</v>
      </c>
      <c r="K25" s="64">
        <v>24.105597680000002</v>
      </c>
      <c r="L25" s="64">
        <v>29.04061554464327</v>
      </c>
      <c r="M25" s="64">
        <v>29.04061554464327</v>
      </c>
      <c r="N25" s="64">
        <v>28.622787680000002</v>
      </c>
      <c r="O25" s="64">
        <v>27.48216162508437</v>
      </c>
      <c r="P25" s="64">
        <v>27.48216162508437</v>
      </c>
      <c r="Q25" s="64">
        <v>44.551937679999995</v>
      </c>
      <c r="R25" s="54">
        <f t="shared" ref="R25:R26" si="15">I25+L25+O25</f>
        <v>84.084156948555119</v>
      </c>
      <c r="S25" s="54">
        <f t="shared" si="13"/>
        <v>84.084156948555119</v>
      </c>
      <c r="T25" s="54">
        <f t="shared" si="13"/>
        <v>97.280323039999999</v>
      </c>
      <c r="U25" s="54">
        <f t="shared" si="14"/>
        <v>220.20648176516414</v>
      </c>
      <c r="V25" s="54">
        <f t="shared" si="14"/>
        <v>220.20648176516414</v>
      </c>
      <c r="W25" s="54">
        <f t="shared" si="14"/>
        <v>245.18468971882351</v>
      </c>
    </row>
    <row r="26" spans="1:23" ht="19.5" customHeight="1" x14ac:dyDescent="0.25">
      <c r="A26" s="139" t="s">
        <v>39</v>
      </c>
      <c r="B26" s="139"/>
      <c r="C26" s="21" t="s">
        <v>117</v>
      </c>
      <c r="D26" s="46">
        <f>'Q2-Site Services'!D26</f>
        <v>528.3871036516091</v>
      </c>
      <c r="E26" s="46">
        <f>'Q2-Site Services'!E26</f>
        <v>0</v>
      </c>
      <c r="F26" s="54">
        <f>'Q3-Site Services'!U26</f>
        <v>134.89860030692046</v>
      </c>
      <c r="G26" s="54">
        <f>'Q3-Site Services'!V26</f>
        <v>134.89860030692046</v>
      </c>
      <c r="H26" s="54">
        <f>'Q3-Site Services'!W26</f>
        <v>148.06095662000001</v>
      </c>
      <c r="I26" s="64">
        <v>19.606743381510267</v>
      </c>
      <c r="J26" s="64">
        <v>19.606743381510267</v>
      </c>
      <c r="K26" s="64">
        <v>21.105597680000002</v>
      </c>
      <c r="L26" s="64">
        <v>21.085979147326068</v>
      </c>
      <c r="M26" s="64">
        <v>21.085979147326068</v>
      </c>
      <c r="N26" s="64">
        <v>25.622787680000002</v>
      </c>
      <c r="O26" s="64">
        <v>19.527525227767267</v>
      </c>
      <c r="P26" s="64">
        <v>19.527525227767267</v>
      </c>
      <c r="Q26" s="64">
        <v>35.551937679999995</v>
      </c>
      <c r="R26" s="54">
        <f t="shared" si="15"/>
        <v>60.220247756603598</v>
      </c>
      <c r="S26" s="54">
        <f t="shared" si="13"/>
        <v>60.220247756603598</v>
      </c>
      <c r="T26" s="54">
        <f t="shared" si="13"/>
        <v>82.280323039999999</v>
      </c>
      <c r="U26" s="54">
        <f t="shared" si="14"/>
        <v>195.11884806352407</v>
      </c>
      <c r="V26" s="54">
        <f t="shared" si="14"/>
        <v>195.11884806352407</v>
      </c>
      <c r="W26" s="54">
        <f t="shared" si="14"/>
        <v>230.34127966</v>
      </c>
    </row>
    <row r="27" spans="1:23" ht="19.5" customHeight="1" x14ac:dyDescent="0.25">
      <c r="A27" s="129" t="s">
        <v>135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</row>
    <row r="28" spans="1:23" ht="19.5" customHeight="1" x14ac:dyDescent="0.25">
      <c r="A28" s="139" t="s">
        <v>36</v>
      </c>
      <c r="B28" s="139"/>
      <c r="C28" s="21" t="s">
        <v>117</v>
      </c>
      <c r="D28" s="46">
        <f>D11+D24</f>
        <v>808.81205950000117</v>
      </c>
      <c r="E28" s="46">
        <f t="shared" ref="E28:W30" si="16">E11+E24</f>
        <v>0</v>
      </c>
      <c r="F28" s="46">
        <f t="shared" si="16"/>
        <v>135.30100906574597</v>
      </c>
      <c r="G28" s="46">
        <f t="shared" si="16"/>
        <v>139.05500906574599</v>
      </c>
      <c r="H28" s="46">
        <f t="shared" si="16"/>
        <v>140.01043755042747</v>
      </c>
      <c r="I28" s="46">
        <f t="shared" si="16"/>
        <v>43.732062320181242</v>
      </c>
      <c r="J28" s="46">
        <f t="shared" si="16"/>
        <v>49.926162320181241</v>
      </c>
      <c r="K28" s="46">
        <f t="shared" si="16"/>
        <v>40.854276653402678</v>
      </c>
      <c r="L28" s="46">
        <f t="shared" si="16"/>
        <v>45.666576245905347</v>
      </c>
      <c r="M28" s="46">
        <f t="shared" si="16"/>
        <v>43.789576245905344</v>
      </c>
      <c r="N28" s="46">
        <f t="shared" si="16"/>
        <v>69.421755674820886</v>
      </c>
      <c r="O28" s="46">
        <f t="shared" si="16"/>
        <v>53.971101219439745</v>
      </c>
      <c r="P28" s="46">
        <f t="shared" si="16"/>
        <v>50.217101219439741</v>
      </c>
      <c r="Q28" s="46">
        <f t="shared" si="16"/>
        <v>71.954677369270172</v>
      </c>
      <c r="R28" s="46">
        <f t="shared" si="16"/>
        <v>143.36973978552635</v>
      </c>
      <c r="S28" s="46">
        <f t="shared" si="16"/>
        <v>143.93283978552631</v>
      </c>
      <c r="T28" s="46">
        <f t="shared" si="16"/>
        <v>182.23070969749375</v>
      </c>
      <c r="U28" s="46">
        <f t="shared" si="16"/>
        <v>278.67074885127232</v>
      </c>
      <c r="V28" s="46">
        <f t="shared" si="16"/>
        <v>282.9878488512723</v>
      </c>
      <c r="W28" s="46">
        <f t="shared" si="16"/>
        <v>322.24114724792122</v>
      </c>
    </row>
    <row r="29" spans="1:23" ht="19.5" customHeight="1" x14ac:dyDescent="0.25">
      <c r="A29" s="139" t="s">
        <v>35</v>
      </c>
      <c r="B29" s="139"/>
      <c r="C29" s="21" t="s">
        <v>117</v>
      </c>
      <c r="D29" s="46">
        <f>D12+D25</f>
        <v>808.81205950000117</v>
      </c>
      <c r="E29" s="46">
        <f t="shared" si="16"/>
        <v>0</v>
      </c>
      <c r="F29" s="46">
        <f t="shared" si="16"/>
        <v>146.18341500000002</v>
      </c>
      <c r="G29" s="46">
        <f t="shared" si="16"/>
        <v>146.18341500000002</v>
      </c>
      <c r="H29" s="46">
        <f t="shared" si="16"/>
        <v>161.87452894276817</v>
      </c>
      <c r="I29" s="46">
        <f t="shared" si="16"/>
        <v>30.483933740765188</v>
      </c>
      <c r="J29" s="46">
        <f t="shared" si="16"/>
        <v>30.483933740765188</v>
      </c>
      <c r="K29" s="46">
        <f t="shared" si="16"/>
        <v>37.046823028419112</v>
      </c>
      <c r="L29" s="46">
        <f t="shared" si="16"/>
        <v>32.00453407232493</v>
      </c>
      <c r="M29" s="46">
        <f t="shared" si="16"/>
        <v>32.00453407232493</v>
      </c>
      <c r="N29" s="46">
        <f t="shared" si="16"/>
        <v>42.595815318836713</v>
      </c>
      <c r="O29" s="46">
        <f t="shared" si="16"/>
        <v>30.375561374219316</v>
      </c>
      <c r="P29" s="46">
        <f t="shared" si="16"/>
        <v>30.375561374219316</v>
      </c>
      <c r="Q29" s="46">
        <f t="shared" si="16"/>
        <v>59.858952875513523</v>
      </c>
      <c r="R29" s="46">
        <f t="shared" si="16"/>
        <v>92.864029187309441</v>
      </c>
      <c r="S29" s="46">
        <f t="shared" si="16"/>
        <v>92.864029187309441</v>
      </c>
      <c r="T29" s="46">
        <f t="shared" si="16"/>
        <v>139.50159122276935</v>
      </c>
      <c r="U29" s="46">
        <f t="shared" si="16"/>
        <v>239.04744418730948</v>
      </c>
      <c r="V29" s="46">
        <f t="shared" si="16"/>
        <v>239.04744418730948</v>
      </c>
      <c r="W29" s="46">
        <f t="shared" si="16"/>
        <v>301.37612016553749</v>
      </c>
    </row>
    <row r="30" spans="1:23" ht="19.5" customHeight="1" x14ac:dyDescent="0.25">
      <c r="A30" s="139" t="s">
        <v>39</v>
      </c>
      <c r="B30" s="139"/>
      <c r="C30" s="21" t="s">
        <v>117</v>
      </c>
      <c r="D30" s="46">
        <f>D13+D26</f>
        <v>725.55882874327199</v>
      </c>
      <c r="E30" s="46">
        <f t="shared" si="16"/>
        <v>0</v>
      </c>
      <c r="F30" s="46">
        <f t="shared" si="16"/>
        <v>145.65770444157098</v>
      </c>
      <c r="G30" s="46">
        <f t="shared" si="16"/>
        <v>145.65770444157098</v>
      </c>
      <c r="H30" s="46">
        <f t="shared" si="16"/>
        <v>162.26926888394465</v>
      </c>
      <c r="I30" s="46">
        <f t="shared" si="16"/>
        <v>22.852206693967013</v>
      </c>
      <c r="J30" s="46">
        <f t="shared" si="16"/>
        <v>22.852206693967013</v>
      </c>
      <c r="K30" s="46">
        <f t="shared" si="16"/>
        <v>28.327265828788931</v>
      </c>
      <c r="L30" s="46">
        <f t="shared" si="16"/>
        <v>24.375827800993889</v>
      </c>
      <c r="M30" s="46">
        <f t="shared" si="16"/>
        <v>24.375827800993889</v>
      </c>
      <c r="N30" s="46">
        <f t="shared" si="16"/>
        <v>33.754388152318342</v>
      </c>
      <c r="O30" s="46">
        <f t="shared" si="16"/>
        <v>22.741705250777649</v>
      </c>
      <c r="P30" s="46">
        <f t="shared" si="16"/>
        <v>22.741705250777649</v>
      </c>
      <c r="Q30" s="46">
        <f t="shared" si="16"/>
        <v>43.726512930865042</v>
      </c>
      <c r="R30" s="46">
        <f t="shared" si="16"/>
        <v>69.969739745738551</v>
      </c>
      <c r="S30" s="46">
        <f t="shared" si="16"/>
        <v>69.969739745738551</v>
      </c>
      <c r="T30" s="46">
        <f t="shared" si="16"/>
        <v>105.80816691197231</v>
      </c>
      <c r="U30" s="46">
        <f t="shared" si="16"/>
        <v>215.62744418730955</v>
      </c>
      <c r="V30" s="46">
        <f t="shared" si="16"/>
        <v>215.62744418730955</v>
      </c>
      <c r="W30" s="46">
        <f t="shared" si="16"/>
        <v>268.07743579591693</v>
      </c>
    </row>
  </sheetData>
  <mergeCells count="39">
    <mergeCell ref="A26:B26"/>
    <mergeCell ref="A27:W27"/>
    <mergeCell ref="A28:B28"/>
    <mergeCell ref="A29:B29"/>
    <mergeCell ref="A30:B30"/>
    <mergeCell ref="A25:B25"/>
    <mergeCell ref="A14:W14"/>
    <mergeCell ref="A15:B15"/>
    <mergeCell ref="A16:B16"/>
    <mergeCell ref="A17:B17"/>
    <mergeCell ref="A18:B18"/>
    <mergeCell ref="A19:B19"/>
    <mergeCell ref="A20:B20"/>
    <mergeCell ref="A21:B21"/>
    <mergeCell ref="A22:B22"/>
    <mergeCell ref="A23:W23"/>
    <mergeCell ref="A24:B24"/>
    <mergeCell ref="A13:B13"/>
    <mergeCell ref="R2:T2"/>
    <mergeCell ref="U2:W2"/>
    <mergeCell ref="A4:W4"/>
    <mergeCell ref="A5:B5"/>
    <mergeCell ref="A6:B6"/>
    <mergeCell ref="A7:B7"/>
    <mergeCell ref="A8:B8"/>
    <mergeCell ref="A9:B9"/>
    <mergeCell ref="A10:W10"/>
    <mergeCell ref="A11:B11"/>
    <mergeCell ref="A12:B12"/>
    <mergeCell ref="O1:W1"/>
    <mergeCell ref="A2:B3"/>
    <mergeCell ref="C2:C3"/>
    <mergeCell ref="D2:D3"/>
    <mergeCell ref="E2:E3"/>
    <mergeCell ref="F2:H2"/>
    <mergeCell ref="I2:K2"/>
    <mergeCell ref="L2:N2"/>
    <mergeCell ref="O2:Q2"/>
    <mergeCell ref="A1:F1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4"/>
  <sheetViews>
    <sheetView zoomScale="70" zoomScaleNormal="70" workbookViewId="0">
      <selection activeCell="M15" sqref="M15"/>
    </sheetView>
  </sheetViews>
  <sheetFormatPr defaultColWidth="8.7109375" defaultRowHeight="15" x14ac:dyDescent="0.25"/>
  <cols>
    <col min="1" max="1" width="10" style="25" customWidth="1"/>
    <col min="2" max="2" width="20.7109375" style="18" customWidth="1"/>
    <col min="3" max="23" width="10" style="18" customWidth="1"/>
    <col min="24" max="16384" width="8.7109375" style="18"/>
  </cols>
  <sheetData>
    <row r="1" spans="1:23" s="17" customFormat="1" ht="27" customHeight="1" x14ac:dyDescent="0.25">
      <c r="A1" s="140" t="s">
        <v>123</v>
      </c>
      <c r="B1" s="141"/>
      <c r="C1" s="141"/>
      <c r="D1" s="141"/>
      <c r="E1" s="141"/>
      <c r="F1" s="141"/>
      <c r="G1" s="40"/>
      <c r="H1" s="40"/>
      <c r="I1" s="40"/>
      <c r="J1" s="40"/>
      <c r="K1" s="16"/>
      <c r="L1" s="16"/>
      <c r="M1" s="16"/>
      <c r="N1" s="16"/>
      <c r="O1" s="145" t="s">
        <v>13</v>
      </c>
      <c r="P1" s="145"/>
      <c r="Q1" s="145"/>
      <c r="R1" s="145"/>
      <c r="S1" s="145"/>
      <c r="T1" s="145"/>
      <c r="U1" s="145"/>
      <c r="V1" s="145"/>
      <c r="W1" s="146"/>
    </row>
    <row r="2" spans="1:23" ht="27" customHeight="1" x14ac:dyDescent="0.25">
      <c r="A2" s="127" t="s">
        <v>11</v>
      </c>
      <c r="B2" s="127"/>
      <c r="C2" s="142" t="s">
        <v>22</v>
      </c>
      <c r="D2" s="109" t="s">
        <v>19</v>
      </c>
      <c r="E2" s="128" t="s">
        <v>113</v>
      </c>
      <c r="F2" s="109" t="s">
        <v>69</v>
      </c>
      <c r="G2" s="109"/>
      <c r="H2" s="109"/>
      <c r="I2" s="144">
        <v>44562</v>
      </c>
      <c r="J2" s="144"/>
      <c r="K2" s="144"/>
      <c r="L2" s="144">
        <v>44593</v>
      </c>
      <c r="M2" s="144"/>
      <c r="N2" s="144"/>
      <c r="O2" s="144">
        <v>44621</v>
      </c>
      <c r="P2" s="144"/>
      <c r="Q2" s="144"/>
      <c r="R2" s="144" t="s">
        <v>71</v>
      </c>
      <c r="S2" s="144"/>
      <c r="T2" s="144"/>
      <c r="U2" s="109" t="s">
        <v>70</v>
      </c>
      <c r="V2" s="109"/>
      <c r="W2" s="109"/>
    </row>
    <row r="3" spans="1:23" ht="27" customHeight="1" x14ac:dyDescent="0.25">
      <c r="A3" s="127"/>
      <c r="B3" s="127"/>
      <c r="C3" s="143"/>
      <c r="D3" s="109"/>
      <c r="E3" s="128"/>
      <c r="F3" s="11" t="s">
        <v>15</v>
      </c>
      <c r="G3" s="11" t="s">
        <v>41</v>
      </c>
      <c r="H3" s="11" t="s">
        <v>17</v>
      </c>
      <c r="I3" s="11" t="s">
        <v>15</v>
      </c>
      <c r="J3" s="11" t="s">
        <v>41</v>
      </c>
      <c r="K3" s="11" t="s">
        <v>17</v>
      </c>
      <c r="L3" s="11" t="s">
        <v>15</v>
      </c>
      <c r="M3" s="11" t="s">
        <v>41</v>
      </c>
      <c r="N3" s="11" t="s">
        <v>17</v>
      </c>
      <c r="O3" s="11" t="s">
        <v>15</v>
      </c>
      <c r="P3" s="11" t="s">
        <v>41</v>
      </c>
      <c r="Q3" s="11" t="s">
        <v>17</v>
      </c>
      <c r="R3" s="11" t="s">
        <v>15</v>
      </c>
      <c r="S3" s="11" t="s">
        <v>41</v>
      </c>
      <c r="T3" s="11" t="s">
        <v>17</v>
      </c>
      <c r="U3" s="11" t="s">
        <v>15</v>
      </c>
      <c r="V3" s="11" t="s">
        <v>41</v>
      </c>
      <c r="W3" s="11" t="s">
        <v>17</v>
      </c>
    </row>
    <row r="4" spans="1:23" ht="19.5" customHeight="1" x14ac:dyDescent="0.25">
      <c r="A4" s="129" t="s">
        <v>136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</row>
    <row r="5" spans="1:23" ht="19.5" customHeight="1" x14ac:dyDescent="0.25">
      <c r="A5" s="148" t="s">
        <v>149</v>
      </c>
      <c r="B5" s="149"/>
      <c r="C5" s="22" t="s">
        <v>27</v>
      </c>
      <c r="D5" s="20">
        <f>'Q2-Supply'!D5</f>
        <v>15605</v>
      </c>
      <c r="E5" s="41">
        <f>'Q2-Supply'!E5</f>
        <v>0</v>
      </c>
      <c r="F5" s="53">
        <f>'Q3-Supply'!U5</f>
        <v>2900</v>
      </c>
      <c r="G5" s="53">
        <f>'Q3-Supply'!V5</f>
        <v>2500</v>
      </c>
      <c r="H5" s="53">
        <f>'Q3-Supply'!W5</f>
        <v>2500</v>
      </c>
      <c r="I5" s="59">
        <v>2560</v>
      </c>
      <c r="J5" s="59">
        <v>1900</v>
      </c>
      <c r="K5" s="59">
        <v>1900</v>
      </c>
      <c r="L5" s="59">
        <v>2500</v>
      </c>
      <c r="M5" s="59">
        <v>2700</v>
      </c>
      <c r="N5" s="59">
        <v>2700</v>
      </c>
      <c r="O5" s="59">
        <v>2500</v>
      </c>
      <c r="P5" s="59">
        <v>2900</v>
      </c>
      <c r="Q5" s="59">
        <v>2900</v>
      </c>
      <c r="R5" s="53">
        <f>I5+L5+O5</f>
        <v>7560</v>
      </c>
      <c r="S5" s="53">
        <f t="shared" ref="S5:T8" si="0">J5+M5+P5</f>
        <v>7500</v>
      </c>
      <c r="T5" s="53">
        <f t="shared" si="0"/>
        <v>7500</v>
      </c>
      <c r="U5" s="53">
        <f>F5+R5</f>
        <v>10460</v>
      </c>
      <c r="V5" s="53">
        <f t="shared" ref="V5:W8" si="1">G5+S5</f>
        <v>10000</v>
      </c>
      <c r="W5" s="53">
        <f t="shared" si="1"/>
        <v>10000</v>
      </c>
    </row>
    <row r="6" spans="1:23" ht="19.5" customHeight="1" x14ac:dyDescent="0.25">
      <c r="A6" s="148" t="s">
        <v>47</v>
      </c>
      <c r="B6" s="149"/>
      <c r="C6" s="22" t="s">
        <v>117</v>
      </c>
      <c r="D6" s="46">
        <f>'Q2-Supply'!D6</f>
        <v>7.3</v>
      </c>
      <c r="E6" s="46">
        <f>'Q2-Supply'!E6</f>
        <v>0</v>
      </c>
      <c r="F6" s="54">
        <f>'Q3-Supply'!U6</f>
        <v>0</v>
      </c>
      <c r="G6" s="54">
        <f>'Q3-Supply'!V6</f>
        <v>0</v>
      </c>
      <c r="H6" s="54">
        <f>'Q3-Supply'!W6</f>
        <v>0</v>
      </c>
      <c r="I6" s="59"/>
      <c r="J6" s="59"/>
      <c r="K6" s="59"/>
      <c r="L6" s="59"/>
      <c r="M6" s="59"/>
      <c r="N6" s="59"/>
      <c r="O6" s="59"/>
      <c r="P6" s="59"/>
      <c r="Q6" s="59"/>
      <c r="R6" s="54">
        <f>I6+L6+O6</f>
        <v>0</v>
      </c>
      <c r="S6" s="54">
        <f t="shared" si="0"/>
        <v>0</v>
      </c>
      <c r="T6" s="54">
        <f t="shared" si="0"/>
        <v>0</v>
      </c>
      <c r="U6" s="54">
        <f t="shared" ref="U6:U8" si="2">F6+R6</f>
        <v>0</v>
      </c>
      <c r="V6" s="54">
        <f t="shared" si="1"/>
        <v>0</v>
      </c>
      <c r="W6" s="54">
        <f t="shared" si="1"/>
        <v>0</v>
      </c>
    </row>
    <row r="7" spans="1:23" ht="19.5" customHeight="1" x14ac:dyDescent="0.25">
      <c r="A7" s="148" t="s">
        <v>48</v>
      </c>
      <c r="B7" s="149"/>
      <c r="C7" s="22" t="s">
        <v>117</v>
      </c>
      <c r="D7" s="46">
        <f>'Q2-Supply'!D7</f>
        <v>0</v>
      </c>
      <c r="E7" s="46">
        <f>'Q2-Supply'!E7</f>
        <v>0</v>
      </c>
      <c r="F7" s="54">
        <f>'Q3-Supply'!U7</f>
        <v>0</v>
      </c>
      <c r="G7" s="54">
        <f>'Q3-Supply'!V7</f>
        <v>0</v>
      </c>
      <c r="H7" s="54">
        <f>'Q3-Supply'!W7</f>
        <v>0</v>
      </c>
      <c r="I7" s="59"/>
      <c r="J7" s="59"/>
      <c r="K7" s="59"/>
      <c r="L7" s="59"/>
      <c r="M7" s="59"/>
      <c r="N7" s="59"/>
      <c r="O7" s="59"/>
      <c r="P7" s="59"/>
      <c r="Q7" s="59"/>
      <c r="R7" s="54">
        <f t="shared" ref="R7" si="3">I7+L7+O7</f>
        <v>0</v>
      </c>
      <c r="S7" s="54">
        <f t="shared" si="0"/>
        <v>0</v>
      </c>
      <c r="T7" s="54">
        <f t="shared" si="0"/>
        <v>0</v>
      </c>
      <c r="U7" s="54">
        <f t="shared" si="2"/>
        <v>0</v>
      </c>
      <c r="V7" s="54">
        <f t="shared" si="1"/>
        <v>0</v>
      </c>
      <c r="W7" s="54">
        <f t="shared" si="1"/>
        <v>0</v>
      </c>
    </row>
    <row r="8" spans="1:23" ht="19.5" customHeight="1" x14ac:dyDescent="0.25">
      <c r="A8" s="148" t="s">
        <v>150</v>
      </c>
      <c r="B8" s="149"/>
      <c r="C8" s="22" t="s">
        <v>27</v>
      </c>
      <c r="D8" s="41">
        <f>'Q2-Supply'!D8</f>
        <v>0</v>
      </c>
      <c r="E8" s="41">
        <f>'Q2-Supply'!E8</f>
        <v>0</v>
      </c>
      <c r="F8" s="53">
        <f>'Q3-Supply'!U8</f>
        <v>0</v>
      </c>
      <c r="G8" s="53">
        <f>'Q3-Supply'!V8</f>
        <v>0</v>
      </c>
      <c r="H8" s="53">
        <f>'Q3-Supply'!W8</f>
        <v>0</v>
      </c>
      <c r="I8" s="59">
        <v>2000</v>
      </c>
      <c r="J8" s="59">
        <v>2000</v>
      </c>
      <c r="K8" s="59">
        <v>2000</v>
      </c>
      <c r="L8" s="59">
        <v>2000</v>
      </c>
      <c r="M8" s="59">
        <v>2000</v>
      </c>
      <c r="N8" s="59">
        <v>2000</v>
      </c>
      <c r="O8" s="59">
        <v>1683</v>
      </c>
      <c r="P8" s="59">
        <v>1683</v>
      </c>
      <c r="Q8" s="59">
        <v>3142</v>
      </c>
      <c r="R8" s="53">
        <f>I8+L8+O8</f>
        <v>5683</v>
      </c>
      <c r="S8" s="53">
        <f t="shared" si="0"/>
        <v>5683</v>
      </c>
      <c r="T8" s="53">
        <f t="shared" si="0"/>
        <v>7142</v>
      </c>
      <c r="U8" s="53">
        <f t="shared" si="2"/>
        <v>5683</v>
      </c>
      <c r="V8" s="53">
        <f t="shared" si="1"/>
        <v>5683</v>
      </c>
      <c r="W8" s="53">
        <f t="shared" si="1"/>
        <v>7142</v>
      </c>
    </row>
    <row r="9" spans="1:23" ht="19.5" customHeight="1" x14ac:dyDescent="0.25">
      <c r="A9" s="129" t="s">
        <v>137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</row>
    <row r="10" spans="1:23" ht="19.5" customHeight="1" x14ac:dyDescent="0.25">
      <c r="A10" s="104" t="s">
        <v>36</v>
      </c>
      <c r="B10" s="105"/>
      <c r="C10" s="21" t="s">
        <v>117</v>
      </c>
      <c r="D10" s="47">
        <f>'Q2-Supply'!D10</f>
        <v>156</v>
      </c>
      <c r="E10" s="47">
        <f>'Q2-Supply'!E10</f>
        <v>0</v>
      </c>
      <c r="F10" s="54">
        <f>'Q3-Supply'!U10</f>
        <v>27.2165</v>
      </c>
      <c r="G10" s="54">
        <f>'Q3-Supply'!V10</f>
        <v>23.462499999999999</v>
      </c>
      <c r="H10" s="54">
        <f>'Q3-Supply'!W10</f>
        <v>22.962500000000002</v>
      </c>
      <c r="I10" s="64">
        <v>24.025600000000001</v>
      </c>
      <c r="J10" s="64">
        <v>17.831499999999998</v>
      </c>
      <c r="K10" s="64">
        <v>17.451499999999999</v>
      </c>
      <c r="L10" s="64">
        <v>23.462499999999999</v>
      </c>
      <c r="M10" s="64">
        <v>25.339500000000001</v>
      </c>
      <c r="N10" s="64">
        <v>24.799499999999998</v>
      </c>
      <c r="O10" s="64">
        <v>23.462499999999999</v>
      </c>
      <c r="P10" s="64">
        <v>27.2165</v>
      </c>
      <c r="Q10" s="64">
        <v>26.636500000000002</v>
      </c>
      <c r="R10" s="54">
        <f t="shared" ref="R10:T12" si="4">I10+L10+O10</f>
        <v>70.950600000000009</v>
      </c>
      <c r="S10" s="54">
        <f t="shared" si="4"/>
        <v>70.387500000000003</v>
      </c>
      <c r="T10" s="54">
        <f t="shared" si="4"/>
        <v>68.887500000000003</v>
      </c>
      <c r="U10" s="54">
        <f>F10+R10</f>
        <v>98.167100000000005</v>
      </c>
      <c r="V10" s="54">
        <f t="shared" ref="V10" si="5">G10+S10</f>
        <v>93.85</v>
      </c>
      <c r="W10" s="54">
        <f t="shared" ref="W10" si="6">H10+T10</f>
        <v>91.850000000000009</v>
      </c>
    </row>
    <row r="11" spans="1:23" ht="19.5" customHeight="1" x14ac:dyDescent="0.25">
      <c r="A11" s="104" t="s">
        <v>35</v>
      </c>
      <c r="B11" s="105"/>
      <c r="C11" s="21" t="s">
        <v>117</v>
      </c>
      <c r="D11" s="47">
        <f>'Q2-Supply'!D11</f>
        <v>156</v>
      </c>
      <c r="E11" s="47">
        <f>'Q2-Supply'!E11</f>
        <v>0</v>
      </c>
      <c r="F11" s="54">
        <f>'Q3-Supply'!U11</f>
        <v>26.12</v>
      </c>
      <c r="G11" s="54">
        <f>'Q3-Supply'!V11</f>
        <v>26.12</v>
      </c>
      <c r="H11" s="54">
        <f>'Q3-Supply'!W11</f>
        <v>21.25</v>
      </c>
      <c r="I11" s="64">
        <v>23.371749999999999</v>
      </c>
      <c r="J11" s="64">
        <v>23.371749999999999</v>
      </c>
      <c r="K11" s="64">
        <v>16.149999999999999</v>
      </c>
      <c r="L11" s="64">
        <v>23.024000000000001</v>
      </c>
      <c r="M11" s="64">
        <v>23.024000000000001</v>
      </c>
      <c r="N11" s="64">
        <v>22.95</v>
      </c>
      <c r="O11" s="64">
        <v>22.999099999999999</v>
      </c>
      <c r="P11" s="64">
        <v>22.999099999999999</v>
      </c>
      <c r="Q11" s="64">
        <v>24.65</v>
      </c>
      <c r="R11" s="54">
        <f t="shared" si="4"/>
        <v>69.394849999999991</v>
      </c>
      <c r="S11" s="54">
        <f t="shared" si="4"/>
        <v>69.394849999999991</v>
      </c>
      <c r="T11" s="54">
        <f t="shared" si="4"/>
        <v>63.749999999999993</v>
      </c>
      <c r="U11" s="54">
        <f t="shared" ref="U11:U12" si="7">F11+R11</f>
        <v>95.514849999999996</v>
      </c>
      <c r="V11" s="54">
        <f t="shared" ref="V11:V12" si="8">G11+S11</f>
        <v>95.514849999999996</v>
      </c>
      <c r="W11" s="54">
        <f t="shared" ref="W11:W12" si="9">H11+T11</f>
        <v>85</v>
      </c>
    </row>
    <row r="12" spans="1:23" ht="19.5" customHeight="1" x14ac:dyDescent="0.25">
      <c r="A12" s="139" t="s">
        <v>39</v>
      </c>
      <c r="B12" s="139"/>
      <c r="C12" s="21" t="s">
        <v>117</v>
      </c>
      <c r="D12" s="47">
        <f>'Q2-Supply'!D12</f>
        <v>133.1</v>
      </c>
      <c r="E12" s="47">
        <f>'Q2-Supply'!E12</f>
        <v>0</v>
      </c>
      <c r="F12" s="54">
        <f>'Q3-Supply'!U12</f>
        <v>26.12</v>
      </c>
      <c r="G12" s="54">
        <f>'Q3-Supply'!V12</f>
        <v>26.12</v>
      </c>
      <c r="H12" s="54">
        <f>'Q3-Supply'!W12</f>
        <v>21.25</v>
      </c>
      <c r="I12" s="64">
        <v>23.371749999999999</v>
      </c>
      <c r="J12" s="64">
        <v>23.371749999999999</v>
      </c>
      <c r="K12" s="64">
        <v>16.149999999999999</v>
      </c>
      <c r="L12" s="64">
        <v>23.024000000000001</v>
      </c>
      <c r="M12" s="64">
        <v>23.024000000000001</v>
      </c>
      <c r="N12" s="64">
        <v>22.95</v>
      </c>
      <c r="O12" s="64">
        <v>22.999099999999999</v>
      </c>
      <c r="P12" s="64">
        <v>22.999099999999999</v>
      </c>
      <c r="Q12" s="64">
        <v>24.65</v>
      </c>
      <c r="R12" s="54">
        <f t="shared" si="4"/>
        <v>69.394849999999991</v>
      </c>
      <c r="S12" s="54">
        <f t="shared" si="4"/>
        <v>69.394849999999991</v>
      </c>
      <c r="T12" s="54">
        <f t="shared" si="4"/>
        <v>63.749999999999993</v>
      </c>
      <c r="U12" s="54">
        <f t="shared" si="7"/>
        <v>95.514849999999996</v>
      </c>
      <c r="V12" s="54">
        <f t="shared" si="8"/>
        <v>95.514849999999996</v>
      </c>
      <c r="W12" s="54">
        <f t="shared" si="9"/>
        <v>85</v>
      </c>
    </row>
    <row r="13" spans="1:23" ht="19.5" customHeight="1" x14ac:dyDescent="0.25">
      <c r="A13" s="129" t="s">
        <v>135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</row>
    <row r="14" spans="1:23" ht="19.5" customHeight="1" x14ac:dyDescent="0.25">
      <c r="A14" s="104" t="s">
        <v>36</v>
      </c>
      <c r="B14" s="105"/>
      <c r="C14" s="21" t="s">
        <v>117</v>
      </c>
      <c r="D14" s="46">
        <f>'Q4-Site Services'!D28</f>
        <v>808.81205950000117</v>
      </c>
      <c r="E14" s="46">
        <f>'Q4-Site Services'!E28</f>
        <v>0</v>
      </c>
      <c r="F14" s="46">
        <f>'Q4-Site Services'!F28</f>
        <v>135.30100906574597</v>
      </c>
      <c r="G14" s="46">
        <f>'Q4-Site Services'!G28</f>
        <v>139.05500906574599</v>
      </c>
      <c r="H14" s="46">
        <f>'Q4-Site Services'!H28</f>
        <v>140.01043755042747</v>
      </c>
      <c r="I14" s="46">
        <f>'Q4-Site Services'!I28</f>
        <v>43.732062320181242</v>
      </c>
      <c r="J14" s="46">
        <f>'Q4-Site Services'!J28</f>
        <v>49.926162320181241</v>
      </c>
      <c r="K14" s="46">
        <f>'Q4-Site Services'!K28</f>
        <v>40.854276653402678</v>
      </c>
      <c r="L14" s="46">
        <f>'Q4-Site Services'!L28</f>
        <v>45.666576245905347</v>
      </c>
      <c r="M14" s="46">
        <f>'Q4-Site Services'!M28</f>
        <v>43.789576245905344</v>
      </c>
      <c r="N14" s="46">
        <f>'Q4-Site Services'!N28</f>
        <v>69.421755674820886</v>
      </c>
      <c r="O14" s="46">
        <f>'Q4-Site Services'!O28</f>
        <v>53.971101219439745</v>
      </c>
      <c r="P14" s="46">
        <f>'Q4-Site Services'!P28</f>
        <v>50.217101219439741</v>
      </c>
      <c r="Q14" s="46">
        <f>'Q4-Site Services'!Q28</f>
        <v>71.954677369270172</v>
      </c>
      <c r="R14" s="46">
        <f>'Q4-Site Services'!R28</f>
        <v>143.36973978552635</v>
      </c>
      <c r="S14" s="46">
        <f>'Q4-Site Services'!S28</f>
        <v>143.93283978552631</v>
      </c>
      <c r="T14" s="46">
        <f>'Q4-Site Services'!T28</f>
        <v>182.23070969749375</v>
      </c>
      <c r="U14" s="46">
        <f>'Q4-Site Services'!U28</f>
        <v>278.67074885127232</v>
      </c>
      <c r="V14" s="46">
        <f>'Q4-Site Services'!V28</f>
        <v>282.9878488512723</v>
      </c>
      <c r="W14" s="46">
        <f>'Q4-Site Services'!W28</f>
        <v>322.24114724792122</v>
      </c>
    </row>
    <row r="15" spans="1:23" ht="19.5" customHeight="1" x14ac:dyDescent="0.25">
      <c r="A15" s="104" t="s">
        <v>35</v>
      </c>
      <c r="B15" s="105"/>
      <c r="C15" s="21" t="s">
        <v>117</v>
      </c>
      <c r="D15" s="46">
        <f>'Q4-Site Services'!D29</f>
        <v>808.81205950000117</v>
      </c>
      <c r="E15" s="46">
        <f>'Q4-Site Services'!E29</f>
        <v>0</v>
      </c>
      <c r="F15" s="46">
        <f>'Q4-Site Services'!F29</f>
        <v>146.18341500000002</v>
      </c>
      <c r="G15" s="46">
        <f>'Q4-Site Services'!G29</f>
        <v>146.18341500000002</v>
      </c>
      <c r="H15" s="46">
        <f>'Q4-Site Services'!H29</f>
        <v>161.87452894276817</v>
      </c>
      <c r="I15" s="46">
        <f>'Q4-Site Services'!I29</f>
        <v>30.483933740765188</v>
      </c>
      <c r="J15" s="46">
        <f>'Q4-Site Services'!J29</f>
        <v>30.483933740765188</v>
      </c>
      <c r="K15" s="46">
        <f>'Q4-Site Services'!K29</f>
        <v>37.046823028419112</v>
      </c>
      <c r="L15" s="46">
        <f>'Q4-Site Services'!L29</f>
        <v>32.00453407232493</v>
      </c>
      <c r="M15" s="46">
        <f>'Q4-Site Services'!M29</f>
        <v>32.00453407232493</v>
      </c>
      <c r="N15" s="46">
        <f>'Q4-Site Services'!N29</f>
        <v>42.595815318836713</v>
      </c>
      <c r="O15" s="46">
        <f>'Q4-Site Services'!O29</f>
        <v>30.375561374219316</v>
      </c>
      <c r="P15" s="46">
        <f>'Q4-Site Services'!P29</f>
        <v>30.375561374219316</v>
      </c>
      <c r="Q15" s="46">
        <f>'Q4-Site Services'!Q29</f>
        <v>59.858952875513523</v>
      </c>
      <c r="R15" s="46">
        <f>'Q4-Site Services'!R29</f>
        <v>92.864029187309441</v>
      </c>
      <c r="S15" s="46">
        <f>'Q4-Site Services'!S29</f>
        <v>92.864029187309441</v>
      </c>
      <c r="T15" s="46">
        <f>'Q4-Site Services'!T29</f>
        <v>139.50159122276935</v>
      </c>
      <c r="U15" s="46">
        <f>'Q4-Site Services'!U29</f>
        <v>239.04744418730948</v>
      </c>
      <c r="V15" s="46">
        <f>'Q4-Site Services'!V29</f>
        <v>239.04744418730948</v>
      </c>
      <c r="W15" s="46">
        <f>'Q4-Site Services'!W29</f>
        <v>301.37612016553749</v>
      </c>
    </row>
    <row r="16" spans="1:23" ht="19.5" customHeight="1" x14ac:dyDescent="0.25">
      <c r="A16" s="139" t="s">
        <v>39</v>
      </c>
      <c r="B16" s="139"/>
      <c r="C16" s="21" t="s">
        <v>117</v>
      </c>
      <c r="D16" s="46">
        <f>'Q4-Site Services'!D30</f>
        <v>725.55882874327199</v>
      </c>
      <c r="E16" s="46">
        <f>'Q4-Site Services'!E30</f>
        <v>0</v>
      </c>
      <c r="F16" s="46">
        <f>'Q4-Site Services'!F30</f>
        <v>145.65770444157098</v>
      </c>
      <c r="G16" s="46">
        <f>'Q4-Site Services'!G30</f>
        <v>145.65770444157098</v>
      </c>
      <c r="H16" s="46">
        <f>'Q4-Site Services'!H30</f>
        <v>162.26926888394465</v>
      </c>
      <c r="I16" s="46">
        <f>'Q4-Site Services'!I30</f>
        <v>22.852206693967013</v>
      </c>
      <c r="J16" s="46">
        <f>'Q4-Site Services'!J30</f>
        <v>22.852206693967013</v>
      </c>
      <c r="K16" s="46">
        <f>'Q4-Site Services'!K30</f>
        <v>28.327265828788931</v>
      </c>
      <c r="L16" s="46">
        <f>'Q4-Site Services'!L30</f>
        <v>24.375827800993889</v>
      </c>
      <c r="M16" s="46">
        <f>'Q4-Site Services'!M30</f>
        <v>24.375827800993889</v>
      </c>
      <c r="N16" s="46">
        <f>'Q4-Site Services'!N30</f>
        <v>33.754388152318342</v>
      </c>
      <c r="O16" s="46">
        <f>'Q4-Site Services'!O30</f>
        <v>22.741705250777649</v>
      </c>
      <c r="P16" s="46">
        <f>'Q4-Site Services'!P30</f>
        <v>22.741705250777649</v>
      </c>
      <c r="Q16" s="46">
        <f>'Q4-Site Services'!Q30</f>
        <v>43.726512930865042</v>
      </c>
      <c r="R16" s="46">
        <f>'Q4-Site Services'!R30</f>
        <v>69.969739745738551</v>
      </c>
      <c r="S16" s="46">
        <f>'Q4-Site Services'!S30</f>
        <v>69.969739745738551</v>
      </c>
      <c r="T16" s="46">
        <f>'Q4-Site Services'!T30</f>
        <v>105.80816691197231</v>
      </c>
      <c r="U16" s="46">
        <f>'Q4-Site Services'!U30</f>
        <v>215.62744418730955</v>
      </c>
      <c r="V16" s="46">
        <f>'Q4-Site Services'!V30</f>
        <v>215.62744418730955</v>
      </c>
      <c r="W16" s="46">
        <f>'Q4-Site Services'!W30</f>
        <v>268.07743579591693</v>
      </c>
    </row>
    <row r="17" spans="1:23" ht="19.5" customHeight="1" x14ac:dyDescent="0.25">
      <c r="A17" s="129" t="s">
        <v>19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</row>
    <row r="18" spans="1:23" ht="19.5" customHeight="1" x14ac:dyDescent="0.25">
      <c r="A18" s="104" t="s">
        <v>36</v>
      </c>
      <c r="B18" s="105"/>
      <c r="C18" s="21" t="s">
        <v>117</v>
      </c>
      <c r="D18" s="47">
        <f>D10+D14</f>
        <v>964.81205950000117</v>
      </c>
      <c r="E18" s="47">
        <f t="shared" ref="E18:W20" si="10">E10+E14</f>
        <v>0</v>
      </c>
      <c r="F18" s="47">
        <f t="shared" si="10"/>
        <v>162.51750906574597</v>
      </c>
      <c r="G18" s="47">
        <f t="shared" si="10"/>
        <v>162.517509065746</v>
      </c>
      <c r="H18" s="47">
        <f t="shared" si="10"/>
        <v>162.97293755042747</v>
      </c>
      <c r="I18" s="47">
        <f t="shared" si="10"/>
        <v>67.75766232018124</v>
      </c>
      <c r="J18" s="47">
        <f t="shared" si="10"/>
        <v>67.75766232018124</v>
      </c>
      <c r="K18" s="47">
        <f t="shared" si="10"/>
        <v>58.305776653402674</v>
      </c>
      <c r="L18" s="47">
        <f t="shared" si="10"/>
        <v>69.129076245905338</v>
      </c>
      <c r="M18" s="47">
        <f t="shared" si="10"/>
        <v>69.129076245905338</v>
      </c>
      <c r="N18" s="47">
        <f t="shared" si="10"/>
        <v>94.221255674820881</v>
      </c>
      <c r="O18" s="47">
        <f t="shared" si="10"/>
        <v>77.433601219439737</v>
      </c>
      <c r="P18" s="47">
        <f t="shared" si="10"/>
        <v>77.433601219439737</v>
      </c>
      <c r="Q18" s="47">
        <f t="shared" si="10"/>
        <v>98.59117736927017</v>
      </c>
      <c r="R18" s="47">
        <f t="shared" si="10"/>
        <v>214.32033978552636</v>
      </c>
      <c r="S18" s="47">
        <f t="shared" si="10"/>
        <v>214.3203397855263</v>
      </c>
      <c r="T18" s="47">
        <f t="shared" si="10"/>
        <v>251.11820969749374</v>
      </c>
      <c r="U18" s="47">
        <f t="shared" si="10"/>
        <v>376.83784885127233</v>
      </c>
      <c r="V18" s="47">
        <f t="shared" si="10"/>
        <v>376.83784885127227</v>
      </c>
      <c r="W18" s="47">
        <f t="shared" si="10"/>
        <v>414.09114724792124</v>
      </c>
    </row>
    <row r="19" spans="1:23" ht="19.5" customHeight="1" x14ac:dyDescent="0.25">
      <c r="A19" s="104" t="s">
        <v>35</v>
      </c>
      <c r="B19" s="105"/>
      <c r="C19" s="21" t="s">
        <v>117</v>
      </c>
      <c r="D19" s="47">
        <f t="shared" ref="D19:S20" si="11">D11+D15</f>
        <v>964.81205950000117</v>
      </c>
      <c r="E19" s="47">
        <f t="shared" si="11"/>
        <v>0</v>
      </c>
      <c r="F19" s="47">
        <f t="shared" si="11"/>
        <v>172.30341500000003</v>
      </c>
      <c r="G19" s="47">
        <f t="shared" si="11"/>
        <v>172.30341500000003</v>
      </c>
      <c r="H19" s="47">
        <f t="shared" si="11"/>
        <v>183.12452894276817</v>
      </c>
      <c r="I19" s="47">
        <f t="shared" si="11"/>
        <v>53.855683740765187</v>
      </c>
      <c r="J19" s="47">
        <f t="shared" si="11"/>
        <v>53.855683740765187</v>
      </c>
      <c r="K19" s="47">
        <f t="shared" si="11"/>
        <v>53.196823028419111</v>
      </c>
      <c r="L19" s="47">
        <f t="shared" si="11"/>
        <v>55.028534072324931</v>
      </c>
      <c r="M19" s="47">
        <f t="shared" si="11"/>
        <v>55.028534072324931</v>
      </c>
      <c r="N19" s="47">
        <f t="shared" si="11"/>
        <v>65.545815318836716</v>
      </c>
      <c r="O19" s="47">
        <f t="shared" si="11"/>
        <v>53.374661374219315</v>
      </c>
      <c r="P19" s="47">
        <f t="shared" si="11"/>
        <v>53.374661374219315</v>
      </c>
      <c r="Q19" s="47">
        <f t="shared" si="11"/>
        <v>84.508952875513529</v>
      </c>
      <c r="R19" s="47">
        <f t="shared" si="11"/>
        <v>162.25887918730945</v>
      </c>
      <c r="S19" s="47">
        <f t="shared" si="11"/>
        <v>162.25887918730945</v>
      </c>
      <c r="T19" s="47">
        <f t="shared" si="10"/>
        <v>203.25159122276935</v>
      </c>
      <c r="U19" s="47">
        <f t="shared" si="10"/>
        <v>334.56229418730948</v>
      </c>
      <c r="V19" s="47">
        <f t="shared" si="10"/>
        <v>334.56229418730948</v>
      </c>
      <c r="W19" s="47">
        <f t="shared" si="10"/>
        <v>386.37612016553749</v>
      </c>
    </row>
    <row r="20" spans="1:23" ht="19.5" customHeight="1" x14ac:dyDescent="0.25">
      <c r="A20" s="104" t="s">
        <v>39</v>
      </c>
      <c r="B20" s="105"/>
      <c r="C20" s="21" t="s">
        <v>117</v>
      </c>
      <c r="D20" s="47">
        <f t="shared" si="11"/>
        <v>858.65882874327201</v>
      </c>
      <c r="E20" s="47">
        <f t="shared" si="10"/>
        <v>0</v>
      </c>
      <c r="F20" s="47">
        <f t="shared" si="10"/>
        <v>171.77770444157099</v>
      </c>
      <c r="G20" s="47">
        <f t="shared" si="10"/>
        <v>171.77770444157099</v>
      </c>
      <c r="H20" s="47">
        <f t="shared" si="10"/>
        <v>183.51926888394465</v>
      </c>
      <c r="I20" s="47">
        <f t="shared" si="10"/>
        <v>46.223956693967011</v>
      </c>
      <c r="J20" s="47">
        <f t="shared" si="10"/>
        <v>46.223956693967011</v>
      </c>
      <c r="K20" s="47">
        <f t="shared" si="10"/>
        <v>44.47726582878893</v>
      </c>
      <c r="L20" s="47">
        <f t="shared" si="10"/>
        <v>47.39982780099389</v>
      </c>
      <c r="M20" s="47">
        <f t="shared" si="10"/>
        <v>47.39982780099389</v>
      </c>
      <c r="N20" s="47">
        <f t="shared" si="10"/>
        <v>56.704388152318344</v>
      </c>
      <c r="O20" s="47">
        <f t="shared" si="10"/>
        <v>45.740805250777647</v>
      </c>
      <c r="P20" s="47">
        <f t="shared" si="10"/>
        <v>45.740805250777647</v>
      </c>
      <c r="Q20" s="47">
        <f t="shared" si="10"/>
        <v>68.376512930865033</v>
      </c>
      <c r="R20" s="47">
        <f t="shared" si="10"/>
        <v>139.36458974573856</v>
      </c>
      <c r="S20" s="47">
        <f t="shared" si="10"/>
        <v>139.36458974573856</v>
      </c>
      <c r="T20" s="47">
        <f t="shared" si="10"/>
        <v>169.55816691197231</v>
      </c>
      <c r="U20" s="47">
        <f t="shared" si="10"/>
        <v>311.14229418730952</v>
      </c>
      <c r="V20" s="47">
        <f t="shared" si="10"/>
        <v>311.14229418730952</v>
      </c>
      <c r="W20" s="47">
        <f t="shared" si="10"/>
        <v>353.07743579591693</v>
      </c>
    </row>
    <row r="21" spans="1:23" ht="19.5" customHeight="1" x14ac:dyDescent="0.25">
      <c r="A21" s="129" t="s">
        <v>12</v>
      </c>
      <c r="B21" s="129"/>
      <c r="C21" s="49" t="s">
        <v>117</v>
      </c>
      <c r="D21" s="48">
        <f>D19-D20</f>
        <v>106.15323075672916</v>
      </c>
      <c r="E21" s="48">
        <f t="shared" ref="E21:W21" si="12">E19-E20</f>
        <v>0</v>
      </c>
      <c r="F21" s="48">
        <f t="shared" si="12"/>
        <v>0.52571055842904002</v>
      </c>
      <c r="G21" s="48">
        <f t="shared" si="12"/>
        <v>0.52571055842904002</v>
      </c>
      <c r="H21" s="48">
        <f t="shared" si="12"/>
        <v>-0.39473994117648203</v>
      </c>
      <c r="I21" s="48">
        <f t="shared" si="12"/>
        <v>7.6317270467981757</v>
      </c>
      <c r="J21" s="48">
        <f t="shared" si="12"/>
        <v>7.6317270467981757</v>
      </c>
      <c r="K21" s="48">
        <f t="shared" si="12"/>
        <v>8.7195571996301808</v>
      </c>
      <c r="L21" s="48">
        <f t="shared" si="12"/>
        <v>7.6287062713310405</v>
      </c>
      <c r="M21" s="48">
        <f t="shared" si="12"/>
        <v>7.6287062713310405</v>
      </c>
      <c r="N21" s="48">
        <f t="shared" si="12"/>
        <v>8.8414271665183719</v>
      </c>
      <c r="O21" s="48">
        <f t="shared" si="12"/>
        <v>7.6338561234416673</v>
      </c>
      <c r="P21" s="48">
        <f t="shared" si="12"/>
        <v>7.6338561234416673</v>
      </c>
      <c r="Q21" s="48">
        <f t="shared" si="12"/>
        <v>16.132439944648496</v>
      </c>
      <c r="R21" s="48">
        <f t="shared" si="12"/>
        <v>22.894289441570891</v>
      </c>
      <c r="S21" s="48">
        <f t="shared" si="12"/>
        <v>22.894289441570891</v>
      </c>
      <c r="T21" s="48">
        <f t="shared" si="12"/>
        <v>33.693424310797042</v>
      </c>
      <c r="U21" s="48">
        <f t="shared" si="12"/>
        <v>23.419999999999959</v>
      </c>
      <c r="V21" s="48">
        <f t="shared" si="12"/>
        <v>23.419999999999959</v>
      </c>
      <c r="W21" s="48">
        <f t="shared" si="12"/>
        <v>33.29868436962056</v>
      </c>
    </row>
    <row r="22" spans="1:23" ht="19.5" customHeight="1" x14ac:dyDescent="0.25">
      <c r="A22" s="129" t="s">
        <v>37</v>
      </c>
      <c r="B22" s="129"/>
      <c r="C22" s="49" t="s">
        <v>151</v>
      </c>
      <c r="D22" s="77">
        <f>Summary!$C$23</f>
        <v>0.11002287627276659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spans="1:23" x14ac:dyDescent="0.25">
      <c r="A23" s="147"/>
      <c r="B23" s="147"/>
      <c r="C23" s="24"/>
    </row>
    <row r="24" spans="1:23" x14ac:dyDescent="0.25">
      <c r="A24" s="147"/>
      <c r="B24" s="147"/>
      <c r="C24" s="24"/>
    </row>
  </sheetData>
  <mergeCells count="33">
    <mergeCell ref="A23:B23"/>
    <mergeCell ref="A7:B7"/>
    <mergeCell ref="A4:W4"/>
    <mergeCell ref="A5:B5"/>
    <mergeCell ref="A6:B6"/>
    <mergeCell ref="A24:B24"/>
    <mergeCell ref="A19:B19"/>
    <mergeCell ref="A8:B8"/>
    <mergeCell ref="A9:W9"/>
    <mergeCell ref="A10:B10"/>
    <mergeCell ref="A11:B11"/>
    <mergeCell ref="A12:B12"/>
    <mergeCell ref="A13:W13"/>
    <mergeCell ref="A14:B14"/>
    <mergeCell ref="A15:B15"/>
    <mergeCell ref="A16:B16"/>
    <mergeCell ref="A17:W17"/>
    <mergeCell ref="A18:B18"/>
    <mergeCell ref="A20:B20"/>
    <mergeCell ref="A21:B21"/>
    <mergeCell ref="A22:B22"/>
    <mergeCell ref="O1:W1"/>
    <mergeCell ref="A2:B3"/>
    <mergeCell ref="C2:C3"/>
    <mergeCell ref="D2:D3"/>
    <mergeCell ref="E2:E3"/>
    <mergeCell ref="F2:H2"/>
    <mergeCell ref="I2:K2"/>
    <mergeCell ref="L2:N2"/>
    <mergeCell ref="O2:Q2"/>
    <mergeCell ref="R2:T2"/>
    <mergeCell ref="U2:W2"/>
    <mergeCell ref="A1:F1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4"/>
  <sheetViews>
    <sheetView zoomScale="70" zoomScaleNormal="70" workbookViewId="0">
      <selection activeCell="E18" sqref="E18"/>
    </sheetView>
  </sheetViews>
  <sheetFormatPr defaultRowHeight="15" x14ac:dyDescent="0.25"/>
  <cols>
    <col min="1" max="2" width="12.7109375" style="15" customWidth="1"/>
    <col min="3" max="3" width="9.140625" style="15"/>
    <col min="4" max="7" width="15.7109375" style="15" customWidth="1"/>
    <col min="8" max="19" width="11.42578125" style="15" customWidth="1"/>
    <col min="20" max="16384" width="9.140625" style="15"/>
  </cols>
  <sheetData>
    <row r="1" spans="1:19" ht="27" customHeight="1" x14ac:dyDescent="0.25">
      <c r="A1" s="165" t="s">
        <v>66</v>
      </c>
      <c r="B1" s="166"/>
      <c r="C1" s="166"/>
      <c r="D1" s="166"/>
      <c r="E1" s="166"/>
      <c r="F1" s="166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 t="s">
        <v>13</v>
      </c>
    </row>
    <row r="2" spans="1:19" ht="27" customHeight="1" x14ac:dyDescent="0.25">
      <c r="A2" s="152" t="s">
        <v>11</v>
      </c>
      <c r="B2" s="153"/>
      <c r="C2" s="142" t="s">
        <v>22</v>
      </c>
      <c r="D2" s="158" t="s">
        <v>58</v>
      </c>
      <c r="E2" s="158" t="s">
        <v>59</v>
      </c>
      <c r="F2" s="163" t="s">
        <v>56</v>
      </c>
      <c r="G2" s="163"/>
      <c r="H2" s="117" t="s">
        <v>60</v>
      </c>
      <c r="I2" s="118"/>
      <c r="J2" s="144">
        <v>44378</v>
      </c>
      <c r="K2" s="144"/>
      <c r="L2" s="144">
        <v>44409</v>
      </c>
      <c r="M2" s="144"/>
      <c r="N2" s="144">
        <v>44440</v>
      </c>
      <c r="O2" s="144"/>
      <c r="P2" s="144" t="s">
        <v>28</v>
      </c>
      <c r="Q2" s="144"/>
      <c r="R2" s="109" t="s">
        <v>61</v>
      </c>
      <c r="S2" s="109"/>
    </row>
    <row r="3" spans="1:19" ht="27" customHeight="1" x14ac:dyDescent="0.25">
      <c r="A3" s="154"/>
      <c r="B3" s="155"/>
      <c r="C3" s="161"/>
      <c r="D3" s="159"/>
      <c r="E3" s="159"/>
      <c r="F3" s="43" t="s">
        <v>23</v>
      </c>
      <c r="G3" s="44" t="s">
        <v>24</v>
      </c>
      <c r="H3" s="142" t="s">
        <v>41</v>
      </c>
      <c r="I3" s="142" t="s">
        <v>16</v>
      </c>
      <c r="J3" s="142" t="s">
        <v>41</v>
      </c>
      <c r="K3" s="142" t="s">
        <v>16</v>
      </c>
      <c r="L3" s="142" t="s">
        <v>41</v>
      </c>
      <c r="M3" s="142" t="s">
        <v>16</v>
      </c>
      <c r="N3" s="142" t="s">
        <v>41</v>
      </c>
      <c r="O3" s="142" t="s">
        <v>17</v>
      </c>
      <c r="P3" s="142" t="s">
        <v>41</v>
      </c>
      <c r="Q3" s="142" t="s">
        <v>17</v>
      </c>
      <c r="R3" s="142" t="s">
        <v>41</v>
      </c>
      <c r="S3" s="142" t="s">
        <v>17</v>
      </c>
    </row>
    <row r="4" spans="1:19" ht="27" customHeight="1" x14ac:dyDescent="0.25">
      <c r="A4" s="156"/>
      <c r="B4" s="157"/>
      <c r="C4" s="143"/>
      <c r="D4" s="160"/>
      <c r="E4" s="160"/>
      <c r="F4" s="43" t="s">
        <v>57</v>
      </c>
      <c r="G4" s="44" t="s">
        <v>57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</row>
    <row r="5" spans="1:19" s="31" customFormat="1" ht="19.5" customHeight="1" x14ac:dyDescent="0.25">
      <c r="A5" s="162" t="s">
        <v>89</v>
      </c>
      <c r="B5" s="162"/>
      <c r="C5" s="19" t="s">
        <v>51</v>
      </c>
      <c r="D5" s="65">
        <v>132500</v>
      </c>
      <c r="E5" s="65">
        <v>5279581.0201363629</v>
      </c>
      <c r="F5" s="69">
        <f>E5/D5</f>
        <v>39.845894491595189</v>
      </c>
      <c r="G5" s="70">
        <f>F5*0.9</f>
        <v>35.861305042435674</v>
      </c>
      <c r="H5" s="65">
        <v>36</v>
      </c>
      <c r="I5" s="65">
        <v>13</v>
      </c>
      <c r="J5" s="65">
        <v>36</v>
      </c>
      <c r="K5" s="65">
        <v>95</v>
      </c>
      <c r="L5" s="65">
        <v>36</v>
      </c>
      <c r="M5" s="65">
        <v>56</v>
      </c>
      <c r="N5" s="65">
        <v>35.861305042435674</v>
      </c>
      <c r="O5" s="65">
        <v>35.861305042435674</v>
      </c>
      <c r="P5" s="65">
        <v>35.861305042435674</v>
      </c>
      <c r="Q5" s="65" t="s">
        <v>156</v>
      </c>
      <c r="R5" s="65">
        <v>35.861305042435674</v>
      </c>
      <c r="S5" s="65" t="s">
        <v>157</v>
      </c>
    </row>
    <row r="6" spans="1:19" s="31" customFormat="1" ht="19.5" customHeight="1" x14ac:dyDescent="0.25">
      <c r="A6" s="151" t="s">
        <v>26</v>
      </c>
      <c r="B6" s="151"/>
      <c r="C6" s="19" t="s">
        <v>52</v>
      </c>
      <c r="D6" s="65">
        <v>448500</v>
      </c>
      <c r="E6" s="65">
        <v>2876189.4106845222</v>
      </c>
      <c r="F6" s="69">
        <f t="shared" ref="F6:F12" si="0">E6/D6</f>
        <v>6.4129083850268058</v>
      </c>
      <c r="G6" s="70">
        <f t="shared" ref="G6:G12" si="1">F6*0.9</f>
        <v>5.7716175465241255</v>
      </c>
      <c r="H6" s="65">
        <v>6</v>
      </c>
      <c r="I6" s="65"/>
      <c r="J6" s="65">
        <v>6</v>
      </c>
      <c r="K6" s="65">
        <v>4</v>
      </c>
      <c r="L6" s="65">
        <v>6</v>
      </c>
      <c r="M6" s="65">
        <v>6</v>
      </c>
      <c r="N6" s="65">
        <v>5.7716175465241246</v>
      </c>
      <c r="O6" s="65">
        <v>5.7716175465241246</v>
      </c>
      <c r="P6" s="65">
        <v>5.7716175465241246</v>
      </c>
      <c r="Q6" s="65" t="s">
        <v>158</v>
      </c>
      <c r="R6" s="65">
        <v>5.7716175465241246</v>
      </c>
      <c r="S6" s="65" t="s">
        <v>158</v>
      </c>
    </row>
    <row r="7" spans="1:19" s="31" customFormat="1" ht="19.5" customHeight="1" x14ac:dyDescent="0.25">
      <c r="A7" s="162" t="s">
        <v>49</v>
      </c>
      <c r="B7" s="162"/>
      <c r="C7" s="19" t="s">
        <v>27</v>
      </c>
      <c r="D7" s="65">
        <v>12840</v>
      </c>
      <c r="E7" s="65">
        <v>822966.03006936226</v>
      </c>
      <c r="F7" s="69">
        <f t="shared" si="0"/>
        <v>64.093927575495499</v>
      </c>
      <c r="G7" s="70">
        <f t="shared" si="1"/>
        <v>57.684534817945952</v>
      </c>
      <c r="H7" s="65">
        <v>58</v>
      </c>
      <c r="I7" s="65">
        <v>100</v>
      </c>
      <c r="J7" s="65">
        <v>58</v>
      </c>
      <c r="K7" s="65">
        <v>40</v>
      </c>
      <c r="L7" s="65">
        <v>58</v>
      </c>
      <c r="M7" s="65">
        <v>62</v>
      </c>
      <c r="N7" s="65">
        <v>57.684534817945952</v>
      </c>
      <c r="O7" s="65">
        <v>57.684534817945952</v>
      </c>
      <c r="P7" s="65">
        <v>57.684534817945952</v>
      </c>
      <c r="Q7" s="65" t="s">
        <v>159</v>
      </c>
      <c r="R7" s="65">
        <v>57.684534817945952</v>
      </c>
      <c r="S7" s="65" t="s">
        <v>159</v>
      </c>
    </row>
    <row r="8" spans="1:19" s="31" customFormat="1" ht="19.5" customHeight="1" x14ac:dyDescent="0.25">
      <c r="A8" s="151" t="s">
        <v>138</v>
      </c>
      <c r="B8" s="151"/>
      <c r="C8" s="19" t="s">
        <v>27</v>
      </c>
      <c r="D8" s="65">
        <v>29525</v>
      </c>
      <c r="E8" s="65">
        <v>3544271.7173056225</v>
      </c>
      <c r="F8" s="69">
        <f t="shared" si="0"/>
        <v>120.04307255903886</v>
      </c>
      <c r="G8" s="70">
        <f t="shared" si="1"/>
        <v>108.03876530313498</v>
      </c>
      <c r="H8" s="65">
        <v>108</v>
      </c>
      <c r="I8" s="65"/>
      <c r="J8" s="65">
        <v>108</v>
      </c>
      <c r="K8" s="65">
        <v>70</v>
      </c>
      <c r="L8" s="65">
        <v>108</v>
      </c>
      <c r="M8" s="65">
        <v>138</v>
      </c>
      <c r="N8" s="65">
        <v>108.03876530313498</v>
      </c>
      <c r="O8" s="65">
        <v>108.03876530313498</v>
      </c>
      <c r="P8" s="65">
        <v>108.03876530313498</v>
      </c>
      <c r="Q8" s="65" t="s">
        <v>160</v>
      </c>
      <c r="R8" s="65">
        <v>108.03876530313498</v>
      </c>
      <c r="S8" s="65" t="s">
        <v>160</v>
      </c>
    </row>
    <row r="9" spans="1:19" s="31" customFormat="1" ht="19.5" customHeight="1" x14ac:dyDescent="0.25">
      <c r="A9" s="162" t="s">
        <v>162</v>
      </c>
      <c r="B9" s="162"/>
      <c r="C9" s="19" t="s">
        <v>27</v>
      </c>
      <c r="D9" s="65">
        <v>44373</v>
      </c>
      <c r="E9" s="65">
        <v>4820055.4558924222</v>
      </c>
      <c r="F9" s="69">
        <f t="shared" si="0"/>
        <v>108.62586383369216</v>
      </c>
      <c r="G9" s="70">
        <f t="shared" si="1"/>
        <v>97.763277450322946</v>
      </c>
      <c r="H9" s="65">
        <v>98</v>
      </c>
      <c r="I9" s="65"/>
      <c r="J9" s="65">
        <v>98</v>
      </c>
      <c r="K9" s="65"/>
      <c r="L9" s="65">
        <v>98</v>
      </c>
      <c r="M9" s="65"/>
      <c r="N9" s="65">
        <v>97.763277450322946</v>
      </c>
      <c r="O9" s="65">
        <v>97.763277450322946</v>
      </c>
      <c r="P9" s="65">
        <v>97.763277450322946</v>
      </c>
      <c r="Q9" s="65"/>
      <c r="R9" s="65">
        <v>97.763277450322946</v>
      </c>
      <c r="S9" s="65"/>
    </row>
    <row r="10" spans="1:19" s="31" customFormat="1" ht="19.5" customHeight="1" x14ac:dyDescent="0.25">
      <c r="A10" s="151" t="s">
        <v>46</v>
      </c>
      <c r="B10" s="151"/>
      <c r="C10" s="19" t="s">
        <v>27</v>
      </c>
      <c r="D10" s="65">
        <v>10503</v>
      </c>
      <c r="E10" s="65">
        <v>837364</v>
      </c>
      <c r="F10" s="69">
        <f t="shared" si="0"/>
        <v>79.726173474245456</v>
      </c>
      <c r="G10" s="70">
        <f t="shared" si="1"/>
        <v>71.753556126820911</v>
      </c>
      <c r="H10" s="65">
        <v>72</v>
      </c>
      <c r="I10" s="65"/>
      <c r="J10" s="65">
        <v>72</v>
      </c>
      <c r="K10" s="65"/>
      <c r="L10" s="65">
        <v>72</v>
      </c>
      <c r="M10" s="65"/>
      <c r="N10" s="65">
        <v>71.753556126820911</v>
      </c>
      <c r="O10" s="65"/>
      <c r="P10" s="65">
        <v>71.753556126820911</v>
      </c>
      <c r="Q10" s="65"/>
      <c r="R10" s="65">
        <v>71.753556126820911</v>
      </c>
      <c r="S10" s="65"/>
    </row>
    <row r="11" spans="1:19" s="31" customFormat="1" ht="19.5" customHeight="1" x14ac:dyDescent="0.25">
      <c r="A11" s="162" t="s">
        <v>163</v>
      </c>
      <c r="B11" s="162"/>
      <c r="C11" s="19" t="s">
        <v>54</v>
      </c>
      <c r="D11" s="65"/>
      <c r="E11" s="65"/>
      <c r="F11" s="69"/>
      <c r="G11" s="70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</row>
    <row r="12" spans="1:19" s="31" customFormat="1" ht="19.5" customHeight="1" x14ac:dyDescent="0.25">
      <c r="A12" s="151" t="s">
        <v>139</v>
      </c>
      <c r="B12" s="151"/>
      <c r="C12" s="19" t="s">
        <v>53</v>
      </c>
      <c r="D12" s="65">
        <v>488769</v>
      </c>
      <c r="E12" s="65">
        <v>1153494.8399999999</v>
      </c>
      <c r="F12" s="69">
        <f t="shared" si="0"/>
        <v>2.36</v>
      </c>
      <c r="G12" s="70">
        <f t="shared" si="1"/>
        <v>2.1240000000000001</v>
      </c>
      <c r="H12" s="65">
        <v>2</v>
      </c>
      <c r="I12" s="65"/>
      <c r="J12" s="65">
        <v>2</v>
      </c>
      <c r="K12" s="65"/>
      <c r="L12" s="65">
        <v>2</v>
      </c>
      <c r="M12" s="65"/>
      <c r="N12" s="65">
        <v>2.1240000000000001</v>
      </c>
      <c r="O12" s="65"/>
      <c r="P12" s="65">
        <v>2.1240000000000001</v>
      </c>
      <c r="Q12" s="65"/>
      <c r="R12" s="65">
        <v>2.1240000000000001</v>
      </c>
      <c r="S12" s="65"/>
    </row>
    <row r="13" spans="1:19" s="31" customFormat="1" ht="19.5" customHeight="1" x14ac:dyDescent="0.25">
      <c r="A13" s="164"/>
      <c r="B13" s="164"/>
      <c r="C13" s="28"/>
      <c r="D13" s="13"/>
      <c r="E13" s="13"/>
      <c r="F13" s="13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15" t="s">
        <v>96</v>
      </c>
    </row>
  </sheetData>
  <mergeCells count="33">
    <mergeCell ref="A1:F1"/>
    <mergeCell ref="L3:L4"/>
    <mergeCell ref="M3:M4"/>
    <mergeCell ref="N3:N4"/>
    <mergeCell ref="O3:O4"/>
    <mergeCell ref="A13:B13"/>
    <mergeCell ref="A7:B7"/>
    <mergeCell ref="A8:B8"/>
    <mergeCell ref="A9:B9"/>
    <mergeCell ref="A10:B10"/>
    <mergeCell ref="A11:B11"/>
    <mergeCell ref="A12:B12"/>
    <mergeCell ref="A6:B6"/>
    <mergeCell ref="A2:B4"/>
    <mergeCell ref="D2:D4"/>
    <mergeCell ref="C2:C4"/>
    <mergeCell ref="P3:P4"/>
    <mergeCell ref="A5:B5"/>
    <mergeCell ref="E2:E4"/>
    <mergeCell ref="L2:M2"/>
    <mergeCell ref="N2:O2"/>
    <mergeCell ref="H3:H4"/>
    <mergeCell ref="I3:I4"/>
    <mergeCell ref="J3:J4"/>
    <mergeCell ref="K3:K4"/>
    <mergeCell ref="F2:G2"/>
    <mergeCell ref="H2:I2"/>
    <mergeCell ref="J2:K2"/>
    <mergeCell ref="Q3:Q4"/>
    <mergeCell ref="R3:R4"/>
    <mergeCell ref="S3:S4"/>
    <mergeCell ref="P2:Q2"/>
    <mergeCell ref="R2:S2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4"/>
  <sheetViews>
    <sheetView zoomScale="70" zoomScaleNormal="70" workbookViewId="0">
      <selection activeCell="A5" sqref="A5:B12"/>
    </sheetView>
  </sheetViews>
  <sheetFormatPr defaultRowHeight="15" x14ac:dyDescent="0.25"/>
  <cols>
    <col min="1" max="2" width="12.7109375" style="15" customWidth="1"/>
    <col min="3" max="3" width="9.140625" style="15"/>
    <col min="4" max="7" width="15.7109375" style="15" customWidth="1"/>
    <col min="8" max="19" width="11.42578125" style="15" customWidth="1"/>
    <col min="20" max="16384" width="9.140625" style="15"/>
  </cols>
  <sheetData>
    <row r="1" spans="1:19" ht="27" customHeight="1" x14ac:dyDescent="0.25">
      <c r="A1" s="165" t="s">
        <v>67</v>
      </c>
      <c r="B1" s="166"/>
      <c r="C1" s="166"/>
      <c r="D1" s="166"/>
      <c r="E1" s="166"/>
      <c r="F1" s="166"/>
      <c r="G1" s="29"/>
      <c r="H1" s="30"/>
      <c r="I1" s="30"/>
      <c r="J1" s="30"/>
      <c r="K1" s="30"/>
      <c r="L1" s="30"/>
      <c r="M1" s="30"/>
      <c r="N1" s="30"/>
      <c r="O1" s="168" t="s">
        <v>13</v>
      </c>
      <c r="P1" s="168"/>
      <c r="Q1" s="168"/>
      <c r="R1" s="168"/>
      <c r="S1" s="169"/>
    </row>
    <row r="2" spans="1:19" ht="27" customHeight="1" x14ac:dyDescent="0.25">
      <c r="A2" s="152" t="s">
        <v>11</v>
      </c>
      <c r="B2" s="153"/>
      <c r="C2" s="142" t="s">
        <v>22</v>
      </c>
      <c r="D2" s="158" t="s">
        <v>58</v>
      </c>
      <c r="E2" s="158" t="s">
        <v>59</v>
      </c>
      <c r="F2" s="163" t="s">
        <v>56</v>
      </c>
      <c r="G2" s="163"/>
      <c r="H2" s="117" t="s">
        <v>61</v>
      </c>
      <c r="I2" s="118"/>
      <c r="J2" s="144">
        <v>44470</v>
      </c>
      <c r="K2" s="144"/>
      <c r="L2" s="144">
        <v>44501</v>
      </c>
      <c r="M2" s="144"/>
      <c r="N2" s="144">
        <v>44531</v>
      </c>
      <c r="O2" s="144"/>
      <c r="P2" s="144" t="s">
        <v>29</v>
      </c>
      <c r="Q2" s="144"/>
      <c r="R2" s="109" t="s">
        <v>64</v>
      </c>
      <c r="S2" s="109"/>
    </row>
    <row r="3" spans="1:19" ht="27" customHeight="1" x14ac:dyDescent="0.25">
      <c r="A3" s="154"/>
      <c r="B3" s="155"/>
      <c r="C3" s="161"/>
      <c r="D3" s="159"/>
      <c r="E3" s="159"/>
      <c r="F3" s="43" t="s">
        <v>23</v>
      </c>
      <c r="G3" s="44" t="s">
        <v>24</v>
      </c>
      <c r="H3" s="142" t="s">
        <v>41</v>
      </c>
      <c r="I3" s="142" t="s">
        <v>17</v>
      </c>
      <c r="J3" s="142" t="s">
        <v>41</v>
      </c>
      <c r="K3" s="142" t="s">
        <v>17</v>
      </c>
      <c r="L3" s="142" t="s">
        <v>41</v>
      </c>
      <c r="M3" s="142" t="s">
        <v>17</v>
      </c>
      <c r="N3" s="142" t="s">
        <v>41</v>
      </c>
      <c r="O3" s="142" t="s">
        <v>17</v>
      </c>
      <c r="P3" s="142" t="s">
        <v>41</v>
      </c>
      <c r="Q3" s="142" t="s">
        <v>17</v>
      </c>
      <c r="R3" s="142" t="s">
        <v>41</v>
      </c>
      <c r="S3" s="142" t="s">
        <v>17</v>
      </c>
    </row>
    <row r="4" spans="1:19" ht="27" customHeight="1" x14ac:dyDescent="0.25">
      <c r="A4" s="156"/>
      <c r="B4" s="157"/>
      <c r="C4" s="143"/>
      <c r="D4" s="160"/>
      <c r="E4" s="160"/>
      <c r="F4" s="43" t="s">
        <v>57</v>
      </c>
      <c r="G4" s="44" t="s">
        <v>57</v>
      </c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</row>
    <row r="5" spans="1:19" ht="19.5" customHeight="1" x14ac:dyDescent="0.25">
      <c r="A5" s="162" t="s">
        <v>89</v>
      </c>
      <c r="B5" s="162"/>
      <c r="C5" s="19" t="s">
        <v>51</v>
      </c>
      <c r="D5" s="68">
        <f>'Productivity-Q2'!D5</f>
        <v>132500</v>
      </c>
      <c r="E5" s="68">
        <f>'Productivity-Q2'!E5</f>
        <v>5279581.0201363629</v>
      </c>
      <c r="F5" s="69">
        <f>E5/D5</f>
        <v>39.845894491595189</v>
      </c>
      <c r="G5" s="70">
        <f>F5*0.9</f>
        <v>35.861305042435674</v>
      </c>
      <c r="H5" s="71">
        <f>'Productivity-Q2'!R5</f>
        <v>35.861305042435674</v>
      </c>
      <c r="I5" s="71" t="str">
        <f>'Productivity-Q2'!S5</f>
        <v> 66</v>
      </c>
      <c r="J5" s="65">
        <v>35.861305042435674</v>
      </c>
      <c r="K5" s="65">
        <v>35.861305042435674</v>
      </c>
      <c r="L5" s="65">
        <v>35.861305042435674</v>
      </c>
      <c r="M5" s="65">
        <v>35.861305042435674</v>
      </c>
      <c r="N5" s="65">
        <v>35.861305042435674</v>
      </c>
      <c r="O5" s="65">
        <v>35.861305042435674</v>
      </c>
      <c r="P5" s="65">
        <v>35.861305042435674</v>
      </c>
      <c r="Q5" s="65">
        <v>35.861305042435674</v>
      </c>
      <c r="R5" s="65">
        <v>35.861305042435674</v>
      </c>
      <c r="S5" s="65">
        <v>35.861305042435674</v>
      </c>
    </row>
    <row r="6" spans="1:19" ht="19.5" customHeight="1" x14ac:dyDescent="0.25">
      <c r="A6" s="151" t="s">
        <v>26</v>
      </c>
      <c r="B6" s="151"/>
      <c r="C6" s="19" t="s">
        <v>52</v>
      </c>
      <c r="D6" s="68">
        <f>'Productivity-Q2'!D6</f>
        <v>448500</v>
      </c>
      <c r="E6" s="68">
        <f>'Productivity-Q2'!E6</f>
        <v>2876189.4106845222</v>
      </c>
      <c r="F6" s="69">
        <f t="shared" ref="F6:F12" si="0">E6/D6</f>
        <v>6.4129083850268058</v>
      </c>
      <c r="G6" s="70">
        <f t="shared" ref="G6:G12" si="1">F6*0.9</f>
        <v>5.7716175465241255</v>
      </c>
      <c r="H6" s="71">
        <f>'Productivity-Q2'!R6</f>
        <v>5.7716175465241246</v>
      </c>
      <c r="I6" s="71" t="str">
        <f>'Productivity-Q2'!S6</f>
        <v> 6</v>
      </c>
      <c r="J6" s="65">
        <v>5.7716175465241246</v>
      </c>
      <c r="K6" s="65">
        <v>5.7716175465241246</v>
      </c>
      <c r="L6" s="65">
        <v>5.7716175465241246</v>
      </c>
      <c r="M6" s="65">
        <v>5.7716175465241246</v>
      </c>
      <c r="N6" s="65">
        <v>5.7716175465241246</v>
      </c>
      <c r="O6" s="65">
        <v>5.7716175465241246</v>
      </c>
      <c r="P6" s="65">
        <v>5.7716175465241246</v>
      </c>
      <c r="Q6" s="65">
        <v>5.7716175465241246</v>
      </c>
      <c r="R6" s="65">
        <v>5.7716175465241246</v>
      </c>
      <c r="S6" s="65">
        <v>5.7716175465241246</v>
      </c>
    </row>
    <row r="7" spans="1:19" ht="19.5" customHeight="1" x14ac:dyDescent="0.25">
      <c r="A7" s="162" t="s">
        <v>49</v>
      </c>
      <c r="B7" s="162"/>
      <c r="C7" s="19" t="s">
        <v>27</v>
      </c>
      <c r="D7" s="68">
        <f>'Productivity-Q2'!D7</f>
        <v>12840</v>
      </c>
      <c r="E7" s="68">
        <f>'Productivity-Q2'!E7</f>
        <v>822966.03006936226</v>
      </c>
      <c r="F7" s="69">
        <f t="shared" si="0"/>
        <v>64.093927575495499</v>
      </c>
      <c r="G7" s="70">
        <f t="shared" si="1"/>
        <v>57.684534817945952</v>
      </c>
      <c r="H7" s="71">
        <f>'Productivity-Q2'!R7</f>
        <v>57.684534817945952</v>
      </c>
      <c r="I7" s="71" t="str">
        <f>'Productivity-Q2'!S7</f>
        <v> 45</v>
      </c>
      <c r="J7" s="65">
        <v>57.684534817945952</v>
      </c>
      <c r="K7" s="65">
        <v>57.684534817945952</v>
      </c>
      <c r="L7" s="65">
        <v>57.684534817945952</v>
      </c>
      <c r="M7" s="65">
        <v>57.684534817945952</v>
      </c>
      <c r="N7" s="65">
        <v>57.684534817945952</v>
      </c>
      <c r="O7" s="65">
        <v>57.684534817945952</v>
      </c>
      <c r="P7" s="65">
        <v>57.684534817945952</v>
      </c>
      <c r="Q7" s="65">
        <v>57.684534817945952</v>
      </c>
      <c r="R7" s="65">
        <v>57.684534817945952</v>
      </c>
      <c r="S7" s="65">
        <v>57.684534817945952</v>
      </c>
    </row>
    <row r="8" spans="1:19" ht="19.5" customHeight="1" x14ac:dyDescent="0.25">
      <c r="A8" s="151" t="s">
        <v>138</v>
      </c>
      <c r="B8" s="151"/>
      <c r="C8" s="19" t="s">
        <v>27</v>
      </c>
      <c r="D8" s="68">
        <f>'Productivity-Q2'!D8</f>
        <v>29525</v>
      </c>
      <c r="E8" s="68">
        <f>'Productivity-Q2'!E8</f>
        <v>3544271.7173056225</v>
      </c>
      <c r="F8" s="69">
        <f t="shared" si="0"/>
        <v>120.04307255903886</v>
      </c>
      <c r="G8" s="70">
        <f t="shared" si="1"/>
        <v>108.03876530313498</v>
      </c>
      <c r="H8" s="71">
        <f>'Productivity-Q2'!R8</f>
        <v>108.03876530313498</v>
      </c>
      <c r="I8" s="71" t="str">
        <f>'Productivity-Q2'!S8</f>
        <v> 91</v>
      </c>
      <c r="J8" s="65">
        <v>108.03876530313498</v>
      </c>
      <c r="K8" s="65">
        <v>108.03876530313498</v>
      </c>
      <c r="L8" s="65">
        <v>108.03876530313498</v>
      </c>
      <c r="M8" s="65">
        <v>108.03876530313498</v>
      </c>
      <c r="N8" s="65">
        <v>108.03876530313498</v>
      </c>
      <c r="O8" s="65">
        <v>108.03876530313498</v>
      </c>
      <c r="P8" s="65">
        <v>108.03876530313498</v>
      </c>
      <c r="Q8" s="65">
        <v>108.03876530313498</v>
      </c>
      <c r="R8" s="65">
        <v>108.03876530313498</v>
      </c>
      <c r="S8" s="65">
        <v>108.03876530313498</v>
      </c>
    </row>
    <row r="9" spans="1:19" ht="19.5" customHeight="1" x14ac:dyDescent="0.25">
      <c r="A9" s="162" t="s">
        <v>162</v>
      </c>
      <c r="B9" s="162"/>
      <c r="C9" s="19" t="s">
        <v>27</v>
      </c>
      <c r="D9" s="68">
        <f>'Productivity-Q2'!D9</f>
        <v>44373</v>
      </c>
      <c r="E9" s="68">
        <f>'Productivity-Q2'!E9</f>
        <v>4820055.4558924222</v>
      </c>
      <c r="F9" s="69">
        <f t="shared" si="0"/>
        <v>108.62586383369216</v>
      </c>
      <c r="G9" s="70">
        <f t="shared" si="1"/>
        <v>97.763277450322946</v>
      </c>
      <c r="H9" s="71">
        <f>'Productivity-Q2'!R9</f>
        <v>97.763277450322946</v>
      </c>
      <c r="I9" s="71">
        <f>'Productivity-Q2'!S9</f>
        <v>0</v>
      </c>
      <c r="J9" s="65">
        <v>97.763277450322946</v>
      </c>
      <c r="K9" s="65">
        <v>97.763277450322946</v>
      </c>
      <c r="L9" s="65">
        <v>97.763277450322946</v>
      </c>
      <c r="M9" s="65">
        <v>97.763277450322946</v>
      </c>
      <c r="N9" s="65">
        <v>97.763277450322946</v>
      </c>
      <c r="O9" s="65">
        <v>97.763277450322946</v>
      </c>
      <c r="P9" s="65">
        <v>97.763277450322946</v>
      </c>
      <c r="Q9" s="65">
        <v>97.763277450322946</v>
      </c>
      <c r="R9" s="65">
        <v>97.763277450322946</v>
      </c>
      <c r="S9" s="65">
        <v>97.763277450322946</v>
      </c>
    </row>
    <row r="10" spans="1:19" ht="19.5" customHeight="1" x14ac:dyDescent="0.25">
      <c r="A10" s="151" t="s">
        <v>46</v>
      </c>
      <c r="B10" s="151"/>
      <c r="C10" s="19" t="s">
        <v>27</v>
      </c>
      <c r="D10" s="68">
        <f>'Productivity-Q2'!D10</f>
        <v>10503</v>
      </c>
      <c r="E10" s="68">
        <f>'Productivity-Q2'!E10</f>
        <v>837364</v>
      </c>
      <c r="F10" s="69">
        <f t="shared" si="0"/>
        <v>79.726173474245456</v>
      </c>
      <c r="G10" s="70">
        <f t="shared" si="1"/>
        <v>71.753556126820911</v>
      </c>
      <c r="H10" s="71">
        <f>'Productivity-Q2'!R10</f>
        <v>71.753556126820911</v>
      </c>
      <c r="I10" s="71">
        <f>'Productivity-Q2'!S10</f>
        <v>0</v>
      </c>
      <c r="J10" s="65">
        <v>71.753556126820911</v>
      </c>
      <c r="K10" s="65">
        <v>71.753556126820911</v>
      </c>
      <c r="L10" s="65">
        <v>71.753556126820911</v>
      </c>
      <c r="M10" s="65">
        <v>71.753556126820911</v>
      </c>
      <c r="N10" s="65">
        <v>71.753556126820911</v>
      </c>
      <c r="O10" s="65">
        <v>71.753556126820911</v>
      </c>
      <c r="P10" s="65">
        <v>71.753556126820911</v>
      </c>
      <c r="Q10" s="65">
        <v>71.753556126820911</v>
      </c>
      <c r="R10" s="65">
        <v>71.753556126820911</v>
      </c>
      <c r="S10" s="65">
        <v>71.753556126820911</v>
      </c>
    </row>
    <row r="11" spans="1:19" ht="19.5" customHeight="1" x14ac:dyDescent="0.25">
      <c r="A11" s="162" t="s">
        <v>163</v>
      </c>
      <c r="B11" s="162"/>
      <c r="C11" s="19" t="s">
        <v>54</v>
      </c>
      <c r="D11" s="68"/>
      <c r="E11" s="68"/>
      <c r="F11" s="69"/>
      <c r="G11" s="70"/>
      <c r="H11" s="71"/>
      <c r="I11" s="71"/>
      <c r="J11" s="65"/>
      <c r="K11" s="65"/>
      <c r="L11" s="65"/>
      <c r="M11" s="65"/>
      <c r="N11" s="65"/>
      <c r="O11" s="65"/>
      <c r="P11" s="65"/>
      <c r="Q11" s="65"/>
      <c r="R11" s="65"/>
      <c r="S11" s="65"/>
    </row>
    <row r="12" spans="1:19" ht="19.5" customHeight="1" x14ac:dyDescent="0.25">
      <c r="A12" s="151" t="s">
        <v>139</v>
      </c>
      <c r="B12" s="151"/>
      <c r="C12" s="19" t="s">
        <v>53</v>
      </c>
      <c r="D12" s="68">
        <f>'Productivity-Q2'!D12</f>
        <v>488769</v>
      </c>
      <c r="E12" s="68">
        <f>'Productivity-Q2'!E12</f>
        <v>1153494.8399999999</v>
      </c>
      <c r="F12" s="69">
        <f t="shared" si="0"/>
        <v>2.36</v>
      </c>
      <c r="G12" s="70">
        <f t="shared" si="1"/>
        <v>2.1240000000000001</v>
      </c>
      <c r="H12" s="71">
        <f>'Productivity-Q2'!R12</f>
        <v>2.1240000000000001</v>
      </c>
      <c r="I12" s="71">
        <f>'Productivity-Q2'!S12</f>
        <v>0</v>
      </c>
      <c r="J12" s="65">
        <v>2.1240000000000001</v>
      </c>
      <c r="K12" s="65">
        <v>2.1240000000000001</v>
      </c>
      <c r="L12" s="65">
        <v>2.1240000000000001</v>
      </c>
      <c r="M12" s="65">
        <v>2.1240000000000001</v>
      </c>
      <c r="N12" s="65">
        <v>2.1240000000000001</v>
      </c>
      <c r="O12" s="65">
        <v>2.1240000000000001</v>
      </c>
      <c r="P12" s="65">
        <v>2.1240000000000001</v>
      </c>
      <c r="Q12" s="65">
        <v>2.1240000000000001</v>
      </c>
      <c r="R12" s="65">
        <v>2.1240000000000001</v>
      </c>
      <c r="S12" s="65">
        <v>2.1240000000000001</v>
      </c>
    </row>
    <row r="13" spans="1:19" ht="19.5" customHeight="1" x14ac:dyDescent="0.25">
      <c r="A13" s="164"/>
      <c r="B13" s="164"/>
      <c r="C13" s="28"/>
      <c r="D13" s="13"/>
      <c r="E13" s="13"/>
      <c r="F13" s="13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67" t="s">
        <v>96</v>
      </c>
      <c r="B14" s="167"/>
      <c r="C14" s="167"/>
      <c r="D14" s="167"/>
      <c r="E14" s="167"/>
      <c r="F14" s="167"/>
      <c r="G14" s="167"/>
      <c r="H14" s="167"/>
      <c r="I14" s="167"/>
    </row>
  </sheetData>
  <mergeCells count="35">
    <mergeCell ref="A11:B11"/>
    <mergeCell ref="J3:J4"/>
    <mergeCell ref="K3:K4"/>
    <mergeCell ref="L3:L4"/>
    <mergeCell ref="J2:K2"/>
    <mergeCell ref="L2:M2"/>
    <mergeCell ref="H2:I2"/>
    <mergeCell ref="A2:B4"/>
    <mergeCell ref="C2:C4"/>
    <mergeCell ref="D2:D4"/>
    <mergeCell ref="E2:E4"/>
    <mergeCell ref="F2:G2"/>
    <mergeCell ref="H3:H4"/>
    <mergeCell ref="I3:I4"/>
    <mergeCell ref="R3:R4"/>
    <mergeCell ref="N2:O2"/>
    <mergeCell ref="P2:Q2"/>
    <mergeCell ref="R2:S2"/>
    <mergeCell ref="A10:B10"/>
    <mergeCell ref="A1:F1"/>
    <mergeCell ref="A14:I14"/>
    <mergeCell ref="O1:S1"/>
    <mergeCell ref="A12:B12"/>
    <mergeCell ref="A13:B13"/>
    <mergeCell ref="S3:S4"/>
    <mergeCell ref="A5:B5"/>
    <mergeCell ref="A6:B6"/>
    <mergeCell ref="A7:B7"/>
    <mergeCell ref="A8:B8"/>
    <mergeCell ref="A9:B9"/>
    <mergeCell ref="M3:M4"/>
    <mergeCell ref="N3:N4"/>
    <mergeCell ref="O3:O4"/>
    <mergeCell ref="P3:P4"/>
    <mergeCell ref="Q3:Q4"/>
  </mergeCells>
  <pageMargins left="0.7" right="0.7" top="0.75" bottom="0.75" header="0.3" footer="0.3"/>
  <pageSetup orientation="portrait" r:id="rId1"/>
  <headerFooter>
    <oddFooter>&amp;L&amp;1#&amp;"Calibri"&amp;8&amp;K000000Sensitivity: LNT Construction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Q2-Site Services</vt:lpstr>
      <vt:lpstr>Q2-Supply</vt:lpstr>
      <vt:lpstr>Q3-Site Services</vt:lpstr>
      <vt:lpstr>Q3-Supply</vt:lpstr>
      <vt:lpstr>Q4-Site Services</vt:lpstr>
      <vt:lpstr>Q4-Supply</vt:lpstr>
      <vt:lpstr>Productivity-Q2</vt:lpstr>
      <vt:lpstr>Productivity-Q3</vt:lpstr>
      <vt:lpstr>Productivity-Q4</vt:lpstr>
      <vt:lpstr>P&amp;M-Q2</vt:lpstr>
      <vt:lpstr>P&amp;M-Q3</vt:lpstr>
      <vt:lpstr>P&amp;M-Q4</vt:lpstr>
      <vt:lpstr>Site OH-Q2</vt:lpstr>
      <vt:lpstr>Site OH-Q3</vt:lpstr>
      <vt:lpstr>Site OH-Q4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2021-09-23T13:33:19Z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52bb50-aef2-4dc8-bb7f-e0da22648362_Enabled">
    <vt:lpwstr>True</vt:lpwstr>
  </property>
  <property fmtid="{D5CDD505-2E9C-101B-9397-08002B2CF9AE}" pid="3" name="MSIP_Label_ac52bb50-aef2-4dc8-bb7f-e0da22648362_SiteId">
    <vt:lpwstr>264b9899-fe1b-430b-9509-2154878d5774</vt:lpwstr>
  </property>
  <property fmtid="{D5CDD505-2E9C-101B-9397-08002B2CF9AE}" pid="4" name="MSIP_Label_ac52bb50-aef2-4dc8-bb7f-e0da22648362_Owner">
    <vt:lpwstr>saikatsengupta@lntecc.com</vt:lpwstr>
  </property>
  <property fmtid="{D5CDD505-2E9C-101B-9397-08002B2CF9AE}" pid="5" name="MSIP_Label_ac52bb50-aef2-4dc8-bb7f-e0da22648362_SetDate">
    <vt:lpwstr>2021-08-18T12:32:05.1193630Z</vt:lpwstr>
  </property>
  <property fmtid="{D5CDD505-2E9C-101B-9397-08002B2CF9AE}" pid="6" name="MSIP_Label_ac52bb50-aef2-4dc8-bb7f-e0da22648362_Name">
    <vt:lpwstr>LTC Internal Use</vt:lpwstr>
  </property>
  <property fmtid="{D5CDD505-2E9C-101B-9397-08002B2CF9AE}" pid="7" name="MSIP_Label_ac52bb50-aef2-4dc8-bb7f-e0da22648362_Application">
    <vt:lpwstr>Microsoft Azure Information Protection</vt:lpwstr>
  </property>
  <property fmtid="{D5CDD505-2E9C-101B-9397-08002B2CF9AE}" pid="8" name="MSIP_Label_ac52bb50-aef2-4dc8-bb7f-e0da22648362_ActionId">
    <vt:lpwstr>9bb1edb7-2650-42db-b0c5-701478e12c25</vt:lpwstr>
  </property>
  <property fmtid="{D5CDD505-2E9C-101B-9397-08002B2CF9AE}" pid="9" name="MSIP_Label_ac52bb50-aef2-4dc8-bb7f-e0da22648362_Extended_MSFT_Method">
    <vt:lpwstr>Automatic</vt:lpwstr>
  </property>
  <property fmtid="{D5CDD505-2E9C-101B-9397-08002B2CF9AE}" pid="10" name="Sensitivity">
    <vt:lpwstr>LTC Internal Use</vt:lpwstr>
  </property>
</Properties>
</file>