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 defaultThemeVersion="124226"/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 calcId="152511"/>
</workbook>
</file>

<file path=xl/calcChain.xml><?xml version="1.0" encoding="utf-8"?>
<calcChain xmlns="http://schemas.openxmlformats.org/spreadsheetml/2006/main">
  <c i="1" r="C37"/>
  <c r="D37"/>
  <c r="E37"/>
  <c r="F37"/>
  <c r="G37"/>
  <c r="H37"/>
  <c r="I37"/>
  <c r="J37"/>
  <c r="K37"/>
  <c r="L37"/>
  <c r="M37"/>
  <c r="C38"/>
  <c r="D38"/>
  <c r="E38"/>
  <c r="F38"/>
  <c r="G38"/>
  <c r="H38"/>
  <c r="I38"/>
  <c r="J38"/>
  <c r="K38"/>
  <c r="K42"/>
  <c r="L38"/>
  <c r="M38"/>
  <c r="E42"/>
  <c r="M42"/>
  <c r="C28"/>
  <c r="G39"/>
  <c r="C16"/>
  <c r="E40"/>
  <c r="C8"/>
  <c r="H42"/>
  <c r="D42"/>
  <c r="F42"/>
  <c r="L40"/>
  <c r="K40"/>
  <c r="G42"/>
  <c r="D40"/>
  <c r="M39"/>
  <c r="E39"/>
  <c r="E41"/>
  <c r="E43"/>
  <c r="C40"/>
  <c r="L42"/>
  <c r="M40"/>
  <c r="L39"/>
  <c r="L41"/>
  <c r="D39"/>
  <c r="J40"/>
  <c r="C39"/>
  <c r="C41"/>
  <c r="I40"/>
  <c r="J39"/>
  <c r="H40"/>
  <c r="I39"/>
  <c r="K39"/>
  <c r="K41"/>
  <c r="K43"/>
  <c r="C42"/>
  <c r="G40"/>
  <c r="G41"/>
  <c r="G43"/>
  <c r="H39"/>
  <c r="F40"/>
  <c r="F39"/>
  <c r="I42"/>
  <c r="J42"/>
  <c r="C17"/>
  <c r="C20"/>
  <c r="C30"/>
  <c r="C19"/>
  <c r="C33"/>
  <c r="C43"/>
  <c r="I41"/>
  <c r="I43"/>
  <c r="D41"/>
  <c r="D43"/>
  <c r="L43"/>
  <c r="H41"/>
  <c r="H43"/>
  <c r="J41"/>
  <c r="M41"/>
  <c r="M43"/>
  <c r="F41"/>
  <c r="F43"/>
  <c r="J43"/>
</calcChain>
</file>

<file path=xl/sharedStrings.xml><?xml version="1.0" encoding="utf-8"?>
<sst xmlns="http://schemas.openxmlformats.org/spreadsheetml/2006/main">
  <si>
    <t>BREAKEVEN ANALYSIS</t>
  </si>
  <si>
    <t>Vader Enterprises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</si>
  <si>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</si>
  <si>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</si>
  <si>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</si>
  <si>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</si>
  <si>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</si>
  <si>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</si>
  <si>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</si>
  <si>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</si>
  <si>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</si>
  <si>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</si>
  <si>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</si>
  <si>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</si>
  <si>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</si>
  <si>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</si>
  <si>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</si>
  <si>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</si>
  <si>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</si>
  <si>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</si>
  <si>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</si>
  <si>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</si>
  <si>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</si>
  <si>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</si>
  <si>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</si>
  <si>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</t>
  </si>
  <si>
    <t>BREAKEVEN POINT (UNITS):</t>
  </si>
  <si>
    <t>SALES VOLUME ANALYSIS:</t>
  </si>
  <si>
    <t>TOTAL COSTS</t>
  </si>
</sst>
</file>

<file path=xl/styles.xml><?xml version="1.0" encoding="utf-8"?>
<styleSheet xmlns="http://schemas.openxmlformats.org/spreadsheetml/2006/main">
  <numFmts count="3">
    <numFmt numFmtId="8" formatCode="&quot;$&quot;#,##0.00_);[Red](&quot;$&quot;#,##0.00)"/>
    <numFmt numFmtId="164" formatCode="#,##0_ ;[Red]-#,##0 "/>
    <numFmt numFmtId="165" formatCode="#,##0.00_ ;[Red]-#,##0.00 "/>
  </numFmts>
  <fonts count="6">
    <font>
      <sz val="10"/>
      <color theme="1" tint="0.149876400036622"/>
      <name val="Calibri"/>
      <family val="1"/>
      <scheme val="minor"/>
    </font>
    <font>
      <sz val="36"/>
      <color theme="4" tint="-0.249946592608417"/>
      <name val="Cambria"/>
      <scheme val="major"/>
    </font>
    <font>
      <sz val="16"/>
      <color theme="3"/>
      <name val="Cambria"/>
      <scheme val="major"/>
    </font>
    <font>
      <sz val="8"/>
      <color theme="1" tint="0.149876400036622"/>
      <name val="Calibri"/>
    </font>
    <font>
      <b/>
      <sz val="11"/>
      <color theme="3"/>
      <name val="Cambria"/>
      <scheme val="major"/>
    </font>
    <font>
      <b/>
      <sz val="10"/>
      <color theme="1" tint="0.149876400036622"/>
      <name val="Calibri"/>
    </font>
  </fonts>
  <fills count="2">
    <fill>
      <patternFill patternType="none"/>
    </fill>
    <fill>
      <patternFill patternType="gray125"/>
    </fill>
  </fills>
  <borders count="4">
    <border/>
    <border>
      <bottom style="thick">
        <color theme="4" tint="-0.499984740745262"/>
      </bottom>
    </border>
    <border>
      <bottom style="medium">
        <color theme="4" tint="0.399975585192419"/>
      </bottom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</border>
  </borders>
  <cellStyleXfs count="5">
    <xf numFmtId="0" fontId="0" fillId="0" borderId="0"/>
    <xf numFmtId="0" fontId="1" fillId="0" borderId="1" applyNumberFormat="0" applyFill="0" applyProtection="0">
      <alignment vertical="center"/>
    </xf>
    <xf numFmtId="0" fontId="2" fillId="0" borderId="0" applyNumberFormat="0" applyFill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 applyAlignment="1">
      <alignment horizontal="left" vertical="center"/>
    </xf>
    <xf numFmtId="0" fontId="1" fillId="0" borderId="1" xfId="1">
      <alignment vertical="center"/>
    </xf>
    <xf numFmtId="0" fontId="1" fillId="0" borderId="0" xfId="1" applyBorder="1">
      <alignment vertical="center"/>
    </xf>
    <xf numFmtId="0" fontId="2" fillId="0" borderId="0" xfId="2"/>
    <xf numFmtId="0" fontId="3" fillId="0" borderId="0" xfId="0" applyFont="1"/>
    <xf numFmtId="0" fontId="4" fillId="0" borderId="2" xfId="3"/>
    <xf numFmtId="8" fontId="0" fillId="0" borderId="0" xfId="0" applyNumberFormat="1"/>
    <xf numFmtId="164" fontId="0" fillId="0" borderId="0" xfId="0" applyNumberFormat="1"/>
    <xf numFmtId="0" fontId="5" fillId="0" borderId="0" xfId="0" applyFont="1"/>
    <xf numFmtId="8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0" fontId="0" fillId="0" borderId="3" xfId="0" applyBorder="1"/>
    <xf numFmtId="38" fontId="0" fillId="0" borderId="3" xfId="0" applyNumberFormat="1" applyBorder="1"/>
    <xf numFmtId="8" fontId="0" fillId="0" borderId="3" xfId="0" applyNumberFormat="1" applyBorder="1"/>
  </cellXfs>
  <cellStyles count="5">
    <cellStyle name="Normal" xfId="0" builtinId="0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</cellStyles>
  <dxfs count="0"/>
  <tableStyles count="0" defaultTableStyle="TableStyleMedium2"/>
  <colors>
    <mruColors>
      <color rgb="FF00FFFF"/>
      <color rgb="FF600080"/>
      <color rgb="FFA0E0E0"/>
      <color rgb="FFFFFFC0"/>
      <color rgb="FF802060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ANALYSIS'!$B$39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 formatCode="#,##0_);[Red](#,##0)">
                  <c:v>0</c:v>
                </c:pt>
                <c:pt idx="1" formatCode="#,##0_);[Red](#,##0)">
                  <c:v>100</c:v>
                </c:pt>
                <c:pt idx="2" formatCode="#,##0_);[Red](#,##0)">
                  <c:v>200</c:v>
                </c:pt>
                <c:pt idx="3" formatCode="#,##0_);[Red](#,##0)">
                  <c:v>300</c:v>
                </c:pt>
                <c:pt idx="4" formatCode="#,##0_);[Red](#,##0)">
                  <c:v>400</c:v>
                </c:pt>
                <c:pt idx="5" formatCode="#,##0_);[Red](#,##0)">
                  <c:v>500</c:v>
                </c:pt>
                <c:pt idx="6" formatCode="#,##0_);[Red](#,##0)">
                  <c:v>600</c:v>
                </c:pt>
                <c:pt idx="7" formatCode="#,##0_);[Red](#,##0)">
                  <c:v>700</c:v>
                </c:pt>
                <c:pt idx="8" formatCode="#,##0_);[Red](#,##0)">
                  <c:v>800</c:v>
                </c:pt>
                <c:pt idx="9" formatCode="#,##0_);[Red](#,##0)">
                  <c:v>900</c:v>
                </c:pt>
                <c:pt idx="10" formatCode="#,##0_);[Red](#,##0)">
                  <c:v>1000</c:v>
                </c:pt>
              </c:numCache>
            </c:numRef>
          </c:cat>
          <c:val>
            <c:numRef>
              <c:f>'BREAKEVEN ANALYSIS'!$C$39:$M$39</c:f>
              <c:numCache>
                <c:formatCode>"$"#,##0.00_);[Red]\("$"#,##0.00\)</c:formatCode>
                <c:ptCount val="11"/>
                <c:pt idx="0" formatCode="&quot;$&quot;#,##0.00_);[Red](&quot;$&quot;#,##0.00)">
                  <c:v>37550</c:v>
                </c:pt>
                <c:pt idx="1" formatCode="&quot;$&quot;#,##0.00_);[Red](&quot;$&quot;#,##0.00)">
                  <c:v>37550</c:v>
                </c:pt>
                <c:pt idx="2" formatCode="&quot;$&quot;#,##0.00_);[Red](&quot;$&quot;#,##0.00)">
                  <c:v>37550</c:v>
                </c:pt>
                <c:pt idx="3" formatCode="&quot;$&quot;#,##0.00_);[Red](&quot;$&quot;#,##0.00)">
                  <c:v>37550</c:v>
                </c:pt>
                <c:pt idx="4" formatCode="&quot;$&quot;#,##0.00_);[Red](&quot;$&quot;#,##0.00)">
                  <c:v>37550</c:v>
                </c:pt>
                <c:pt idx="5" formatCode="&quot;$&quot;#,##0.00_);[Red](&quot;$&quot;#,##0.00)">
                  <c:v>37550</c:v>
                </c:pt>
                <c:pt idx="6" formatCode="&quot;$&quot;#,##0.00_);[Red](&quot;$&quot;#,##0.00)">
                  <c:v>37550</c:v>
                </c:pt>
                <c:pt idx="7" formatCode="&quot;$&quot;#,##0.00_);[Red](&quot;$&quot;#,##0.00)">
                  <c:v>37550</c:v>
                </c:pt>
                <c:pt idx="8" formatCode="&quot;$&quot;#,##0.00_);[Red](&quot;$&quot;#,##0.00)">
                  <c:v>37550</c:v>
                </c:pt>
                <c:pt idx="9" formatCode="&quot;$&quot;#,##0.00_);[Red](&quot;$&quot;#,##0.00)">
                  <c:v>37550</c:v>
                </c:pt>
                <c:pt idx="10" formatCode="&quot;$&quot;#,##0.00_);[Red](&quot;$&quot;#,##0.00)">
                  <c:v>37550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ANALYSIS'!$B$41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 formatCode="#,##0_);[Red](#,##0)">
                  <c:v>0</c:v>
                </c:pt>
                <c:pt idx="1" formatCode="#,##0_);[Red](#,##0)">
                  <c:v>100</c:v>
                </c:pt>
                <c:pt idx="2" formatCode="#,##0_);[Red](#,##0)">
                  <c:v>200</c:v>
                </c:pt>
                <c:pt idx="3" formatCode="#,##0_);[Red](#,##0)">
                  <c:v>300</c:v>
                </c:pt>
                <c:pt idx="4" formatCode="#,##0_);[Red](#,##0)">
                  <c:v>400</c:v>
                </c:pt>
                <c:pt idx="5" formatCode="#,##0_);[Red](#,##0)">
                  <c:v>500</c:v>
                </c:pt>
                <c:pt idx="6" formatCode="#,##0_);[Red](#,##0)">
                  <c:v>600</c:v>
                </c:pt>
                <c:pt idx="7" formatCode="#,##0_);[Red](#,##0)">
                  <c:v>700</c:v>
                </c:pt>
                <c:pt idx="8" formatCode="#,##0_);[Red](#,##0)">
                  <c:v>800</c:v>
                </c:pt>
                <c:pt idx="9" formatCode="#,##0_);[Red](#,##0)">
                  <c:v>900</c:v>
                </c:pt>
                <c:pt idx="10" formatCode="#,##0_);[Red](#,##0)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"$"#,##0.00_);[Red]\("$"#,##0.00\)</c:formatCode>
                <c:ptCount val="11"/>
                <c:pt idx="0" formatCode="&quot;$&quot;#,##0.00_);[Red](&quot;$&quot;#,##0.00)">
                  <c:v>37550</c:v>
                </c:pt>
                <c:pt idx="1" formatCode="&quot;$&quot;#,##0.00_);[Red](&quot;$&quot;#,##0.00)">
                  <c:v>47610</c:v>
                </c:pt>
                <c:pt idx="2" formatCode="&quot;$&quot;#,##0.00_);[Red](&quot;$&quot;#,##0.00)">
                  <c:v>57670</c:v>
                </c:pt>
                <c:pt idx="3" formatCode="&quot;$&quot;#,##0.00_);[Red](&quot;$&quot;#,##0.00)">
                  <c:v>67730</c:v>
                </c:pt>
                <c:pt idx="4" formatCode="&quot;$&quot;#,##0.00_);[Red](&quot;$&quot;#,##0.00)">
                  <c:v>77790</c:v>
                </c:pt>
                <c:pt idx="5" formatCode="&quot;$&quot;#,##0.00_);[Red](&quot;$&quot;#,##0.00)">
                  <c:v>87850</c:v>
                </c:pt>
                <c:pt idx="6" formatCode="&quot;$&quot;#,##0.00_);[Red](&quot;$&quot;#,##0.00)">
                  <c:v>97910</c:v>
                </c:pt>
                <c:pt idx="7" formatCode="&quot;$&quot;#,##0.00_);[Red](&quot;$&quot;#,##0.00)">
                  <c:v>107970</c:v>
                </c:pt>
                <c:pt idx="8" formatCode="&quot;$&quot;#,##0.00_);[Red](&quot;$&quot;#,##0.00)">
                  <c:v>118030</c:v>
                </c:pt>
                <c:pt idx="9" formatCode="&quot;$&quot;#,##0.00_);[Red](&quot;$&quot;#,##0.00)">
                  <c:v>128090</c:v>
                </c:pt>
                <c:pt idx="10" formatCode="&quot;$&quot;#,##0.00_);[Red](&quot;$&quot;#,##0.00)">
                  <c:v>138150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ANALYSIS'!$B$42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 formatCode="#,##0_);[Red](#,##0)">
                  <c:v>0</c:v>
                </c:pt>
                <c:pt idx="1" formatCode="#,##0_);[Red](#,##0)">
                  <c:v>100</c:v>
                </c:pt>
                <c:pt idx="2" formatCode="#,##0_);[Red](#,##0)">
                  <c:v>200</c:v>
                </c:pt>
                <c:pt idx="3" formatCode="#,##0_);[Red](#,##0)">
                  <c:v>300</c:v>
                </c:pt>
                <c:pt idx="4" formatCode="#,##0_);[Red](#,##0)">
                  <c:v>400</c:v>
                </c:pt>
                <c:pt idx="5" formatCode="#,##0_);[Red](#,##0)">
                  <c:v>500</c:v>
                </c:pt>
                <c:pt idx="6" formatCode="#,##0_);[Red](#,##0)">
                  <c:v>600</c:v>
                </c:pt>
                <c:pt idx="7" formatCode="#,##0_);[Red](#,##0)">
                  <c:v>700</c:v>
                </c:pt>
                <c:pt idx="8" formatCode="#,##0_);[Red](#,##0)">
                  <c:v>800</c:v>
                </c:pt>
                <c:pt idx="9" formatCode="#,##0_);[Red](#,##0)">
                  <c:v>900</c:v>
                </c:pt>
                <c:pt idx="10" formatCode="#,##0_);[Red](#,##0)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"$"#,##0.00_);[Red]\("$"#,##0.00\)</c:formatCode>
                <c:ptCount val="11"/>
                <c:pt idx="0" formatCode="&quot;$&quot;#,##0.00_);[Red](&quot;$&quot;#,##0.00)">
                  <c:v>0</c:v>
                </c:pt>
                <c:pt idx="1" formatCode="&quot;$&quot;#,##0.00_);[Red](&quot;$&quot;#,##0.00)">
                  <c:v>15000</c:v>
                </c:pt>
                <c:pt idx="2" formatCode="&quot;$&quot;#,##0.00_);[Red](&quot;$&quot;#,##0.00)">
                  <c:v>30000</c:v>
                </c:pt>
                <c:pt idx="3" formatCode="&quot;$&quot;#,##0.00_);[Red](&quot;$&quot;#,##0.00)">
                  <c:v>45000</c:v>
                </c:pt>
                <c:pt idx="4" formatCode="&quot;$&quot;#,##0.00_);[Red](&quot;$&quot;#,##0.00)">
                  <c:v>60000</c:v>
                </c:pt>
                <c:pt idx="5" formatCode="&quot;$&quot;#,##0.00_);[Red](&quot;$&quot;#,##0.00)">
                  <c:v>75000</c:v>
                </c:pt>
                <c:pt idx="6" formatCode="&quot;$&quot;#,##0.00_);[Red](&quot;$&quot;#,##0.00)">
                  <c:v>90000</c:v>
                </c:pt>
                <c:pt idx="7" formatCode="&quot;$&quot;#,##0.00_);[Red](&quot;$&quot;#,##0.00)">
                  <c:v>105000</c:v>
                </c:pt>
                <c:pt idx="8" formatCode="&quot;$&quot;#,##0.00_);[Red](&quot;$&quot;#,##0.00)">
                  <c:v>120000</c:v>
                </c:pt>
                <c:pt idx="9" formatCode="&quot;$&quot;#,##0.00_);[Red](&quot;$&quot;#,##0.00)">
                  <c:v>135000</c:v>
                </c:pt>
                <c:pt idx="10" formatCode="&quot;$&quot;#,##0.00_);[Red](&quot;$&quot;#,##0.00)">
                  <c:v>150000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ANALYSIS'!$B$43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 formatCode="#,##0_);[Red](#,##0)">
                  <c:v>0</c:v>
                </c:pt>
                <c:pt idx="1" formatCode="#,##0_);[Red](#,##0)">
                  <c:v>100</c:v>
                </c:pt>
                <c:pt idx="2" formatCode="#,##0_);[Red](#,##0)">
                  <c:v>200</c:v>
                </c:pt>
                <c:pt idx="3" formatCode="#,##0_);[Red](#,##0)">
                  <c:v>300</c:v>
                </c:pt>
                <c:pt idx="4" formatCode="#,##0_);[Red](#,##0)">
                  <c:v>400</c:v>
                </c:pt>
                <c:pt idx="5" formatCode="#,##0_);[Red](#,##0)">
                  <c:v>500</c:v>
                </c:pt>
                <c:pt idx="6" formatCode="#,##0_);[Red](#,##0)">
                  <c:v>600</c:v>
                </c:pt>
                <c:pt idx="7" formatCode="#,##0_);[Red](#,##0)">
                  <c:v>700</c:v>
                </c:pt>
                <c:pt idx="8" formatCode="#,##0_);[Red](#,##0)">
                  <c:v>800</c:v>
                </c:pt>
                <c:pt idx="9" formatCode="#,##0_);[Red](#,##0)">
                  <c:v>900</c:v>
                </c:pt>
                <c:pt idx="10" formatCode="#,##0_);[Red](#,##0)">
                  <c:v>1000</c:v>
                </c:pt>
              </c:numCache>
            </c:numRef>
          </c:cat>
          <c:val>
            <c:numRef>
              <c:f>'BREAKEVEN ANALYSIS'!$C$43:$M$43</c:f>
              <c:numCache>
                <c:formatCode>"$"#,##0.00_);[Red]\("$"#,##0.00\)</c:formatCode>
                <c:ptCount val="11"/>
                <c:pt idx="0" formatCode="&quot;$&quot;#,##0.00_);[Red](&quot;$&quot;#,##0.00)">
                  <c:v>-37550</c:v>
                </c:pt>
                <c:pt idx="1" formatCode="&quot;$&quot;#,##0.00_);[Red](&quot;$&quot;#,##0.00)">
                  <c:v>-32610</c:v>
                </c:pt>
                <c:pt idx="2" formatCode="&quot;$&quot;#,##0.00_);[Red](&quot;$&quot;#,##0.00)">
                  <c:v>-27670</c:v>
                </c:pt>
                <c:pt idx="3" formatCode="&quot;$&quot;#,##0.00_);[Red](&quot;$&quot;#,##0.00)">
                  <c:v>-22730</c:v>
                </c:pt>
                <c:pt idx="4" formatCode="&quot;$&quot;#,##0.00_);[Red](&quot;$&quot;#,##0.00)">
                  <c:v>-17790</c:v>
                </c:pt>
                <c:pt idx="5" formatCode="&quot;$&quot;#,##0.00_);[Red](&quot;$&quot;#,##0.00)">
                  <c:v>-12850</c:v>
                </c:pt>
                <c:pt idx="6" formatCode="&quot;$&quot;#,##0.00_);[Red](&quot;$&quot;#,##0.00)">
                  <c:v>-7910</c:v>
                </c:pt>
                <c:pt idx="7" formatCode="&quot;$&quot;#,##0.00_);[Red](&quot;$&quot;#,##0.00)">
                  <c:v>-2970</c:v>
                </c:pt>
                <c:pt idx="8" formatCode="&quot;$&quot;#,##0.00_);[Red](&quot;$&quot;#,##0.00)">
                  <c:v>1970</c:v>
                </c:pt>
                <c:pt idx="9" formatCode="&quot;$&quot;#,##0.00_);[Red](&quot;$&quot;#,##0.00)">
                  <c:v>6909.99999999999</c:v>
                </c:pt>
                <c:pt idx="10" formatCode="&quot;$&quot;#,##0.00_);[Red](&quot;$&quot;#,##0.00)">
                  <c:v>11850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layout/>
          <c:overlay val="0"/>
        </c:title>
        <c:numFmt formatCode="#,##0_);[Red](#,##0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_);[Red](&quot;$&quot;#,##0.00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"$"#,##0.00_);[Red]\("$"#,##0.00\)</c:formatCode>
                <c:ptCount val="5"/>
                <c:pt idx="0" formatCode="&quot;$&quot;#,##0.00_);[Red](&quot;$&quot;#,##0.00)">
                  <c:v>4</c:v>
                </c:pt>
                <c:pt idx="1" formatCode="&quot;$&quot;#,##0.00_);[Red](&quot;$&quot;#,##0.00)">
                  <c:v>87</c:v>
                </c:pt>
                <c:pt idx="2" formatCode="&quot;$&quot;#,##0.00_);[Red](&quot;$&quot;#,##0.00)">
                  <c:v>5</c:v>
                </c:pt>
                <c:pt idx="3" formatCode="&quot;$&quot;#,##0.00_);[Red](&quot;$&quot;#,##0.00)">
                  <c:v>1.2</c:v>
                </c:pt>
                <c:pt idx="4" formatCode="&quot;$&quot;#,##0.00_);[Red](&quot;$&quot;#,##0.00)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21801733970642"/>
          <c:y val="0.179980084300041"/>
          <c:w val="0.357720375061035"/>
          <c:h val="0.784119844436646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57150</xdr:colOff>
      <xdr:row>1</xdr:row>
      <xdr:rowOff>85725</xdr:rowOff>
    </xdr:from>
    <xdr:to>
      <xdr:col>7</xdr:col>
      <xdr:colOff>276225</xdr:colOff>
      <xdr:row>15</xdr:row>
      <xdr:rowOff>114300</xdr:rowOff>
    </xdr:to>
    <xdr:graphicFrame macro="">
      <xdr:nvGraphicFramePr>
        <xdr:cNvPr id="9" name="Breakeven Analysis" descr="Shows breakover point and crossover of total sales and costs, as well as fixed costs per period and net prof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66675</xdr:colOff>
      <xdr:row>16</xdr:row>
      <xdr:rowOff>66675</xdr:rowOff>
    </xdr:from>
    <xdr:to>
      <xdr:col>7</xdr:col>
      <xdr:colOff>285750</xdr:colOff>
      <xdr:row>33</xdr:row>
      <xdr:rowOff>0</xdr:rowOff>
    </xdr:to>
    <xdr:graphicFrame macro="">
      <xdr:nvGraphicFramePr>
        <xdr:cNvPr id="10" name="Variable Cost per Unit" descr="Pie chart showing breakdown of cost per un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theme="4"/>
    <pageSetUpPr fitToPage="1"/>
  </sheetPr>
  <sheetViews>
    <sheetView tabSelected="1" zoomScaleNormal="100" workbookViewId="0">
      <selection activeCell="C2" sqref="C2"/>
    </sheetView>
  </sheetViews>
  <sheetFormatPr defaultRowHeight="12.75"/>
  <cols>
    <col min="1" max="1" width="1.71" customWidth="1"/>
    <col min="2" max="2" width="36.71" customWidth="1"/>
    <col min="3" max="13" width="15.71" customWidth="1"/>
    <col min="16" max="16" width="3.86" customWidth="1"/>
  </cols>
  <sheetData>
    <row r="1" thickBot="1" ht="45.75">
      <c r="B1" s="1" t="s">
        <v>0</v>
      </c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3"/>
      <c r="O1" s="3"/>
      <c r="P1" s="3"/>
    </row>
    <row r="2" thickTop="1" ht="21">
      <c r="B2" s="4" t="s">
        <v>1</v>
      </c>
    </row>
    <row r="4">
      <c r="B4" s="5" t="s">
        <v>2</v>
      </c>
    </row>
    <row r="5" thickBot="1" ht="15">
      <c r="B5" s="6" t="s">
        <v>3</v>
      </c>
      <c r="C5" s="6"/>
    </row>
    <row r="6">
      <c r="B6" t="s">
        <v>4</v>
      </c>
      <c r="C6" s="7">
        <v>150</v>
      </c>
    </row>
    <row r="7">
      <c r="B7" t="s">
        <v>5</v>
      </c>
      <c r="C7" s="8">
        <v>1000</v>
      </c>
    </row>
    <row r="8">
      <c r="B8" s="9" t="s">
        <v>6</v>
      </c>
      <c r="C8" s="10">
        <f>IF(OR(Sales_price_unit&lt;&gt;0,Sales_volume_units&lt;&gt;0),Sales_price_unit*Sales_volume_units,0)</f>
        <v>150000</v>
      </c>
    </row>
    <row r="10" thickBot="1" ht="15">
      <c r="B10" s="6" t="s">
        <v>7</v>
      </c>
      <c r="C10" s="6"/>
    </row>
    <row r="11">
      <c r="B11" t="s">
        <v>8</v>
      </c>
      <c r="C11" s="7">
        <v>4</v>
      </c>
    </row>
    <row r="12">
      <c r="B12" t="s">
        <v>9</v>
      </c>
      <c r="C12" s="7">
        <v>87</v>
      </c>
    </row>
    <row r="13">
      <c r="B13" t="s">
        <v>10</v>
      </c>
      <c r="C13" s="7">
        <v>5</v>
      </c>
    </row>
    <row r="14">
      <c r="B14" t="s">
        <v>11</v>
      </c>
      <c r="C14" s="7">
        <v>1.2</v>
      </c>
    </row>
    <row r="15">
      <c r="B15" t="s">
        <v>12</v>
      </c>
      <c r="C15" s="7">
        <v>3.3999999999999999</v>
      </c>
    </row>
    <row r="16">
      <c r="B16" s="9" t="s">
        <v>13</v>
      </c>
      <c r="C16" s="10">
        <f>IF(SUM(Variable_costs_unit),SUM(Variable_costs_unit),0)</f>
        <v>100.60000000000001</v>
      </c>
    </row>
    <row r="17">
      <c r="B17" s="9" t="s">
        <v>14</v>
      </c>
      <c r="C17" s="10">
        <f>IF(Variable_Unit_Cost,Variable_Unit_Cost*Sales_volume_units,0)</f>
        <v>100600.00000000001</v>
      </c>
    </row>
    <row r="19">
      <c r="B19" s="9" t="s">
        <v>15</v>
      </c>
      <c r="C19" s="11">
        <f>IF(Sales_price_unit&gt;0,MAX(0,Sales_price_unit-Variable_Unit_Cost),0)</f>
        <v>49.399999999999991</v>
      </c>
    </row>
    <row r="20">
      <c r="B20" s="9" t="s">
        <v>16</v>
      </c>
      <c r="C20" s="10">
        <f>IF(OR(Total_Sales&lt;&gt;0,Total_variable&lt;&gt;0),Total_Sales-Total_variable,0)</f>
        <v>49399.999999999985</v>
      </c>
    </row>
    <row r="22" thickBot="1" ht="15">
      <c r="B22" s="6" t="s">
        <v>17</v>
      </c>
      <c r="C22" s="6"/>
    </row>
    <row r="23">
      <c r="B23" t="s">
        <v>18</v>
      </c>
      <c r="C23" s="7">
        <v>15000</v>
      </c>
    </row>
    <row r="24">
      <c r="B24" t="s">
        <v>19</v>
      </c>
      <c r="C24" s="7">
        <v>12000</v>
      </c>
    </row>
    <row r="25">
      <c r="B25" t="s">
        <v>20</v>
      </c>
      <c r="C25" s="7">
        <v>1800</v>
      </c>
    </row>
    <row r="26">
      <c r="B26" t="s">
        <v>21</v>
      </c>
      <c r="C26" s="7">
        <v>8000</v>
      </c>
    </row>
    <row r="27">
      <c r="B27" t="s">
        <v>22</v>
      </c>
      <c r="C27" s="7">
        <v>750</v>
      </c>
    </row>
    <row r="28">
      <c r="B28" s="9" t="s">
        <v>23</v>
      </c>
      <c r="C28" s="10">
        <f>IF(SUM(Fixed_costs)&lt;&gt;0,SUM(Fixed_costs),0)</f>
        <v>37550</v>
      </c>
    </row>
    <row r="30">
      <c r="B30" s="9" t="s">
        <v>24</v>
      </c>
      <c r="C30" s="10">
        <f>IF(OR(Gross_margin&lt;&gt;0,Total_fixed&lt;&gt;0),Gross_margin-Total_fixed,0)</f>
        <v>11849.999999999985</v>
      </c>
    </row>
    <row r="32" thickBot="1" ht="15">
      <c r="B32" s="6" t="s">
        <v>25</v>
      </c>
      <c r="C32" s="6"/>
    </row>
    <row r="33">
      <c r="B33" s="9" t="s">
        <v>26</v>
      </c>
      <c r="C33" s="12">
        <f>IF(AND(Unit_contrib_margin&gt;0,Total_fixed&gt;0),Total_fixed/Unit_contrib_margin,"-")</f>
        <v>760.12145748987871</v>
      </c>
    </row>
    <row r="34">
      <c r="B34" s="9"/>
      <c r="C34" s="12"/>
    </row>
    <row r="35" ht="20.25">
      <c r="B35" s="4" t="s">
        <v>27</v>
      </c>
    </row>
    <row r="36" ht="20.25">
      <c r="B36" s="4"/>
    </row>
    <row r="37">
      <c r="B37" s="13" t="s">
        <v>5</v>
      </c>
      <c r="C37" s="14">
        <f>IF(Sales_volume_units,Sales_volume_units*0,0)</f>
        <v>0</v>
      </c>
      <c r="D37" s="14">
        <f>IF(Sales_volume_units,Sales_volume_units*0.1,0)</f>
        <v>100</v>
      </c>
      <c r="E37" s="14">
        <f>IF(Sales_volume_units,Sales_volume_units*0.2,0)</f>
        <v>200</v>
      </c>
      <c r="F37" s="14">
        <f>IF(Sales_volume_units,Sales_volume_units*0.3,0)</f>
        <v>300</v>
      </c>
      <c r="G37" s="14">
        <f>IF(Sales_volume_units,Sales_volume_units*0.4,0)</f>
        <v>400</v>
      </c>
      <c r="H37" s="14">
        <f>IF(Sales_volume_units,Sales_volume_units*0.5,0)</f>
        <v>500</v>
      </c>
      <c r="I37" s="14">
        <f>IF(Sales_volume_units,Sales_volume_units*0.6,0)</f>
        <v>600</v>
      </c>
      <c r="J37" s="14">
        <f>IF(Sales_volume_units,Sales_volume_units*0.7,0)</f>
        <v>700</v>
      </c>
      <c r="K37" s="14">
        <f>IF(Sales_volume_units,Sales_volume_units*0.8,0)</f>
        <v>800</v>
      </c>
      <c r="L37" s="14">
        <f>IF(Sales_volume_units,Sales_volume_units*0.9,0)</f>
        <v>900</v>
      </c>
      <c r="M37" s="14">
        <f>Sales_volume_units</f>
        <v>1000</v>
      </c>
    </row>
    <row r="38">
      <c r="B38" s="13" t="s">
        <v>4</v>
      </c>
      <c r="C38" s="15">
        <f t="shared" ref="C38:M38" si="0">Sales_price_unit</f>
        <v>150</v>
      </c>
      <c r="D38" s="15">
        <f t="shared" si="0"/>
        <v>150</v>
      </c>
      <c r="E38" s="15">
        <f t="shared" si="0"/>
        <v>150</v>
      </c>
      <c r="F38" s="15">
        <f t="shared" si="0"/>
        <v>150</v>
      </c>
      <c r="G38" s="15">
        <f t="shared" si="0"/>
        <v>150</v>
      </c>
      <c r="H38" s="15">
        <f t="shared" si="0"/>
        <v>150</v>
      </c>
      <c r="I38" s="15">
        <f t="shared" si="0"/>
        <v>150</v>
      </c>
      <c r="J38" s="15">
        <f t="shared" si="0"/>
        <v>150</v>
      </c>
      <c r="K38" s="15">
        <f t="shared" si="0"/>
        <v>150</v>
      </c>
      <c r="L38" s="15">
        <f t="shared" si="0"/>
        <v>150</v>
      </c>
      <c r="M38" s="15">
        <f t="shared" si="0"/>
        <v>150</v>
      </c>
    </row>
    <row r="39">
      <c r="B39" s="13" t="s">
        <v>17</v>
      </c>
      <c r="C39" s="15">
        <f t="shared" ref="C39:M39" si="1">Total_fixed</f>
        <v>37550</v>
      </c>
      <c r="D39" s="15">
        <f t="shared" si="1"/>
        <v>37550</v>
      </c>
      <c r="E39" s="15">
        <f t="shared" si="1"/>
        <v>37550</v>
      </c>
      <c r="F39" s="15">
        <f t="shared" si="1"/>
        <v>37550</v>
      </c>
      <c r="G39" s="15">
        <f t="shared" si="1"/>
        <v>37550</v>
      </c>
      <c r="H39" s="15">
        <f t="shared" si="1"/>
        <v>37550</v>
      </c>
      <c r="I39" s="15">
        <f t="shared" si="1"/>
        <v>37550</v>
      </c>
      <c r="J39" s="15">
        <f t="shared" si="1"/>
        <v>37550</v>
      </c>
      <c r="K39" s="15">
        <f t="shared" si="1"/>
        <v>37550</v>
      </c>
      <c r="L39" s="15">
        <f t="shared" si="1"/>
        <v>37550</v>
      </c>
      <c r="M39" s="15">
        <f t="shared" si="1"/>
        <v>37550</v>
      </c>
    </row>
    <row r="40">
      <c r="B40" s="13" t="s">
        <v>7</v>
      </c>
      <c r="C40" s="15">
        <f t="shared" ref="C40:M40" si="2">Variable_Unit_Cost*C37</f>
        <v>0</v>
      </c>
      <c r="D40" s="15">
        <f t="shared" si="2"/>
        <v>10060</v>
      </c>
      <c r="E40" s="15">
        <f t="shared" si="2"/>
        <v>20120</v>
      </c>
      <c r="F40" s="15">
        <f t="shared" si="2"/>
        <v>30180.000000000004</v>
      </c>
      <c r="G40" s="15">
        <f t="shared" si="2"/>
        <v>40240</v>
      </c>
      <c r="H40" s="15">
        <f t="shared" si="2"/>
        <v>50300.000000000007</v>
      </c>
      <c r="I40" s="15">
        <f t="shared" si="2"/>
        <v>60360.000000000007</v>
      </c>
      <c r="J40" s="15">
        <f t="shared" si="2"/>
        <v>70420</v>
      </c>
      <c r="K40" s="15">
        <f t="shared" si="2"/>
        <v>80480</v>
      </c>
      <c r="L40" s="15">
        <f t="shared" si="2"/>
        <v>90540.000000000015</v>
      </c>
      <c r="M40" s="15">
        <f t="shared" si="2"/>
        <v>100600.00000000001</v>
      </c>
    </row>
    <row r="41">
      <c r="B41" s="13" t="s">
        <v>28</v>
      </c>
      <c r="C41" s="15">
        <f t="shared" ref="C41:M41" si="3">SUM(C39:C40)</f>
        <v>37550</v>
      </c>
      <c r="D41" s="15">
        <f t="shared" si="3"/>
        <v>47610</v>
      </c>
      <c r="E41" s="15">
        <f t="shared" si="3"/>
        <v>57670</v>
      </c>
      <c r="F41" s="15">
        <f t="shared" si="3"/>
        <v>67730</v>
      </c>
      <c r="G41" s="15">
        <f t="shared" si="3"/>
        <v>77790</v>
      </c>
      <c r="H41" s="15">
        <f t="shared" si="3"/>
        <v>87850</v>
      </c>
      <c r="I41" s="15">
        <f t="shared" si="3"/>
        <v>97910</v>
      </c>
      <c r="J41" s="15">
        <f t="shared" si="3"/>
        <v>107970</v>
      </c>
      <c r="K41" s="15">
        <f t="shared" si="3"/>
        <v>118030</v>
      </c>
      <c r="L41" s="15">
        <f t="shared" si="3"/>
        <v>128090.00000000001</v>
      </c>
      <c r="M41" s="15">
        <f t="shared" si="3"/>
        <v>138150</v>
      </c>
    </row>
    <row r="42">
      <c r="B42" s="13" t="s">
        <v>6</v>
      </c>
      <c r="C42" s="15">
        <f t="shared" ref="C42:M42" si="4">C38*C37</f>
        <v>0</v>
      </c>
      <c r="D42" s="15">
        <f t="shared" si="4"/>
        <v>15000</v>
      </c>
      <c r="E42" s="15">
        <f t="shared" si="4"/>
        <v>30000</v>
      </c>
      <c r="F42" s="15">
        <f t="shared" si="4"/>
        <v>45000</v>
      </c>
      <c r="G42" s="15">
        <f t="shared" si="4"/>
        <v>60000</v>
      </c>
      <c r="H42" s="15">
        <f t="shared" si="4"/>
        <v>75000</v>
      </c>
      <c r="I42" s="15">
        <f t="shared" si="4"/>
        <v>90000</v>
      </c>
      <c r="J42" s="15">
        <f t="shared" si="4"/>
        <v>105000</v>
      </c>
      <c r="K42" s="15">
        <f t="shared" si="4"/>
        <v>120000</v>
      </c>
      <c r="L42" s="15">
        <f t="shared" si="4"/>
        <v>135000</v>
      </c>
      <c r="M42" s="15">
        <f t="shared" si="4"/>
        <v>150000</v>
      </c>
    </row>
    <row r="43">
      <c r="B43" s="13" t="s">
        <v>24</v>
      </c>
      <c r="C43" s="15">
        <f>C42-C41</f>
        <v>-37550</v>
      </c>
      <c r="D43" s="15">
        <f t="shared" ref="D43:M43" si="5">D42-D41</f>
        <v>-32610</v>
      </c>
      <c r="E43" s="15">
        <f t="shared" si="5"/>
        <v>-27670</v>
      </c>
      <c r="F43" s="15">
        <f t="shared" si="5"/>
        <v>-22730</v>
      </c>
      <c r="G43" s="15">
        <f t="shared" si="5"/>
        <v>-17790</v>
      </c>
      <c r="H43" s="15">
        <f t="shared" si="5"/>
        <v>-12850</v>
      </c>
      <c r="I43" s="15">
        <f t="shared" si="5"/>
        <v>-7910</v>
      </c>
      <c r="J43" s="15">
        <f t="shared" si="5"/>
        <v>-2970</v>
      </c>
      <c r="K43" s="15">
        <f t="shared" si="5"/>
        <v>1970</v>
      </c>
      <c r="L43" s="15">
        <f t="shared" si="5"/>
        <v>6909.9999999999854</v>
      </c>
      <c r="M43" s="15">
        <f t="shared" si="5"/>
        <v>11850</v>
      </c>
    </row>
  </sheetData>
  <mergeCells count="1">
    <mergeCell ref="B1:E1"/>
  </mergeCells>
  <pageMargins left="0.4" right="0.4" top="0.4" bottom="0.4" header="0.3" footer="0.3"/>
  <pageSetup orientation="landscape" scale="77"/>
  <drawing r:id="rId1"/>
</worksheet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IIS APPPOOL\Demos.SpreadSheet</cp:lastModifiedBy>
  <dcterms:modified xsi:type="dcterms:W3CDTF">2018-05-16T12:38:48Z</dcterms:modified>
</cp:coreProperties>
</file>